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8220"/>
  </bookViews>
  <sheets>
    <sheet name="大理党校2024年1-6月结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<sst xmlns="http://schemas.openxmlformats.org/spreadsheetml/2006/main" count="74" uniqueCount="74">
  <si>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序号</t>
  </si>
  <si>
    <t>项目</t>
  </si>
  <si>
    <t>大理党校2024年1-6月结算表</t>
  </si>
  <si>
    <t>2024年</t>
  </si>
  <si>
    <t>2024年1-6月  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</si>
  <si>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</si>
  <si>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</si>
  <si>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</si>
  <si>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</si>
  <si>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</si>
  <si>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</si>
  <si>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</si>
  <si>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</si>
  <si>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</si>
  <si>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</si>
  <si>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</si>
  <si>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</si>
  <si>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营业收入</t>
  </si>
  <si>
    <t>1、服务费收入</t>
  </si>
  <si>
    <t>2、会务费收入</t>
  </si>
  <si>
    <t xml:space="preserve">3、小区物业费收入 </t>
  </si>
  <si>
    <t>4、劳务派遣收入</t>
  </si>
  <si>
    <t>5、垃圾清运费收入</t>
  </si>
  <si>
    <t>6、零星维修费收入</t>
  </si>
  <si>
    <t>7、餐饮服务收入（含零星餐费、餐券和签字餐费）</t>
  </si>
  <si>
    <t>8、饭卡餐费收入（职工刷卡）</t>
  </si>
  <si>
    <t>9、垫付收入</t>
  </si>
  <si>
    <t>10、其他业务收入</t>
  </si>
  <si>
    <t>项目总成本</t>
  </si>
  <si>
    <t>主营业务成本</t>
  </si>
  <si>
    <t>1、人工成本</t>
  </si>
  <si>
    <t>1.1人员工资（工资、绩效、全勤、补贴）</t>
  </si>
  <si>
    <t>1.2 日常奖金（荣誉奖项的日常奖金）</t>
  </si>
  <si>
    <t>1.3 员工福利费（年节费、生日、医药）</t>
  </si>
  <si>
    <t>1.3 服装费</t>
  </si>
  <si>
    <t>1.4 员工活动</t>
  </si>
  <si>
    <t>1.5 培训及拓展</t>
  </si>
  <si>
    <t>1.6 社会保险（含单位部分和个人部分）</t>
  </si>
  <si>
    <t>2、清洁成本</t>
  </si>
  <si>
    <t>2.1清洁物资、材料</t>
  </si>
  <si>
    <t>2.2 防疫物资</t>
  </si>
  <si>
    <t>2.3 清掏、清运费</t>
  </si>
  <si>
    <t>3、维修成本</t>
  </si>
  <si>
    <t>3.1维修物资、材料</t>
  </si>
  <si>
    <t>3.2维修保养费</t>
  </si>
  <si>
    <t>3.3其它维修费</t>
  </si>
  <si>
    <t>4、绿化成本</t>
  </si>
  <si>
    <t>5、食堂成本</t>
  </si>
  <si>
    <t>6、会议物资费用</t>
  </si>
  <si>
    <t>7、安保成本</t>
  </si>
  <si>
    <t>9、其他</t>
  </si>
  <si>
    <t>管理费用</t>
  </si>
  <si>
    <t>1、交通费</t>
  </si>
  <si>
    <t>2、车辆费（车辆保险、维修、年检、停车费等）</t>
  </si>
  <si>
    <t>3、实物资产折旧</t>
  </si>
  <si>
    <t>5、办公费用</t>
  </si>
  <si>
    <t>5.1办公用品、耗材费用</t>
  </si>
  <si>
    <t>5.2邮寄费</t>
  </si>
  <si>
    <t>5.3打印、图文制作费</t>
  </si>
  <si>
    <t>5.4招投标费用</t>
  </si>
  <si>
    <t>6、通讯费用（电话费、网费）</t>
  </si>
  <si>
    <t>7、租赁费</t>
  </si>
  <si>
    <t>8、物管费</t>
  </si>
  <si>
    <t>9、水电费</t>
  </si>
  <si>
    <t>10、业务招待费（对外、对内接待费用）</t>
  </si>
  <si>
    <t>11、差旅费</t>
  </si>
  <si>
    <t>12、会议费</t>
  </si>
  <si>
    <t>13、装修、改造费</t>
  </si>
  <si>
    <t>15、总部管理费用分摊</t>
  </si>
  <si>
    <t xml:space="preserve">    营业利润（毛利）</t>
  </si>
  <si>
    <t>毛利率</t>
  </si>
  <si>
    <t>2024年1-6月毛利合计</t>
  </si>
  <si>
    <t>2024年1-6月祖万学应分红合计</t>
  </si>
  <si>
    <t>2023年7-12月祖万学分红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</si>
</sst>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176" fontId="5" fillId="4" borderId="5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76" fontId="0" fillId="4" borderId="5" xfId="0" applyNumberFormat="1" applyFill="1" applyBorder="1" applyAlignment="1" applyProtection="1">
      <alignment horizontal="center"/>
    </xf>
    <xf numFmtId="176" fontId="6" fillId="2" borderId="5" xfId="0" applyNumberFormat="1" applyFont="1" applyFill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176" fontId="5" fillId="2" borderId="5" xfId="0" applyNumberFormat="1" applyFont="1" applyFill="1" applyBorder="1" applyAlignment="1" applyProtection="1">
      <alignment horizontal="center" vertical="center"/>
      <protection locked="0"/>
    </xf>
    <xf numFmtId="176" fontId="4" fillId="2" borderId="5" xfId="0" applyNumberFormat="1" applyFont="1" applyFill="1" applyBorder="1" applyAlignment="1" applyProtection="1">
      <alignment horizontal="center" vertical="center"/>
      <protection locked="0"/>
    </xf>
    <xf numFmtId="176" fontId="0" fillId="2" borderId="5" xfId="0" applyNumberFormat="1" applyFill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176" fontId="8" fillId="4" borderId="5" xfId="0" applyNumberFormat="1" applyFont="1" applyFill="1" applyBorder="1" applyAlignment="1" applyProtection="1">
      <alignment horizontal="center" vertical="center"/>
    </xf>
    <xf numFmtId="176" fontId="9" fillId="4" borderId="5" xfId="0" applyNumberFormat="1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176" fontId="8" fillId="6" borderId="5" xfId="0" applyNumberFormat="1" applyFont="1" applyFill="1" applyBorder="1" applyAlignment="1" applyProtection="1">
      <alignment horizontal="center" vertical="center"/>
    </xf>
    <xf numFmtId="176" fontId="8" fillId="4" borderId="5" xfId="3" applyNumberFormat="1" applyFont="1" applyFill="1" applyBorder="1" applyAlignment="1" applyProtection="1">
      <alignment horizontal="center" vertical="center"/>
    </xf>
    <xf numFmtId="177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176" fontId="2" fillId="2" borderId="5" xfId="0" applyNumberFormat="1" applyFont="1" applyFill="1" applyBorder="1" applyAlignment="1" applyProtection="1">
      <alignment horizontal="center" vertical="center"/>
      <protection locked="0"/>
    </xf>
    <xf numFmtId="176" fontId="0" fillId="2" borderId="5" xfId="0" applyNumberFormat="1" applyFont="1" applyFill="1" applyBorder="1" applyAlignment="1" applyProtection="1">
      <alignment horizontal="center"/>
      <protection locked="0"/>
    </xf>
    <xf numFmtId="176" fontId="0" fillId="2" borderId="0" xfId="0" applyNumberFormat="1" applyFill="1" applyAlignment="1" applyProtection="1">
      <alignment horizontal="center"/>
      <protection locked="0"/>
    </xf>
    <xf numFmtId="176" fontId="0" fillId="0" borderId="5" xfId="0" applyNumberFormat="1" applyFont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0" fillId="7" borderId="0" xfId="0" applyFill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O6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11" sqref="F11"/>
    </sheetView>
  </sheetViews>
  <sheetFormatPr defaultColWidth="9" defaultRowHeight="14.25"/>
  <cols>
    <col min="1" max="1" width="9" style="4"/>
    <col min="2" max="2" width="22" style="4" customWidth="1"/>
    <col min="3" max="3" width="12.625" style="4" customWidth="1"/>
    <col min="4" max="4" width="12.875" style="4" customWidth="1"/>
    <col min="5" max="5" width="11.625" style="4" customWidth="1"/>
    <col min="6" max="6" width="11.75" style="4" customWidth="1"/>
    <col min="7" max="7" width="11.625" style="4" customWidth="1"/>
    <col min="8" max="8" width="14" style="4" customWidth="1"/>
    <col min="9" max="9" width="12.625" style="4" customWidth="1"/>
    <col min="10" max="12" width="12.75" style="4" hidden="1" customWidth="1"/>
    <col min="13" max="13" width="12.625" style="4" hidden="1" customWidth="1"/>
    <col min="14" max="14" width="12.875" style="4" hidden="1" customWidth="1"/>
    <col min="15" max="15" width="12.625" style="4" hidden="1" customWidth="1"/>
    <col min="16" max="16384" width="9" style="4"/>
  </cols>
  <sheetData>
    <row r="1" ht="32.1" customHeight="1" spans="1:15">
      <c r="A1" s="5" t="s">
        <v>0</v>
      </c>
      <c r="B1" s="6" t="s">
        <v>1</v>
      </c>
      <c r="C1" s="7" t="s">
        <v>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38"/>
    </row>
    <row r="2" ht="21" customHeight="1" spans="1:15">
      <c r="A2" s="8"/>
      <c r="B2" s="8"/>
      <c r="C2" s="9" t="s">
        <v>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29.25" customHeight="1" spans="1:15">
      <c r="A3" s="10"/>
      <c r="B3" s="10"/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1" customFormat="1" spans="1:15">
      <c r="A4" s="13">
        <v>1</v>
      </c>
      <c r="B4" s="14" t="s">
        <v>17</v>
      </c>
      <c r="C4" s="15">
        <f>SUM(C5:C14)</f>
        <v>475002</v>
      </c>
      <c r="D4" s="15">
        <f>SUM(D5:D14)</f>
        <v>79167</v>
      </c>
      <c r="E4" s="15">
        <f>SUM(E5:E14)</f>
        <v>79167</v>
      </c>
      <c r="F4" s="15">
        <f>SUM(F5:F14)</f>
        <v>79167</v>
      </c>
      <c r="G4" s="15">
        <f>SUM(G5:G14)</f>
        <v>79167</v>
      </c>
      <c r="H4" s="15">
        <f>SUM(H5:H14)</f>
        <v>79167</v>
      </c>
      <c r="I4" s="15">
        <f>SUM(I5:I14)</f>
        <v>79167</v>
      </c>
      <c r="J4" s="15">
        <f>SUM(J5:J14)</f>
        <v>0</v>
      </c>
      <c r="K4" s="15">
        <f>SUM(K5:K14)</f>
        <v>0</v>
      </c>
      <c r="L4" s="15">
        <f>SUM(L5:L14)</f>
        <v>0</v>
      </c>
      <c r="M4" s="15">
        <f>SUM(M5:M14)</f>
        <v>0</v>
      </c>
      <c r="N4" s="15">
        <f>SUM(N5:N14)</f>
        <v>0</v>
      </c>
      <c r="O4" s="15">
        <f>SUM(O5:O14)</f>
        <v>0</v>
      </c>
    </row>
    <row r="5" spans="1:15">
      <c r="A5" s="16">
        <v>2</v>
      </c>
      <c r="B5" s="17" t="s">
        <v>18</v>
      </c>
      <c r="C5" s="18">
        <f t="shared" ref="C5:C14" si="0">D5+E5+F5+G5+H5+I5+J5+K5+L5+M5+N5+O5</f>
        <v>475002</v>
      </c>
      <c r="D5" s="19">
        <v>79167</v>
      </c>
      <c r="E5" s="19">
        <v>79167</v>
      </c>
      <c r="F5" s="19">
        <v>79167</v>
      </c>
      <c r="G5" s="19">
        <v>79167</v>
      </c>
      <c r="H5" s="19">
        <v>79167</v>
      </c>
      <c r="I5" s="19">
        <v>79167</v>
      </c>
      <c r="J5" s="19"/>
      <c r="K5" s="19"/>
      <c r="L5" s="19"/>
      <c r="M5" s="19"/>
      <c r="N5" s="19"/>
      <c r="O5" s="19"/>
    </row>
    <row r="6" spans="1:15">
      <c r="A6" s="16">
        <v>3</v>
      </c>
      <c r="B6" s="17" t="s">
        <v>19</v>
      </c>
      <c r="C6" s="18">
        <f t="shared" si="0"/>
        <v>0</v>
      </c>
      <c r="D6" s="19"/>
      <c r="E6" s="19"/>
      <c r="F6" s="19"/>
      <c r="G6" s="20"/>
      <c r="H6" s="20"/>
      <c r="I6" s="20"/>
      <c r="J6" s="20"/>
      <c r="K6" s="20"/>
      <c r="L6" s="20"/>
      <c r="M6" s="22"/>
      <c r="N6" s="20"/>
      <c r="O6" s="20"/>
    </row>
    <row r="7" spans="1:15">
      <c r="A7" s="16">
        <v>4</v>
      </c>
      <c r="B7" s="21" t="s">
        <v>20</v>
      </c>
      <c r="C7" s="18">
        <f t="shared" si="0"/>
        <v>0</v>
      </c>
      <c r="D7" s="19"/>
      <c r="E7" s="19"/>
      <c r="F7" s="19"/>
      <c r="G7" s="20"/>
      <c r="H7" s="20"/>
      <c r="I7" s="20"/>
      <c r="J7" s="20"/>
      <c r="K7" s="20"/>
      <c r="L7" s="20"/>
      <c r="M7" s="22"/>
      <c r="N7" s="20"/>
      <c r="O7" s="20"/>
    </row>
    <row r="8" spans="1:15">
      <c r="A8" s="16">
        <v>5</v>
      </c>
      <c r="B8" s="21" t="s">
        <v>21</v>
      </c>
      <c r="C8" s="18">
        <f t="shared" si="0"/>
        <v>0</v>
      </c>
      <c r="D8" s="19"/>
      <c r="E8" s="19"/>
      <c r="F8" s="19"/>
      <c r="G8" s="20"/>
      <c r="H8" s="20"/>
      <c r="I8" s="20"/>
      <c r="J8" s="20"/>
      <c r="K8" s="20"/>
      <c r="L8" s="20"/>
      <c r="M8" s="22"/>
      <c r="N8" s="20"/>
      <c r="O8" s="20"/>
    </row>
    <row r="9" spans="1:15">
      <c r="A9" s="16">
        <v>6</v>
      </c>
      <c r="B9" s="17" t="s">
        <v>22</v>
      </c>
      <c r="C9" s="18">
        <f t="shared" si="0"/>
        <v>0</v>
      </c>
      <c r="D9" s="19"/>
      <c r="E9" s="19"/>
      <c r="F9" s="19"/>
      <c r="G9" s="19"/>
      <c r="H9" s="19"/>
      <c r="I9" s="20"/>
      <c r="J9" s="20"/>
      <c r="K9" s="20"/>
      <c r="L9" s="20"/>
      <c r="M9" s="20"/>
      <c r="N9" s="20"/>
      <c r="O9" s="20"/>
    </row>
    <row r="10" spans="1:15">
      <c r="A10" s="16">
        <v>7</v>
      </c>
      <c r="B10" s="17" t="s">
        <v>23</v>
      </c>
      <c r="C10" s="18">
        <f t="shared" si="0"/>
        <v>0</v>
      </c>
      <c r="D10" s="22"/>
      <c r="E10" s="20"/>
      <c r="F10" s="20"/>
      <c r="G10" s="20"/>
      <c r="H10" s="20"/>
      <c r="I10" s="20"/>
      <c r="J10" s="20"/>
      <c r="K10" s="20"/>
      <c r="L10" s="20"/>
      <c r="M10" s="22"/>
      <c r="N10" s="20"/>
      <c r="O10" s="20"/>
    </row>
    <row r="11" ht="24" spans="1:15">
      <c r="A11" s="16">
        <v>8</v>
      </c>
      <c r="B11" s="17" t="s">
        <v>24</v>
      </c>
      <c r="C11" s="18">
        <f t="shared" si="0"/>
        <v>0</v>
      </c>
      <c r="D11" s="23"/>
      <c r="E11" s="24"/>
      <c r="F11" s="24"/>
      <c r="G11" s="24"/>
      <c r="H11" s="20"/>
      <c r="I11" s="20"/>
      <c r="J11" s="20"/>
      <c r="K11" s="20"/>
      <c r="L11" s="20"/>
      <c r="M11" s="39"/>
      <c r="N11" s="20"/>
      <c r="O11" s="20"/>
    </row>
    <row r="12" ht="29.1" customHeight="1" spans="1:15">
      <c r="A12" s="16">
        <v>9</v>
      </c>
      <c r="B12" s="17" t="s">
        <v>25</v>
      </c>
      <c r="C12" s="18">
        <f t="shared" si="0"/>
        <v>0</v>
      </c>
      <c r="D12" s="19"/>
      <c r="E12" s="19"/>
      <c r="F12" s="20"/>
      <c r="G12" s="20"/>
      <c r="H12" s="24"/>
      <c r="I12" s="24"/>
      <c r="J12" s="20"/>
      <c r="K12" s="20"/>
      <c r="L12" s="20"/>
      <c r="M12" s="39"/>
      <c r="N12" s="20"/>
      <c r="O12" s="20"/>
    </row>
    <row r="13" ht="16.5" customHeight="1" spans="1:15">
      <c r="A13" s="16">
        <v>10</v>
      </c>
      <c r="B13" s="17" t="s">
        <v>26</v>
      </c>
      <c r="C13" s="18">
        <f t="shared" si="0"/>
        <v>0</v>
      </c>
      <c r="D13" s="22"/>
      <c r="E13" s="20"/>
      <c r="F13" s="20"/>
      <c r="G13" s="20"/>
      <c r="H13" s="20"/>
      <c r="I13" s="20"/>
      <c r="J13" s="20"/>
      <c r="K13" s="20"/>
      <c r="L13" s="20"/>
      <c r="M13" s="22"/>
      <c r="N13" s="20"/>
      <c r="O13" s="20"/>
    </row>
    <row r="14" spans="1:15">
      <c r="A14" s="16">
        <v>11</v>
      </c>
      <c r="B14" s="17" t="s">
        <v>27</v>
      </c>
      <c r="C14" s="18">
        <f t="shared" si="0"/>
        <v>0</v>
      </c>
      <c r="D14" s="22"/>
      <c r="E14" s="20"/>
      <c r="F14" s="20"/>
      <c r="G14" s="20"/>
      <c r="H14" s="20"/>
      <c r="I14" s="20"/>
      <c r="J14" s="20"/>
      <c r="K14" s="20"/>
      <c r="L14" s="20"/>
      <c r="M14" s="19"/>
      <c r="N14" s="20"/>
      <c r="O14" s="20"/>
    </row>
    <row r="15" s="2" customFormat="1" spans="1:15">
      <c r="A15" s="25">
        <v>12</v>
      </c>
      <c r="B15" s="26" t="s">
        <v>28</v>
      </c>
      <c r="C15" s="27">
        <f>C16+C38</f>
        <v>356824.95</v>
      </c>
      <c r="D15" s="28">
        <f>D16+D38</f>
        <v>58965.92</v>
      </c>
      <c r="E15" s="28">
        <f>E16+E38</f>
        <v>68576.51</v>
      </c>
      <c r="F15" s="28">
        <f>F16+F38</f>
        <v>52477.06</v>
      </c>
      <c r="G15" s="28">
        <f>G16+G38</f>
        <v>57941.86</v>
      </c>
      <c r="H15" s="28">
        <f>H16+H38</f>
        <v>58834.3</v>
      </c>
      <c r="I15" s="28">
        <f>I16+I38</f>
        <v>60029.3</v>
      </c>
      <c r="J15" s="28">
        <f>J16+J38</f>
        <v>0</v>
      </c>
      <c r="K15" s="28">
        <f>K16+K38</f>
        <v>0</v>
      </c>
      <c r="L15" s="28">
        <f>L16+L38</f>
        <v>0</v>
      </c>
      <c r="M15" s="28">
        <f>M16+M38</f>
        <v>0</v>
      </c>
      <c r="N15" s="28">
        <f>N16+N38</f>
        <v>0</v>
      </c>
      <c r="O15" s="28">
        <f>O16+O38</f>
        <v>0</v>
      </c>
    </row>
    <row r="16" s="1" customFormat="1" spans="1:15">
      <c r="A16" s="13">
        <v>13</v>
      </c>
      <c r="B16" s="14" t="s">
        <v>29</v>
      </c>
      <c r="C16" s="15">
        <f>C17+C25+C29+C33+C34+C35+C36+C37</f>
        <v>353176.76</v>
      </c>
      <c r="D16" s="15">
        <f>D17+D25+D29+D33+D34+D35+D36+D37</f>
        <v>58965.92</v>
      </c>
      <c r="E16" s="15">
        <f>E17+E25+E29+E33+E34+E35+E36+E37</f>
        <v>65218.32</v>
      </c>
      <c r="F16" s="15">
        <f>F17+F25+F29+F33+F34+F35+F36+F37</f>
        <v>52477.06</v>
      </c>
      <c r="G16" s="15">
        <f>G17+G25+G29+G33+G34+G35+G36+G37</f>
        <v>57941.86</v>
      </c>
      <c r="H16" s="15">
        <f>H17+H25+H29+H33+H34+H35+H36+H37</f>
        <v>58834.3</v>
      </c>
      <c r="I16" s="15">
        <f>I17+I25+I29+I33+I34+I35+I36+I37</f>
        <v>59739.3</v>
      </c>
      <c r="J16" s="15">
        <f>J17+J25+J29+J33+J34+J35+J36+J37</f>
        <v>0</v>
      </c>
      <c r="K16" s="15">
        <f>K17+K25+K29+K33+K34+K35+K36+K37</f>
        <v>0</v>
      </c>
      <c r="L16" s="15">
        <f>L17+L25+L29+L33+L34+L35+L36+L37</f>
        <v>0</v>
      </c>
      <c r="M16" s="15">
        <f>M17+M25+M29+M33+M34+M35+M36+M37</f>
        <v>0</v>
      </c>
      <c r="N16" s="15">
        <f>N17+N25+N29+N33+N34+N35+N36+N37</f>
        <v>0</v>
      </c>
      <c r="O16" s="15">
        <f>O17+O25+O29+O33+O34+O35+O36+O37</f>
        <v>0</v>
      </c>
    </row>
    <row r="17" s="1" customFormat="1" spans="1:15">
      <c r="A17" s="13">
        <v>14</v>
      </c>
      <c r="B17" s="14" t="s">
        <v>30</v>
      </c>
      <c r="C17" s="18">
        <f>SUM(C18:C24)</f>
        <v>352600.76</v>
      </c>
      <c r="D17" s="15">
        <f>SUM(D18:D24)</f>
        <v>58965.92</v>
      </c>
      <c r="E17" s="15">
        <f>SUM(E18:E24)</f>
        <v>65218.32</v>
      </c>
      <c r="F17" s="15">
        <f>SUM(F18:F24)</f>
        <v>52477.06</v>
      </c>
      <c r="G17" s="15">
        <f>SUM(G18:G24)</f>
        <v>57941.86</v>
      </c>
      <c r="H17" s="15">
        <f>SUM(H18:H24)</f>
        <v>58429.3</v>
      </c>
      <c r="I17" s="15">
        <f>SUM(I18:I24)</f>
        <v>59568.3</v>
      </c>
      <c r="J17" s="15">
        <f>SUM(J18:J24)</f>
        <v>0</v>
      </c>
      <c r="K17" s="15">
        <f>SUM(K18:K24)</f>
        <v>0</v>
      </c>
      <c r="L17" s="15">
        <f>SUM(L18:L24)</f>
        <v>0</v>
      </c>
      <c r="M17" s="15">
        <f>SUM(M18:M24)</f>
        <v>0</v>
      </c>
      <c r="N17" s="15">
        <f>SUM(N18:N24)</f>
        <v>0</v>
      </c>
      <c r="O17" s="15">
        <f>SUM(O18:O24)</f>
        <v>0</v>
      </c>
    </row>
    <row r="18" ht="24" spans="1:15">
      <c r="A18" s="16">
        <v>15</v>
      </c>
      <c r="B18" s="17" t="s">
        <v>31</v>
      </c>
      <c r="C18" s="18">
        <f t="shared" ref="C18:C56" si="1">D18+E18+F18+G18+H18+I18+J18+K18+L18+M18+N18+O18</f>
        <v>328506.4</v>
      </c>
      <c r="D18" s="24">
        <f>57476+15*20</f>
        <v>57776</v>
      </c>
      <c r="E18" s="24">
        <f>50116+13*20+2172.4</f>
        <v>52548.4</v>
      </c>
      <c r="F18" s="24">
        <f>50890+15*20</f>
        <v>51190</v>
      </c>
      <c r="G18" s="24">
        <f>54196+17*20</f>
        <v>54536</v>
      </c>
      <c r="H18" s="24">
        <f>56140+17*20</f>
        <v>56480</v>
      </c>
      <c r="I18" s="24">
        <f>55636+17*20</f>
        <v>55976</v>
      </c>
      <c r="J18" s="24"/>
      <c r="K18" s="24"/>
      <c r="L18" s="24"/>
      <c r="M18" s="19"/>
      <c r="N18" s="24"/>
      <c r="O18" s="20"/>
    </row>
    <row r="19" ht="24" spans="1:15">
      <c r="A19" s="16">
        <v>16</v>
      </c>
      <c r="B19" s="17" t="s">
        <v>32</v>
      </c>
      <c r="C19" s="18">
        <f t="shared" si="1"/>
        <v>7800</v>
      </c>
      <c r="D19" s="24"/>
      <c r="E19" s="24">
        <f>1800+6000</f>
        <v>7800</v>
      </c>
      <c r="F19" s="24"/>
      <c r="G19" s="24"/>
      <c r="H19" s="24"/>
      <c r="I19" s="24"/>
      <c r="J19" s="24"/>
      <c r="K19" s="24"/>
      <c r="L19" s="24"/>
      <c r="M19" s="22"/>
      <c r="N19" s="24"/>
      <c r="O19" s="20"/>
    </row>
    <row r="20" s="1" customFormat="1" ht="24" spans="1:15">
      <c r="A20" s="16">
        <v>17</v>
      </c>
      <c r="B20" s="17" t="s">
        <v>33</v>
      </c>
      <c r="C20" s="18">
        <f t="shared" si="1"/>
        <v>7252</v>
      </c>
      <c r="D20" s="24">
        <v>120</v>
      </c>
      <c r="E20" s="24">
        <f>19*200</f>
        <v>3800</v>
      </c>
      <c r="F20" s="24">
        <v>120</v>
      </c>
      <c r="G20" s="24">
        <f>60+2125</f>
        <v>2185</v>
      </c>
      <c r="H20" s="24">
        <f>667+180</f>
        <v>847</v>
      </c>
      <c r="I20" s="40">
        <v>180</v>
      </c>
      <c r="J20" s="24"/>
      <c r="K20" s="24"/>
      <c r="L20" s="24"/>
      <c r="M20" s="19"/>
      <c r="N20" s="24"/>
      <c r="O20" s="24"/>
    </row>
    <row r="21" s="1" customFormat="1" spans="1:15">
      <c r="A21" s="16">
        <v>18</v>
      </c>
      <c r="B21" s="17" t="s">
        <v>34</v>
      </c>
      <c r="C21" s="18">
        <f t="shared" si="1"/>
        <v>0</v>
      </c>
      <c r="D21" s="24"/>
      <c r="E21" s="24"/>
      <c r="F21" s="24"/>
      <c r="G21" s="24"/>
      <c r="H21" s="24"/>
      <c r="I21" s="24"/>
      <c r="J21" s="24"/>
      <c r="K21" s="24"/>
      <c r="L21" s="24"/>
      <c r="M21" s="22"/>
      <c r="N21" s="41"/>
      <c r="O21" s="24"/>
    </row>
    <row r="22" s="1" customFormat="1" spans="1:15">
      <c r="A22" s="16">
        <v>19</v>
      </c>
      <c r="B22" s="17" t="s">
        <v>35</v>
      </c>
      <c r="C22" s="18">
        <f t="shared" si="1"/>
        <v>0</v>
      </c>
      <c r="D22" s="24"/>
      <c r="E22" s="24"/>
      <c r="F22" s="24"/>
      <c r="G22" s="24"/>
      <c r="H22" s="24"/>
      <c r="I22" s="24"/>
      <c r="J22" s="24"/>
      <c r="K22" s="24"/>
      <c r="L22" s="24"/>
      <c r="M22" s="22"/>
      <c r="N22" s="24"/>
      <c r="O22" s="24"/>
    </row>
    <row r="23" s="1" customFormat="1" spans="1:15">
      <c r="A23" s="16">
        <v>20</v>
      </c>
      <c r="B23" s="17" t="s">
        <v>36</v>
      </c>
      <c r="C23" s="18">
        <f t="shared" si="1"/>
        <v>0</v>
      </c>
      <c r="D23" s="24"/>
      <c r="E23" s="24"/>
      <c r="F23" s="24"/>
      <c r="G23" s="24"/>
      <c r="H23" s="24"/>
      <c r="I23" s="24"/>
      <c r="J23" s="24"/>
      <c r="K23" s="24"/>
      <c r="L23" s="24"/>
      <c r="M23" s="22"/>
      <c r="N23" s="24"/>
      <c r="O23" s="24"/>
    </row>
    <row r="24" s="1" customFormat="1" ht="24" spans="1:15">
      <c r="A24" s="16">
        <v>21</v>
      </c>
      <c r="B24" s="17" t="s">
        <v>37</v>
      </c>
      <c r="C24" s="18">
        <f t="shared" si="1"/>
        <v>9042.36</v>
      </c>
      <c r="D24" s="24">
        <f>3209.76-1069.92*2</f>
        <v>1069.92</v>
      </c>
      <c r="E24" s="24">
        <f>3209.76-1069.92*2</f>
        <v>1069.92</v>
      </c>
      <c r="F24" s="24">
        <v>1167.06</v>
      </c>
      <c r="G24" s="24">
        <v>1220.86</v>
      </c>
      <c r="H24" s="24">
        <v>1102.3</v>
      </c>
      <c r="I24" s="24">
        <f>1102.3+2310</f>
        <v>3412.3</v>
      </c>
      <c r="J24" s="24"/>
      <c r="K24" s="24"/>
      <c r="L24" s="24"/>
      <c r="M24" s="23"/>
      <c r="N24" s="24"/>
      <c r="O24" s="24"/>
    </row>
    <row r="25" s="1" customFormat="1" spans="1:15">
      <c r="A25" s="13">
        <v>22</v>
      </c>
      <c r="B25" s="14" t="s">
        <v>38</v>
      </c>
      <c r="C25" s="18">
        <f t="shared" si="1"/>
        <v>0</v>
      </c>
      <c r="D25" s="18">
        <f>SUM(D26:D28)</f>
        <v>0</v>
      </c>
      <c r="E25" s="18">
        <f>SUM(E26:E28)</f>
        <v>0</v>
      </c>
      <c r="F25" s="18">
        <f>SUM(F26:F28)</f>
        <v>0</v>
      </c>
      <c r="G25" s="18">
        <f>SUM(G26:G28)</f>
        <v>0</v>
      </c>
      <c r="H25" s="18">
        <f>SUM(H26:H28)</f>
        <v>0</v>
      </c>
      <c r="I25" s="18">
        <f>SUM(I26:I28)</f>
        <v>0</v>
      </c>
      <c r="J25" s="18">
        <f>SUM(J26:J28)</f>
        <v>0</v>
      </c>
      <c r="K25" s="18">
        <f>SUM(K26:K28)</f>
        <v>0</v>
      </c>
      <c r="L25" s="18">
        <f>SUM(L26:L28)</f>
        <v>0</v>
      </c>
      <c r="M25" s="18">
        <f>SUM(M26:M28)</f>
        <v>0</v>
      </c>
      <c r="N25" s="18">
        <f>SUM(N26:N28)</f>
        <v>0</v>
      </c>
      <c r="O25" s="18">
        <f>SUM(O26:O28)</f>
        <v>0</v>
      </c>
    </row>
    <row r="26" s="1" customFormat="1" spans="1:15">
      <c r="A26" s="16">
        <v>23</v>
      </c>
      <c r="B26" s="17" t="s">
        <v>39</v>
      </c>
      <c r="C26" s="18">
        <f t="shared" si="1"/>
        <v>0</v>
      </c>
      <c r="D26" s="24"/>
      <c r="E26" s="24"/>
      <c r="F26" s="24"/>
      <c r="G26" s="24"/>
      <c r="H26" s="24"/>
      <c r="I26" s="24"/>
      <c r="J26" s="24"/>
      <c r="K26" s="24"/>
      <c r="L26" s="24"/>
      <c r="M26" s="19"/>
      <c r="N26" s="24"/>
      <c r="O26" s="24"/>
    </row>
    <row r="27" s="1" customFormat="1" spans="1:15">
      <c r="A27" s="16">
        <v>24</v>
      </c>
      <c r="B27" s="21" t="s">
        <v>40</v>
      </c>
      <c r="C27" s="18">
        <f t="shared" si="1"/>
        <v>0</v>
      </c>
      <c r="D27" s="24"/>
      <c r="E27" s="24"/>
      <c r="F27" s="24"/>
      <c r="G27" s="24"/>
      <c r="H27" s="24"/>
      <c r="I27" s="24"/>
      <c r="J27" s="24"/>
      <c r="K27" s="24"/>
      <c r="L27" s="24"/>
      <c r="M27" s="19"/>
      <c r="N27" s="24"/>
      <c r="O27" s="24"/>
    </row>
    <row r="28" s="1" customFormat="1" spans="1:15">
      <c r="A28" s="16">
        <v>25</v>
      </c>
      <c r="B28" s="17" t="s">
        <v>41</v>
      </c>
      <c r="C28" s="18">
        <f t="shared" si="1"/>
        <v>0</v>
      </c>
      <c r="D28" s="24"/>
      <c r="E28" s="24"/>
      <c r="F28" s="24"/>
      <c r="G28" s="24"/>
      <c r="H28" s="24"/>
      <c r="I28" s="24"/>
      <c r="J28" s="24"/>
      <c r="K28" s="24"/>
      <c r="L28" s="24"/>
      <c r="M28" s="22"/>
      <c r="N28" s="24"/>
      <c r="O28" s="24"/>
    </row>
    <row r="29" s="1" customFormat="1" spans="1:15">
      <c r="A29" s="13">
        <v>26</v>
      </c>
      <c r="B29" s="14" t="s">
        <v>42</v>
      </c>
      <c r="C29" s="18">
        <f t="shared" si="1"/>
        <v>0</v>
      </c>
      <c r="D29" s="15">
        <f>SUM(D30:D32)</f>
        <v>0</v>
      </c>
      <c r="E29" s="15">
        <f>SUM(E30:E32)</f>
        <v>0</v>
      </c>
      <c r="F29" s="15">
        <f>SUM(F30:F32)</f>
        <v>0</v>
      </c>
      <c r="G29" s="15">
        <f>SUM(G30:G32)</f>
        <v>0</v>
      </c>
      <c r="H29" s="15">
        <f>SUM(H30:H32)</f>
        <v>0</v>
      </c>
      <c r="I29" s="15">
        <f>SUM(I30:I32)</f>
        <v>0</v>
      </c>
      <c r="J29" s="15">
        <f>SUM(J30:J32)</f>
        <v>0</v>
      </c>
      <c r="K29" s="15">
        <f>SUM(K30:K32)</f>
        <v>0</v>
      </c>
      <c r="L29" s="15">
        <f>SUM(L30:L32)</f>
        <v>0</v>
      </c>
      <c r="M29" s="15">
        <f>SUM(M30:M32)</f>
        <v>0</v>
      </c>
      <c r="N29" s="15">
        <f>SUM(N30:N32)</f>
        <v>0</v>
      </c>
      <c r="O29" s="15">
        <f>SUM(O30:O32)</f>
        <v>0</v>
      </c>
    </row>
    <row r="30" s="1" customFormat="1" spans="1:15">
      <c r="A30" s="16">
        <v>27</v>
      </c>
      <c r="B30" s="17" t="s">
        <v>43</v>
      </c>
      <c r="C30" s="18">
        <f t="shared" si="1"/>
        <v>0</v>
      </c>
      <c r="D30" s="24"/>
      <c r="E30" s="24"/>
      <c r="F30" s="24"/>
      <c r="G30" s="24"/>
      <c r="H30" s="24"/>
      <c r="I30" s="24"/>
      <c r="J30" s="24"/>
      <c r="K30" s="24"/>
      <c r="L30" s="24"/>
      <c r="M30" s="22"/>
      <c r="N30" s="24"/>
      <c r="O30" s="24"/>
    </row>
    <row r="31" s="1" customFormat="1" spans="1:15">
      <c r="A31" s="16">
        <v>28</v>
      </c>
      <c r="B31" s="17" t="s">
        <v>44</v>
      </c>
      <c r="C31" s="18">
        <f t="shared" si="1"/>
        <v>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="1" customFormat="1" spans="1:15">
      <c r="A32" s="16">
        <v>29</v>
      </c>
      <c r="B32" s="17" t="s">
        <v>45</v>
      </c>
      <c r="C32" s="18">
        <f t="shared" si="1"/>
        <v>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="1" customFormat="1" spans="1:15">
      <c r="A33" s="16">
        <v>30</v>
      </c>
      <c r="B33" s="17" t="s">
        <v>46</v>
      </c>
      <c r="C33" s="18">
        <f t="shared" si="1"/>
        <v>576</v>
      </c>
      <c r="D33" s="24"/>
      <c r="E33" s="24"/>
      <c r="F33" s="24"/>
      <c r="G33" s="24"/>
      <c r="H33" s="24">
        <v>405</v>
      </c>
      <c r="I33" s="24">
        <v>171</v>
      </c>
      <c r="J33" s="24"/>
      <c r="K33" s="24"/>
      <c r="L33" s="24"/>
      <c r="M33" s="23"/>
      <c r="N33" s="24"/>
      <c r="O33" s="24"/>
    </row>
    <row r="34" s="1" customFormat="1" spans="1:15">
      <c r="A34" s="16">
        <v>31</v>
      </c>
      <c r="B34" s="17" t="s">
        <v>47</v>
      </c>
      <c r="C34" s="18">
        <f t="shared" si="1"/>
        <v>0</v>
      </c>
      <c r="D34" s="24"/>
      <c r="E34" s="24"/>
      <c r="F34" s="24"/>
      <c r="G34" s="24"/>
      <c r="H34" s="24"/>
      <c r="I34" s="24"/>
      <c r="J34" s="24"/>
      <c r="K34" s="24"/>
      <c r="L34" s="24"/>
      <c r="M34" s="39"/>
      <c r="N34" s="24"/>
      <c r="O34" s="24"/>
    </row>
    <row r="35" s="1" customFormat="1" spans="1:15">
      <c r="A35" s="16">
        <v>32</v>
      </c>
      <c r="B35" s="17" t="s">
        <v>48</v>
      </c>
      <c r="C35" s="18">
        <f t="shared" si="1"/>
        <v>0</v>
      </c>
      <c r="D35" s="24"/>
      <c r="E35" s="24"/>
      <c r="F35" s="24"/>
      <c r="G35" s="24"/>
      <c r="H35" s="24"/>
      <c r="I35" s="24"/>
      <c r="J35" s="24"/>
      <c r="K35" s="24"/>
      <c r="L35" s="24"/>
      <c r="M35" s="23"/>
      <c r="N35" s="24"/>
      <c r="O35" s="24"/>
    </row>
    <row r="36" s="1" customFormat="1" spans="1:15">
      <c r="A36" s="16">
        <v>33</v>
      </c>
      <c r="B36" s="21" t="s">
        <v>49</v>
      </c>
      <c r="C36" s="18">
        <f t="shared" si="1"/>
        <v>0</v>
      </c>
      <c r="D36" s="24"/>
      <c r="E36" s="24"/>
      <c r="F36" s="24"/>
      <c r="G36" s="24"/>
      <c r="H36" s="24"/>
      <c r="I36" s="24"/>
      <c r="J36" s="24"/>
      <c r="K36" s="24"/>
      <c r="L36" s="24"/>
      <c r="M36" s="23"/>
      <c r="N36" s="24"/>
      <c r="O36" s="24"/>
    </row>
    <row r="37" s="1" customFormat="1" spans="1:15">
      <c r="A37" s="16">
        <v>34</v>
      </c>
      <c r="B37" s="17" t="s">
        <v>50</v>
      </c>
      <c r="C37" s="18">
        <f t="shared" si="1"/>
        <v>0</v>
      </c>
      <c r="D37" s="24"/>
      <c r="E37" s="24"/>
      <c r="F37" s="24"/>
      <c r="G37" s="24"/>
      <c r="H37" s="24"/>
      <c r="I37" s="24"/>
      <c r="J37" s="24"/>
      <c r="K37" s="24"/>
      <c r="L37" s="24"/>
      <c r="M37" s="22"/>
      <c r="N37" s="24"/>
      <c r="O37" s="24"/>
    </row>
    <row r="38" s="1" customFormat="1" spans="1:15">
      <c r="A38" s="13">
        <v>37</v>
      </c>
      <c r="B38" s="14" t="s">
        <v>51</v>
      </c>
      <c r="C38" s="18">
        <f t="shared" si="1"/>
        <v>3648.19</v>
      </c>
      <c r="D38" s="18">
        <f>SUM(D39+D40+D41+D42+D47+D48+D49+D50+D51+D52+D53+D54+D55)</f>
        <v>0</v>
      </c>
      <c r="E38" s="18">
        <f>SUM(E39+E40+E41+E42+E47+E48+E49+E50+E51+E52+E53+E54+E55)</f>
        <v>3358.19</v>
      </c>
      <c r="F38" s="18">
        <f>SUM(F39+F40+F41+F42+F47+F48+F49+F50+F51+F52+F53+F54+F55)</f>
        <v>0</v>
      </c>
      <c r="G38" s="18">
        <f>SUM(G39+G40+G41+G42+G47+G48+G49+G50+G51+G52+G53+G54+G55)</f>
        <v>0</v>
      </c>
      <c r="H38" s="18">
        <f>SUM(H39+H40+H41+H42+H47+H48+H49+H50+H51+H52+H53+H54+H55)</f>
        <v>0</v>
      </c>
      <c r="I38" s="18">
        <f>SUM(I39+I40+I41+I42+I47+I48+I49+I50+I51+I52+I53+I54+I55)</f>
        <v>290</v>
      </c>
      <c r="J38" s="18">
        <f>SUM(J39+J40+J41+J42+J47+J48+J49+J50+J51+J52+J53+J54+J55)</f>
        <v>0</v>
      </c>
      <c r="K38" s="18">
        <f>SUM(K39+K40+K41+K42+K47+K48+K49+K50+K51+K52+K53+K54+K55)</f>
        <v>0</v>
      </c>
      <c r="L38" s="18">
        <f>SUM(L39+L40+L41+L42+L47+L48+L49+L50+L51+L52+L53+L54+L55)</f>
        <v>0</v>
      </c>
      <c r="M38" s="18">
        <f>SUM(M39+M40+M41+M42+M47+M48+M49+M50+M51+M52+M53+M54+M55)</f>
        <v>0</v>
      </c>
      <c r="N38" s="18">
        <f>SUM(N39+N40+N41+N42+N47+N48+N49+N50+N51+N52+N53+N54+N55)</f>
        <v>0</v>
      </c>
      <c r="O38" s="18">
        <f>SUM(O39+O40+O41+O42+O47+O48+O49+O50+O51+O52+O53+O54+O55)</f>
        <v>0</v>
      </c>
    </row>
    <row r="39" spans="1:15">
      <c r="A39" s="16">
        <v>38</v>
      </c>
      <c r="B39" s="17" t="s">
        <v>52</v>
      </c>
      <c r="C39" s="18">
        <f t="shared" si="1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2"/>
      <c r="N39" s="20"/>
      <c r="O39" s="20"/>
    </row>
    <row r="40" ht="24" spans="1:15">
      <c r="A40" s="16">
        <v>39</v>
      </c>
      <c r="B40" s="17" t="s">
        <v>53</v>
      </c>
      <c r="C40" s="18">
        <f t="shared" si="1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2"/>
      <c r="N40" s="20"/>
      <c r="O40" s="20"/>
    </row>
    <row r="41" spans="1:15">
      <c r="A41" s="16">
        <v>40</v>
      </c>
      <c r="B41" s="17" t="s">
        <v>54</v>
      </c>
      <c r="C41" s="18">
        <f t="shared" si="1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2"/>
      <c r="N41" s="20"/>
      <c r="O41" s="20"/>
    </row>
    <row r="42" s="1" customFormat="1" spans="1:15">
      <c r="A42" s="13">
        <v>41</v>
      </c>
      <c r="B42" s="14" t="s">
        <v>55</v>
      </c>
      <c r="C42" s="18">
        <f t="shared" si="1"/>
        <v>0</v>
      </c>
      <c r="D42" s="18">
        <f>SUM(D43:D46)</f>
        <v>0</v>
      </c>
      <c r="E42" s="18">
        <f>SUM(E43:E46)</f>
        <v>0</v>
      </c>
      <c r="F42" s="18">
        <f>SUM(F43:F46)</f>
        <v>0</v>
      </c>
      <c r="G42" s="18">
        <f>SUM(G43:G46)</f>
        <v>0</v>
      </c>
      <c r="H42" s="18">
        <f>SUM(H43:H46)</f>
        <v>0</v>
      </c>
      <c r="I42" s="18">
        <f>SUM(I43:I46)</f>
        <v>0</v>
      </c>
      <c r="J42" s="18">
        <f>SUM(J43:J46)</f>
        <v>0</v>
      </c>
      <c r="K42" s="18">
        <f>SUM(K43:K46)</f>
        <v>0</v>
      </c>
      <c r="L42" s="18">
        <f>SUM(L43:L46)</f>
        <v>0</v>
      </c>
      <c r="M42" s="18">
        <f>SUM(M43:M46)</f>
        <v>0</v>
      </c>
      <c r="N42" s="18">
        <f>SUM(N43:N46)</f>
        <v>0</v>
      </c>
      <c r="O42" s="18">
        <f>SUM(O43:O46)</f>
        <v>0</v>
      </c>
    </row>
    <row r="43" spans="1:15">
      <c r="A43" s="16">
        <v>42</v>
      </c>
      <c r="B43" s="29" t="s">
        <v>56</v>
      </c>
      <c r="C43" s="18">
        <f t="shared" si="1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19">
        <v>0</v>
      </c>
      <c r="N43" s="20"/>
      <c r="O43" s="20"/>
    </row>
    <row r="44" spans="1:15">
      <c r="A44" s="16">
        <v>43</v>
      </c>
      <c r="B44" s="29" t="s">
        <v>57</v>
      </c>
      <c r="C44" s="18">
        <f t="shared" si="1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2"/>
      <c r="N44" s="20"/>
      <c r="O44" s="20"/>
    </row>
    <row r="45" spans="1:15">
      <c r="A45" s="16">
        <v>44</v>
      </c>
      <c r="B45" s="29" t="s">
        <v>58</v>
      </c>
      <c r="C45" s="18">
        <f t="shared" si="1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2"/>
      <c r="N45" s="20"/>
      <c r="O45" s="20"/>
    </row>
    <row r="46" spans="1:15">
      <c r="A46" s="16">
        <v>45</v>
      </c>
      <c r="B46" s="29" t="s">
        <v>59</v>
      </c>
      <c r="C46" s="18">
        <f t="shared" si="1"/>
        <v>0</v>
      </c>
      <c r="D46" s="20"/>
      <c r="E46" s="20"/>
      <c r="F46" s="20"/>
      <c r="G46" s="20"/>
      <c r="H46" s="20"/>
      <c r="I46" s="20"/>
      <c r="J46" s="42"/>
      <c r="K46" s="20"/>
      <c r="L46" s="20"/>
      <c r="M46" s="22"/>
      <c r="N46" s="20"/>
      <c r="O46" s="20"/>
    </row>
    <row r="47" ht="24" spans="1:15">
      <c r="A47" s="16">
        <v>46</v>
      </c>
      <c r="B47" s="17" t="s">
        <v>60</v>
      </c>
      <c r="C47" s="18">
        <f t="shared" si="1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2"/>
      <c r="N47" s="20"/>
      <c r="O47" s="20"/>
    </row>
    <row r="48" spans="1:15">
      <c r="A48" s="16">
        <v>47</v>
      </c>
      <c r="B48" s="17" t="s">
        <v>61</v>
      </c>
      <c r="C48" s="18">
        <f t="shared" si="1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2"/>
      <c r="N48" s="20"/>
      <c r="O48" s="20"/>
    </row>
    <row r="49" spans="1:15">
      <c r="A49" s="16">
        <v>48</v>
      </c>
      <c r="B49" s="17" t="s">
        <v>62</v>
      </c>
      <c r="C49" s="18">
        <f t="shared" si="1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2"/>
      <c r="N49" s="20"/>
      <c r="O49" s="20"/>
    </row>
    <row r="50" spans="1:15">
      <c r="A50" s="16">
        <v>49</v>
      </c>
      <c r="B50" s="17" t="s">
        <v>63</v>
      </c>
      <c r="C50" s="18">
        <f t="shared" si="1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2"/>
      <c r="N50" s="20"/>
      <c r="O50" s="20"/>
    </row>
    <row r="51" ht="24" spans="1:15">
      <c r="A51" s="16">
        <v>50</v>
      </c>
      <c r="B51" s="17" t="s">
        <v>64</v>
      </c>
      <c r="C51" s="18">
        <f t="shared" si="1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2"/>
      <c r="N51" s="20"/>
      <c r="O51" s="20"/>
    </row>
    <row r="52" spans="1:15">
      <c r="A52" s="16">
        <v>51</v>
      </c>
      <c r="B52" s="17" t="s">
        <v>65</v>
      </c>
      <c r="C52" s="18">
        <f t="shared" si="1"/>
        <v>1525</v>
      </c>
      <c r="D52" s="20"/>
      <c r="E52" s="20">
        <f>360+875</f>
        <v>1235</v>
      </c>
      <c r="F52" s="20"/>
      <c r="G52" s="20"/>
      <c r="H52" s="20"/>
      <c r="I52" s="20">
        <v>290</v>
      </c>
      <c r="J52" s="20"/>
      <c r="K52" s="20"/>
      <c r="L52" s="20"/>
      <c r="M52" s="22"/>
      <c r="N52" s="20"/>
      <c r="O52" s="20"/>
    </row>
    <row r="53" spans="1:15">
      <c r="A53" s="16">
        <v>52</v>
      </c>
      <c r="B53" s="17" t="s">
        <v>66</v>
      </c>
      <c r="C53" s="18">
        <f t="shared" si="1"/>
        <v>2123.19</v>
      </c>
      <c r="D53" s="20"/>
      <c r="E53" s="20">
        <v>2123.19</v>
      </c>
      <c r="F53" s="20"/>
      <c r="G53" s="20"/>
      <c r="H53" s="20"/>
      <c r="I53" s="20"/>
      <c r="J53" s="20"/>
      <c r="K53" s="20"/>
      <c r="L53" s="20"/>
      <c r="M53" s="22"/>
      <c r="N53" s="20"/>
      <c r="O53" s="20"/>
    </row>
    <row r="54" spans="1:15">
      <c r="A54" s="30">
        <v>53</v>
      </c>
      <c r="B54" s="14" t="s">
        <v>67</v>
      </c>
      <c r="C54" s="18">
        <f t="shared" si="1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2"/>
      <c r="N54" s="24"/>
      <c r="O54" s="24"/>
    </row>
    <row r="55" spans="1:15">
      <c r="A55" s="16">
        <v>54</v>
      </c>
      <c r="B55" s="17" t="s">
        <v>68</v>
      </c>
      <c r="C55" s="18">
        <f t="shared" si="1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2"/>
      <c r="N55" s="20"/>
      <c r="O55" s="20"/>
    </row>
    <row r="56" s="3" customFormat="1" spans="1:15">
      <c r="A56" s="30">
        <v>55</v>
      </c>
      <c r="B56" s="31" t="s">
        <v>69</v>
      </c>
      <c r="C56" s="27">
        <f>D56+E56+F56+G56+H56+I56+J56+K56+L56+M56+N56+O56</f>
        <v>118177.05</v>
      </c>
      <c r="D56" s="32">
        <f>D4-D15</f>
        <v>20201.08</v>
      </c>
      <c r="E56" s="32">
        <f>E4-E15</f>
        <v>10590.49</v>
      </c>
      <c r="F56" s="32">
        <f>F4-F15</f>
        <v>26689.94</v>
      </c>
      <c r="G56" s="32">
        <f>G4-G15</f>
        <v>21225.14</v>
      </c>
      <c r="H56" s="32">
        <f>H4-H15</f>
        <v>20332.7</v>
      </c>
      <c r="I56" s="32">
        <f>I4-I15</f>
        <v>19137.7</v>
      </c>
      <c r="J56" s="27">
        <f>J4-J15</f>
        <v>0</v>
      </c>
      <c r="K56" s="27">
        <f>K4-K15</f>
        <v>0</v>
      </c>
      <c r="L56" s="27">
        <f>L4-L15</f>
        <v>0</v>
      </c>
      <c r="M56" s="27">
        <f>M4-M15</f>
        <v>0</v>
      </c>
      <c r="N56" s="27">
        <f>N4-N15</f>
        <v>0</v>
      </c>
      <c r="O56" s="27">
        <f>O4-O15</f>
        <v>0</v>
      </c>
    </row>
    <row r="57" s="3" customFormat="1" spans="1:15">
      <c r="A57" s="30">
        <v>56</v>
      </c>
      <c r="B57" s="31" t="s">
        <v>70</v>
      </c>
      <c r="C57" s="33">
        <f>C56/C4</f>
        <v>0.248792741925297</v>
      </c>
      <c r="D57" s="33">
        <f>D56/D4</f>
        <v>0.255170462440158</v>
      </c>
      <c r="E57" s="33">
        <f>E56/E4</f>
        <v>0.133774047267169</v>
      </c>
      <c r="F57" s="33">
        <f>F56/F4</f>
        <v>0.337134664696149</v>
      </c>
      <c r="G57" s="33">
        <f>G56/G4</f>
        <v>0.268105902711989</v>
      </c>
      <c r="H57" s="33">
        <f>H56/H4</f>
        <v>0.256833023860952</v>
      </c>
      <c r="I57" s="33">
        <f>I56/I4</f>
        <v>0.241738350575366</v>
      </c>
      <c r="J57" s="33" t="e">
        <f>J56/J4</f>
        <v>#DIV/0!</v>
      </c>
      <c r="K57" s="33" t="e">
        <f>K56/K4</f>
        <v>#DIV/0!</v>
      </c>
      <c r="L57" s="33" t="e">
        <f>L56/L4</f>
        <v>#DIV/0!</v>
      </c>
      <c r="M57" s="33" t="e">
        <f>M56/M4</f>
        <v>#DIV/0!</v>
      </c>
      <c r="N57" s="33" t="e">
        <f>N56/N4</f>
        <v>#DIV/0!</v>
      </c>
      <c r="O57" s="33" t="e">
        <f>O56/O4</f>
        <v>#DIV/0!</v>
      </c>
    </row>
    <row r="58" spans="4:4">
      <c r="D58" s="34"/>
    </row>
    <row r="59" spans="7:9">
      <c r="G59" s="35" t="s">
        <v>71</v>
      </c>
      <c r="I59" s="43">
        <f>I56+H56+G56+F56+E56+D56</f>
        <v>118177.05</v>
      </c>
    </row>
    <row r="60" spans="5:9">
      <c r="E60" s="36"/>
      <c r="G60" s="35" t="s">
        <v>72</v>
      </c>
      <c r="H60" s="37"/>
      <c r="I60" s="44">
        <f>I59*0.4</f>
        <v>47270.82</v>
      </c>
    </row>
    <row r="63" spans="3:5">
      <c r="C63" s="4" t="s">
        <v>73</v>
      </c>
      <c r="E63" s="36">
        <v>29541</v>
      </c>
    </row>
    <row r="64" ht="18" customHeight="1"/>
  </sheetData>
  <mergeCells count="4">
    <mergeCell ref="C1:O1"/>
    <mergeCell ref="C2:O2"/>
    <mergeCell ref="A1:A3"/>
    <mergeCell ref="B1:B3"/>
  </mergeCell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大理党校2024年1-6月结算表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2024-08-23T07:39:28Z</dcterms:created>
  <dcterms:modified xsi:type="dcterms:W3CDTF">2024-08-23T08:02:53Z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57D25BBC43E84862935BF019F864039B_11</vt:lpwstr>
  </property>
  <property fmtid="{D5CDD505-2E9C-101B-9397-08002B2CF9AE}" pid="3" name="KSOProductBuildVer">
    <vt:lpwstr>2052-12.1.0.17857</vt:lpwstr>
  </property>
</Properties>
</file>