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tabRatio="845" firstSheet="1" activeTab="1"/>
  </bookViews>
  <sheets>
    <sheet name="综合办" sheetId="229" r:id="rId1"/>
    <sheet name="新疆项目" sheetId="230" r:id="rId2"/>
    <sheet name="地震局基地黑龙潭" sheetId="96" r:id="rId3"/>
    <sheet name="北辰地震局" sheetId="104" r:id="rId4"/>
    <sheet name="安宁" sheetId="105" r:id="rId5"/>
    <sheet name="国土阳宗海" sheetId="60" r:id="rId6"/>
    <sheet name="经开" sheetId="80" r:id="rId7"/>
    <sheet name="成教院" sheetId="124" r:id="rId8"/>
    <sheet name="应急厅" sheetId="126" r:id="rId9"/>
    <sheet name="交警支队" sheetId="153" r:id="rId10"/>
    <sheet name="体院" sheetId="172" r:id="rId11"/>
    <sheet name="森林公安" sheetId="176" r:id="rId12"/>
    <sheet name="小龙潭矿物局" sheetId="189" r:id="rId13"/>
    <sheet name="云艺" sheetId="193" r:id="rId14"/>
    <sheet name="小龙潭监狱项目" sheetId="195" r:id="rId15"/>
    <sheet name="陆军学院点位1 " sheetId="234" r:id="rId16"/>
    <sheet name="陆军学院点位2." sheetId="213" r:id="rId17"/>
    <sheet name="开放大学" sheetId="200" r:id="rId18"/>
    <sheet name="省委党校" sheetId="199" r:id="rId19"/>
    <sheet name="师大附中" sheetId="201" r:id="rId20"/>
    <sheet name="新希望c标" sheetId="205" r:id="rId21"/>
    <sheet name="烟草公司" sheetId="207" r:id="rId22"/>
    <sheet name="林职院" sheetId="209" r:id="rId23"/>
    <sheet name="省二监2标段" sheetId="215" r:id="rId24"/>
    <sheet name="昆师路" sheetId="211" r:id="rId25"/>
    <sheet name="陆军学院生活区" sheetId="214" r:id="rId26"/>
    <sheet name="女三监" sheetId="219" r:id="rId27"/>
    <sheet name="新疆昌吉学院" sheetId="221" r:id="rId28"/>
    <sheet name="海埂基地" sheetId="223" r:id="rId29"/>
    <sheet name="涠洲岛项目" sheetId="224" r:id="rId30"/>
    <sheet name="昆明医科大学" sheetId="225" r:id="rId31"/>
    <sheet name="轻纺学院" sheetId="228" r:id="rId32"/>
    <sheet name="新疆36中（新疆分公司发）" sheetId="232" r:id="rId33"/>
    <sheet name="新疆大学（新疆公司发）" sheetId="231" r:id="rId34"/>
    <sheet name="林科院" sheetId="233" r:id="rId35"/>
  </sheets>
  <externalReferences>
    <externalReference r:id="rId36"/>
    <externalReference r:id="rId37"/>
  </externalReferences>
  <definedNames>
    <definedName name="_xlnm._FilterDatabase" localSheetId="4" hidden="1">安宁!$S$32:$S$48</definedName>
    <definedName name="_xlnm._FilterDatabase" localSheetId="10" hidden="1">体院!$F$1:$F$79</definedName>
    <definedName name="_xlnm._FilterDatabase" localSheetId="2" hidden="1">地震局基地黑龙潭!$A$1:$AW$25</definedName>
    <definedName name="_xlnm.Print_Titles" localSheetId="4">安宁!$1:$2</definedName>
    <definedName name="_xlnm.Print_Titles" localSheetId="5">国土阳宗海!$1:$2</definedName>
    <definedName name="_xlnm.Print_Titles" localSheetId="8">应急厅!$1:$2</definedName>
    <definedName name="_xlnm.Print_Titles" localSheetId="9">交警支队!$1:$3</definedName>
    <definedName name="_xlnm.Print_Titles" localSheetId="10">体院!$1:$3</definedName>
    <definedName name="_xlnm.Print_Titles" localSheetId="7">成教院!$1:$2</definedName>
    <definedName name="A">'[1]14、应急厅'!$RL$5</definedName>
    <definedName name="_xlnm._FilterDatabase" localSheetId="6" hidden="1">经开!$X$1:$AR$16</definedName>
    <definedName name="_xlnm._FilterDatabase" localSheetId="5" hidden="1">国土阳宗海!$AK$3:$AK$5</definedName>
    <definedName name="_xlnm._FilterDatabase" localSheetId="7" hidden="1">成教院!#REF!</definedName>
    <definedName name="_xlnm._FilterDatabase" localSheetId="3" hidden="1">北辰地震局!$N$1:$N$23</definedName>
    <definedName name="_xlnm._FilterDatabase" localSheetId="8" hidden="1">应急厅!$A$1:$U$24</definedName>
    <definedName name="_xlnm._FilterDatabase" localSheetId="12" hidden="1">小龙潭矿物局!$W$1:$AU$20</definedName>
    <definedName name="_xlnm._FilterDatabase" localSheetId="13" hidden="1">云艺!#REF!</definedName>
    <definedName name="_xlnm.Print_Titles" localSheetId="17">开放大学!$1:$1</definedName>
    <definedName name="_xlnm.Print_Titles" localSheetId="3">北辰地震局!$1:$3</definedName>
    <definedName name="_xlnm.Print_Titles" localSheetId="2">地震局基地黑龙潭!$1:$2</definedName>
    <definedName name="_xlnm._FilterDatabase" localSheetId="22" hidden="1">林职院!$I$1:$I$10</definedName>
    <definedName name="_xlnm.Print_Titles" localSheetId="16">陆军学院点位2.!$1:$2</definedName>
    <definedName name="_xlnm._FilterDatabase" localSheetId="28" hidden="1">海埂基地!$L$1:$L$8</definedName>
    <definedName name="_xlnm._FilterDatabase" localSheetId="29" hidden="1">涠洲岛项目!$L$1:$L$5</definedName>
    <definedName name="_xlnm._FilterDatabase" localSheetId="30" hidden="1">昆明医科大学!$K$1:$K$12</definedName>
    <definedName name="_xlnm._FilterDatabase" localSheetId="31" hidden="1">轻纺学院!$L$1:$L$8</definedName>
    <definedName name="_xlnm.Print_Area" localSheetId="16">陆军学院点位2.!$C:$C</definedName>
    <definedName name="_xlnm.Print_Titles" localSheetId="0">综合办!$1:$2</definedName>
    <definedName name="_xlnm._FilterDatabase" localSheetId="0" hidden="1">综合办!$U$1:$U$47</definedName>
    <definedName name="_xlnm._FilterDatabase" localSheetId="33" hidden="1">'新疆大学（新疆公司发）'!$K$1:$K$8</definedName>
    <definedName name="_xlnm._FilterDatabase" localSheetId="32" hidden="1">'新疆36中（新疆分公司发）'!$K$1:$K$7</definedName>
    <definedName name="A" localSheetId="15">'[2]14、应急厅'!$RL$5</definedName>
    <definedName name="_xlnm.Print_Titles" localSheetId="15">'陆军学院点位1 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<sst xmlns="http://schemas.openxmlformats.org/spreadsheetml/2006/main" count="9320" uniqueCount="2625">
  <si>
    <t>序号</t>
  </si>
  <si>
    <t>姓名</t>
  </si>
  <si>
    <t>岗位</t>
  </si>
  <si>
    <t>入职
时间</t>
  </si>
  <si>
    <t>试用0转正</t>
  </si>
  <si>
    <t>应出勤个班数</t>
  </si>
  <si>
    <t>迟到0旷工</t>
  </si>
  <si>
    <t>请假(班)</t>
  </si>
  <si>
    <t>其它假</t>
  </si>
  <si>
    <t>疫情隔离假</t>
  </si>
  <si>
    <t>原余休</t>
  </si>
  <si>
    <t>本月余休</t>
  </si>
  <si>
    <t>本月补休</t>
  </si>
  <si>
    <t>现余休</t>
  </si>
  <si>
    <t>其 他 信 息</t>
  </si>
  <si>
    <t>绩效工资标准</t>
  </si>
  <si>
    <t>考核
等级</t>
  </si>
  <si>
    <t>考核奖励0处罚(元）</t>
  </si>
  <si>
    <t>备   注</t>
  </si>
  <si>
    <t>总部2024年12月工资表</t>
  </si>
  <si>
    <t>病-事假</t>
  </si>
  <si>
    <t>过节费</t>
  </si>
  <si>
    <t>工资标准</t>
  </si>
  <si>
    <t>基础工资</t>
  </si>
  <si>
    <t>职务工资</t>
  </si>
  <si>
    <t>浮动工资</t>
  </si>
  <si>
    <t>交通补贴</t>
  </si>
  <si>
    <t>房贴</t>
  </si>
  <si>
    <t>通讯补贴</t>
  </si>
  <si>
    <t>加班补贴</t>
  </si>
  <si>
    <t>其它补贴</t>
  </si>
  <si>
    <t xml:space="preserve"> 经济指标/补贴</t>
  </si>
  <si>
    <t>彩铃补贴</t>
  </si>
  <si>
    <t>绩效</t>
  </si>
  <si>
    <t>工龄补贴</t>
  </si>
  <si>
    <t>学历补贴</t>
  </si>
  <si>
    <t>资质证书补贴</t>
  </si>
  <si>
    <t>合计</t>
  </si>
  <si>
    <t>扣假班数</t>
  </si>
  <si>
    <t>扣假</t>
  </si>
  <si>
    <t>迟到</t>
  </si>
  <si>
    <t>个人所得税</t>
  </si>
  <si>
    <t>扣社保</t>
  </si>
  <si>
    <t>公积金</t>
  </si>
  <si>
    <t>服装费</t>
  </si>
  <si>
    <t>其他扣款</t>
  </si>
  <si>
    <t>扣款合计</t>
  </si>
  <si>
    <t>实发工资</t>
  </si>
  <si>
    <t>签字</t>
  </si>
  <si>
    <t>备注</t>
  </si>
  <si>
    <t>张新万</t>
  </si>
  <si>
    <t>顾问</t>
  </si>
  <si>
    <t>2010.7.1</t>
  </si>
  <si>
    <t>转正</t>
  </si>
  <si>
    <t>/</t>
  </si>
  <si>
    <t>已扣服装费330元，2018年5月扣除服装费70元；合计400元已扣完。</t>
  </si>
  <si>
    <t>扣本月社保443.52元，重疾险扣1元； 公积金扣款100；</t>
  </si>
  <si>
    <t>王芳</t>
  </si>
  <si>
    <t>2011.2.25</t>
  </si>
  <si>
    <t>余休2个班（7-8日）；补休2个班（30-31日）；</t>
  </si>
  <si>
    <t>已扣服装费330元，2018年5月扣除服装费70元；2020年09月扣服装费100元，合计500元已扣完。7月工资调整为5600+1200元</t>
  </si>
  <si>
    <t>余休2个班（7-8日）；补休2个班（30-31日）；扣本月社保443.52元，重疾险扣1元；扣个税 元；公积金扣款100；过节费200元</t>
  </si>
  <si>
    <t>张石平</t>
  </si>
  <si>
    <t>副总经理</t>
  </si>
  <si>
    <t>2011.9.13</t>
  </si>
  <si>
    <r>
      <rPr>
        <sz val="11"/>
        <color rgb="FF000000"/>
        <rFont val="宋体"/>
        <charset val="134"/>
        <scheme val="minor"/>
      </rPr>
      <t>扣服装费330元，2018年5月扣除服装费70元；2020年09月扣服装费100元，合计500元已扣完。油费补贴600元；</t>
    </r>
    <r>
      <rPr>
        <sz val="11"/>
        <color rgb="FFFF0000"/>
        <rFont val="宋体"/>
        <charset val="134"/>
        <scheme val="minor"/>
      </rPr>
      <t>当月项目管理津贴400元；3月1日起，工资调为9000+3000元；</t>
    </r>
  </si>
  <si>
    <t xml:space="preserve"> 扣个税 616.67 元；扣本月社保443.52元， 重疾险扣1元；公积金扣款100；过节费200元 </t>
  </si>
  <si>
    <t>油费补贴600元；当月项目管理津贴400元</t>
  </si>
  <si>
    <t>扣服装费330元，2018年5月扣除服装费70元；2020年09月扣服装费100元，合计500元已扣完。油费补贴600元；当月项目管理津贴400元；3月1日起，工资调为9000+3000元；</t>
  </si>
  <si>
    <t>奎艳美</t>
  </si>
  <si>
    <t>财务副总</t>
  </si>
  <si>
    <t>2010.4.1</t>
  </si>
  <si>
    <t>过节费200元</t>
  </si>
  <si>
    <t>杨应贵</t>
  </si>
  <si>
    <t>片区经理</t>
  </si>
  <si>
    <t>2014.10.14</t>
  </si>
  <si>
    <r>
      <rPr>
        <sz val="11"/>
        <color rgb="FF000000"/>
        <rFont val="宋体"/>
        <charset val="134"/>
        <scheme val="minor"/>
      </rPr>
      <t>已扣服装费330元，2018年5月扣除服装费70元；2020年09月扣服装费100元，合计500元已扣完.</t>
    </r>
    <r>
      <rPr>
        <sz val="11"/>
        <color rgb="FFFF0000"/>
        <rFont val="宋体"/>
        <charset val="134"/>
        <scheme val="minor"/>
      </rPr>
      <t xml:space="preserve"> </t>
    </r>
    <r>
      <rPr>
        <sz val="11"/>
        <color rgb="FFFF0000"/>
        <rFont val="宋体"/>
        <charset val="134"/>
      </rPr>
      <t>当月项目管理津贴</t>
    </r>
    <r>
      <rPr>
        <sz val="11"/>
        <color rgb="FFFF0000"/>
        <rFont val="宋体"/>
        <charset val="134"/>
        <scheme val="minor"/>
      </rPr>
      <t>1200</t>
    </r>
    <r>
      <rPr>
        <sz val="11"/>
        <color rgb="FFFF0000"/>
        <rFont val="宋体"/>
        <charset val="134"/>
      </rPr>
      <t>元；</t>
    </r>
  </si>
  <si>
    <t>项目管理津贴1200元，扣个税     287.11;过节费200元</t>
  </si>
  <si>
    <t>已扣服装费330元，2018年5月扣除服装费70元；2020年09月扣服装费100元，合计500元已扣完. 当月项目管理津贴1200元；</t>
  </si>
  <si>
    <t>王丽娇</t>
  </si>
  <si>
    <t>人事主管</t>
  </si>
  <si>
    <t>2019.11.18</t>
  </si>
  <si>
    <t>2020年09月已扣服装费500元；</t>
  </si>
  <si>
    <t>扣本月社保443.52元；重疾险扣1元；公积金扣款100</t>
  </si>
  <si>
    <t>汤明星</t>
  </si>
  <si>
    <t>绿化工程师</t>
  </si>
  <si>
    <t>2020.12.29</t>
  </si>
  <si>
    <t>病假31个班（1-31日）；</t>
  </si>
  <si>
    <r>
      <rPr>
        <sz val="11"/>
        <color rgb="FFFF0000"/>
        <rFont val="宋体"/>
        <charset val="134"/>
        <scheme val="minor"/>
      </rPr>
      <t>2021年02月已扣服装费500元</t>
    </r>
    <r>
      <rPr>
        <sz val="11"/>
        <color theme="1"/>
        <rFont val="宋体"/>
        <charset val="134"/>
        <scheme val="minor"/>
      </rPr>
      <t>；11月无交通补贴，钉钉已审批；园林绿化工补贴已领，已扣1500元；</t>
    </r>
  </si>
  <si>
    <t xml:space="preserve"> 扣本月社保443.52元；重疾险扣1元；公积金扣款100；过节费200云</t>
  </si>
  <si>
    <t>病假31个班（1-31日）</t>
  </si>
  <si>
    <t>2021年02月已扣服装费500元；11月无交通补贴，钉钉已审批；园林绿化工补贴已领，已扣1500元；</t>
  </si>
  <si>
    <t>施葵</t>
  </si>
  <si>
    <t>市场专员</t>
  </si>
  <si>
    <t>2021.5.17</t>
  </si>
  <si>
    <t>钉钉已审批；7月扣服装费500元；12月投标补贴2823元；</t>
  </si>
  <si>
    <t xml:space="preserve"> 扣本月社保443.52元；重疾险扣1元；公积金扣款100；过节费200元 </t>
  </si>
  <si>
    <t>12月投标补贴2823元；</t>
  </si>
  <si>
    <t>钱丽波</t>
  </si>
  <si>
    <t>会计</t>
  </si>
  <si>
    <t>2022.3.15</t>
  </si>
  <si>
    <t>余休0.5个班（31日4h）；补休0.1个班（17日1h）；</t>
  </si>
  <si>
    <r>
      <rPr>
        <sz val="11"/>
        <color rgb="FF000000"/>
        <rFont val="宋体"/>
        <charset val="134"/>
        <scheme val="minor"/>
      </rPr>
      <t>5月已扣服装押金500元；5月1日转正；3月1日起，工资调为4900+900（绩效）；</t>
    </r>
    <r>
      <rPr>
        <sz val="11"/>
        <color rgb="FFFF0000"/>
        <rFont val="宋体"/>
        <charset val="134"/>
        <scheme val="minor"/>
      </rPr>
      <t>师大附中代发500元，需在本月扣除500元；</t>
    </r>
  </si>
  <si>
    <t>扣本月社保443.52元；重疾险扣1元；公积金扣款100；师大附中代发500元，需在本月扣除500元； 过节费200元</t>
  </si>
  <si>
    <t>休0.5个班（31日4h）；补休0.1个班（17日1h）</t>
  </si>
  <si>
    <t>5月已扣服装押金500元；5月1日转正；3月1日起，工资调为4900+900（绩效）；师大附中代发500元，需在本月扣除500元；</t>
  </si>
  <si>
    <t>陶刘燕</t>
  </si>
  <si>
    <t>出纳</t>
  </si>
  <si>
    <t>2022.6.13</t>
  </si>
  <si>
    <t>产检假1个班（18日4.5h、30日3.5h）按100%工资计发；余休0.7个班（14日5.5h）；</t>
  </si>
  <si>
    <r>
      <rPr>
        <sz val="11"/>
        <color rgb="FF000000"/>
        <rFont val="宋体"/>
        <charset val="134"/>
        <scheme val="minor"/>
      </rPr>
      <t>8月1日转正，8月已扣服装押金500元；</t>
    </r>
    <r>
      <rPr>
        <sz val="11"/>
        <color rgb="FFFF0000"/>
        <rFont val="宋体"/>
        <charset val="134"/>
        <scheme val="minor"/>
      </rPr>
      <t>师大附中代发500元，需在本月扣除500元</t>
    </r>
    <r>
      <rPr>
        <sz val="11"/>
        <color rgb="FF000000"/>
        <rFont val="宋体"/>
        <charset val="134"/>
        <scheme val="minor"/>
      </rPr>
      <t>；</t>
    </r>
  </si>
  <si>
    <t>多扣300公积金</t>
  </si>
  <si>
    <t>扣本月社保443.52元；重疾险扣1元；公积金扣款400；师大附中代发500元，需在本月扣除500元，过节费200元</t>
  </si>
  <si>
    <t>8月1日转正，8月已扣服装押金500元；师大附中代发500元，需在本月扣除500元；</t>
  </si>
  <si>
    <t>杜红云</t>
  </si>
  <si>
    <t>机电工程师</t>
  </si>
  <si>
    <r>
      <rPr>
        <sz val="11"/>
        <color rgb="FF000000"/>
        <rFont val="宋体"/>
        <charset val="134"/>
      </rPr>
      <t>3月1日起，工资调为5600+1200（绩效）；</t>
    </r>
    <r>
      <rPr>
        <sz val="11"/>
        <color rgb="FFFF0000"/>
        <rFont val="宋体"/>
        <charset val="134"/>
      </rPr>
      <t>师大附中代发500元，需在本月扣除500元；</t>
    </r>
  </si>
  <si>
    <t>本月社保86.12元；重疾险扣1元；扣个税师大附中代发500元，需在本月扣除500元；，过节费200元</t>
  </si>
  <si>
    <t>3月1日起，工资调为5600+1200（绩效）；师大附中代发500元，需在本月扣除500元；</t>
  </si>
  <si>
    <t>张艳稳</t>
  </si>
  <si>
    <t>緑化工程师</t>
  </si>
  <si>
    <t>2021.12.23</t>
  </si>
  <si>
    <t>项目津贴700元；8月1日起，工资调为6500+1500（绩效）；12月投标补贴148元；</t>
  </si>
  <si>
    <t>少加180经济指标绩效</t>
  </si>
  <si>
    <t>项目津贴700元；8月1日起，工资调为6500+1500（绩效）；12月投标补贴148元，过节费200元</t>
  </si>
  <si>
    <t>李兴荣</t>
  </si>
  <si>
    <t>人事经理</t>
  </si>
  <si>
    <t>余休0.4个班（29日3h）；</t>
  </si>
  <si>
    <r>
      <rPr>
        <sz val="11"/>
        <color rgb="FF000000"/>
        <rFont val="宋体"/>
        <charset val="134"/>
      </rPr>
      <t>7月1日转正；8月已扣服装押金500元；</t>
    </r>
    <r>
      <rPr>
        <sz val="11"/>
        <color rgb="FFFF0000"/>
        <rFont val="宋体"/>
        <charset val="134"/>
      </rPr>
      <t>师大附中代发500元，需在本月扣除500元；</t>
    </r>
  </si>
  <si>
    <t>扣本月社保443.52元；重疾险扣1元；公积金扣款100；扣个税61.99；师大附中代发500元，需在本月扣除500元，过节费200元</t>
  </si>
  <si>
    <t>余休0.4个班（29日3h）</t>
  </si>
  <si>
    <t>7月1日转正；8月已扣服装押金500元；师大附中代发500元，需在本月扣除500元；</t>
  </si>
  <si>
    <t>宋婷</t>
  </si>
  <si>
    <t>事务助理</t>
  </si>
  <si>
    <t>中高发放工资；9月已扣服装押金500元；</t>
  </si>
  <si>
    <t>扣本月社保443.52元；重疾险扣1元；过节费200元</t>
  </si>
  <si>
    <t>丁博</t>
  </si>
  <si>
    <t>常务副总</t>
  </si>
  <si>
    <t>12月油补1000元；7月1日转正；</t>
  </si>
  <si>
    <t>扣本月社保3500.51元，其中公积金扣款1279；油费补贴1000元；扣个税 920 ；过节费200元</t>
  </si>
  <si>
    <t>余孟瑶</t>
  </si>
  <si>
    <t>扣本月社保470.35元；</t>
  </si>
  <si>
    <t>周桦欣</t>
  </si>
  <si>
    <t>9月1日转正；9月起，见习工资按3600+400计发；2023年11月已扣服装押金500元；12月提成16元；</t>
  </si>
  <si>
    <t>扣本月社保444.52；12月提成16元；过节费200元</t>
  </si>
  <si>
    <t>陈红兵</t>
  </si>
  <si>
    <t>培训专员</t>
  </si>
  <si>
    <t>2024.1.8</t>
  </si>
  <si>
    <t>请假0.2个班（20日1.5h）；</t>
  </si>
  <si>
    <t>7月已领服装，已扣押金500元；</t>
  </si>
  <si>
    <t>请假0.2个班（20日1.5h），过节费200元</t>
  </si>
  <si>
    <t>张华倩</t>
  </si>
  <si>
    <t>市场开发主管</t>
  </si>
  <si>
    <t>2024.1.15</t>
  </si>
  <si>
    <t>迟到3分钟；余休5.8个班（29日6h、2日4.5h、4日9h、5日7h、11日3h、17日4h、18日3h、24日5h、25日5h）；补休0.3个班（11日2h）；</t>
  </si>
  <si>
    <t>12月1日起，工资调为5600元+绩效1200元；</t>
  </si>
  <si>
    <t>扣本月社保443.52元；重疾险扣1元；公积金扣款100；过节费200元</t>
  </si>
  <si>
    <t>吴安琪</t>
  </si>
  <si>
    <t>行政人事助理</t>
  </si>
  <si>
    <t>2024.3.18</t>
  </si>
  <si>
    <t>迟到2分钟；事假0.2个班（31日1.5h）；</t>
  </si>
  <si>
    <t>6月1日转正，7月已领服装，已扣服装押金500元</t>
  </si>
  <si>
    <t>扣本月社保443.52元；重疾险扣1元；公积金扣款100；，过节费200元</t>
  </si>
  <si>
    <t>王泰娜</t>
  </si>
  <si>
    <t>招聘主管</t>
  </si>
  <si>
    <t>2024.5.27</t>
  </si>
  <si>
    <t>迟到3分，补休0.1个班（23日1h）；事假0.2个班（31日1.5h）；</t>
  </si>
  <si>
    <r>
      <rPr>
        <sz val="11"/>
        <color theme="1"/>
        <rFont val="宋体"/>
        <charset val="134"/>
        <scheme val="minor"/>
      </rPr>
      <t>10月已扣除服装押金500元</t>
    </r>
    <r>
      <rPr>
        <sz val="11"/>
        <color rgb="FFFF0000"/>
        <rFont val="宋体"/>
        <charset val="134"/>
        <scheme val="minor"/>
      </rPr>
      <t>；师大附中代发500元，需在本月扣除500元；</t>
    </r>
  </si>
  <si>
    <t>扣本月社保443.52元；重疾险扣1元；公积金扣款100； 师大附中代发500元，需在本月扣除500元；过节费200元</t>
  </si>
  <si>
    <t>迟到3分钟，补休0.1个班（23日1h）；事假0.2个班（31日1.5h）</t>
  </si>
  <si>
    <t>10月已扣除服装押金500元；师大附中代发500元，需在本月扣除500元；</t>
  </si>
  <si>
    <t>陈建霞</t>
  </si>
  <si>
    <t>2021.6.3</t>
  </si>
  <si>
    <r>
      <rPr>
        <sz val="11"/>
        <color rgb="FF000000"/>
        <rFont val="宋体"/>
        <charset val="134"/>
      </rPr>
      <t>项目津贴1200元；</t>
    </r>
    <r>
      <rPr>
        <sz val="11"/>
        <color rgb="FFFF0000"/>
        <rFont val="宋体"/>
        <charset val="134"/>
      </rPr>
      <t>师大附中代发500元，需在本月扣除500元；</t>
    </r>
  </si>
  <si>
    <t>扣本月社保443.52元；重疾险扣1元；公积金扣款100；项目管理津贴1200； 师大附中代发500元，需在本月扣除500元；过节费200元</t>
  </si>
  <si>
    <t>项目津贴1200元；师大附中代发500元，需在本月扣除500元；</t>
  </si>
  <si>
    <t>张慧</t>
  </si>
  <si>
    <t>市场部经理</t>
  </si>
  <si>
    <t>2024.6.3</t>
  </si>
  <si>
    <t>迟到2分钟；</t>
  </si>
  <si>
    <t>7月份起，交通补贴1000元；9月起工资调为10000元底薪；12月投标补贴49元；</t>
  </si>
  <si>
    <t>扣本月社保443.52元；重疾险扣1元；公积金扣款100；扣个税184.25；  过节费200元</t>
  </si>
  <si>
    <t>迟到2分钟，12月投标补贴49元；7月份起，交通补贴1000元</t>
  </si>
  <si>
    <t>施锡梅</t>
  </si>
  <si>
    <t>行政主管</t>
  </si>
  <si>
    <t>2024.7.26</t>
  </si>
  <si>
    <t>师大附中代发500元，需在本月扣除500元；</t>
  </si>
  <si>
    <t>万思莹</t>
  </si>
  <si>
    <t>企划经理</t>
  </si>
  <si>
    <t>2024.8.1</t>
  </si>
  <si>
    <t>迟到10分钟；事假2个班（16-17日）；</t>
  </si>
  <si>
    <t>扣本月社保443.52元；重疾险扣1元；公积金扣款100；  师大附中代发500元，需在本月扣除500元；扣个人所得税24.03；</t>
  </si>
  <si>
    <t>陈恭千</t>
  </si>
  <si>
    <t>质量专员</t>
  </si>
  <si>
    <t>2024.8.7</t>
  </si>
  <si>
    <t>迟到6分钟；余休2.7个班（21日5.2h、7-8日）；补休0.1个班（30日1h）；</t>
  </si>
  <si>
    <t>常宝轩</t>
  </si>
  <si>
    <t>市场经理</t>
  </si>
  <si>
    <t>2024.8.8</t>
  </si>
  <si>
    <t>余休2.5个班（10日、17日、24日下午）</t>
  </si>
  <si>
    <t>甄建川</t>
  </si>
  <si>
    <t>2024.8.26</t>
  </si>
  <si>
    <t>离职</t>
  </si>
  <si>
    <t>于2024年12月26日已办理离职；</t>
  </si>
  <si>
    <t xml:space="preserve">扣本月社保443.52元；重疾险扣1元；公积金扣款100；  </t>
  </si>
  <si>
    <t>陈敏</t>
  </si>
  <si>
    <t>投标专员</t>
  </si>
  <si>
    <t>2024.9.4</t>
  </si>
  <si>
    <t>补休1个班（31日）；</t>
  </si>
  <si>
    <t>12月投标补贴2103元</t>
  </si>
  <si>
    <t xml:space="preserve">扣本月社保443.52元；重疾险扣1元；公积金扣款100； 过节费200元 </t>
  </si>
  <si>
    <t>补休1个班（31日）12月投标补贴2103元</t>
  </si>
  <si>
    <t>普红薇</t>
  </si>
  <si>
    <t>投标助理</t>
  </si>
  <si>
    <t>2024.9.18</t>
  </si>
  <si>
    <t>12月投标补贴2007元；</t>
  </si>
  <si>
    <t xml:space="preserve">扣本月社保443.52元；公积金扣款104；过节费200元  </t>
  </si>
  <si>
    <t>12月投标补贴2007元</t>
  </si>
  <si>
    <t>唐新梅</t>
  </si>
  <si>
    <t>人事专员</t>
  </si>
  <si>
    <t>韩鸿超</t>
  </si>
  <si>
    <t>经理</t>
  </si>
  <si>
    <t>2024.9.11</t>
  </si>
  <si>
    <t>余休1.8个班（15日14h）；</t>
  </si>
  <si>
    <t>扣本月社保443.52元；重疾险扣1元； 公积金扣款104；过节费200元</t>
  </si>
  <si>
    <t>余休1.8个班（15日14h）</t>
  </si>
  <si>
    <t>马先玲</t>
  </si>
  <si>
    <t>2024.10.12</t>
  </si>
  <si>
    <t>试用</t>
  </si>
  <si>
    <t>扣本月社保444.52元； 过节费200元</t>
  </si>
  <si>
    <t>钟昀积</t>
  </si>
  <si>
    <t>投标主管</t>
  </si>
  <si>
    <t>2024.10.21</t>
  </si>
  <si>
    <t>补休1个班（30日）；</t>
  </si>
  <si>
    <t>补发11公积金补贴104元；12月公积金补贴104元；12月投标补贴2210元；</t>
  </si>
  <si>
    <t>少发400资质证书补贴</t>
  </si>
  <si>
    <t>扣本月社保443.52元；重疾险扣1元；  补发11公积金补贴104元；12月公积金补贴104元；12月投标补贴2210元；过节费200元</t>
  </si>
  <si>
    <t>补休1个班（30日）</t>
  </si>
  <si>
    <t>李昆缘</t>
  </si>
  <si>
    <t>2024.10.23</t>
  </si>
  <si>
    <t>10月23日入职；迟到3分钟；</t>
  </si>
  <si>
    <t>迟到3分钟</t>
  </si>
  <si>
    <t>雷小丽</t>
  </si>
  <si>
    <t>财务经理</t>
  </si>
  <si>
    <t>2024.11.4</t>
  </si>
  <si>
    <t>于2024年11月4日入职；余休4个班（7日9h、10日3.5h、19日3.5h、23日4h、25日3.5h、28日8.5h）；补休1个班（17日）；</t>
  </si>
  <si>
    <t>少扣公积金4元</t>
  </si>
  <si>
    <t xml:space="preserve">扣本月社保444.52元；公积金扣款100，过节费200元 </t>
  </si>
  <si>
    <t>余休4个班（7日9h、10日3.5h、19日3.5h、23日4h、25日3.5h、28日8.5h）；补休1个班（17日）；</t>
  </si>
  <si>
    <t>林蓉霞</t>
  </si>
  <si>
    <t>2024.11.18</t>
  </si>
  <si>
    <t>余休0.6个班（11月1h、12月4h）；于12月24日已办理离职；余休0.6个班计发在12月工资中；</t>
  </si>
  <si>
    <t>李洪秀</t>
  </si>
  <si>
    <t>项目主任</t>
  </si>
  <si>
    <t>2020.10.7</t>
  </si>
  <si>
    <t>2022.10.8</t>
  </si>
  <si>
    <t>扣本月社保443.52元；重疾险扣1元</t>
  </si>
  <si>
    <t>胡月蕊</t>
  </si>
  <si>
    <t>2023.7.13</t>
  </si>
  <si>
    <t>墨相麟</t>
  </si>
  <si>
    <t>补贴2000元</t>
  </si>
  <si>
    <t>补贴2000元；</t>
  </si>
  <si>
    <t>陈震</t>
  </si>
  <si>
    <t>项目主管</t>
  </si>
  <si>
    <t>公积金扣款100</t>
  </si>
  <si>
    <t>邵蕊蕊</t>
  </si>
  <si>
    <t>2024.12.23</t>
  </si>
  <si>
    <t>于12月23日入职；</t>
  </si>
  <si>
    <t>于12月23日入职</t>
  </si>
  <si>
    <t>李文妍</t>
  </si>
  <si>
    <t>2024.12.26</t>
  </si>
  <si>
    <t>于12月26日入职；</t>
  </si>
  <si>
    <t>职位</t>
  </si>
  <si>
    <t>试用/转正</t>
  </si>
  <si>
    <t>假期休假</t>
  </si>
  <si>
    <t>新疆项目2024年12月工资表</t>
  </si>
  <si>
    <t>彩铃</t>
  </si>
  <si>
    <t>其他补贴</t>
  </si>
  <si>
    <t>全勤</t>
  </si>
  <si>
    <t>扣个税和服装费</t>
  </si>
  <si>
    <t>其他</t>
  </si>
  <si>
    <t>社保扣款</t>
  </si>
  <si>
    <t>少发600工龄学历资质补贴</t>
  </si>
  <si>
    <t xml:space="preserve"> 新疆公司劳务代发；未关门窗，导致暖气泵损坏，扣200元支付给墨相麟（代付）</t>
  </si>
  <si>
    <t>志云</t>
  </si>
  <si>
    <t>郭爱霞</t>
  </si>
  <si>
    <t>市场总监</t>
  </si>
  <si>
    <t>全部转到郭爱霞账户</t>
  </si>
  <si>
    <t>张晴晴</t>
  </si>
  <si>
    <t>人事行政</t>
  </si>
  <si>
    <t>于2024年12月7日已办理离职；</t>
  </si>
  <si>
    <t>因办理日期填错，导致12月6天工资未计发，补发在12月工资中；</t>
  </si>
  <si>
    <t>新疆公司</t>
  </si>
  <si>
    <t>唐言泽</t>
  </si>
  <si>
    <t>综合助理</t>
  </si>
  <si>
    <t>扣本月社保549.9</t>
  </si>
  <si>
    <t>陈 震</t>
  </si>
  <si>
    <t>余休2个班（3号、13号）；</t>
  </si>
  <si>
    <t>出差补贴50/天共计31天1550元；新疆大学出勤（10月13日到12月31日）</t>
  </si>
  <si>
    <t>余休2个班（3号、13号）；过节费200元</t>
  </si>
  <si>
    <t>出差补贴50/天共计31天1550元；新疆大学出勤（10月13日到12月31日</t>
  </si>
  <si>
    <t>余休1.5个班（8日、13日4h）</t>
  </si>
  <si>
    <t>出差补贴50/天共计29天1450元；10月13日-11月30日在新疆大学出勤；12月在石河子大学出勤；</t>
  </si>
  <si>
    <t>余休1.5个班（8日、13日4h），过节费200元</t>
  </si>
  <si>
    <t>余休0.5个班（13日4h）；</t>
  </si>
  <si>
    <t>出差补贴50/天共计31天1550元；石河子大学出勤（10月19日到12月31日）</t>
  </si>
  <si>
    <t>余休0.5个班（13日4h），过节费200元</t>
  </si>
  <si>
    <t>出差补贴50/天共计31天1550元；石河子大学出勤（10月26日到12月31日）</t>
  </si>
  <si>
    <t>余休0.5个班（13日4h），过节费200元，过节费200元</t>
  </si>
  <si>
    <t>余休13.7个班（1日、4日、5日7h、7日、8日4.5h、9日9.8h、15日4h、21日、22日、24日3.5h、27日8.5h、28日13.5h、29日14h、30日4.5h）；</t>
  </si>
  <si>
    <t>2020年09月已扣服装费500元；新疆出勤31个班（1-31日）补贴1550元；11月在石河子大学出勤，其余都在总部；</t>
  </si>
  <si>
    <t>余休13.7个班（1日、4日、5日7h、7日、8日4.5h、9日9.8h、15日4h、21日、22日、24日3.5h、27日8.5h、28日13.5h、29日14h、30日4.5h）；过节费200元</t>
  </si>
  <si>
    <t>2020年09月已扣服装费500元；新疆出勤31个班（1-31日）补贴1550元；11月在石河子大学出勤，其余都在总部</t>
  </si>
  <si>
    <t>余休5.8个班（1日、4日4h、7日8h、20日、21日、28日8h、26日2.5h）；补休0.1个班（17日0.5h）</t>
  </si>
  <si>
    <t>新疆出勤31个班（1-31日）补贴1800元；11月在石河子大学出勤，其余都在总部；</t>
  </si>
  <si>
    <t>余休5.8个班（1日、4日4h、7日8h、20日、21日、28日8h、26日2.5h）；补休0.1个班（17日0.5h），过节费200元</t>
  </si>
  <si>
    <t>新疆出勤31个班（1-31日）补贴1800元；11月在石河子大学出勤，其余都在总部</t>
  </si>
  <si>
    <t>11月11日起都在石河子出勤；</t>
  </si>
  <si>
    <t>休0.5个班（13日4h），过节费200元</t>
  </si>
  <si>
    <t>付晨雨</t>
  </si>
  <si>
    <t>行政人事主管</t>
  </si>
  <si>
    <t>2024.12.11</t>
  </si>
  <si>
    <t>于2024年12月11日入职；</t>
  </si>
  <si>
    <t>于2024年12月11日入职</t>
  </si>
  <si>
    <t>合计：</t>
  </si>
  <si>
    <t>地震局基地2024年12月工资表</t>
  </si>
  <si>
    <t>应出勤天数</t>
  </si>
  <si>
    <t>病、事假</t>
  </si>
  <si>
    <t>迟到/旷工</t>
  </si>
  <si>
    <t>扣个税</t>
  </si>
  <si>
    <t>扣款</t>
  </si>
  <si>
    <t>其它扣款</t>
  </si>
  <si>
    <t>李建华</t>
  </si>
  <si>
    <t>主管</t>
  </si>
  <si>
    <r>
      <rPr>
        <sz val="9"/>
        <color rgb="FF000000"/>
        <rFont val="宋体"/>
        <charset val="134"/>
      </rPr>
      <t>2020.10已扣服装费500,
2023.3.1起调为4900+900。</t>
    </r>
    <r>
      <rPr>
        <sz val="9"/>
        <color rgb="FFFF0000"/>
        <rFont val="宋体"/>
        <charset val="134"/>
      </rPr>
      <t>自9月起工龄补贴增加100，</t>
    </r>
    <r>
      <rPr>
        <sz val="9"/>
        <color rgb="FF000000"/>
        <rFont val="宋体"/>
        <charset val="134"/>
      </rPr>
      <t>其余类别补贴不变。</t>
    </r>
  </si>
  <si>
    <t>2020.10已扣服装费500,
2023.3.1起调为4900+900。自9月起工龄补贴增加100，其余类别补贴不变。</t>
  </si>
  <si>
    <t>程大勇</t>
  </si>
  <si>
    <t>安保队长</t>
  </si>
  <si>
    <t>顶岗2个班（18日、20日）计发在12月工资中；</t>
  </si>
  <si>
    <t>其中500元工资由北辰分摊，基地承担其余部分</t>
  </si>
  <si>
    <t>杨玉芬</t>
  </si>
  <si>
    <t>保洁</t>
  </si>
  <si>
    <t>钟志华</t>
  </si>
  <si>
    <t>厨师</t>
  </si>
  <si>
    <t>厨师证书补贴300元；</t>
  </si>
  <si>
    <t>石军洪</t>
  </si>
  <si>
    <t>安保</t>
  </si>
  <si>
    <t>马顺留</t>
  </si>
  <si>
    <t>于7月17日转正</t>
  </si>
  <si>
    <t>杨光树</t>
  </si>
  <si>
    <t>张勇</t>
  </si>
  <si>
    <t>切配员</t>
  </si>
  <si>
    <t>付贵洪</t>
  </si>
  <si>
    <t>绿化</t>
  </si>
  <si>
    <t>文小林</t>
  </si>
  <si>
    <t>陆本洪</t>
  </si>
  <si>
    <t>王应标</t>
  </si>
  <si>
    <t>生活区安保</t>
  </si>
  <si>
    <t>生活区保安无全勤</t>
  </si>
  <si>
    <t>周永梅</t>
  </si>
  <si>
    <t>生活区保洁</t>
  </si>
  <si>
    <t>生活区保洁无全勤</t>
  </si>
  <si>
    <t>李红芬</t>
  </si>
  <si>
    <t>餐厅服务员</t>
  </si>
  <si>
    <t>王绍琼</t>
  </si>
  <si>
    <t>工资申请发放现金</t>
  </si>
  <si>
    <t>刘光贵</t>
  </si>
  <si>
    <t>补休1天(4日）；</t>
  </si>
  <si>
    <t>朱春兰</t>
  </si>
  <si>
    <t>后厨</t>
  </si>
  <si>
    <t>刘志葵</t>
  </si>
  <si>
    <t>于9.25转正</t>
  </si>
  <si>
    <t>张兴良</t>
  </si>
  <si>
    <t>补休1天(12日）；</t>
  </si>
  <si>
    <t>于10.11转正</t>
  </si>
  <si>
    <t>陶燕媛</t>
  </si>
  <si>
    <t>于11.8转正</t>
  </si>
  <si>
    <t>杨文彬</t>
  </si>
  <si>
    <t>维修</t>
  </si>
  <si>
    <t>于12.14转正</t>
  </si>
  <si>
    <t>魏 群</t>
  </si>
  <si>
    <t>于12.22转正</t>
  </si>
  <si>
    <t>审核：</t>
  </si>
  <si>
    <t>春节过节费200元</t>
  </si>
  <si>
    <t>地震局北辰2024年12月工资表</t>
  </si>
  <si>
    <t>应出勤班数</t>
  </si>
  <si>
    <t>工龄</t>
  </si>
  <si>
    <t>其他信息</t>
  </si>
  <si>
    <t>张艳</t>
  </si>
  <si>
    <t>2020.8.31</t>
  </si>
  <si>
    <t>31</t>
  </si>
  <si>
    <t>余休2个班（21日、22日）</t>
  </si>
  <si>
    <t>扣本月社保443.52元；重疾险扣1元；公积金扣款100； 扣个税 ；师大附中代发500元，需在本月扣除500元；过节费200元</t>
  </si>
  <si>
    <t>张秀丽</t>
  </si>
  <si>
    <t>2024.6.17</t>
  </si>
  <si>
    <t>扣本月社保443.52元；重疾险扣1元；扣公积金 104；过节费200元</t>
  </si>
  <si>
    <t>董佳润</t>
  </si>
  <si>
    <t>2021.7.15</t>
  </si>
  <si>
    <r>
      <rPr>
        <sz val="11"/>
        <color theme="1"/>
        <rFont val="宋体"/>
        <charset val="134"/>
      </rPr>
      <t>2021年10月已扣服装费500元；</t>
    </r>
    <r>
      <rPr>
        <sz val="11"/>
        <color rgb="FFFF0000"/>
        <rFont val="宋体"/>
        <charset val="134"/>
      </rPr>
      <t>师大附中代发500元，需在本月扣除500元；</t>
    </r>
  </si>
  <si>
    <t xml:space="preserve">扣本月社保443.52元；重疾险扣1元； 师大附中代发500元，需在本月扣除500元，过节费200元 </t>
  </si>
  <si>
    <t>2021年10月已扣服装费500元；师大附中代发500元，需在本月扣除500元；</t>
  </si>
  <si>
    <t>白超</t>
  </si>
  <si>
    <t>管培生</t>
  </si>
  <si>
    <t>李兰</t>
  </si>
  <si>
    <t>2017.4.1</t>
  </si>
  <si>
    <t>补休0.5个班（8日）</t>
  </si>
  <si>
    <t>1月起.协助基地做面点补贴200元/月.钉钉已审批.成本挂靠在基地；2024年11月1日起，工资由2100元/月上调至2300元/月，审批已提交并通过</t>
  </si>
  <si>
    <t>扣本月社保443.52元；重疾险扣1元；1月起.协助基地做面点补贴200元/月.钉钉已审批.成本挂靠在基地，过节费200元</t>
  </si>
  <si>
    <t>杨云</t>
  </si>
  <si>
    <t>维修员</t>
  </si>
  <si>
    <t>2023.6.1</t>
  </si>
  <si>
    <t>扣除保险后拿到手4000元；</t>
  </si>
  <si>
    <t>扣本月社保443.52元；重疾险扣1元；扣除保险后拿到手4000元；过节费200元</t>
  </si>
  <si>
    <t>杨晴芝</t>
  </si>
  <si>
    <t>厨房切配员</t>
  </si>
  <si>
    <t>2018.3.15</t>
  </si>
  <si>
    <t>请假2个班（30日、31日）</t>
  </si>
  <si>
    <t>2024年11月1日起，工资由2800元/月上调至3000元/月，审批已提交并通过</t>
  </si>
  <si>
    <t>请假2个班（30日、31日），过节费200元</t>
  </si>
  <si>
    <t>周自友</t>
  </si>
  <si>
    <t>2018.3.21</t>
  </si>
  <si>
    <t>余休1个班（8日自助餐）；请假6个班（24-27日、30-31日）</t>
  </si>
  <si>
    <t>2024年11月 1日起，工资由4200元/月上调至4400元/月，审批已提交并通过</t>
  </si>
  <si>
    <t>请假6个班（24-27日、30-31日），过节费200元</t>
  </si>
  <si>
    <t>吴国珍</t>
  </si>
  <si>
    <t>保洁员</t>
  </si>
  <si>
    <t>2021.1.25</t>
  </si>
  <si>
    <t>0.5</t>
  </si>
  <si>
    <t>余休0.5个班（26日下午）</t>
  </si>
  <si>
    <t>打扫领导办公室补贴元300元.2024年11月1日起，工资由1800元/月上调至2000元/月，审批已提交并通过</t>
  </si>
  <si>
    <t>山丽华</t>
  </si>
  <si>
    <t>2022.2.10</t>
  </si>
  <si>
    <t>余休0.5个班（8日桌餐）；补休0.5个班（13日下午）</t>
  </si>
  <si>
    <t>2024年11月1日起，工资由2400元/月上调至2600元/月，审批已提交并通过</t>
  </si>
  <si>
    <t>龙志雄</t>
  </si>
  <si>
    <t>2022.10.28</t>
  </si>
  <si>
    <t>2024年7月1日起，工资由4500元/月上调至5000元/月，审批已提交并通过         2024年11月1日起，工资由5000元/月上调至5200元/月，审批已提交并通过</t>
  </si>
  <si>
    <t>左成丽</t>
  </si>
  <si>
    <t>2023.2.26</t>
  </si>
  <si>
    <t>1</t>
  </si>
  <si>
    <t>余休1个班（26日上午、30日上午）；补休6个班（3-5日、17-19日）</t>
  </si>
  <si>
    <t>2024年11月1日起，工资由1800元/月上调至2000元/月，审批已提交并通过</t>
  </si>
  <si>
    <t>何家权</t>
  </si>
  <si>
    <t>保安</t>
  </si>
  <si>
    <t>请假1个班（19日）</t>
  </si>
  <si>
    <t>请假1个班（19日），过节费200元</t>
  </si>
  <si>
    <t>寿文军</t>
  </si>
  <si>
    <t>尤军</t>
  </si>
  <si>
    <t>请假1个班（17日）</t>
  </si>
  <si>
    <t>请假1个班（17日），过节费200元</t>
  </si>
  <si>
    <t>李光志</t>
  </si>
  <si>
    <t>2023.3.1</t>
  </si>
  <si>
    <t>2024年3月1日起工资由3000元每月调至3300元每月.审批已提交并通过</t>
  </si>
  <si>
    <t>胡萍</t>
  </si>
  <si>
    <t>高标成</t>
  </si>
  <si>
    <t>2023.11.3</t>
  </si>
  <si>
    <t>余休1个班（22日）</t>
  </si>
  <si>
    <t>证书补贴由100修改成300元（消防证书）11月起不去森林公安值班无200的补贴</t>
  </si>
  <si>
    <t>消防证书补贴300元，过节费200元</t>
  </si>
  <si>
    <t>李翠珍</t>
  </si>
  <si>
    <t>2023.12.11</t>
  </si>
  <si>
    <t>阿正林</t>
  </si>
  <si>
    <t>绿化员</t>
  </si>
  <si>
    <t>2024.2.23</t>
  </si>
  <si>
    <t>0</t>
  </si>
  <si>
    <t>请假1个班（6日）</t>
  </si>
  <si>
    <t>请假1个班（6日），过节费200元</t>
  </si>
  <si>
    <t>赵得荣</t>
  </si>
  <si>
    <t>2024.4.21</t>
  </si>
  <si>
    <t>冯光稠</t>
  </si>
  <si>
    <t>2024.5.21</t>
  </si>
  <si>
    <t>请假2个班，过节费200元</t>
  </si>
  <si>
    <t>方琼珍</t>
  </si>
  <si>
    <t>吕春霞</t>
  </si>
  <si>
    <t>会议服务员</t>
  </si>
  <si>
    <t>2024.9.3</t>
  </si>
  <si>
    <t>补休0.5个班（6日下午）</t>
  </si>
  <si>
    <t>尹丽琼</t>
  </si>
  <si>
    <t>2024.9.9</t>
  </si>
  <si>
    <t>李祥云</t>
  </si>
  <si>
    <t>2024.10.28</t>
  </si>
  <si>
    <t>廖忠敏</t>
  </si>
  <si>
    <t>2024.10.31</t>
  </si>
  <si>
    <t>于2025年1月1日已办理离职；</t>
  </si>
  <si>
    <t>王春丽</t>
  </si>
  <si>
    <t>2024.11.1</t>
  </si>
  <si>
    <t>罗福英</t>
  </si>
  <si>
    <t>2024.11.28</t>
  </si>
  <si>
    <t>卜瑞平</t>
  </si>
  <si>
    <t>2024.12.27</t>
  </si>
  <si>
    <t xml:space="preserve">于2024年12月27日入职；只结算12月3个班工资(27、30、31日）；
</t>
  </si>
  <si>
    <t xml:space="preserve"> </t>
  </si>
  <si>
    <t>冶专安宁2024年12月工资表</t>
  </si>
  <si>
    <t>原余
休</t>
  </si>
  <si>
    <t>本月
余休</t>
  </si>
  <si>
    <t>个税</t>
  </si>
  <si>
    <t>舒勇琴</t>
  </si>
  <si>
    <t>主任</t>
  </si>
  <si>
    <t>2014.2.17</t>
  </si>
  <si>
    <t>本月补休1天（1日）；</t>
  </si>
  <si>
    <t>2014年9月扣服装费330元，2018年5月扣除服装费70元；2020年09月扣服装费100元，合计500元已扣完。3月1日起，工资调为5600+1200元；高压证300元；</t>
  </si>
  <si>
    <t>曾 米</t>
  </si>
  <si>
    <t>2022.3.28</t>
  </si>
  <si>
    <t>本月补休1天（4日）；请假9天（11日-19日）；</t>
  </si>
  <si>
    <t>5月已扣服装押金500元，</t>
  </si>
  <si>
    <t>李晶</t>
  </si>
  <si>
    <t>本月补休1天（1日）；请假4天（16日-19日）；</t>
  </si>
  <si>
    <t>祁树华</t>
  </si>
  <si>
    <t>2013.8.16</t>
  </si>
  <si>
    <t>10</t>
  </si>
  <si>
    <t>刘艳娥</t>
  </si>
  <si>
    <t>2015.3.17</t>
  </si>
  <si>
    <t>本月请假1天（1日）；补贴：700元</t>
  </si>
  <si>
    <t>于2024年4月7日已发放服装；服装原值210元；</t>
  </si>
  <si>
    <t>毕国仙</t>
  </si>
  <si>
    <t>2011.3.3</t>
  </si>
  <si>
    <t>补贴：100元</t>
  </si>
  <si>
    <t>唐含波</t>
  </si>
  <si>
    <t>2020.4.6</t>
  </si>
  <si>
    <t>9月1日起，工资从2300元/月调为2500元/月，已审批；四星级员工奖励100元</t>
  </si>
  <si>
    <t>何春芳</t>
  </si>
  <si>
    <t>本月补休1.5天（10日下午、11日）；请假6.5天（12日-17日、31日上午）；补贴：150元</t>
  </si>
  <si>
    <t>蒋丽萍</t>
  </si>
  <si>
    <t>2012.2.17</t>
  </si>
  <si>
    <t>四星级员工奖励100元</t>
  </si>
  <si>
    <t>罗竹萍</t>
  </si>
  <si>
    <t>2013.12.24</t>
  </si>
  <si>
    <t>9月1日起，工资从2300元/月调为2500元/月，已审批</t>
  </si>
  <si>
    <t>何绍萍</t>
  </si>
  <si>
    <t>2013.8.20</t>
  </si>
  <si>
    <t>本月补休1天（1日）；补贴：100元</t>
  </si>
  <si>
    <t>邓兰芝</t>
  </si>
  <si>
    <t>2014.12.4</t>
  </si>
  <si>
    <t>张丽</t>
  </si>
  <si>
    <t>教学大楼值班员</t>
  </si>
  <si>
    <t>2020.9.9</t>
  </si>
  <si>
    <t>2021年6月24日服装已发放，2021年7月服装费已扣；3月1日起，工资从2300元/月调整为2400元/月</t>
  </si>
  <si>
    <t>崔树荣</t>
  </si>
  <si>
    <t>行政楼值班</t>
  </si>
  <si>
    <t>2011.3.12</t>
  </si>
  <si>
    <t>2011年服装费5月扣200元,已扣完；2024年3月1日起，工资从2300元/月调整为2400元/月；于2024年4月7日已发放服装，服装原值210元；</t>
  </si>
  <si>
    <t>赵富昌</t>
  </si>
  <si>
    <t>楼宇值班</t>
  </si>
  <si>
    <t>2012.4.1</t>
  </si>
  <si>
    <t>2012年12月扣服装费100元，1月扣100元，累计扣除200元，已扣完；2024年3月1日起，工资从2300元/月调整为2400元/月；于2024年4月7日已发放服装，服装原值210元；</t>
  </si>
  <si>
    <t>陈小燕</t>
  </si>
  <si>
    <t>教室管理员</t>
  </si>
  <si>
    <t>2017.4.24</t>
  </si>
  <si>
    <t>补贴：450元</t>
  </si>
  <si>
    <t>本月重新发放一套服装（折旧满了重新做）；</t>
  </si>
  <si>
    <t>沈红琼</t>
  </si>
  <si>
    <t>2021.5.6</t>
  </si>
  <si>
    <t>本月补休1天（12日）；</t>
  </si>
  <si>
    <t>2024年3月1日起，工资从2200元/月调整为2400元/月；</t>
  </si>
  <si>
    <t>朱学珍</t>
  </si>
  <si>
    <t>2021.8.12</t>
  </si>
  <si>
    <t>钱代妹</t>
  </si>
  <si>
    <t>2021.8.10</t>
  </si>
  <si>
    <t>付有存</t>
  </si>
  <si>
    <t>体育馆管理员</t>
  </si>
  <si>
    <t>2021.8.20</t>
  </si>
  <si>
    <t>10月已扣服装押金200元；2024年3月1日起，工资从2300元/月调整为2400元/月</t>
  </si>
  <si>
    <t>孙继梅</t>
  </si>
  <si>
    <t>体育器材保管员</t>
  </si>
  <si>
    <t>2021.9.12</t>
  </si>
  <si>
    <t>本月补休2天（1日、15日）；</t>
  </si>
  <si>
    <t>10月已扣服装押金200元；</t>
  </si>
  <si>
    <t>赵所凤</t>
  </si>
  <si>
    <t>2021.9.18</t>
  </si>
  <si>
    <t>本月请假16天（1日-16日）；</t>
  </si>
  <si>
    <t>张雨</t>
  </si>
  <si>
    <t>2021.10.11</t>
  </si>
  <si>
    <t>本月补休2天（1日、20日）；补贴：600元</t>
  </si>
  <si>
    <t>4月1日调岗，薪资调为2200元/月</t>
  </si>
  <si>
    <t>王发有</t>
  </si>
  <si>
    <t>2022.2.14</t>
  </si>
  <si>
    <t>姜凤芝</t>
  </si>
  <si>
    <t>2022.4.7</t>
  </si>
  <si>
    <t>本月补休1天（1日）；补贴：400元</t>
  </si>
  <si>
    <t>武丽红</t>
  </si>
  <si>
    <t>2022.5.18</t>
  </si>
  <si>
    <t>本月请假1.5天（16日、31日下午）；补贴：400元</t>
  </si>
  <si>
    <t>李世富</t>
  </si>
  <si>
    <t>扫地车驾驶员</t>
  </si>
  <si>
    <t>2022.6.11</t>
  </si>
  <si>
    <t>本月补休1天（1日）；补贴：200元</t>
  </si>
  <si>
    <t>陈绍平</t>
  </si>
  <si>
    <t>2022.6.12</t>
  </si>
  <si>
    <t>发银行卡</t>
  </si>
  <si>
    <t>孙永仙</t>
  </si>
  <si>
    <t>2022.9.1</t>
  </si>
  <si>
    <t>本月未出勤，请假31天（1日-31日）；</t>
  </si>
  <si>
    <t>陈利平</t>
  </si>
  <si>
    <t>宿管员</t>
  </si>
  <si>
    <t>2022.9.15</t>
  </si>
  <si>
    <t>2023年3月已扣服装押金200元</t>
  </si>
  <si>
    <t>何兴洲</t>
  </si>
  <si>
    <t>2023.2.21</t>
  </si>
  <si>
    <t>达琼</t>
  </si>
  <si>
    <t>2023.3.6</t>
  </si>
  <si>
    <t>本月补休1天（18日）；余休0.5天（28日上午）；</t>
  </si>
  <si>
    <t>赵花</t>
  </si>
  <si>
    <t>2023.8.20</t>
  </si>
  <si>
    <t>本月请假2天（24日、31日）；补贴：700元</t>
  </si>
  <si>
    <t>2023年9月1日起，工资从2300元/月调为2600元/月，已审批；2023年11月已扣服装押金200元，</t>
  </si>
  <si>
    <t>鲁国香</t>
  </si>
  <si>
    <t>2023.8.21</t>
  </si>
  <si>
    <t>本月补休1.5天（1日、27日下午）；</t>
  </si>
  <si>
    <t>10月1日起，工资从2200元/月调为2400元/月；</t>
  </si>
  <si>
    <t>朱红伟</t>
  </si>
  <si>
    <t>2023.9.8</t>
  </si>
  <si>
    <t>本月补休1天（1日）；请假1天（17日上午、19日上午）；</t>
  </si>
  <si>
    <t>高海燕</t>
  </si>
  <si>
    <t>2023.9.21</t>
  </si>
  <si>
    <t>李俊芳</t>
  </si>
  <si>
    <t>2023.9.25</t>
  </si>
  <si>
    <t>2023年11月已扣服装押金200元，</t>
  </si>
  <si>
    <t>普恩兰</t>
  </si>
  <si>
    <t>2023.10.8</t>
  </si>
  <si>
    <t>本月补休1天（1日）；补贴：150元</t>
  </si>
  <si>
    <t>张琼凤</t>
  </si>
  <si>
    <t>2023.10.25</t>
  </si>
  <si>
    <t>补贴：500元</t>
  </si>
  <si>
    <t>李贤能</t>
  </si>
  <si>
    <t>2023.11.03</t>
  </si>
  <si>
    <t>本月补休1天（1日）；请假2天（6日、20日下午、21日下午）；</t>
  </si>
  <si>
    <t>陈金秀</t>
  </si>
  <si>
    <t>2023.11.20</t>
  </si>
  <si>
    <t>12月1日起，区域调整按2300元计发；</t>
  </si>
  <si>
    <t>杨丽芳</t>
  </si>
  <si>
    <t>2023.11.27</t>
  </si>
  <si>
    <t>刘洪波</t>
  </si>
  <si>
    <t>楼宇值班员</t>
  </si>
  <si>
    <t>2023.11.28</t>
  </si>
  <si>
    <t>2023年12月1日起，楼宇值班工资按2400元/月计发；2023年12月已扣服装押金；</t>
  </si>
  <si>
    <t>孙永清</t>
  </si>
  <si>
    <t>2023.12.01</t>
  </si>
  <si>
    <t>陈丽芬</t>
  </si>
  <si>
    <t>本月补休1天（1日）；请假2.5天（6日、20日下午、21日）；</t>
  </si>
  <si>
    <t>段兴平</t>
  </si>
  <si>
    <t>2023.12.18</t>
  </si>
  <si>
    <t>杨会兰</t>
  </si>
  <si>
    <t>2024.2.16</t>
  </si>
  <si>
    <t>王琼芝</t>
  </si>
  <si>
    <t>2024.2.17</t>
  </si>
  <si>
    <t>徐劲涛</t>
  </si>
  <si>
    <t>2024.4.6</t>
  </si>
  <si>
    <t>陈秀芬</t>
  </si>
  <si>
    <t>2024.4.23</t>
  </si>
  <si>
    <t>补贴：200元</t>
  </si>
  <si>
    <t>马鸿雁</t>
  </si>
  <si>
    <t>2024年6月已扣除服装押金200元；</t>
  </si>
  <si>
    <t>付友才</t>
  </si>
  <si>
    <t>2024.7.5</t>
  </si>
  <si>
    <t>1月4日离职1月出勤3天（1-3）3天工资计发在12月工资。</t>
  </si>
  <si>
    <t>2024年10月已扣除服装押金200元；服装原值210元；</t>
  </si>
  <si>
    <t>于2025年1月4日已办理离职；1月出勤3个班（1-3日）计发在12月工资中；</t>
  </si>
  <si>
    <t>赵咏梅</t>
  </si>
  <si>
    <t>2024.8.21</t>
  </si>
  <si>
    <t>2024年8月已扣除服装押金200元；</t>
  </si>
  <si>
    <t>徐昌平</t>
  </si>
  <si>
    <t>2024.9.19</t>
  </si>
  <si>
    <t>余辉</t>
  </si>
  <si>
    <t>2024.10.10</t>
  </si>
  <si>
    <t>12月1日转正按2400元计发；</t>
  </si>
  <si>
    <t>2024年11月已扣除服装押金200元；</t>
  </si>
  <si>
    <t>陈宝香</t>
  </si>
  <si>
    <t>2024.10.14</t>
  </si>
  <si>
    <t>杨怀珍</t>
  </si>
  <si>
    <t>于2024年12月6日已办理离职，12月共计出勤5天（1日-5日）；2024年12月1日转正，（1日-5日）5天薪资按2500元计发；</t>
  </si>
  <si>
    <t>刘珊</t>
  </si>
  <si>
    <r>
      <rPr>
        <sz val="11"/>
        <color rgb="FF000000"/>
        <rFont val="宋体"/>
        <charset val="134"/>
      </rPr>
      <t>本月补休1天（1日）；</t>
    </r>
    <r>
      <rPr>
        <sz val="11"/>
        <color rgb="FFFF0000"/>
        <rFont val="宋体"/>
        <charset val="134"/>
      </rPr>
      <t>于2024年12月6日已办理离职，</t>
    </r>
    <r>
      <rPr>
        <sz val="11"/>
        <color rgb="FF000000"/>
        <rFont val="宋体"/>
        <charset val="134"/>
      </rPr>
      <t>12月共计出勤5天（1日-5日）；</t>
    </r>
  </si>
  <si>
    <t>本月补休1天（1日）；于2024年12月6日已办理离职，12月共计出勤5天（1日-5日）；</t>
  </si>
  <si>
    <t>陈丽红</t>
  </si>
  <si>
    <t>于2024年12月5日转正，（1日-4日）4天薪资按2400元/月计发；（5日-31日）27天薪资按2500元计发；本月发放服装，服装原值为210元/套；扣除服装押金200元；补贴：100元</t>
  </si>
  <si>
    <t>苏娜</t>
  </si>
  <si>
    <t>2024.11.27</t>
  </si>
  <si>
    <t>于2024年11月27日入职，11月共计出勤4天（27日-30日）计发在12月工资中；于2024年12月28日转正，（1日-27日）27天薪资按2400元/月计发；（28日-31日）4天薪资按2500元计发；12月共计出勤31天（1日-31日）；</t>
  </si>
  <si>
    <t>温荣媛</t>
  </si>
  <si>
    <t>于2024年11月27日入职，11月共计出勤4天（27日-30日）计发在12月工资中；于2024年12月16日办理离职，12月共计出勤15天（1日-15日）；</t>
  </si>
  <si>
    <t>王娟</t>
  </si>
  <si>
    <t>宿管辅助管理</t>
  </si>
  <si>
    <t>2024.12.29</t>
  </si>
  <si>
    <t>3</t>
  </si>
  <si>
    <t>于2024年12月29日入职，本月共计出勤3天（29日-31日）；</t>
  </si>
  <si>
    <t>每月扣除社保到手3135.48</t>
  </si>
  <si>
    <t>郭妙</t>
  </si>
  <si>
    <t>刘国秀</t>
  </si>
  <si>
    <t>旷工</t>
  </si>
  <si>
    <t>假期休假（班）</t>
  </si>
  <si>
    <t>全勤奖（元）</t>
  </si>
  <si>
    <t>原余休（班）</t>
  </si>
  <si>
    <t>本月余休（班）</t>
  </si>
  <si>
    <t>本月补休（班）</t>
  </si>
  <si>
    <t>现余休（班）</t>
  </si>
  <si>
    <t>考核
等级（分）</t>
  </si>
  <si>
    <t>国土阳宗海2024年12月工资表</t>
  </si>
  <si>
    <t>其他假</t>
  </si>
  <si>
    <t>值班</t>
  </si>
  <si>
    <t>余休结算</t>
  </si>
  <si>
    <t>迟到费</t>
  </si>
  <si>
    <t>张云艳</t>
  </si>
  <si>
    <t>项目经理</t>
  </si>
  <si>
    <t>①本月补休1个班（23日）；</t>
  </si>
  <si>
    <t>物业经理证100元；5月27日晋升为片区经理，工资调为5800元/月；项目管理津贴1100元。师大附中代发500元，需在本月扣除500元；</t>
  </si>
  <si>
    <t>扣本月社保443.52元；重疾险扣1元；公积金扣款100；扣个税 ；项目津贴1100元，师大附中代发500元，需在本月扣除500元；过节费200元</t>
  </si>
  <si>
    <t>缪合才</t>
  </si>
  <si>
    <t>维修主管</t>
  </si>
  <si>
    <t>①本月余休2个班（21日、28日）；</t>
  </si>
  <si>
    <t>值班4个班（10日、11日、22日、23日）补贴200元，新系统已审批；高压电工证300元；师大附中代发500元，需在本月扣除500元；</t>
  </si>
  <si>
    <t>扣本月社保443.52元；重疾险扣1元；公积金扣款100； 过节费200元</t>
  </si>
  <si>
    <t>周云燕</t>
  </si>
  <si>
    <t>①本月余休1个班（28日）；②本月迟到1分钟（2日）；</t>
  </si>
  <si>
    <t>物业经理证100元；②教室锁门1000元/月已在工资中体现；师大附中代发500元，需在本月扣除500元；</t>
  </si>
  <si>
    <t>赵云利</t>
  </si>
  <si>
    <t>李彪</t>
  </si>
  <si>
    <t>胡艳华</t>
  </si>
  <si>
    <t>保洁领班</t>
  </si>
  <si>
    <t xml:space="preserve">①三星级员工奖励50元/月；                               </t>
  </si>
  <si>
    <t>陈小花</t>
  </si>
  <si>
    <t>①区域为绘水5栋工资2600元/月；②增加笃行楼教室9间（314、315、316、317、318、310、208、401、402）共450元，已在工资标准中体现；</t>
  </si>
  <si>
    <t>胡凤美</t>
  </si>
  <si>
    <t xml:space="preserve">①10月1日起增加外围区域及卫生间工资增加300元/月，基本工资调为2300元/月，已在工资标准中体现，新系统已经审批。                 </t>
  </si>
  <si>
    <t xml:space="preserve">①10月1日起增加外围区域及卫生间工资增加300元/月，基本工资调为2300元/月，已在工资标准中体现，新系统已经审批。②申请补发10月区域增加工资300元/月，补发在11月工资里，新系统已审批；                 </t>
  </si>
  <si>
    <t>段玲芝</t>
  </si>
  <si>
    <t>①教室打扫崇实楼（220、318、319、317、413、414），50元/间共300元，已在工资标准中体现；</t>
  </si>
  <si>
    <t>马连英</t>
  </si>
  <si>
    <t>①本月补休0.5个班（27日上午）；②请假1.5个班（27日下午、28日）</t>
  </si>
  <si>
    <t>①区域调整，从原区域笃行楼1-6楼2200元/月，调为绘水苑8栋工资2400元/月；②增加笃行楼教室6间（301、302、303、304、305、405）共300元；已在工资标准中体现；</t>
  </si>
  <si>
    <t>①本月补休0.5个班（27日上午）；②请假1.5个班（27日下午、28日）过节费200元</t>
  </si>
  <si>
    <t>李老四</t>
  </si>
  <si>
    <t>①区域调整，从原区域载物楼4-6楼2300元/月，调为观山楼1-3楼工资2300元/月；②增加笃行楼教室8间（501、502、503、505、506、602、603、604）共400元；已在工资标准中体现</t>
  </si>
  <si>
    <t>胡春莲</t>
  </si>
  <si>
    <t>①教室打扫崇实楼（215、315、313、312、407、410），50元/间共300元，已在工资标准中体现；</t>
  </si>
  <si>
    <t>杨米存</t>
  </si>
  <si>
    <t>①9月1日起结束打扫兼职教室8间，基本工资调为2500元/月；</t>
  </si>
  <si>
    <t>①9月1日起结束打扫兼职教室8间，基本工资调为2500元/月；。</t>
  </si>
  <si>
    <t>保昌兰</t>
  </si>
  <si>
    <t>①本月补休0.5个班（8日上午）；②请假4.5个班（8日下午、9-12日）</t>
  </si>
  <si>
    <t>①区域调整，从原区域勘物楼A1-4楼2000元/月，调为笃行楼1-6楼工资2200元/月；②增加笃行楼教室4间（201、202、203、204）共200元；已在工资标准中已体现；</t>
  </si>
  <si>
    <t>①本月补休0.5个班（8日上午）；②请假4.5个班（8日下午、9-12日），过节费200元</t>
  </si>
  <si>
    <t>王桂芬</t>
  </si>
  <si>
    <t>①10月1日起，增加外围区域及卫生间工资增加300元/月，基本工资调为2800元/月，已在工资标准中体现，新系统已经审批。</t>
  </si>
  <si>
    <t>①10月1日起，增加外围区域及卫生间工资增加300元/月，基本工资调为2800元/月，已在工资标准中体现，新系统已经审批。②申请补发10月区域增加工资300元/月，补发在11月工资里，新系统已审批；</t>
  </si>
  <si>
    <t>胡树东</t>
  </si>
  <si>
    <t>①本月余休1个班（22日）；</t>
  </si>
  <si>
    <t>①值班4个班（8日、9日、20日、21日）补贴200元，新系统已审批；</t>
  </si>
  <si>
    <t>本月余休1个班（22日），过节费200元</t>
  </si>
  <si>
    <t>沈有为</t>
  </si>
  <si>
    <t>①本月补休2个班（4日、5日）；②本月余休3个班（14日、21日、28日）；③本月迟到6分钟（12日、24日、27日、31日）</t>
  </si>
  <si>
    <t>①值班6个班（4日、5日、16日、17日、28日、29日）补贴300元，新系统已审批；②高压电工证300元；</t>
  </si>
  <si>
    <t>本月补休2个班（4日、5日）；②本月余休3个班（14日、21日、28日）；③本月迟到6分钟（12日、24日、27日、31日），过节费200元</t>
  </si>
  <si>
    <t>①值班4个班（10日、11日、22日、23日）补贴200元，新系统已审批；②高压电工证300元；</t>
  </si>
  <si>
    <t>李云凤</t>
  </si>
  <si>
    <t>①增加崇实楼教室8间（510、511、512、513、514、515、507、210）共400元；</t>
  </si>
  <si>
    <t>胡梅芝</t>
  </si>
  <si>
    <r>
      <rPr>
        <sz val="14"/>
        <color rgb="FFFF0000"/>
        <rFont val="宋体"/>
        <charset val="134"/>
      </rPr>
      <t>①教室打扫崇实楼（603、604、605、606、607、608、609、211），50元/间共400元，已在工资标准中体现</t>
    </r>
    <r>
      <rPr>
        <sz val="14"/>
        <rFont val="宋体"/>
        <charset val="134"/>
      </rPr>
      <t>；</t>
    </r>
  </si>
  <si>
    <r>
      <rPr>
        <sz val="12"/>
        <color rgb="FFFF0000"/>
        <rFont val="宋体"/>
        <charset val="134"/>
      </rPr>
      <t>①教室打扫崇实楼（603、604、605、606、607、608、609、211），50元/间共400元，已在工资标准中体现</t>
    </r>
    <r>
      <rPr>
        <sz val="12"/>
        <rFont val="宋体"/>
        <charset val="134"/>
      </rPr>
      <t>；</t>
    </r>
  </si>
  <si>
    <t>葛小花</t>
  </si>
  <si>
    <t>张建</t>
  </si>
  <si>
    <t>①值班6个班（6日、7日、18日、19日、30日、31日）补贴300元，新系统已审批；高压电工证300元；</t>
  </si>
  <si>
    <t>胡洪祥</t>
  </si>
  <si>
    <r>
      <rPr>
        <sz val="14"/>
        <color rgb="FF000000"/>
        <rFont val="宋体"/>
        <charset val="134"/>
      </rPr>
      <t>①本月余休2个班(</t>
    </r>
    <r>
      <rPr>
        <sz val="14"/>
        <color rgb="FFFF0000"/>
        <rFont val="宋体"/>
        <charset val="134"/>
      </rPr>
      <t>23日</t>
    </r>
    <r>
      <rPr>
        <sz val="14"/>
        <color rgb="FF000000"/>
        <rFont val="宋体"/>
        <charset val="134"/>
      </rPr>
      <t>、14日）；</t>
    </r>
  </si>
  <si>
    <t>①值班5个班（1日、12日、13日、24日、25日）补贴250元，新系统已审批；</t>
  </si>
  <si>
    <t>本月余休2个班(23日、14日),过节费200元</t>
  </si>
  <si>
    <t>①本月余休2个班(23日、14日）；</t>
  </si>
  <si>
    <t>胡从茂</t>
  </si>
  <si>
    <t>①本月补休0.5个班（13日下午）；</t>
  </si>
  <si>
    <t>本月补休0.5个班（13日下午），过节费200元</t>
  </si>
  <si>
    <t>汤品勋</t>
  </si>
  <si>
    <t>胡常所</t>
  </si>
  <si>
    <t>①本月补休1个班（10日）；</t>
  </si>
  <si>
    <t>本月补休1个班（10日），过节费200元</t>
  </si>
  <si>
    <t>催琼仙</t>
  </si>
  <si>
    <t>①教室打扫崇实楼（405、503、601、602、406），50元/间共250元，已在工资标准中体现</t>
  </si>
  <si>
    <t>胡绒莲</t>
  </si>
  <si>
    <t>①11月返岗后从崇实楼调整至外围区域调整工资按2000元/月结算，已在工资标准中体现，新系统已审批；</t>
  </si>
  <si>
    <t>董桂莲</t>
  </si>
  <si>
    <t xml:space="preserve">①10月1日起增加外围区域及卫生间工资增加300元/月，基本工资调为2300元/月，已在工资标准中体现，新系统已经审批；          </t>
  </si>
  <si>
    <t xml:space="preserve">①10月1日起增加外围区域及卫生间工资增加300元/月，基本工资调为2300元/月，已在工资标准中体现，新系统已经审批         </t>
  </si>
  <si>
    <t>何生翠</t>
  </si>
  <si>
    <t>①请假6.5个班（1-6日、18日上午）</t>
  </si>
  <si>
    <t>①区域调整，从原区域崇实楼2-7楼2200元/月，调为笃行楼2-7楼工资2200元/月；②增加笃行楼教室8间（412、413、414、415、416、417、418、410）共400元，已在工资标准中体现</t>
  </si>
  <si>
    <t>请假6.5个班（1-6日、18日上午），过节费200元</t>
  </si>
  <si>
    <t>胡瑞莲</t>
  </si>
  <si>
    <r>
      <rPr>
        <sz val="14"/>
        <color rgb="FFFF0000"/>
        <rFont val="宋体"/>
        <charset val="134"/>
      </rPr>
      <t xml:space="preserve">①区域调整，从原区域勘物楼B区1-3楼2000元/月，调为勘物楼A区工资2500元/月；②增加崇实楼教室6间（311、310、309、308、408、409）共300元；已在工资标准中体现 </t>
    </r>
    <r>
      <rPr>
        <sz val="14"/>
        <rFont val="宋体"/>
        <charset val="134"/>
      </rPr>
      <t>）</t>
    </r>
  </si>
  <si>
    <r>
      <rPr>
        <sz val="12"/>
        <color rgb="FFFF0000"/>
        <rFont val="宋体"/>
        <charset val="134"/>
      </rPr>
      <t xml:space="preserve">①区域调整，从原区域勘物楼B区1-3楼2000元/月，调为勘物楼A区工资2500元/月；②增加崇实楼教室6间（311、310、309、308、408、409）共300元；已在工资标准中体现 </t>
    </r>
    <r>
      <rPr>
        <sz val="12"/>
        <rFont val="宋体"/>
        <charset val="134"/>
      </rPr>
      <t>）</t>
    </r>
  </si>
  <si>
    <t>胡琼英</t>
  </si>
  <si>
    <t>①本月补休0.5个班（3日上午）；②请假2.5个班（3日下午、4日、5日）</t>
  </si>
  <si>
    <t>①区域调整，从原区域勘物楼B区4-7楼加A区6楼2000元/月，调为崇实楼1-6楼2200元/月；②10月开始教室6间转为3间（101、301、302）共150元，已在工资标准中体现，新系统已审批；</t>
  </si>
  <si>
    <t>本月补休0.5个班（3日上午）；②请假2.5个班（3日下午、4日、5日），过节费200元</t>
  </si>
  <si>
    <t>蒋树英</t>
  </si>
  <si>
    <t xml:space="preserve">离职 </t>
  </si>
  <si>
    <t>12月1日已办理离职；工资已结清</t>
  </si>
  <si>
    <t>工资已结清</t>
  </si>
  <si>
    <t>胡常来</t>
  </si>
  <si>
    <t>①本月补休0.5个班（19日下午）；</t>
  </si>
  <si>
    <t>本月补休0.5个班（19日下午），过节费200元</t>
  </si>
  <si>
    <t>吴秀兰</t>
  </si>
  <si>
    <t>①5月1日起，区域增加，工资调为2200元/月；</t>
  </si>
  <si>
    <t>万崇金</t>
  </si>
  <si>
    <t>代寿良</t>
  </si>
  <si>
    <t>适红玉</t>
  </si>
  <si>
    <t>金丽丽</t>
  </si>
  <si>
    <t>①本月补休1个班，（30日）；</t>
  </si>
  <si>
    <t>本月补休1个班，（30日），过节费200元</t>
  </si>
  <si>
    <t>王云涛</t>
  </si>
  <si>
    <t>①本月补休1.5个班（17日、18日上午）；②请假2.5个班（18日下午、19日、20日）；③本月余休1个班（28日）；</t>
  </si>
  <si>
    <t>①值班6个班（2日、3日、14日、15日、26日、27日）补贴300元，新系统已审批；</t>
  </si>
  <si>
    <t>①本月补休1.5个班（17日、18日上午）；②请假2.5个班（18日下午、19日、20日）；③本月余休1个班（28日），过节费200元</t>
  </si>
  <si>
    <t>蒋小双</t>
  </si>
  <si>
    <r>
      <rPr>
        <sz val="14"/>
        <color rgb="FF000000"/>
        <rFont val="宋体"/>
        <charset val="134"/>
      </rPr>
      <t>①本月补休3个班（</t>
    </r>
    <r>
      <rPr>
        <sz val="14"/>
        <color rgb="FFFF0000"/>
        <rFont val="宋体"/>
        <charset val="134"/>
      </rPr>
      <t>10月6日下午、7日下午未减除</t>
    </r>
    <r>
      <rPr>
        <sz val="14"/>
        <color rgb="FF000000"/>
        <rFont val="宋体"/>
        <charset val="134"/>
      </rPr>
      <t>)(4日、5日）；</t>
    </r>
  </si>
  <si>
    <t>本月补休3个班（10月6日下午、7日下午未减除)(4日、5日）过节费200元</t>
  </si>
  <si>
    <t>①本月补休3个班（10月6日下午、7日下午未减除)(4日、5日）；</t>
  </si>
  <si>
    <t>赵谷秧</t>
  </si>
  <si>
    <t>增加崇实楼教室5间（415、416、417、517、516）共250元，区域调为勘物楼B区，合计工资2750元/月；</t>
  </si>
  <si>
    <t>增加崇实楼教室5间（415、416、417、517、516），区域调为勘物楼B区工资2750元/月；</t>
  </si>
  <si>
    <t>速桂芬</t>
  </si>
  <si>
    <t>①本月补休2个班（2日、3日）；</t>
  </si>
  <si>
    <t>①区域为绘水苑1栋公区保洁工资2000元/月；②增加笃行楼教室4间（205、207、209、206）共200元；在工资标准中已体现；</t>
  </si>
  <si>
    <t>本月补休2个班（2日、3日），过节费200元</t>
  </si>
  <si>
    <t>李美莲</t>
  </si>
  <si>
    <t>①10月1日起增加外围区域工资增加200元/月，基本工资调为2500元/月，已在工资标准中体现，新系统已经审批。</t>
  </si>
  <si>
    <t>节费200元）</t>
  </si>
  <si>
    <t>杨罗芝</t>
  </si>
  <si>
    <t>①本月补休0.5个班（11日上午）；②请假2.5个班（11日下午、12日、13日）</t>
  </si>
  <si>
    <t>①本月补休0.5个班（11日上午）；②请假2.5个班（11日下午、12日、13日），过节费200元</t>
  </si>
  <si>
    <t>丁丽华</t>
  </si>
  <si>
    <t>①11月开始增加打扫教室崇实楼316、419两间教室，50元/间，合计100元/月；②区域调整：12月1日-21日区域由（崇实楼2-7楼过道加两间教室）工资2300元/月；22日-31日调至区域（载物楼7-10楼和教室）工资2300元/月。
已经体现在工资标准，新系统已审批。②假期工资按2000元/月结算。</t>
  </si>
  <si>
    <t>杨罗纯</t>
  </si>
  <si>
    <t>①本月出勤8个班（24-31日）；入职时间12月24日</t>
  </si>
  <si>
    <t>①24日接手（崇实楼2-7楼过道区域）增加打扫教室崇实楼419；一间教室，50元/间，合计50元/月，
已经体现在工资标准，新系统已审批。②假期工资按2000元/月结算。</t>
  </si>
  <si>
    <t>国土经开校区2024年12月工资表</t>
  </si>
  <si>
    <t>孟建冬</t>
  </si>
  <si>
    <t>①本月余休1个班（28日）；</t>
  </si>
  <si>
    <t>①值班10个班（4日、5日、10日、11日、16日、17日、22日、23日、28日、29日）补贴500元，新系统已审批；</t>
  </si>
  <si>
    <t>扣本月社保443.52元；重疾险扣1元；本月余休1个班（28日），过节费200元</t>
  </si>
  <si>
    <t>值班10个班（4日、5日、10日、11日、16日、17日、22日、23日、28日、29日）补贴500元，新系统已审批</t>
  </si>
  <si>
    <t>苏星菊</t>
  </si>
  <si>
    <t>①代保洁领班岗位补贴300元/月，公司质检一个轻微不合格项扣30元，合计300-30=270元，计发入12月工资；</t>
  </si>
  <si>
    <t>张建芬</t>
  </si>
  <si>
    <t>张金品</t>
  </si>
  <si>
    <t>①增加区域，晾衣区域100元；已体现在标准工资内，新系统已审批；</t>
  </si>
  <si>
    <t>温玉莲</t>
  </si>
  <si>
    <t>①区域调整，原全职教室保洁基础工资2400元/月，现调为教学楼公区保洁基础工资2200元/月，②增加教学楼教室14间（204、205、206、207、208、213、301、302、306、307、308、309、310、313）共700元；已在工资中体现；</t>
  </si>
  <si>
    <t>刘开明</t>
  </si>
  <si>
    <t>①值班11个班（1日、6日、7日、12日、13日、18日、19日、24日、25日、30日、31日）补贴550元，新系统已审批；</t>
  </si>
  <si>
    <t>值班11个班（1日、6日、7日、12日、13日、18日、19日、24日、25日、30日、31日）补贴550元，新系统已审批；</t>
  </si>
  <si>
    <t>汪利华</t>
  </si>
  <si>
    <t>①本月余休1个班（14日）；</t>
  </si>
  <si>
    <t>①值班10个班（2日、3日、8日、9日、14日、15日、20日、21日、26日、27日）补贴500元，新系统已审批；</t>
  </si>
  <si>
    <t>本月余休1个班（14日），过节费200元</t>
  </si>
  <si>
    <t>李海燕</t>
  </si>
  <si>
    <t>①增加区域，区域相比其他区域面积大，卫生间多加100元；已在工资中体现；</t>
  </si>
  <si>
    <t>张之贵</t>
  </si>
  <si>
    <t>①区域为图科楼B座+图科楼A座4楼、5楼工资2300元；②增加教学楼教室4间（101、110、201、202）共200元；已在工资中体现；</t>
  </si>
  <si>
    <t>温彩竹</t>
  </si>
  <si>
    <t>①区域为工资2100元/月；②增加教学楼教室16间（401、402、405、406、407、408、409、410、412、415、502、503、504、505、506、508）共800元；已在工资中体现；</t>
  </si>
  <si>
    <t>张文英</t>
  </si>
  <si>
    <t>①增加区域，一把楼梯及绘臻一栋后面公共卫生间打扫300元/月；已在工资中体现；</t>
  </si>
  <si>
    <t>刘朝芝</t>
  </si>
  <si>
    <t>①本月补休1.5个班（26日下午、27日）；</t>
  </si>
  <si>
    <t>本月补休1.5个班（26日下午、27日），过节费200元</t>
  </si>
  <si>
    <t>s</t>
  </si>
  <si>
    <t>云大东陆2024年12月工资表</t>
  </si>
  <si>
    <t>迟艳琼</t>
  </si>
  <si>
    <t>保洁主管</t>
  </si>
  <si>
    <t>2021.8.5</t>
  </si>
  <si>
    <r>
      <rPr>
        <sz val="14"/>
        <color rgb="FF000000"/>
        <rFont val="宋体"/>
        <charset val="134"/>
      </rPr>
      <t>值班补贴：180元，智能系统已审批；</t>
    </r>
    <r>
      <rPr>
        <sz val="14"/>
        <color rgb="FFFF0000"/>
        <rFont val="宋体"/>
        <charset val="134"/>
      </rPr>
      <t>师大附中代发500元，需在本月扣除500元；</t>
    </r>
  </si>
  <si>
    <t>扣本月社保443.52元；重疾险扣1元； 值班补贴：180元，智能系统已审批；师大附中代发500元，需在本月扣除500元；过节费200元</t>
  </si>
  <si>
    <t>值班补贴：180元，智能系统已审批；师大附中代发500元，需在本月扣除500元；</t>
  </si>
  <si>
    <t>熊青云</t>
  </si>
  <si>
    <t>值班补贴：150元，智能系统已审批；</t>
  </si>
  <si>
    <t>扣本月社保443.52元；重疾险扣1元；  值班补贴：150元，智能系统已审批；过节费200元</t>
  </si>
  <si>
    <t>许在方</t>
  </si>
  <si>
    <t>值班补贴：180元，智能系统已审批；</t>
  </si>
  <si>
    <t>扣本月社保443.52元；重疾险扣1元；公积金扣款100； 值班补贴：180元，智能系统已审批，过节费200元；</t>
  </si>
  <si>
    <t>张亚平</t>
  </si>
  <si>
    <t>2024.11.5</t>
  </si>
  <si>
    <t>值班补贴：150元，智能系统已审批</t>
  </si>
  <si>
    <t>扣本月社保443.52元；重疾险扣1元，值班补贴：150元，智能系统已审批，过节费200元</t>
  </si>
  <si>
    <t>施锡平</t>
  </si>
  <si>
    <t>工程维修</t>
  </si>
  <si>
    <t>2021.3.27</t>
  </si>
  <si>
    <t>值班补贴：240元，智能系统已审批；高压电工证300元</t>
  </si>
  <si>
    <t>值班补贴：240元，智能系统已审批；高压电工证300元，过节费200元</t>
  </si>
  <si>
    <t>郭妤娟</t>
  </si>
  <si>
    <t>卫生监督员</t>
  </si>
  <si>
    <t>2021.4.1</t>
  </si>
  <si>
    <t>李庭东</t>
  </si>
  <si>
    <t>2021.2.24</t>
  </si>
  <si>
    <t>李忠成</t>
  </si>
  <si>
    <t>2021.4.9</t>
  </si>
  <si>
    <t>余休（2）个班：14日、15日</t>
  </si>
  <si>
    <t>本月浇水满15天，发放浇水补助200元；</t>
  </si>
  <si>
    <t>余休（2）个班：14日、15日，本月浇水满15天，发放浇水补助200元；过节费200元</t>
  </si>
  <si>
    <t>张六万</t>
  </si>
  <si>
    <t>2021.4.8</t>
  </si>
  <si>
    <t>张六有</t>
  </si>
  <si>
    <t>2021.4.26</t>
  </si>
  <si>
    <t>余休（1）个班：14日</t>
  </si>
  <si>
    <t>余休（1）个班：14日，过节费200元</t>
  </si>
  <si>
    <t>吴兴佳</t>
  </si>
  <si>
    <t>2021.4.3</t>
  </si>
  <si>
    <t>2600是云大设计院安保（合同外）已包含在工资标准中；</t>
  </si>
  <si>
    <t>余休（2）个班：14日、15日，2600是云大设计院安保（合同外）已包含在工资标准中；过节费200元</t>
  </si>
  <si>
    <t>陈荣芬</t>
  </si>
  <si>
    <t>2021.3.24</t>
  </si>
  <si>
    <t>靳丽萍</t>
  </si>
  <si>
    <t>2021.3.25</t>
  </si>
  <si>
    <t>凤宁</t>
  </si>
  <si>
    <t>2021.3.23</t>
  </si>
  <si>
    <t>李玲仙</t>
  </si>
  <si>
    <t>2021.4.13</t>
  </si>
  <si>
    <t>鲁国兰</t>
  </si>
  <si>
    <t>外围保洁</t>
  </si>
  <si>
    <t>新增校医院内保洁工资标准：2000元/月（合同外）已包含在工资标准中；</t>
  </si>
  <si>
    <t>新增校医院内保洁工资标准：2000元/月（合同外）已包含在工资标准中；过节费200元</t>
  </si>
  <si>
    <t>武红琼</t>
  </si>
  <si>
    <t>2020.5.11</t>
  </si>
  <si>
    <t>熊国芝</t>
  </si>
  <si>
    <t>2021.2.19</t>
  </si>
  <si>
    <t>补休（0.5）个班：29日下午</t>
  </si>
  <si>
    <t>补休（0.5）个班：29日下午，过节费200元</t>
  </si>
  <si>
    <t>李艳</t>
  </si>
  <si>
    <t>2021.3.28</t>
  </si>
  <si>
    <t>三星级员工补贴50/月</t>
  </si>
  <si>
    <r>
      <rPr>
        <sz val="14"/>
        <color rgb="FFFF0000"/>
        <rFont val="宋体"/>
        <charset val="134"/>
      </rPr>
      <t>三星级员工补贴50/月，</t>
    </r>
    <r>
      <rPr>
        <sz val="14"/>
        <color theme="1"/>
        <rFont val="宋体"/>
        <charset val="134"/>
      </rPr>
      <t>过节费200元</t>
    </r>
  </si>
  <si>
    <t>张树良</t>
  </si>
  <si>
    <t>5月1日起，工资从3200元下调至3000元/月</t>
  </si>
  <si>
    <t>何左香</t>
  </si>
  <si>
    <t>邓碧珍</t>
  </si>
  <si>
    <t>2021.11.29</t>
  </si>
  <si>
    <t>张菊卿</t>
  </si>
  <si>
    <t>2021.12.7</t>
  </si>
  <si>
    <t>李东菊</t>
  </si>
  <si>
    <t>2022.5.4</t>
  </si>
  <si>
    <t>朱恩贤</t>
  </si>
  <si>
    <t>緑化员</t>
  </si>
  <si>
    <t>1800是出版社安保（合同外）已包含在工资标准中；</t>
  </si>
  <si>
    <t>1800是出版社安保（合同外）已包含在工资标准中；过节费200元</t>
  </si>
  <si>
    <t>易永昌</t>
  </si>
  <si>
    <t>钱政润</t>
  </si>
  <si>
    <t>2022.12.2</t>
  </si>
  <si>
    <t>云大设计院保洁（合同外）</t>
  </si>
  <si>
    <t>连厚敏</t>
  </si>
  <si>
    <t>2023.2.4</t>
  </si>
  <si>
    <t>余休（2）个班：14日、15日，过节费200元</t>
  </si>
  <si>
    <t>罗李存</t>
  </si>
  <si>
    <t>2023.2.8</t>
  </si>
  <si>
    <t>李永芬</t>
  </si>
  <si>
    <t>朱全芬</t>
  </si>
  <si>
    <t>2023.4.16</t>
  </si>
  <si>
    <t>陈登学</t>
  </si>
  <si>
    <t>保安队长</t>
  </si>
  <si>
    <t>2023.4.1</t>
  </si>
  <si>
    <t>云大设计院保安（合同外）</t>
  </si>
  <si>
    <t>李彩文</t>
  </si>
  <si>
    <t>保安员</t>
  </si>
  <si>
    <t>王玉仙</t>
  </si>
  <si>
    <t>2023.4.26</t>
  </si>
  <si>
    <r>
      <rPr>
        <sz val="14"/>
        <color rgb="FF000000"/>
        <rFont val="宋体"/>
        <charset val="134"/>
      </rPr>
      <t>补休（0.5）个班：15日下午，</t>
    </r>
    <r>
      <rPr>
        <sz val="14"/>
        <color rgb="FFFF0000"/>
        <rFont val="宋体"/>
        <charset val="134"/>
      </rPr>
      <t>于2025年1月1日办理离职</t>
    </r>
  </si>
  <si>
    <t>补休（0.5）个班：15日下午，于2025年1月1日办理离职</t>
  </si>
  <si>
    <t>朱明武</t>
  </si>
  <si>
    <t>2023.5.29</t>
  </si>
  <si>
    <t>余休（2）个班：7日、8日</t>
  </si>
  <si>
    <t>于7月6日起，岗位从绿化调整为维修开洒水车工资上调到3500元/月；</t>
  </si>
  <si>
    <t>余休（2）个班：7日、8日，过节费200元</t>
  </si>
  <si>
    <t>何继明</t>
  </si>
  <si>
    <t>2023.10.4</t>
  </si>
  <si>
    <t>余休（1.5）个班：8日、9日上午</t>
  </si>
  <si>
    <t>余休（1.5）个班：8日、9日上午，过节费200元</t>
  </si>
  <si>
    <t>金中莲</t>
  </si>
  <si>
    <t>2023.10.9</t>
  </si>
  <si>
    <t>赵建</t>
  </si>
  <si>
    <t>李顶柱</t>
  </si>
  <si>
    <t>2024.2.1</t>
  </si>
  <si>
    <t>出版社安保（合同外）</t>
  </si>
  <si>
    <t>何兴能</t>
  </si>
  <si>
    <t>2024.3.1</t>
  </si>
  <si>
    <t>常朝秀</t>
  </si>
  <si>
    <t>2024.4.1</t>
  </si>
  <si>
    <t>向云虹</t>
  </si>
  <si>
    <t>李秀芝</t>
  </si>
  <si>
    <t>2024.4.22</t>
  </si>
  <si>
    <t>衡宇</t>
  </si>
  <si>
    <t>垃圾清运费</t>
  </si>
  <si>
    <t>王秀芬</t>
  </si>
  <si>
    <t>保洁员（外围）</t>
  </si>
  <si>
    <t>2024.5.6</t>
  </si>
  <si>
    <t>夜班补贴600元/月；</t>
  </si>
  <si>
    <t>夜班补贴600元/月；过节费200元</t>
  </si>
  <si>
    <t>梁瑞六</t>
  </si>
  <si>
    <t>2024.5.9</t>
  </si>
  <si>
    <t>事假（6）个班：1日上午，2-5日，6日上午</t>
  </si>
  <si>
    <t>事假（6）个班：1日上午，2-5日，6日上午，过节费200元</t>
  </si>
  <si>
    <t>西碧常</t>
  </si>
  <si>
    <t>2024.5.24</t>
  </si>
  <si>
    <t>值班补贴：240元，智能系统已审批；高压电工证补贴：300元</t>
  </si>
  <si>
    <t>值班补贴：240元，智能系统已审批；高压电工证补贴：300元，过节费200元</t>
  </si>
  <si>
    <t>张凤萍</t>
  </si>
  <si>
    <t>2024.7.7</t>
  </si>
  <si>
    <t>于2024年12月16日已办理离职</t>
  </si>
  <si>
    <t>姚海燕</t>
  </si>
  <si>
    <t>2024.7.27</t>
  </si>
  <si>
    <t>魏忠芬</t>
  </si>
  <si>
    <t>2024.7.21</t>
  </si>
  <si>
    <t>周红彬</t>
  </si>
  <si>
    <t>2024.7.17</t>
  </si>
  <si>
    <t>郭惠明</t>
  </si>
  <si>
    <t>2024.7.14</t>
  </si>
  <si>
    <t>金开会</t>
  </si>
  <si>
    <t>浦绍兰</t>
  </si>
  <si>
    <t>2024.8.14</t>
  </si>
  <si>
    <t>卢必龚</t>
  </si>
  <si>
    <t>2024.8.27</t>
  </si>
  <si>
    <t>值班补贴：210元，智能系统已审批；补11月高压补贴300元</t>
  </si>
  <si>
    <t>值班补贴：210元，智能系统已审批；补11月高压补贴300元，过节费200元</t>
  </si>
  <si>
    <t>罗李新</t>
  </si>
  <si>
    <t>2024.9.21</t>
  </si>
  <si>
    <t>李彦宏</t>
  </si>
  <si>
    <t>2024.9.26</t>
  </si>
  <si>
    <t>值班补贴：240元，智能系统已审批2024年11月3日、11月10日、12月1日地震局值夜班3天，值班补贴300由地震局代发；补11月高压补贴差额200元；</t>
  </si>
  <si>
    <t>值班补贴：240元，智能系统已审批2024年11月3日、11月10日、12月1日地震局值夜班3天，值班补贴300由地震局代发；补11月高压补贴差额200元；过节费200元</t>
  </si>
  <si>
    <t>赵建芳</t>
  </si>
  <si>
    <t>2024.10.19</t>
  </si>
  <si>
    <t>罗如丽</t>
  </si>
  <si>
    <t>2024.10.18</t>
  </si>
  <si>
    <t>李树翔</t>
  </si>
  <si>
    <t>2024.10.17</t>
  </si>
  <si>
    <t>张春奎</t>
  </si>
  <si>
    <t>2024.10.1</t>
  </si>
  <si>
    <t>段淑英</t>
  </si>
  <si>
    <t>2024.11.10</t>
  </si>
  <si>
    <t>杨明珍</t>
  </si>
  <si>
    <t>2024.10.29</t>
  </si>
  <si>
    <t>付会琼</t>
  </si>
  <si>
    <t>2024年12月6日已办理离职</t>
  </si>
  <si>
    <t>陈国丽</t>
  </si>
  <si>
    <t>2024.12.3</t>
  </si>
  <si>
    <t>2024年12月3日办理入职</t>
  </si>
  <si>
    <t>2024年12月3日办理入职，12月份出勤（29）个班</t>
  </si>
  <si>
    <t>谢和平</t>
  </si>
  <si>
    <t>2024.12.16</t>
  </si>
  <si>
    <t>2024年12月16日办理入职</t>
  </si>
  <si>
    <t>2024年12月16日办理入职，12月份出勤（16）个班</t>
  </si>
  <si>
    <t>李姗姗</t>
  </si>
  <si>
    <t>2024年12月26日办理入职</t>
  </si>
  <si>
    <t>2024年12月26日办理入职，12月份出勤（5）个班</t>
  </si>
  <si>
    <t>多发97</t>
  </si>
  <si>
    <t>职 位</t>
  </si>
  <si>
    <t>工龄工资（元）</t>
  </si>
  <si>
    <t>应急厅2024年12月工资表</t>
  </si>
  <si>
    <t>扣费</t>
  </si>
  <si>
    <t>杨应玲</t>
  </si>
  <si>
    <t>补休1个班（30日上午，31日上午）</t>
  </si>
  <si>
    <t>过节费200元；个税108.09；</t>
  </si>
  <si>
    <t>钟劭思</t>
  </si>
  <si>
    <t>见习助理</t>
  </si>
  <si>
    <t>未考核</t>
  </si>
  <si>
    <t>余小林</t>
  </si>
  <si>
    <t>餐厅主管</t>
  </si>
  <si>
    <t>扣本月社保443.52；重疾险扣1元；过节费200元</t>
  </si>
  <si>
    <t>孙布且莫</t>
  </si>
  <si>
    <t>扣本月社保443.52；重疾险扣1元； 过节费200元</t>
  </si>
  <si>
    <t>郭桂仙</t>
  </si>
  <si>
    <t>吴云波</t>
  </si>
  <si>
    <t>安保员</t>
  </si>
  <si>
    <t>普佳</t>
  </si>
  <si>
    <t>请假2个班（18日,25日）</t>
  </si>
  <si>
    <t>请假2个班（18日,25日），过节费200元</t>
  </si>
  <si>
    <t>黄兴顺</t>
  </si>
  <si>
    <t>陈有仁</t>
  </si>
  <si>
    <t>请假2个班（26日，27日）</t>
  </si>
  <si>
    <t>请假2个班（26日，27日），过节费200元</t>
  </si>
  <si>
    <t>贺丽</t>
  </si>
  <si>
    <t>文员</t>
  </si>
  <si>
    <t>赵翠仙</t>
  </si>
  <si>
    <t>申开苹</t>
  </si>
  <si>
    <t>张超</t>
  </si>
  <si>
    <t>请假5个班（1日-5日）,12月6日办理已办理离职</t>
  </si>
  <si>
    <t>彭剑芬</t>
  </si>
  <si>
    <t>李桂仙</t>
  </si>
  <si>
    <t>何娟</t>
  </si>
  <si>
    <t>张明增</t>
  </si>
  <si>
    <t>曹玉荣</t>
  </si>
  <si>
    <t>请假3个班（3日，4日，23日）</t>
  </si>
  <si>
    <t>请假3个班（3日，4日，23日），过节费200元</t>
  </si>
  <si>
    <t>何锡安</t>
  </si>
  <si>
    <t>严艳林</t>
  </si>
  <si>
    <t>杨春平</t>
  </si>
  <si>
    <t>交警支队2024年12月工资表</t>
  </si>
  <si>
    <t>病（新冠）</t>
  </si>
  <si>
    <t>王美华</t>
  </si>
  <si>
    <t>事务主管</t>
  </si>
  <si>
    <t>2020.09.01</t>
  </si>
  <si>
    <t>于2025年1月1日已办理离职</t>
  </si>
  <si>
    <t>自3月起基础工资加500元；退回服装押金500元；</t>
  </si>
  <si>
    <t>王莉娜</t>
  </si>
  <si>
    <t>2022.4.25</t>
  </si>
  <si>
    <t>3月1日起，工资调整为3900+600（绩效）；退回服装押金500元；</t>
  </si>
  <si>
    <t>扣本月社保 430.6； 重疾险扣1元；公积金扣100；3月1日起，工资调整为3900+600（绩效）；退回服装押金500元；</t>
  </si>
  <si>
    <t>李秀芳</t>
  </si>
  <si>
    <t xml:space="preserve">扣本月社保443.52元；重疾险扣1元；扣完保险2000； </t>
  </si>
  <si>
    <t>俸元芝</t>
  </si>
  <si>
    <t>徐云坤</t>
  </si>
  <si>
    <t>孙丽萍</t>
  </si>
  <si>
    <t>韩彩花</t>
  </si>
  <si>
    <t>孔令哑</t>
  </si>
  <si>
    <t>张翠华</t>
  </si>
  <si>
    <t>自2024年1月起工资从2000元上调至2050元。</t>
  </si>
  <si>
    <t>李凤珍</t>
  </si>
  <si>
    <t>邢光继</t>
  </si>
  <si>
    <t>赵惠芬</t>
  </si>
  <si>
    <t>张德先</t>
  </si>
  <si>
    <t>2020.09.02</t>
  </si>
  <si>
    <t>徐开惠</t>
  </si>
  <si>
    <t>束兰仙</t>
  </si>
  <si>
    <t>倪美芬</t>
  </si>
  <si>
    <t>冯秀玲</t>
  </si>
  <si>
    <t>2020.12.21</t>
  </si>
  <si>
    <t>王丽君</t>
  </si>
  <si>
    <t>会务员</t>
  </si>
  <si>
    <t>2021.1.18</t>
  </si>
  <si>
    <t>自2024年1月起工资从2800元上调至2850元。</t>
  </si>
  <si>
    <t>肖德存</t>
  </si>
  <si>
    <t>2021.4.22</t>
  </si>
  <si>
    <t>杨文琼</t>
  </si>
  <si>
    <t>2021.8.18</t>
  </si>
  <si>
    <t>操新权</t>
  </si>
  <si>
    <t>2021.11.05</t>
  </si>
  <si>
    <t>许东萍</t>
  </si>
  <si>
    <t>2022.6.20</t>
  </si>
  <si>
    <t>杨兰花</t>
  </si>
  <si>
    <t>2022.3.16</t>
  </si>
  <si>
    <t>曹记兰</t>
  </si>
  <si>
    <t>2022.4.11</t>
  </si>
  <si>
    <t>自2024年1月起工资从2000元上调至2100元。</t>
  </si>
  <si>
    <t>黄凤芸</t>
  </si>
  <si>
    <t>2022.8.18</t>
  </si>
  <si>
    <t>楚美英</t>
  </si>
  <si>
    <t>2023.2.13</t>
  </si>
  <si>
    <t>杨琨锈</t>
  </si>
  <si>
    <t>2023.4.3</t>
  </si>
  <si>
    <t>束兰芬</t>
  </si>
  <si>
    <t>2023.7.1</t>
  </si>
  <si>
    <t>李琼华</t>
  </si>
  <si>
    <t>李宏愉</t>
  </si>
  <si>
    <t>2023.9.1</t>
  </si>
  <si>
    <t>陈秀兰</t>
  </si>
  <si>
    <t>2024.2.6</t>
  </si>
  <si>
    <t>于2024年2月6日入职接手严忠秀至2月29日，3月1日起接手林四珍</t>
  </si>
  <si>
    <t>莫少华</t>
  </si>
  <si>
    <t>2024.4.3</t>
  </si>
  <si>
    <t>江友秀</t>
  </si>
  <si>
    <t>4月1日入职，接替陈云花</t>
  </si>
  <si>
    <t>王建芬</t>
  </si>
  <si>
    <t>2024.4.15</t>
  </si>
  <si>
    <t>4月15日入职，接替孟自苹</t>
  </si>
  <si>
    <t>尹会兰</t>
  </si>
  <si>
    <t>2024.5.25</t>
  </si>
  <si>
    <t>5月25日入职，通用审批新增岗位</t>
  </si>
  <si>
    <t>刘云芳</t>
  </si>
  <si>
    <t>李红仙</t>
  </si>
  <si>
    <t>2024.7.15</t>
  </si>
  <si>
    <t>7月15日上岗，接替陈国惠</t>
  </si>
  <si>
    <t>陈国惠</t>
  </si>
  <si>
    <t>2024.10.11</t>
  </si>
  <si>
    <t>10月11日入职，10月在岗21天，接替董丽红</t>
  </si>
  <si>
    <t>岳林岚</t>
  </si>
  <si>
    <t>11月18日入职，11月在岗13天，接替王丽华</t>
  </si>
  <si>
    <t>体院2024年12月工资表</t>
  </si>
  <si>
    <r>
      <rPr>
        <b/>
        <sz val="10"/>
        <color rgb="FF000000"/>
        <rFont val="宋体"/>
        <charset val="134"/>
      </rPr>
      <t>入职</t>
    </r>
    <r>
      <rPr>
        <b/>
        <sz val="10"/>
        <color rgb="FF000000"/>
        <rFont val="宋体"/>
        <charset val="134"/>
      </rPr>
      <t xml:space="preserve">
</t>
    </r>
    <r>
      <rPr>
        <b/>
        <sz val="10"/>
        <color rgb="FF000000"/>
        <rFont val="宋体"/>
        <charset val="134"/>
      </rPr>
      <t>时间</t>
    </r>
  </si>
  <si>
    <r>
      <rPr>
        <b/>
        <sz val="10"/>
        <color rgb="FF000000"/>
        <rFont val="宋体"/>
        <charset val="134"/>
      </rPr>
      <t>考核</t>
    </r>
    <r>
      <rPr>
        <b/>
        <sz val="10"/>
        <color rgb="FF000000"/>
        <rFont val="宋体"/>
        <charset val="134"/>
      </rPr>
      <t xml:space="preserve">
</t>
    </r>
    <r>
      <rPr>
        <b/>
        <sz val="10"/>
        <color rgb="FF000000"/>
        <rFont val="宋体"/>
        <charset val="134"/>
      </rPr>
      <t>等级（分）</t>
    </r>
  </si>
  <si>
    <t>值班补贴</t>
  </si>
  <si>
    <t>餐补</t>
  </si>
  <si>
    <t>考核励0处罚(元）</t>
  </si>
  <si>
    <t>备 注</t>
  </si>
  <si>
    <t>余休/补贴</t>
  </si>
  <si>
    <t>服装费和其他扣款</t>
  </si>
  <si>
    <t>叶雄</t>
  </si>
  <si>
    <t>史迎庆</t>
  </si>
  <si>
    <t>补休1个班（23日）</t>
  </si>
  <si>
    <t>项目津贴200元</t>
  </si>
  <si>
    <t>扣本月社保443.52元；重疾险扣1元；公积金扣款100 ；项目补贴200；过节费200元</t>
  </si>
  <si>
    <t>孙溪蔓</t>
  </si>
  <si>
    <t>补休1个班（28下午、31日上午）</t>
  </si>
  <si>
    <t>2024年8月已扣服装费500元</t>
  </si>
  <si>
    <t>扣本月社保470.42 元；重疾险扣1元； 过节费200元</t>
  </si>
  <si>
    <t>沈国良</t>
  </si>
  <si>
    <t>实习助理</t>
  </si>
  <si>
    <t>实习</t>
  </si>
  <si>
    <t>事假1个班（13日）</t>
  </si>
  <si>
    <t>事假1个班（13日）过节费200</t>
  </si>
  <si>
    <t>李晞瑗</t>
  </si>
  <si>
    <t>北辰出勤24个班（12月9日—31日）</t>
  </si>
  <si>
    <t>多发632元</t>
  </si>
  <si>
    <t>北辰出勤24个班（12月9日—31日），过节费200元</t>
  </si>
  <si>
    <t>刘院倡</t>
  </si>
  <si>
    <t>11月考勤统计错漏多发300元，在12月工资中扣除此笔费用；</t>
  </si>
  <si>
    <t>11月考勤统计错漏多发300元，在12月工资中扣除此笔费用；过节费200元</t>
  </si>
  <si>
    <t>周会英</t>
  </si>
  <si>
    <t>汤宏英</t>
  </si>
  <si>
    <t>事假1个班（9日）</t>
  </si>
  <si>
    <t>事假1个班（9日），扣本月社保443.52元；重疾险扣1元；过节费200元</t>
  </si>
  <si>
    <t>李文洪</t>
  </si>
  <si>
    <t>徐玉山</t>
  </si>
  <si>
    <t>余休1个班（28日）；补休2个班（1日、8日）</t>
  </si>
  <si>
    <t>余休1个班（28日）；补休2个班（1日、8日），过节费200元</t>
  </si>
  <si>
    <t>杨绍伟</t>
  </si>
  <si>
    <t>朱尔尾</t>
  </si>
  <si>
    <t>张兴成</t>
  </si>
  <si>
    <t>杨建红</t>
  </si>
  <si>
    <t xml:space="preserve">余休1个班（29日）
</t>
  </si>
  <si>
    <t>余休1个班（29日），过节费200元</t>
  </si>
  <si>
    <t>刘惠钧</t>
  </si>
  <si>
    <t xml:space="preserve">事假2个班（9日、10日）
余休1个班（31日）
</t>
  </si>
  <si>
    <t>少发5元</t>
  </si>
  <si>
    <t>事假2个班（9日、10日），过节费200元</t>
  </si>
  <si>
    <t>黄清艳</t>
  </si>
  <si>
    <t>陈四琼</t>
  </si>
  <si>
    <t>事假2个班（23日、24日）</t>
  </si>
  <si>
    <t>事假2个班（23日、24日），过节费200元</t>
  </si>
  <si>
    <t>毕寿</t>
  </si>
  <si>
    <t>补休2个班（9日、20日）</t>
  </si>
  <si>
    <t>补休2个班（9日、20日），过节费200元</t>
  </si>
  <si>
    <t>王勇</t>
  </si>
  <si>
    <t>补休1个班（22日）</t>
  </si>
  <si>
    <t>补休1个班（17日）；过节费200元</t>
  </si>
  <si>
    <t>杨凤凤</t>
  </si>
  <si>
    <t>苏在良</t>
  </si>
  <si>
    <t>左玉芬</t>
  </si>
  <si>
    <t>郑秀芝</t>
  </si>
  <si>
    <t>李继伟</t>
  </si>
  <si>
    <t>匡海就</t>
  </si>
  <si>
    <t>补休2个班（20日、21日下午、22日下午）</t>
  </si>
  <si>
    <t>审批通过新增区域12月1日加薪100元。</t>
  </si>
  <si>
    <t>何玉萍</t>
  </si>
  <si>
    <t>多发77</t>
  </si>
  <si>
    <t>补休1个班（25日）；事假1个班（28日）；</t>
  </si>
  <si>
    <t>石艳萍</t>
  </si>
  <si>
    <t>余休0.5个班（1日下午）；补休0.5个班（14日下午）；事假0.5个班（15日）</t>
  </si>
  <si>
    <t>审批通过电梯移交成功12月1日移交加薪100元。</t>
  </si>
  <si>
    <t>余休0.5个班（1日下午）；补休0.5个班（14日下午）；事假0.5个班（15日），过节费200元</t>
  </si>
  <si>
    <t>李月稳</t>
  </si>
  <si>
    <t>李宏音</t>
  </si>
  <si>
    <t>余休2个班（27日、28日）</t>
  </si>
  <si>
    <t>余休2个班（27日、28日），过节费200元</t>
  </si>
  <si>
    <t>曹光华</t>
  </si>
  <si>
    <t>补休1个班（18日）</t>
  </si>
  <si>
    <t>补休1个班（18日），过节费200元</t>
  </si>
  <si>
    <t>王林</t>
  </si>
  <si>
    <t>四星级员工奖励50元</t>
  </si>
  <si>
    <t>四星级员工奖励50元；过节费200元；值班补贴106元</t>
  </si>
  <si>
    <t>杨志宇</t>
  </si>
  <si>
    <t xml:space="preserve">余休2个班（25日、30日）
</t>
  </si>
  <si>
    <t>余休2个班（25日、30日），过节费200元</t>
  </si>
  <si>
    <t>李群</t>
  </si>
  <si>
    <t>段金祥</t>
  </si>
  <si>
    <t>绩效扣款150元，过节费200元</t>
  </si>
  <si>
    <t>李化成</t>
  </si>
  <si>
    <t>过节费200元；值班补贴106元；</t>
  </si>
  <si>
    <t>赵德红</t>
  </si>
  <si>
    <t>李丽</t>
  </si>
  <si>
    <t>补休2个班（20日、21日下午、22日下午），过节费200元</t>
  </si>
  <si>
    <t>孙卫琴</t>
  </si>
  <si>
    <t xml:space="preserve">事假1个班（5日）
余休2个班（23日、24日）
</t>
  </si>
  <si>
    <t xml:space="preserve">事假1个班（5日）
余休2个班（23日、24日），过节费200元
</t>
  </si>
  <si>
    <t>吴敏</t>
  </si>
  <si>
    <t>补休1个班（17日）</t>
  </si>
  <si>
    <t>补休1个班（17日），过节费200元</t>
  </si>
  <si>
    <t>杨明华</t>
  </si>
  <si>
    <r>
      <rPr>
        <sz val="9"/>
        <color rgb="FF000000"/>
        <rFont val="宋体"/>
        <charset val="134"/>
      </rPr>
      <t>余休1个班（15日）补休1个班（19日）；</t>
    </r>
    <r>
      <rPr>
        <sz val="9"/>
        <color rgb="FFFF0000"/>
        <rFont val="宋体"/>
        <charset val="134"/>
      </rPr>
      <t>事假1个班（30日）</t>
    </r>
  </si>
  <si>
    <r>
      <rPr>
        <sz val="9"/>
        <color rgb="FF000000"/>
        <rFont val="宋体"/>
        <charset val="134"/>
      </rPr>
      <t>余休1个班（15日）补休1个班（19日）；</t>
    </r>
    <r>
      <rPr>
        <sz val="9"/>
        <color rgb="FFFF0000"/>
        <rFont val="宋体"/>
        <charset val="134"/>
      </rPr>
      <t>事假1个班（30日），过节费200元</t>
    </r>
  </si>
  <si>
    <t>李永星</t>
  </si>
  <si>
    <t>补休2个班（2日、16日）</t>
  </si>
  <si>
    <t>补休2个班（2日、16日），过节费200元</t>
  </si>
  <si>
    <t>侬利清</t>
  </si>
  <si>
    <t xml:space="preserve">事假2个班（29日、30日）；
余休1个班（25日）
</t>
  </si>
  <si>
    <t xml:space="preserve">事假2个班（29日、30日）；
余休1个班（25日），过节费200元
</t>
  </si>
  <si>
    <t>李金萍</t>
  </si>
  <si>
    <t>余休2个班（27日、31日）</t>
  </si>
  <si>
    <t>余休2个班（27日、31日），过节费200元</t>
  </si>
  <si>
    <t>曾红英</t>
  </si>
  <si>
    <t xml:space="preserve">余休1个班（25日）
</t>
  </si>
  <si>
    <t xml:space="preserve">余休1个班（25日），过节费200元
</t>
  </si>
  <si>
    <t>杨菊琼</t>
  </si>
  <si>
    <t xml:space="preserve">余休1个班（26日）
</t>
  </si>
  <si>
    <t xml:space="preserve">余休1个班（26日），过节费200元
</t>
  </si>
  <si>
    <t>刀建英</t>
  </si>
  <si>
    <t>器材收发室</t>
  </si>
  <si>
    <t>正式</t>
  </si>
  <si>
    <t>赵丽英</t>
  </si>
  <si>
    <t xml:space="preserve">余休1个班（30日）
</t>
  </si>
  <si>
    <t xml:space="preserve">余休1个班（30日）过节费200元
</t>
  </si>
  <si>
    <t>李红珊</t>
  </si>
  <si>
    <t xml:space="preserve">事假2个班（1日、2日）
余休1个班（26日）
</t>
  </si>
  <si>
    <t xml:space="preserve">事假2个班（1日、2日）
余休1个班（26日）过节费200元
</t>
  </si>
  <si>
    <t>宋允学</t>
  </si>
  <si>
    <t>补休1个班（14日下午、15日下午）</t>
  </si>
  <si>
    <t>补休1个班（14日下午、15日下午）过节费200元</t>
  </si>
  <si>
    <t>丁文琴</t>
  </si>
  <si>
    <t>张辉</t>
  </si>
  <si>
    <t>余休1个班（4日）；补休1个班（12日）</t>
  </si>
  <si>
    <t>余休1个班（4日）；补休1个班（12日）过节费200元</t>
  </si>
  <si>
    <t>谭荣</t>
  </si>
  <si>
    <t>张石巧</t>
  </si>
  <si>
    <t>崔兴芬</t>
  </si>
  <si>
    <t>杨金梅</t>
  </si>
  <si>
    <t>现金</t>
  </si>
  <si>
    <t>陈加得</t>
  </si>
  <si>
    <t>刘伸全</t>
  </si>
  <si>
    <t>事假2.5个班（1日下午、13日、14日下午、15日下午）</t>
  </si>
  <si>
    <t>事假2.5个班（1日下午、13日、14日下午、15日下午），过节费200元</t>
  </si>
  <si>
    <t>张发军</t>
  </si>
  <si>
    <t>余休1个班（5日）</t>
  </si>
  <si>
    <t>余休1个班（5日），过节费200元</t>
  </si>
  <si>
    <t>熊美兰</t>
  </si>
  <si>
    <r>
      <rPr>
        <sz val="9"/>
        <color theme="1"/>
        <rFont val="宋体"/>
        <charset val="134"/>
      </rPr>
      <t>补休1个班（2日）；</t>
    </r>
    <r>
      <rPr>
        <sz val="9"/>
        <color rgb="FFFF0000"/>
        <rFont val="宋体"/>
        <charset val="134"/>
      </rPr>
      <t>事假6.5个班（1日下午、3日—6日、7日下午、8日下午、9日）</t>
    </r>
  </si>
  <si>
    <r>
      <rPr>
        <sz val="9"/>
        <color theme="1"/>
        <rFont val="宋体"/>
        <charset val="134"/>
      </rPr>
      <t>补休1个班（2日）；</t>
    </r>
    <r>
      <rPr>
        <sz val="9"/>
        <color rgb="FFFF0000"/>
        <rFont val="宋体"/>
        <charset val="134"/>
      </rPr>
      <t>事假6.5个班（1日下午、3日—6日、7日下午、8日下午、9日），过节费200元</t>
    </r>
  </si>
  <si>
    <t>毛克宝</t>
  </si>
  <si>
    <r>
      <rPr>
        <sz val="9"/>
        <color rgb="FF000000"/>
        <rFont val="宋体"/>
        <charset val="134"/>
      </rPr>
      <t>补休4个班（3日—6日）；</t>
    </r>
    <r>
      <rPr>
        <sz val="9"/>
        <color rgb="FFFF0000"/>
        <rFont val="宋体"/>
        <charset val="134"/>
      </rPr>
      <t>事假2个班（13日、14日下午、15日下午）</t>
    </r>
  </si>
  <si>
    <r>
      <rPr>
        <sz val="9"/>
        <color rgb="FF000000"/>
        <rFont val="宋体"/>
        <charset val="134"/>
      </rPr>
      <t>补休4个班（3日—6日）；</t>
    </r>
    <r>
      <rPr>
        <sz val="9"/>
        <color rgb="FFFF0000"/>
        <rFont val="宋体"/>
        <charset val="134"/>
      </rPr>
      <t>事假2个班（13日、14日下午、15日下午），过节费200元</t>
    </r>
  </si>
  <si>
    <t>魏四芬</t>
  </si>
  <si>
    <t>鲁进芬</t>
  </si>
  <si>
    <t>朱应建</t>
  </si>
  <si>
    <t>刘祯</t>
  </si>
  <si>
    <t>林科院支援出勤6个班（20-25日）由林科院承担</t>
  </si>
  <si>
    <t>林科院支援出勤6个班（20-25日）由林科院承担，过节费200元</t>
  </si>
  <si>
    <t>付仕佳</t>
  </si>
  <si>
    <t>余休1个班（15日）</t>
  </si>
  <si>
    <t>余休1个班（15日），过节费200元</t>
  </si>
  <si>
    <t>王美芬</t>
  </si>
  <si>
    <t>事假10.5个班（1日下午、2日—6日、7日、8日、9日—12日）</t>
  </si>
  <si>
    <t>事假10.5个班（1日下午、2日—6日、7日、8日、9日—12日）,过节费200元</t>
  </si>
  <si>
    <t>蒋石美</t>
  </si>
  <si>
    <t>罗艳昆</t>
  </si>
  <si>
    <t>事假2个班（27日、28日）</t>
  </si>
  <si>
    <t>事假2个班（27日、28日），过节费200元</t>
  </si>
  <si>
    <t>吴明龙</t>
  </si>
  <si>
    <t>唐煊</t>
  </si>
  <si>
    <t>12月1日起转正，工资按3700元计发；</t>
  </si>
  <si>
    <t>12月1日起转正，工资按3700元计发；过节费200元</t>
  </si>
  <si>
    <t>姚艳萍</t>
  </si>
  <si>
    <t>余休1个班（26日）</t>
  </si>
  <si>
    <t>2024年11月已扣服装费200元</t>
  </si>
  <si>
    <t>江兴明</t>
  </si>
  <si>
    <t>事假1个班（15日）</t>
  </si>
  <si>
    <t>事假1个班（15日），过节费200元</t>
  </si>
  <si>
    <t>詹富</t>
  </si>
  <si>
    <t>陈锐</t>
  </si>
  <si>
    <t>蔡小荣</t>
  </si>
  <si>
    <t>于2024年12月16日入职；</t>
  </si>
  <si>
    <t>于2024年12月16日入职；过节费200元</t>
  </si>
  <si>
    <t>森林公安2024年12月工资表</t>
  </si>
  <si>
    <r>
      <rPr>
        <b/>
        <sz val="9"/>
        <color rgb="FF000000"/>
        <rFont val="宋体"/>
        <charset val="134"/>
      </rPr>
      <t>入职</t>
    </r>
    <r>
      <rPr>
        <sz val="10"/>
        <rFont val="宋体"/>
        <charset val="134"/>
      </rPr>
      <t xml:space="preserve">
</t>
    </r>
    <r>
      <rPr>
        <b/>
        <sz val="9"/>
        <color rgb="FF000000"/>
        <rFont val="宋体"/>
        <charset val="134"/>
      </rPr>
      <t>时间</t>
    </r>
  </si>
  <si>
    <r>
      <rPr>
        <b/>
        <sz val="9"/>
        <color rgb="FF000000"/>
        <rFont val="宋体"/>
        <charset val="134"/>
      </rPr>
      <t>考核</t>
    </r>
    <r>
      <rPr>
        <sz val="10"/>
        <rFont val="宋体"/>
        <charset val="134"/>
      </rPr>
      <t xml:space="preserve">
</t>
    </r>
    <r>
      <rPr>
        <b/>
        <sz val="9"/>
        <color rgb="FF000000"/>
        <rFont val="宋体"/>
        <charset val="134"/>
      </rPr>
      <t>等级</t>
    </r>
  </si>
  <si>
    <t>扣服装费</t>
  </si>
  <si>
    <t>龙 慧</t>
  </si>
  <si>
    <t xml:space="preserve">物业经理证100元 </t>
  </si>
  <si>
    <t>普宝三</t>
  </si>
  <si>
    <t>本月补休1天（17日0.5天、27日0.5天）</t>
  </si>
  <si>
    <t>物业经理证100元</t>
  </si>
  <si>
    <t>扣本月社保443.52元；公积金扣款100 ；扣重疾险1元； 过节费200元</t>
  </si>
  <si>
    <t>王正斌</t>
  </si>
  <si>
    <t>袁新</t>
  </si>
  <si>
    <t>面点师</t>
  </si>
  <si>
    <t>每月证书补贴300元</t>
  </si>
  <si>
    <t>杨文琴</t>
  </si>
  <si>
    <t>服务员</t>
  </si>
  <si>
    <t>于2025年1月6日已办理离职；1月出勤5个班（1-5日）计发在12月工资中；余休0.5个班计发在12月工资中；</t>
  </si>
  <si>
    <t>杨王珍</t>
  </si>
  <si>
    <t>付廷磊</t>
  </si>
  <si>
    <t>本月迟到8分钟</t>
  </si>
  <si>
    <t>本月迟到8分钟，过节费200元</t>
  </si>
  <si>
    <t>郭 俊</t>
  </si>
  <si>
    <t>会服</t>
  </si>
  <si>
    <t>本月事假4.5个班（10、19、25、31日上午各0.5个班，15、22、29日下午各0.5个班，16日事假1个班），本月迟到39分钟</t>
  </si>
  <si>
    <t>本月事假4.5个班（10、19、25、31日上午各0.5个班，15、22、29日下午各0.5个班，16日事假1个班），本月迟到39分钟，过节费200元</t>
  </si>
  <si>
    <t>陈绍明</t>
  </si>
  <si>
    <t>樊建国</t>
  </si>
  <si>
    <t>陶培恒</t>
  </si>
  <si>
    <t>工程</t>
  </si>
  <si>
    <t>李号兰</t>
  </si>
  <si>
    <t>本月事假3个班（17日、18日、19日）</t>
  </si>
  <si>
    <t>本月事假3个班（17日、18日、19日），过节费200元</t>
  </si>
  <si>
    <t>周小琼</t>
  </si>
  <si>
    <t>果志良</t>
  </si>
  <si>
    <t>每月证书补贴100元</t>
  </si>
  <si>
    <t>黄天拴</t>
  </si>
  <si>
    <t>田玉花</t>
  </si>
  <si>
    <t>切配</t>
  </si>
  <si>
    <t>本月事假2天（30日、31日）</t>
  </si>
  <si>
    <t>事假2天（30日、31日），过节费200元</t>
  </si>
  <si>
    <t>陈顺平</t>
  </si>
  <si>
    <t>林昆</t>
  </si>
  <si>
    <t>三星级员工补贴50/月，过节费200元</t>
  </si>
  <si>
    <t>胡尔琼</t>
  </si>
  <si>
    <t>鲍红芬</t>
  </si>
  <si>
    <t>王晓燕</t>
  </si>
  <si>
    <t>黄新梅</t>
  </si>
  <si>
    <t>开远小龙潭矿务局2024年12月工资表</t>
  </si>
  <si>
    <t>李确才</t>
  </si>
  <si>
    <t>绿化领班</t>
  </si>
  <si>
    <t>蒋会元</t>
  </si>
  <si>
    <t>绿化技师</t>
  </si>
  <si>
    <t>吴桂芬</t>
  </si>
  <si>
    <t>吴泽芬</t>
  </si>
  <si>
    <t>王梦</t>
  </si>
  <si>
    <t>机动人员</t>
  </si>
  <si>
    <t>12月份起，补贴2000元；</t>
  </si>
  <si>
    <t>12月份起，补贴2000元；过节费200元</t>
  </si>
  <si>
    <t>邓有明</t>
  </si>
  <si>
    <t>白荣海</t>
  </si>
  <si>
    <t>何兰惠</t>
  </si>
  <si>
    <t>请假31个班（1-31日）；</t>
  </si>
  <si>
    <t>白兰</t>
  </si>
  <si>
    <t>于2025年1月1日已办理离职；余休2个班计发在12月工资中；</t>
  </si>
  <si>
    <t>杨怀娇</t>
  </si>
  <si>
    <t>李文荣</t>
  </si>
  <si>
    <t>吴志芬</t>
  </si>
  <si>
    <t>李桂英</t>
  </si>
  <si>
    <t>倪庆红</t>
  </si>
  <si>
    <t>李景昌</t>
  </si>
  <si>
    <t>薛应芬</t>
  </si>
  <si>
    <t xml:space="preserve">                </t>
  </si>
  <si>
    <t>云南艺术学院2024年12月工资表</t>
  </si>
  <si>
    <r>
      <rPr>
        <b/>
        <sz val="10"/>
        <color rgb="FF000000"/>
        <rFont val="宋体"/>
        <charset val="134"/>
      </rPr>
      <t>入职</t>
    </r>
    <r>
      <rPr>
        <sz val="10"/>
        <rFont val="宋体"/>
        <charset val="134"/>
      </rPr>
      <t xml:space="preserve">
</t>
    </r>
    <r>
      <rPr>
        <b/>
        <sz val="10"/>
        <color rgb="FF000000"/>
        <rFont val="宋体"/>
        <charset val="134"/>
      </rPr>
      <t>时间</t>
    </r>
  </si>
  <si>
    <r>
      <rPr>
        <b/>
        <sz val="10"/>
        <color rgb="FF000000"/>
        <rFont val="宋体"/>
        <charset val="134"/>
      </rPr>
      <t>试用</t>
    </r>
    <r>
      <rPr>
        <b/>
        <sz val="10"/>
        <color rgb="FF000000"/>
        <rFont val="Arial"/>
        <charset val="134"/>
      </rPr>
      <t>/</t>
    </r>
    <r>
      <rPr>
        <b/>
        <sz val="10"/>
        <color rgb="FF000000"/>
        <rFont val="宋体"/>
        <charset val="134"/>
      </rPr>
      <t>转正</t>
    </r>
  </si>
  <si>
    <r>
      <rPr>
        <b/>
        <sz val="10"/>
        <color rgb="FF000000"/>
        <rFont val="宋体"/>
        <charset val="134"/>
      </rPr>
      <t>其</t>
    </r>
    <r>
      <rPr>
        <b/>
        <sz val="10"/>
        <color rgb="FF000000"/>
        <rFont val="Arial"/>
        <charset val="134"/>
      </rPr>
      <t xml:space="preserve"> </t>
    </r>
    <r>
      <rPr>
        <b/>
        <sz val="10"/>
        <color rgb="FF000000"/>
        <rFont val="宋体"/>
        <charset val="134"/>
      </rPr>
      <t>他</t>
    </r>
    <r>
      <rPr>
        <b/>
        <sz val="10"/>
        <color rgb="FF000000"/>
        <rFont val="Arial"/>
        <charset val="134"/>
      </rPr>
      <t xml:space="preserve"> </t>
    </r>
    <r>
      <rPr>
        <b/>
        <sz val="10"/>
        <color rgb="FF000000"/>
        <rFont val="宋体"/>
        <charset val="134"/>
      </rPr>
      <t>信</t>
    </r>
    <r>
      <rPr>
        <b/>
        <sz val="10"/>
        <color rgb="FF000000"/>
        <rFont val="Arial"/>
        <charset val="134"/>
      </rPr>
      <t xml:space="preserve"> </t>
    </r>
    <r>
      <rPr>
        <b/>
        <sz val="10"/>
        <color rgb="FF000000"/>
        <rFont val="宋体"/>
        <charset val="134"/>
      </rPr>
      <t>息</t>
    </r>
  </si>
  <si>
    <r>
      <rPr>
        <b/>
        <sz val="10"/>
        <color rgb="FF000000"/>
        <rFont val="宋体"/>
        <charset val="134"/>
      </rPr>
      <t>考核</t>
    </r>
    <r>
      <rPr>
        <sz val="10"/>
        <rFont val="宋体"/>
        <charset val="134"/>
      </rPr>
      <t xml:space="preserve">
</t>
    </r>
    <r>
      <rPr>
        <b/>
        <sz val="10"/>
        <color rgb="FF000000"/>
        <rFont val="宋体"/>
        <charset val="134"/>
      </rPr>
      <t>等级</t>
    </r>
  </si>
  <si>
    <r>
      <rPr>
        <b/>
        <sz val="10"/>
        <color rgb="FF000000"/>
        <rFont val="宋体"/>
        <charset val="134"/>
      </rPr>
      <t>备</t>
    </r>
    <r>
      <rPr>
        <b/>
        <sz val="10"/>
        <color rgb="FF000000"/>
        <rFont val="Arial"/>
        <charset val="134"/>
      </rPr>
      <t xml:space="preserve">   </t>
    </r>
    <r>
      <rPr>
        <b/>
        <sz val="10"/>
        <color rgb="FF000000"/>
        <rFont val="宋体"/>
        <charset val="134"/>
      </rPr>
      <t>注</t>
    </r>
  </si>
  <si>
    <t>赵德清</t>
  </si>
  <si>
    <t>本月余休3天（12月15日、12月22日、12月28月）</t>
  </si>
  <si>
    <t>杨文彪</t>
  </si>
  <si>
    <t>赵树平</t>
  </si>
  <si>
    <t>本月余休1天（12月1日）</t>
  </si>
  <si>
    <t>本月余休1天（12月1日），过节费200元</t>
  </si>
  <si>
    <t>杨敢年</t>
  </si>
  <si>
    <t>本月余休2天（12月7日、12月14日）</t>
  </si>
  <si>
    <t>本月余休2天（12月7日、12月14日），过节费200元</t>
  </si>
  <si>
    <t>李祥明</t>
  </si>
  <si>
    <t>李保权</t>
  </si>
  <si>
    <t>陈志德</t>
  </si>
  <si>
    <t>本月余休1天（12月7日）</t>
  </si>
  <si>
    <t>12月10日晚加班1小时，考核+1分</t>
  </si>
  <si>
    <t>本月余休1天（12月7日），过节费200元</t>
  </si>
  <si>
    <t>饶少云</t>
  </si>
  <si>
    <t>水车驾驶员</t>
  </si>
  <si>
    <t>本月余休3天（12月1日、14日、22日)；</t>
  </si>
  <si>
    <t>本月余休3天（12月1日、14日、22日)，过节费200元</t>
  </si>
  <si>
    <t>董会菊</t>
  </si>
  <si>
    <t>杨福兴</t>
  </si>
  <si>
    <t>陈华</t>
  </si>
  <si>
    <t>本月余休1天（12月29日）；</t>
  </si>
  <si>
    <t>本月余休1天（12月29日）；过节费200元</t>
  </si>
  <si>
    <t>杨树荣</t>
  </si>
  <si>
    <t>罗怀玉</t>
  </si>
  <si>
    <t xml:space="preserve">转正 </t>
  </si>
  <si>
    <t>本月余休1天（12月30日）</t>
  </si>
  <si>
    <t>本月余休1天（12月30日），过节费200元</t>
  </si>
  <si>
    <t>陈应顺</t>
  </si>
  <si>
    <t>赵德文</t>
  </si>
  <si>
    <t>本月补休1天（12月27日）</t>
  </si>
  <si>
    <t>本月补休1天（12月27日），过节费200元</t>
  </si>
  <si>
    <t>杨明</t>
  </si>
  <si>
    <t>本月请假2天（12月30日、31日）</t>
  </si>
  <si>
    <t>本月12月12日入职，适用期工资2300元/月</t>
  </si>
  <si>
    <t>本月请假2天（12月30日、31日），过节费200元</t>
  </si>
  <si>
    <t>开远小龙潭监狱2024年12月工资表</t>
  </si>
  <si>
    <r>
      <rPr>
        <b/>
        <sz val="9"/>
        <color rgb="FF000000"/>
        <rFont val="宋体"/>
        <charset val="134"/>
      </rPr>
      <t>入职</t>
    </r>
    <r>
      <rPr>
        <b/>
        <sz val="9"/>
        <rFont val="宋体"/>
        <charset val="134"/>
      </rPr>
      <t xml:space="preserve">
</t>
    </r>
    <r>
      <rPr>
        <b/>
        <sz val="9"/>
        <color rgb="FF000000"/>
        <rFont val="宋体"/>
        <charset val="134"/>
      </rPr>
      <t>时间</t>
    </r>
  </si>
  <si>
    <r>
      <rPr>
        <b/>
        <sz val="9"/>
        <color rgb="FF000000"/>
        <rFont val="宋体"/>
        <charset val="134"/>
      </rPr>
      <t>试用</t>
    </r>
    <r>
      <rPr>
        <b/>
        <sz val="9"/>
        <color rgb="FF000000"/>
        <rFont val="Arial"/>
        <charset val="134"/>
      </rPr>
      <t>/</t>
    </r>
    <r>
      <rPr>
        <b/>
        <sz val="9"/>
        <color rgb="FF000000"/>
        <rFont val="宋体"/>
        <charset val="134"/>
      </rPr>
      <t>转正</t>
    </r>
  </si>
  <si>
    <r>
      <rPr>
        <b/>
        <sz val="9"/>
        <color rgb="FF000000"/>
        <rFont val="宋体"/>
        <charset val="134"/>
      </rPr>
      <t>迟到</t>
    </r>
    <r>
      <rPr>
        <b/>
        <sz val="9"/>
        <color rgb="FF000000"/>
        <rFont val="Arial"/>
        <charset val="134"/>
      </rPr>
      <t>/</t>
    </r>
    <r>
      <rPr>
        <b/>
        <sz val="9"/>
        <color rgb="FF000000"/>
        <rFont val="宋体"/>
        <charset val="134"/>
      </rPr>
      <t>旷工</t>
    </r>
  </si>
  <si>
    <r>
      <rPr>
        <b/>
        <sz val="9"/>
        <color rgb="FF000000"/>
        <rFont val="宋体"/>
        <charset val="134"/>
      </rPr>
      <t>其</t>
    </r>
    <r>
      <rPr>
        <b/>
        <sz val="9"/>
        <color rgb="FF000000"/>
        <rFont val="Arial"/>
        <charset val="134"/>
      </rPr>
      <t xml:space="preserve"> </t>
    </r>
    <r>
      <rPr>
        <b/>
        <sz val="9"/>
        <color rgb="FF000000"/>
        <rFont val="宋体"/>
        <charset val="134"/>
      </rPr>
      <t>他</t>
    </r>
    <r>
      <rPr>
        <b/>
        <sz val="9"/>
        <color rgb="FF000000"/>
        <rFont val="Arial"/>
        <charset val="134"/>
      </rPr>
      <t xml:space="preserve"> </t>
    </r>
    <r>
      <rPr>
        <b/>
        <sz val="9"/>
        <color rgb="FF000000"/>
        <rFont val="宋体"/>
        <charset val="134"/>
      </rPr>
      <t>信</t>
    </r>
    <r>
      <rPr>
        <b/>
        <sz val="9"/>
        <color rgb="FF000000"/>
        <rFont val="Arial"/>
        <charset val="134"/>
      </rPr>
      <t xml:space="preserve"> </t>
    </r>
    <r>
      <rPr>
        <b/>
        <sz val="9"/>
        <color rgb="FF000000"/>
        <rFont val="宋体"/>
        <charset val="134"/>
      </rPr>
      <t>息</t>
    </r>
  </si>
  <si>
    <r>
      <rPr>
        <b/>
        <sz val="9"/>
        <color rgb="FF000000"/>
        <rFont val="宋体"/>
        <charset val="134"/>
      </rPr>
      <t>考核</t>
    </r>
    <r>
      <rPr>
        <b/>
        <sz val="9"/>
        <rFont val="宋体"/>
        <charset val="134"/>
      </rPr>
      <t xml:space="preserve">
</t>
    </r>
    <r>
      <rPr>
        <b/>
        <sz val="9"/>
        <color rgb="FF000000"/>
        <rFont val="宋体"/>
        <charset val="134"/>
      </rPr>
      <t>等级</t>
    </r>
  </si>
  <si>
    <r>
      <rPr>
        <b/>
        <sz val="9"/>
        <color rgb="FF000000"/>
        <rFont val="宋体"/>
        <charset val="134"/>
      </rPr>
      <t>备</t>
    </r>
    <r>
      <rPr>
        <b/>
        <sz val="9"/>
        <color rgb="FF000000"/>
        <rFont val="Arial"/>
        <charset val="134"/>
      </rPr>
      <t xml:space="preserve">   </t>
    </r>
    <r>
      <rPr>
        <b/>
        <sz val="9"/>
        <color rgb="FF000000"/>
        <rFont val="宋体"/>
        <charset val="134"/>
      </rPr>
      <t>注</t>
    </r>
  </si>
  <si>
    <t>张树昌</t>
  </si>
  <si>
    <t>刘树明</t>
  </si>
  <si>
    <t>绿化修剪</t>
  </si>
  <si>
    <t>宋美清</t>
  </si>
  <si>
    <t>马绍芬</t>
  </si>
  <si>
    <t>陈红波</t>
  </si>
  <si>
    <t>李翠华</t>
  </si>
  <si>
    <t>杨静忠</t>
  </si>
  <si>
    <t>李家农</t>
  </si>
  <si>
    <t>普秀芬</t>
  </si>
  <si>
    <t>杨艳梅</t>
  </si>
  <si>
    <t>余永林</t>
  </si>
  <si>
    <t>王守荣</t>
  </si>
  <si>
    <t>冯柳英</t>
  </si>
  <si>
    <t>杨亚芬</t>
  </si>
  <si>
    <t>师华生</t>
  </si>
  <si>
    <t>徐华生</t>
  </si>
  <si>
    <t>5月1日起，工资从2200元上调至2300元/月；翠怡酒店</t>
  </si>
  <si>
    <t>洪忠和</t>
  </si>
  <si>
    <t>于2024年12月12日已办理离职；</t>
  </si>
  <si>
    <t>于2024年12月12日已办理离职；本月出勤11天</t>
  </si>
  <si>
    <t>李绍珍</t>
  </si>
  <si>
    <t>10月起工资按2300元计发，10月实际按2100元计发，补发差额200元于11月工资中；</t>
  </si>
  <si>
    <t>李王顺</t>
  </si>
  <si>
    <t>罗卫明</t>
  </si>
  <si>
    <t>李云美</t>
  </si>
  <si>
    <t>亚会梅</t>
  </si>
  <si>
    <t>2023.12.23</t>
  </si>
  <si>
    <t>白贵兰</t>
  </si>
  <si>
    <t>代家福</t>
  </si>
  <si>
    <t>垃圾清运</t>
  </si>
  <si>
    <t>2024.1.1</t>
  </si>
  <si>
    <t>李晓姣</t>
  </si>
  <si>
    <t>龙联明</t>
  </si>
  <si>
    <t>2024.4.13</t>
  </si>
  <si>
    <t>5月1日起，工资从2300元上调至2400元/月；</t>
  </si>
  <si>
    <t>李跃辉</t>
  </si>
  <si>
    <t>翠怡酒店</t>
  </si>
  <si>
    <t>李金荣</t>
  </si>
  <si>
    <t>2024.5.15</t>
  </si>
  <si>
    <t>翠怡酒店；工作调整，10月1日起工资按2200元/月计发；</t>
  </si>
  <si>
    <t>林必政</t>
  </si>
  <si>
    <t>2024.7.1</t>
  </si>
  <si>
    <t>工作调整，10月1日起工资按2800元/月计发；</t>
  </si>
  <si>
    <t>李永清</t>
  </si>
  <si>
    <t>2024.8.19</t>
  </si>
  <si>
    <t>李兴文</t>
  </si>
  <si>
    <t>2024.9.2</t>
  </si>
  <si>
    <t>10月1日起，工资调为2600元；11月实际按2200元计发，补发差额400元于12月工资中；</t>
  </si>
  <si>
    <t>吴金萍</t>
  </si>
  <si>
    <t>2024.10.5</t>
  </si>
  <si>
    <t>李敏</t>
  </si>
  <si>
    <t>2024.10.8</t>
  </si>
  <si>
    <t>李绍芝</t>
  </si>
  <si>
    <t>2024.11.25</t>
  </si>
  <si>
    <t>陈永坤</t>
  </si>
  <si>
    <t>张树文</t>
  </si>
  <si>
    <t>张敏</t>
  </si>
  <si>
    <t>2024.11.7</t>
  </si>
  <si>
    <t>于11月7日入职；</t>
  </si>
  <si>
    <t>董建松</t>
  </si>
  <si>
    <t>2024.12.12</t>
  </si>
  <si>
    <t>于12月12日入职；于2024年12月24日已办理离职；</t>
  </si>
  <si>
    <t>于12月12日入职；于2024年12月24日已办理离职；本月出勤12天</t>
  </si>
  <si>
    <t>那丽美</t>
  </si>
  <si>
    <t>2024.12.2</t>
  </si>
  <si>
    <t>于12月2日入职；</t>
  </si>
  <si>
    <t>陆军学院2024年12月工资表</t>
  </si>
  <si>
    <r>
      <rPr>
        <b/>
        <sz val="9"/>
        <color theme="1"/>
        <rFont val="宋体"/>
        <charset val="134"/>
      </rPr>
      <t>入职</t>
    </r>
    <r>
      <rPr>
        <sz val="9"/>
        <color theme="1"/>
        <rFont val="宋体"/>
        <charset val="134"/>
      </rPr>
      <t xml:space="preserve">
</t>
    </r>
    <r>
      <rPr>
        <b/>
        <sz val="9"/>
        <color theme="1"/>
        <rFont val="宋体"/>
        <charset val="134"/>
      </rPr>
      <t>时间</t>
    </r>
  </si>
  <si>
    <r>
      <rPr>
        <b/>
        <sz val="9"/>
        <color theme="1"/>
        <rFont val="宋体"/>
        <charset val="134"/>
      </rPr>
      <t>试用</t>
    </r>
    <r>
      <rPr>
        <b/>
        <sz val="9"/>
        <color theme="1"/>
        <rFont val="Arial"/>
        <charset val="134"/>
      </rPr>
      <t>/</t>
    </r>
    <r>
      <rPr>
        <b/>
        <sz val="9"/>
        <color theme="1"/>
        <rFont val="宋体"/>
        <charset val="134"/>
      </rPr>
      <t>转正</t>
    </r>
  </si>
  <si>
    <r>
      <rPr>
        <b/>
        <sz val="9"/>
        <color theme="1"/>
        <rFont val="宋体"/>
        <charset val="134"/>
      </rPr>
      <t>其</t>
    </r>
    <r>
      <rPr>
        <b/>
        <sz val="9"/>
        <color theme="1"/>
        <rFont val="Arial"/>
        <charset val="134"/>
      </rPr>
      <t xml:space="preserve"> </t>
    </r>
    <r>
      <rPr>
        <b/>
        <sz val="9"/>
        <color theme="1"/>
        <rFont val="宋体"/>
        <charset val="134"/>
      </rPr>
      <t>他</t>
    </r>
    <r>
      <rPr>
        <b/>
        <sz val="9"/>
        <color theme="1"/>
        <rFont val="Arial"/>
        <charset val="134"/>
      </rPr>
      <t xml:space="preserve"> </t>
    </r>
    <r>
      <rPr>
        <b/>
        <sz val="9"/>
        <color theme="1"/>
        <rFont val="宋体"/>
        <charset val="134"/>
      </rPr>
      <t>信</t>
    </r>
    <r>
      <rPr>
        <b/>
        <sz val="9"/>
        <color theme="1"/>
        <rFont val="Arial"/>
        <charset val="134"/>
      </rPr>
      <t xml:space="preserve"> </t>
    </r>
    <r>
      <rPr>
        <b/>
        <sz val="9"/>
        <color theme="1"/>
        <rFont val="宋体"/>
        <charset val="134"/>
      </rPr>
      <t>息</t>
    </r>
  </si>
  <si>
    <r>
      <rPr>
        <b/>
        <sz val="9"/>
        <color theme="1"/>
        <rFont val="宋体"/>
        <charset val="134"/>
      </rPr>
      <t>考核</t>
    </r>
    <r>
      <rPr>
        <sz val="9"/>
        <color theme="1"/>
        <rFont val="宋体"/>
        <charset val="134"/>
      </rPr>
      <t xml:space="preserve">
</t>
    </r>
    <r>
      <rPr>
        <b/>
        <sz val="9"/>
        <color theme="1"/>
        <rFont val="宋体"/>
        <charset val="134"/>
      </rPr>
      <t>等级</t>
    </r>
  </si>
  <si>
    <r>
      <rPr>
        <b/>
        <sz val="9"/>
        <color theme="1"/>
        <rFont val="宋体"/>
        <charset val="134"/>
      </rPr>
      <t>备</t>
    </r>
    <r>
      <rPr>
        <b/>
        <sz val="9"/>
        <color theme="1"/>
        <rFont val="Arial"/>
        <charset val="134"/>
      </rPr>
      <t xml:space="preserve">   </t>
    </r>
    <r>
      <rPr>
        <b/>
        <sz val="9"/>
        <color theme="1"/>
        <rFont val="宋体"/>
        <charset val="134"/>
      </rPr>
      <t>注</t>
    </r>
  </si>
  <si>
    <t>董亮</t>
  </si>
  <si>
    <t>本月补休1.5个班：12月28日下午、29日</t>
  </si>
  <si>
    <t>高压电工证300元；7月1日起，工资调整为4400+700绩效；</t>
  </si>
  <si>
    <t>扣本月社保443.52元；重疾险扣1元； 公积金扣款100；过节费200元</t>
  </si>
  <si>
    <t>唐俊</t>
  </si>
  <si>
    <t>2020.5.6</t>
  </si>
  <si>
    <t>本月余休2个班：12月6日、13日、20日、27日累计15小时共计余休2个班；本月补休1个班：12月1日</t>
  </si>
  <si>
    <t>丁林昆</t>
  </si>
  <si>
    <t>2024.8.12</t>
  </si>
  <si>
    <r>
      <rPr>
        <sz val="9"/>
        <color theme="1"/>
        <rFont val="宋体"/>
        <charset val="134"/>
      </rPr>
      <t>本月补休2个班：12月2日、3日；</t>
    </r>
    <r>
      <rPr>
        <sz val="9"/>
        <color rgb="FFFF0000"/>
        <rFont val="宋体"/>
        <charset val="134"/>
      </rPr>
      <t>于2025年1月1日已办理离职；1个余休发在12月工资里</t>
    </r>
  </si>
  <si>
    <t>见习人员在中高发工资；</t>
  </si>
  <si>
    <t>本月补休2个班：12月2日、3日；于2025年1月1日已办理离职；1个余休发在12月工资里</t>
  </si>
  <si>
    <t>李芝碧</t>
  </si>
  <si>
    <t>2023.2.18</t>
  </si>
  <si>
    <r>
      <rPr>
        <sz val="9"/>
        <color theme="1"/>
        <rFont val="宋体"/>
        <charset val="134"/>
      </rPr>
      <t>本月补休2个班：12月15日、16日；</t>
    </r>
    <r>
      <rPr>
        <sz val="9"/>
        <color rgb="FFFF0000"/>
        <rFont val="宋体"/>
        <charset val="134"/>
      </rPr>
      <t>本月请假3个班：12月17日、18日、19日</t>
    </r>
  </si>
  <si>
    <t>本月补休2个班：12月15日、16日；本月请假3个班：12月17日、18日、19日，过节费200元</t>
  </si>
  <si>
    <t>瞿云生</t>
  </si>
  <si>
    <t>2023.2.20</t>
  </si>
  <si>
    <t>4月起每月住房补贴100元</t>
  </si>
  <si>
    <t>4月起每月住房补贴100元，过节费200元</t>
  </si>
  <si>
    <t>沈桂仙</t>
  </si>
  <si>
    <t>2023.2.19</t>
  </si>
  <si>
    <t>本月补休3个班：12月29日、30日、31日</t>
  </si>
  <si>
    <t>本月补休3个班：12月29日、30日、31日，过节费200元</t>
  </si>
  <si>
    <t>韩顺祥</t>
  </si>
  <si>
    <r>
      <rPr>
        <sz val="9"/>
        <color theme="1"/>
        <rFont val="宋体"/>
        <charset val="134"/>
      </rPr>
      <t>本月补休2.5个班：12月29日、30日、31日上午；</t>
    </r>
    <r>
      <rPr>
        <sz val="9"/>
        <color rgb="FFFF0000"/>
        <rFont val="宋体"/>
        <charset val="134"/>
      </rPr>
      <t>本月请假0.5个班：12月31日下午</t>
    </r>
  </si>
  <si>
    <t>本月补休2.5个班：12月29日、30日、31日上午；本月请假0.5个班：12月31日下午，过节费200元</t>
  </si>
  <si>
    <t>张小珍</t>
  </si>
  <si>
    <t>本月补休1天：12月24日</t>
  </si>
  <si>
    <t>本月补休1天：12月24日，过节费200元</t>
  </si>
  <si>
    <t>杨继岗</t>
  </si>
  <si>
    <t>救生员</t>
  </si>
  <si>
    <t>2023.2.24</t>
  </si>
  <si>
    <t>12月份搓澡9人补贴90元</t>
  </si>
  <si>
    <t>12月份搓澡9人补贴90元，过节费200元</t>
  </si>
  <si>
    <t>陈双凤</t>
  </si>
  <si>
    <r>
      <rPr>
        <sz val="9"/>
        <color theme="1"/>
        <rFont val="宋体"/>
        <charset val="134"/>
      </rPr>
      <t>本月补休8.5个班：12月19日-12月27日上午；</t>
    </r>
    <r>
      <rPr>
        <sz val="9"/>
        <color rgb="FFFF0000"/>
        <rFont val="宋体"/>
        <charset val="134"/>
      </rPr>
      <t>本月请假4.5个班：12月27日下午-12月31日</t>
    </r>
  </si>
  <si>
    <t>本月补休8.5个班：12月19日-12月27日上午；本月请假4.5个班：12月27日下午-12月31日，过节费200元</t>
  </si>
  <si>
    <t>领现金</t>
  </si>
  <si>
    <t>马秀琴</t>
  </si>
  <si>
    <t>董国富</t>
  </si>
  <si>
    <t>2023.3.21</t>
  </si>
  <si>
    <t>本月补休2天:12月25日、26日</t>
  </si>
  <si>
    <t>本月补休2天:12月25日、26日，过节费200元</t>
  </si>
  <si>
    <t>罗金普</t>
  </si>
  <si>
    <t>2023.3.9</t>
  </si>
  <si>
    <t>周全邦</t>
  </si>
  <si>
    <t>2023.3.13</t>
  </si>
  <si>
    <t>本月补休1个班：12月1日</t>
  </si>
  <si>
    <t>本月补休1个班：12月1日，4月起每月住房补贴100元，过节费200元</t>
  </si>
  <si>
    <t>张柱存</t>
  </si>
  <si>
    <t>本月补休4个班：12月13日、21日、22日、23日</t>
  </si>
  <si>
    <t>本月补休4个班：12月13日、21日、22日、23日，过节费200元</t>
  </si>
  <si>
    <t>钱翠英</t>
  </si>
  <si>
    <t>徐丽萍</t>
  </si>
  <si>
    <t>2023.3.7</t>
  </si>
  <si>
    <t>本月补休1个班：12月29日</t>
  </si>
  <si>
    <t>本月补休1个班：12月29日，过节费200元</t>
  </si>
  <si>
    <t>刘延誌</t>
  </si>
  <si>
    <t>2023.4.21</t>
  </si>
  <si>
    <t>本月补休4个班：12月10日、11日、12日、13日；累计迟到20分钟；</t>
  </si>
  <si>
    <t>本月补休4个班：12月10日、11日、12日、13日；累计迟到20分钟；过节费200元</t>
  </si>
  <si>
    <t>黄佑早</t>
  </si>
  <si>
    <t>2023.5.18</t>
  </si>
  <si>
    <r>
      <rPr>
        <sz val="9"/>
        <color theme="1"/>
        <rFont val="宋体"/>
        <charset val="134"/>
        <scheme val="minor"/>
      </rPr>
      <t>本月补休0.5个班：12月1日上午；</t>
    </r>
    <r>
      <rPr>
        <sz val="9"/>
        <color rgb="FFFF0000"/>
        <rFont val="宋体"/>
        <charset val="134"/>
        <scheme val="minor"/>
      </rPr>
      <t>本月请假0.5个班12月1日下午</t>
    </r>
  </si>
  <si>
    <t>本月补休0.5个班：12月1日上午；本月请假0.5个班12月1日下午，4月起每月住房补贴100元，过节费200元</t>
  </si>
  <si>
    <t>苏建川</t>
  </si>
  <si>
    <t>2023.6.30</t>
  </si>
  <si>
    <t>7月起，工资调为3500元，拿100出来作为绩效；</t>
  </si>
  <si>
    <t>本月补休1个班：12月1日，过节费200元</t>
  </si>
  <si>
    <t>陈兴发</t>
  </si>
  <si>
    <t>2023.7.10</t>
  </si>
  <si>
    <t>仲金霞</t>
  </si>
  <si>
    <t>2023.7.26</t>
  </si>
  <si>
    <t>彭老玉</t>
  </si>
  <si>
    <t>2023.8.29</t>
  </si>
  <si>
    <r>
      <rPr>
        <sz val="9"/>
        <color theme="1"/>
        <rFont val="宋体"/>
        <charset val="134"/>
      </rPr>
      <t>本月补休0.5个班：12月24日上午；</t>
    </r>
    <r>
      <rPr>
        <sz val="9"/>
        <color rgb="FFFF0000"/>
        <rFont val="宋体"/>
        <charset val="134"/>
      </rPr>
      <t>本月请假1.5个班：12月24日下午、25日</t>
    </r>
  </si>
  <si>
    <t>本月补休0.5个班：12月24日上午；本月请假1.5个班：12月24日下午、25日，过节费200元</t>
  </si>
  <si>
    <t>张秀华</t>
  </si>
  <si>
    <t>游泳馆前台</t>
  </si>
  <si>
    <t>2023.10.15</t>
  </si>
  <si>
    <t>本月补休3个班：12月21日、30日、31日</t>
  </si>
  <si>
    <t>本月补休3个班：12月21日、30日、31日，过节费200元</t>
  </si>
  <si>
    <t>周全美</t>
  </si>
  <si>
    <t>2024.2.25</t>
  </si>
  <si>
    <t>李管霞</t>
  </si>
  <si>
    <r>
      <rPr>
        <sz val="9"/>
        <color theme="1"/>
        <rFont val="宋体"/>
        <charset val="134"/>
      </rPr>
      <t>本月只上了1个班：12月23日；</t>
    </r>
    <r>
      <rPr>
        <sz val="9"/>
        <color rgb="FFFF0000"/>
        <rFont val="宋体"/>
        <charset val="134"/>
      </rPr>
      <t>请假30个班；</t>
    </r>
  </si>
  <si>
    <t>发现金</t>
  </si>
  <si>
    <t>本月只上了1个班：12月23日；请假30个班；过节费200元</t>
  </si>
  <si>
    <t>彭翠花</t>
  </si>
  <si>
    <t>2024.3.12</t>
  </si>
  <si>
    <t>本月请假23天：12月2日-6日，9日-13日，16-20日,22日-27日,30日，31日</t>
  </si>
  <si>
    <t>李玉良</t>
  </si>
  <si>
    <t>2024.3.17</t>
  </si>
  <si>
    <r>
      <rPr>
        <sz val="9"/>
        <color theme="1"/>
        <rFont val="宋体"/>
        <charset val="134"/>
      </rPr>
      <t>本月补休0.5个班：12月28日上午；</t>
    </r>
    <r>
      <rPr>
        <sz val="9"/>
        <color rgb="FFFF0000"/>
        <rFont val="宋体"/>
        <charset val="134"/>
      </rPr>
      <t>本月请假3.5个班：12月28日下午、29日、30日、31日</t>
    </r>
  </si>
  <si>
    <t>本月补休0.5个班：12月28日上午；本月请假3.5个班：12月28日下午、29日、30日、31日，4月起每月住房补贴100元，过节费200元</t>
  </si>
  <si>
    <t>沈燕</t>
  </si>
  <si>
    <t>本月补休2个班：12月30日、31日</t>
  </si>
  <si>
    <t>本月补休2个班：12月30日、31日，4月起每月住房补贴100元</t>
  </si>
  <si>
    <t>段雄芬</t>
  </si>
  <si>
    <t>刘春兰</t>
  </si>
  <si>
    <r>
      <rPr>
        <sz val="9"/>
        <color theme="1"/>
        <rFont val="宋体"/>
        <charset val="134"/>
      </rPr>
      <t>本月补休2个班：12月7日、8日；</t>
    </r>
    <r>
      <rPr>
        <sz val="9"/>
        <color rgb="FFFF0000"/>
        <rFont val="宋体"/>
        <charset val="134"/>
      </rPr>
      <t>本月请假1个班：12月15日</t>
    </r>
  </si>
  <si>
    <t>本月补休2个班：12月7日、8日；本月请假1个班：12月15日，过节费200元</t>
  </si>
  <si>
    <t>段爰安</t>
  </si>
  <si>
    <t>器械管理员</t>
  </si>
  <si>
    <t>2024.6.7</t>
  </si>
  <si>
    <t>本月补休1个班：12月28日</t>
  </si>
  <si>
    <t>本月补休1个班：12月28日，过节费200元</t>
  </si>
  <si>
    <t>周阳焜</t>
  </si>
  <si>
    <t>本月补休2个班：12月21日、22日</t>
  </si>
  <si>
    <t>本月补休2个班：12月21日、22日，过节费200元</t>
  </si>
  <si>
    <t>何大芬</t>
  </si>
  <si>
    <t>付涛</t>
  </si>
  <si>
    <t>2024.9.7</t>
  </si>
  <si>
    <t>本月补休1个班：12月30日；于2025年1月3日已办理离职；1月出勤2个班（1-2日）计发在12月工资中；余休2个班计发在12月工资中；</t>
  </si>
  <si>
    <t>杨小龙</t>
  </si>
  <si>
    <t>电脑维修员</t>
  </si>
  <si>
    <t>2024.9.1</t>
  </si>
  <si>
    <t>本月请假3个班：12月17日、18日、19日</t>
  </si>
  <si>
    <t>本月请假3个班：12月17日、18日、19日，过节费200元</t>
  </si>
  <si>
    <t>黄琼仙</t>
  </si>
  <si>
    <t>孙元嫦</t>
  </si>
  <si>
    <r>
      <rPr>
        <sz val="9"/>
        <rFont val="宋体"/>
        <charset val="134"/>
      </rPr>
      <t>本月共22个工作日；</t>
    </r>
    <r>
      <rPr>
        <sz val="9"/>
        <color rgb="FFFF0000"/>
        <rFont val="宋体"/>
        <charset val="134"/>
      </rPr>
      <t>本月请假3个工作日：12月18日、19日、20日；</t>
    </r>
    <r>
      <rPr>
        <sz val="9"/>
        <rFont val="宋体"/>
        <charset val="134"/>
      </rPr>
      <t>共计发19个工作日工资：800-（800/22）*3=691元</t>
    </r>
  </si>
  <si>
    <t>12月共计发19个工作日工资：691元</t>
  </si>
  <si>
    <t>本月共22个工作日；本月请假3个工作日：12月18日、19日、20日；共计发19个工作日工资：800-（800/22）*3=691元，过节费200元</t>
  </si>
  <si>
    <t>朱颖强</t>
  </si>
  <si>
    <t>于2024年12月4日入职</t>
  </si>
  <si>
    <t>蒋厚荣</t>
  </si>
  <si>
    <t>2024.8.20</t>
  </si>
  <si>
    <t>本月余休2个班：12月7日、28日；本月补休4个班：12月13日、22日、25日、26日</t>
  </si>
  <si>
    <t>高压电工证300元；补发11月绩效120元</t>
  </si>
  <si>
    <t>扣本月社保543.52元；重疾险扣1元；公积金扣款100；高压电工证300元；补发11月绩效120元，过节费200元</t>
  </si>
  <si>
    <t>艾林</t>
  </si>
  <si>
    <t>2023.8.16</t>
  </si>
  <si>
    <t>12月1日起工资按3400计发</t>
  </si>
  <si>
    <t>12月1日起工资按3400计发，过节费200元</t>
  </si>
  <si>
    <t>王发生</t>
  </si>
  <si>
    <t>2023.10.20</t>
  </si>
  <si>
    <t>缪星</t>
  </si>
  <si>
    <t>2023.12.25</t>
  </si>
  <si>
    <t>本月补休1个班：12月23日</t>
  </si>
  <si>
    <t>12月1日起工资按6500计发</t>
  </si>
  <si>
    <t>本月补休1个班：12月23日，12月1日起工资按6500计发，过节费200元</t>
  </si>
  <si>
    <t>董八秀</t>
  </si>
  <si>
    <t>李才芬</t>
  </si>
  <si>
    <t>2023.11.13</t>
  </si>
  <si>
    <t>本月补休2个班：12月25日、26日</t>
  </si>
  <si>
    <t>本月补休2个班：12月25日、26日，过节费200元</t>
  </si>
  <si>
    <t>杨光静</t>
  </si>
  <si>
    <t>2024.4.17</t>
  </si>
  <si>
    <t>本月补休2个班：12月26日、27日；于2025年1月5日未办理离职手续，暂不发工资；1月出勤4个班（1-4日）计发在12月工资中；余休1个班计发在12月工资中；</t>
  </si>
  <si>
    <t>暂不发工资</t>
  </si>
  <si>
    <t>王双早</t>
  </si>
  <si>
    <t>2024.4.30</t>
  </si>
  <si>
    <t>汪美玲</t>
  </si>
  <si>
    <t>2024.6.21</t>
  </si>
  <si>
    <t>本月补休1个班：12月23日，过节费200元</t>
  </si>
  <si>
    <t>解天勇</t>
  </si>
  <si>
    <t>副厨</t>
  </si>
  <si>
    <t>2024.7.10</t>
  </si>
  <si>
    <t>本月补休3个班：12月24日、28日、29日</t>
  </si>
  <si>
    <t>本月补休3个班：12月24日、28日、29日，过节费200元</t>
  </si>
  <si>
    <t>杨青龙</t>
  </si>
  <si>
    <t>本月余休2个班：12月29日、30日</t>
  </si>
  <si>
    <t>本月余休2个班：12月29日、30日，过节费200元</t>
  </si>
  <si>
    <t>曾祥能</t>
  </si>
  <si>
    <t>2024.8.18</t>
  </si>
  <si>
    <t>生活区出勤1个班（12月25日）</t>
  </si>
  <si>
    <t>李玲波</t>
  </si>
  <si>
    <t>本月补休4个班：12月22日、29日、30日、31日</t>
  </si>
  <si>
    <t>本月补休4个班：12月22日、29日、30日、31日，过节费200元</t>
  </si>
  <si>
    <t>何进仙</t>
  </si>
  <si>
    <t>2024.10.13</t>
  </si>
  <si>
    <t>刘晓霞</t>
  </si>
  <si>
    <t>2024.12.1</t>
  </si>
  <si>
    <t>本月补休1个班：12月18日</t>
  </si>
  <si>
    <t>从点位一调入</t>
  </si>
  <si>
    <t>本月补休1个班：12月18日，过节费200元</t>
  </si>
  <si>
    <t>开放大学2024年12月工资表</t>
  </si>
  <si>
    <t>李玉琼</t>
  </si>
  <si>
    <t>本月请病假31个班按80%工资计发；</t>
  </si>
  <si>
    <t>扣本月社保443.52元；重疾险扣1元；公积金扣款100；本月请病假31个班按80%工资计发；过节费200元</t>
  </si>
  <si>
    <t>杨素珍</t>
  </si>
  <si>
    <t>本月余休1.5个班（12月15日8:00-21:40），补休1个班（12月29日）</t>
  </si>
  <si>
    <t>李秀芬</t>
  </si>
  <si>
    <t>四星员工奖励100元</t>
  </si>
  <si>
    <t>四星员工奖励100元，过节费200元</t>
  </si>
  <si>
    <t>李会芬</t>
  </si>
  <si>
    <t>本月余休0.5个班（12月15日17:30-21:40）</t>
  </si>
  <si>
    <t>三星员工奖励50元</t>
  </si>
  <si>
    <t>三星员工奖励50元，过节费200元</t>
  </si>
  <si>
    <t>马秀芬</t>
  </si>
  <si>
    <t>保洁助理</t>
  </si>
  <si>
    <t>本月余休1.5个班（12月15日8:00-21:40），补休1个班（12月16日）</t>
  </si>
  <si>
    <t>李绍武</t>
  </si>
  <si>
    <t xml:space="preserve">本月余休1个班（12月15日） </t>
  </si>
  <si>
    <t>本月余休1个班（12月15日） ，过节费200元</t>
  </si>
  <si>
    <t>蒋小玉</t>
  </si>
  <si>
    <t>外围保洁员</t>
  </si>
  <si>
    <t>陈家文</t>
  </si>
  <si>
    <t>本月余休1个班（12月15日）， 过节费200元</t>
  </si>
  <si>
    <t>李效存</t>
  </si>
  <si>
    <t>工资标准中有1150元的带区域工资；</t>
  </si>
  <si>
    <t>刘志美</t>
  </si>
  <si>
    <t>工资标准中有400元的带区域工资；</t>
  </si>
  <si>
    <t>何利芬</t>
  </si>
  <si>
    <t>王永梅</t>
  </si>
  <si>
    <t>张凤荣</t>
  </si>
  <si>
    <t xml:space="preserve">本月余休1个班（12月15日），过节费200元 </t>
  </si>
  <si>
    <t>刘志英</t>
  </si>
  <si>
    <t>王元珍</t>
  </si>
  <si>
    <t>工资标准中有400元的带区域工资</t>
  </si>
  <si>
    <t>袁家翠</t>
  </si>
  <si>
    <t>工资标准中有200元的带区域工资</t>
  </si>
  <si>
    <t>于冬梅</t>
  </si>
  <si>
    <t>马兴美</t>
  </si>
  <si>
    <t>冯林芝</t>
  </si>
  <si>
    <t>代子文</t>
  </si>
  <si>
    <t>质检扣360元</t>
  </si>
  <si>
    <r>
      <rPr>
        <sz val="10"/>
        <color rgb="FFFF0000"/>
        <rFont val="宋体"/>
        <charset val="134"/>
      </rPr>
      <t>质检扣360元，</t>
    </r>
    <r>
      <rPr>
        <sz val="10"/>
        <color rgb="FF000000"/>
        <rFont val="宋体"/>
        <charset val="134"/>
      </rPr>
      <t>过节费200元</t>
    </r>
  </si>
  <si>
    <t>胡和木</t>
  </si>
  <si>
    <t>杨祥</t>
  </si>
  <si>
    <t>本月余休1个班（12月15日）、补休1个班（12月22日）</t>
  </si>
  <si>
    <t>本月余休1个班（12月15日）、补休1个班（12月22日），过节费200元</t>
  </si>
  <si>
    <t>张运兰</t>
  </si>
  <si>
    <t>李珍华</t>
  </si>
  <si>
    <t>赵玲</t>
  </si>
  <si>
    <t>李菊兰</t>
  </si>
  <si>
    <t>张标</t>
  </si>
  <si>
    <t>消毒员</t>
  </si>
  <si>
    <t>王金换</t>
  </si>
  <si>
    <t>刘泽香</t>
  </si>
  <si>
    <t>本月余休1个班（12月15日）过节费200元 ，</t>
  </si>
  <si>
    <t>李祖芬</t>
  </si>
  <si>
    <t>刘进山</t>
  </si>
  <si>
    <t>杨秀英</t>
  </si>
  <si>
    <t>本月请假0.5个班（12月30日上午）</t>
  </si>
  <si>
    <t>本月请假0.5个班（12月30日上午），过节费200元</t>
  </si>
  <si>
    <t>赵明仙</t>
  </si>
  <si>
    <t>王连琼</t>
  </si>
  <si>
    <t>陈维英</t>
  </si>
  <si>
    <t>张来香</t>
  </si>
  <si>
    <t>本月余休1个班（12月8日）、补休1个班（12月28日）</t>
  </si>
  <si>
    <t>本月余休1个班（12月8日）、补休1个班（12月28日），过节费200元</t>
  </si>
  <si>
    <t>杨家芝</t>
  </si>
  <si>
    <t>张红晖</t>
  </si>
  <si>
    <t>杨红</t>
  </si>
  <si>
    <t>本月请假1个班（12月2日下午、12日上午）</t>
  </si>
  <si>
    <t>本月请假1个班（12月2日下午、12日上午），过节费200元</t>
  </si>
  <si>
    <t>王明辉</t>
  </si>
  <si>
    <t>消杀员</t>
  </si>
  <si>
    <t>杨秀莲</t>
  </si>
  <si>
    <t>李爱琼</t>
  </si>
  <si>
    <t>本月请假8个班（12月15日-22日）</t>
  </si>
  <si>
    <t>本月请假8个班（12月15日-22日），过节费200元</t>
  </si>
  <si>
    <t>李天珍</t>
  </si>
  <si>
    <t>彭家琼</t>
  </si>
  <si>
    <t>罗春江</t>
  </si>
  <si>
    <t>文时英</t>
  </si>
  <si>
    <t>绩效扣130元，过节费200元</t>
  </si>
  <si>
    <t>马美娥</t>
  </si>
  <si>
    <t>本月余休1个班（12月15日）、补休1个班（12月29日）；于1月1日已办理离职；</t>
  </si>
  <si>
    <t>包化芬</t>
  </si>
  <si>
    <t>银兰勇</t>
  </si>
  <si>
    <t>吴艳侠</t>
  </si>
  <si>
    <t>尹洪久</t>
  </si>
  <si>
    <t>杨伍英</t>
  </si>
  <si>
    <t xml:space="preserve">  </t>
  </si>
  <si>
    <t>张汝芬</t>
  </si>
  <si>
    <t>刘志勇</t>
  </si>
  <si>
    <t>于12月1日入职，本月出勤31天</t>
  </si>
  <si>
    <t>于12月1日入职，本月出勤31天，过节费200元</t>
  </si>
  <si>
    <t>冯文莲</t>
  </si>
  <si>
    <t>于12月13日入职，本月出勤19天</t>
  </si>
  <si>
    <t>于12月13日入职，本月出勤19天，过节费200元</t>
  </si>
  <si>
    <t>李玲翠</t>
  </si>
  <si>
    <t>于12月18日入职，本月出勤14天</t>
  </si>
  <si>
    <t>于12月18日入职，本月出勤14天，过节费200元</t>
  </si>
  <si>
    <t>杨红艳</t>
  </si>
  <si>
    <t>学府保洁领班</t>
  </si>
  <si>
    <t>本月请假2个班（12月26-27日）</t>
  </si>
  <si>
    <t>本月请假2个班（12月26-27日），过节费200元</t>
  </si>
  <si>
    <t>杨丽琼</t>
  </si>
  <si>
    <t>唐洪霞</t>
  </si>
  <si>
    <t>于1月1日已办理离职，本月出勤31个班</t>
  </si>
  <si>
    <t>李润芬</t>
  </si>
  <si>
    <t>郑家凤</t>
  </si>
  <si>
    <t>杨述珍</t>
  </si>
  <si>
    <t>保洁（兼职）</t>
  </si>
  <si>
    <t>兼职</t>
  </si>
  <si>
    <t>管美花</t>
  </si>
  <si>
    <t>赵安会</t>
  </si>
  <si>
    <t>董招明</t>
  </si>
  <si>
    <t>本月请假2个班（12月26-27日），过节费200元，过节费200元</t>
  </si>
  <si>
    <t>云南省委党校2024年12月工资表</t>
  </si>
  <si>
    <t>孙华</t>
  </si>
  <si>
    <t>2023.4.29</t>
  </si>
  <si>
    <t>扣本月社保443.52元；重疾险扣1元； 过节费200元</t>
  </si>
  <si>
    <t>刘金平</t>
  </si>
  <si>
    <t>2023.5.3</t>
  </si>
  <si>
    <t>张凤琼</t>
  </si>
  <si>
    <t>请假9个班（12月23日-31日）</t>
  </si>
  <si>
    <t>请假9个班（12月23日-31日），过节费200元</t>
  </si>
  <si>
    <t>陈思荣</t>
  </si>
  <si>
    <t>2023.5.19</t>
  </si>
  <si>
    <t>代绍琼</t>
  </si>
  <si>
    <t>刘聪</t>
  </si>
  <si>
    <t>孙凤仙</t>
  </si>
  <si>
    <t>2024.7.22</t>
  </si>
  <si>
    <t>黄永珍</t>
  </si>
  <si>
    <t>12月9日已办理离职；余休1个班计发在12月工资中；</t>
  </si>
  <si>
    <t>李云富</t>
  </si>
  <si>
    <t>田志芬</t>
  </si>
  <si>
    <t>杨洪芬</t>
  </si>
  <si>
    <t>2024.12.13</t>
  </si>
  <si>
    <t>12月13日入职</t>
  </si>
  <si>
    <t>12月13日入职,过节费200元</t>
  </si>
  <si>
    <t>李英杰</t>
  </si>
  <si>
    <t>12月23日入职</t>
  </si>
  <si>
    <t>12月23日入职,过节费200元</t>
  </si>
  <si>
    <t>师大附中2024年12月工资表</t>
  </si>
  <si>
    <t>陈春林</t>
  </si>
  <si>
    <t>副主任</t>
  </si>
  <si>
    <t>本月补休（1个班）23日下午、30日下午；本月余休（0.5个班）22日上午研究生考试；</t>
  </si>
  <si>
    <t>徐正才</t>
  </si>
  <si>
    <t>2</t>
  </si>
  <si>
    <t>本月补休（1个班）12月2日</t>
  </si>
  <si>
    <t>本月补休（1个班）12月2日，扣本月社保443.52元；重疾险扣1元；过节费200元</t>
  </si>
  <si>
    <t>林益峰</t>
  </si>
  <si>
    <t>2015.3.8</t>
  </si>
  <si>
    <t>6</t>
  </si>
  <si>
    <t>王林粉</t>
  </si>
  <si>
    <t>李存秀</t>
  </si>
  <si>
    <t>3.5</t>
  </si>
  <si>
    <t>赵庆玲</t>
  </si>
  <si>
    <t>赵存仙</t>
  </si>
  <si>
    <t>李丽华</t>
  </si>
  <si>
    <t>刘林仙</t>
  </si>
  <si>
    <t>1.5</t>
  </si>
  <si>
    <t>赵红珍</t>
  </si>
  <si>
    <t>吴秀莲</t>
  </si>
  <si>
    <t>朱宝姐</t>
  </si>
  <si>
    <t>赵华</t>
  </si>
  <si>
    <t>2.5</t>
  </si>
  <si>
    <t>本月请假（2.5个班）29日下午、30日、31日；本月补休（0.5个班）28日上午；</t>
  </si>
  <si>
    <t>本月请假（2.5个班）29日下午、30日、31日；本月补休（0.5个班）28日上午；过节费200元</t>
  </si>
  <si>
    <t>张连芬</t>
  </si>
  <si>
    <t>2024.3.11</t>
  </si>
  <si>
    <t>本月补休（1个班）12月24日</t>
  </si>
  <si>
    <t>本月补休（1个班）12月24日，过节费200元</t>
  </si>
  <si>
    <t>周光贵</t>
  </si>
  <si>
    <t>张丽美</t>
  </si>
  <si>
    <t>耿小强</t>
  </si>
  <si>
    <t>李国祥</t>
  </si>
  <si>
    <t>2024.6.11</t>
  </si>
  <si>
    <t>李树芳</t>
  </si>
  <si>
    <t>王继英</t>
  </si>
  <si>
    <t>2024.8.16</t>
  </si>
  <si>
    <t>本月补休（1个班）12月4日</t>
  </si>
  <si>
    <t>本月补休（1个班）12月4日，过节费200元</t>
  </si>
  <si>
    <t>王正芬</t>
  </si>
  <si>
    <t>c标段2024年12月工资表</t>
  </si>
  <si>
    <t>罗存云</t>
  </si>
  <si>
    <t>张兆华</t>
  </si>
  <si>
    <t>祁明生</t>
  </si>
  <si>
    <t>沙海秀</t>
  </si>
  <si>
    <t>于2024年12月1日已办理离职；</t>
  </si>
  <si>
    <t>张群</t>
  </si>
  <si>
    <t>宿管</t>
  </si>
  <si>
    <t>王丽花</t>
  </si>
  <si>
    <t>张金会</t>
  </si>
  <si>
    <t>龙国萍</t>
  </si>
  <si>
    <t>陈桂华</t>
  </si>
  <si>
    <t>陈桂玲</t>
  </si>
  <si>
    <t>姜菊芳</t>
  </si>
  <si>
    <t>请假3个班（2日、3日、6日）</t>
  </si>
  <si>
    <t>请假3个班（2日、3日、6日），过节费200元</t>
  </si>
  <si>
    <t>赵崇芬</t>
  </si>
  <si>
    <t>赵翠英</t>
  </si>
  <si>
    <t>丁彩换</t>
  </si>
  <si>
    <t>牟丙琼</t>
  </si>
  <si>
    <t>李发兰</t>
  </si>
  <si>
    <t>李琼梅</t>
  </si>
  <si>
    <t>请假9个班（23日-31日）</t>
  </si>
  <si>
    <t>请假9个班（23日-31日），过节费200元</t>
  </si>
  <si>
    <t>张平珍</t>
  </si>
  <si>
    <t>王学艳</t>
  </si>
  <si>
    <t>达桂凤</t>
  </si>
  <si>
    <t>文芬</t>
  </si>
  <si>
    <t>马秀花</t>
  </si>
  <si>
    <t>浦桂香</t>
  </si>
  <si>
    <t>余妹</t>
  </si>
  <si>
    <t>张桂曾</t>
  </si>
  <si>
    <t>烟草公司2024年12月工资表</t>
  </si>
  <si>
    <t>王源</t>
  </si>
  <si>
    <t>2022.12.10</t>
  </si>
  <si>
    <t>扣完五险后拿到手4000元</t>
  </si>
  <si>
    <t>扣完五险后拿到手4200元，过节费200元</t>
  </si>
  <si>
    <t>张桂芬</t>
  </si>
  <si>
    <t>徐玉华</t>
  </si>
  <si>
    <t>邬琼芝</t>
  </si>
  <si>
    <t>郑庭芬</t>
  </si>
  <si>
    <t>请假1天（16日）</t>
  </si>
  <si>
    <t>请假1天（16日），过节费200元</t>
  </si>
  <si>
    <t>林职院2024年12月工资表</t>
  </si>
  <si>
    <t>李秀灵</t>
  </si>
  <si>
    <t>扣除五险一金拿4280元</t>
  </si>
  <si>
    <t>扣除五险后拿到手4180元+绩效；公积金扣款100；过节费200元</t>
  </si>
  <si>
    <t>纳娅红</t>
  </si>
  <si>
    <t>李云菊</t>
  </si>
  <si>
    <t>周秀丽</t>
  </si>
  <si>
    <t>刘存秧</t>
  </si>
  <si>
    <t>马红梅</t>
  </si>
  <si>
    <t>王自云</t>
  </si>
  <si>
    <t>李加富</t>
  </si>
  <si>
    <t>陈彦锋</t>
  </si>
  <si>
    <t>浦惠琼</t>
  </si>
  <si>
    <t>刘明珠</t>
  </si>
  <si>
    <t>张玉凤</t>
  </si>
  <si>
    <t>高会珍</t>
  </si>
  <si>
    <t>普慧琼</t>
  </si>
  <si>
    <t>信翠熊</t>
  </si>
  <si>
    <t>李艳祥</t>
  </si>
  <si>
    <t>张红美</t>
  </si>
  <si>
    <t>王月芬</t>
  </si>
  <si>
    <t>考核奖励/处罚(元）</t>
  </si>
  <si>
    <t>省二监2标段2024年12月工资表</t>
  </si>
  <si>
    <t>郭瑞娇</t>
  </si>
  <si>
    <t>值班补贴120元，智能系统已审批</t>
  </si>
  <si>
    <t xml:space="preserve">扣本月社保443.52元；重疾险扣1元；公积金扣款100；值班补贴：120元，过节费200元 </t>
  </si>
  <si>
    <t>肖哈古</t>
  </si>
  <si>
    <t>2020.5.1</t>
  </si>
  <si>
    <t>王一丹</t>
  </si>
  <si>
    <t>孟开伟</t>
  </si>
  <si>
    <t>赵志成</t>
  </si>
  <si>
    <t>柏天芬</t>
  </si>
  <si>
    <t>甘用生</t>
  </si>
  <si>
    <t>邓细周</t>
  </si>
  <si>
    <t>章银浩</t>
  </si>
  <si>
    <t>2024.4.4</t>
  </si>
  <si>
    <t>请假13个班（12/11-12/23）；12月24日已办理离职</t>
  </si>
  <si>
    <t>请假13个班（12/11-12/23）；12月24日已办理离职，本月出勤10个班</t>
  </si>
  <si>
    <t>朵红斌</t>
  </si>
  <si>
    <t>2024.4.10</t>
  </si>
  <si>
    <t>李彬</t>
  </si>
  <si>
    <t>李应洪</t>
  </si>
  <si>
    <t xml:space="preserve">带班 </t>
  </si>
  <si>
    <t>2024.5.11</t>
  </si>
  <si>
    <t>张松林</t>
  </si>
  <si>
    <t>闫若玉</t>
  </si>
  <si>
    <t>2024.7.16</t>
  </si>
  <si>
    <t>杨绍坤</t>
  </si>
  <si>
    <t>2024.8.31</t>
  </si>
  <si>
    <t>柳发来</t>
  </si>
  <si>
    <t>周凡楚</t>
  </si>
  <si>
    <t>李宇坤</t>
  </si>
  <si>
    <t>晏庆富</t>
  </si>
  <si>
    <t>于11月5日入职，已12月18日已办理离职</t>
  </si>
  <si>
    <t>罚款400元（服装未交200，睡觉脱岗200）</t>
  </si>
  <si>
    <t>已12月18日已办理离职，
罚款400元（服装未交200，睡觉脱岗200）</t>
  </si>
  <si>
    <t>赵金文</t>
  </si>
  <si>
    <t>2024.11.6</t>
  </si>
  <si>
    <t>吕明彩</t>
  </si>
  <si>
    <t>李杜</t>
  </si>
  <si>
    <t>2024.12.17</t>
  </si>
  <si>
    <t>于12月17日入职</t>
  </si>
  <si>
    <t>闵发贵</t>
  </si>
  <si>
    <t>2024.12.19</t>
  </si>
  <si>
    <t>于12月19日入职</t>
  </si>
  <si>
    <t>昆师路2024年12月工资表</t>
  </si>
  <si>
    <t>加班补贴/其他</t>
  </si>
  <si>
    <t>扣其他</t>
  </si>
  <si>
    <t>栗云霞</t>
  </si>
  <si>
    <t>2021.4.12</t>
  </si>
  <si>
    <t>余休0.5个班（12日上午）；补休1个班（23日）；</t>
  </si>
  <si>
    <t>2021年8月已扣服装费500元；上海公司承担工资中的800元</t>
  </si>
  <si>
    <t>扣本月社保443.52元；重疾险扣1元；公积金扣款100；扣个税 ；800元在上海发；过节费200元</t>
  </si>
  <si>
    <t>金海燕</t>
  </si>
  <si>
    <t>余休0.5个班（12日上午）；</t>
  </si>
  <si>
    <t>扣本月社保443.52元；重疾险扣1元；</t>
  </si>
  <si>
    <t>张琼</t>
  </si>
  <si>
    <t>昆师路宿管</t>
  </si>
  <si>
    <t>2024年8月已扣除服装费200元</t>
  </si>
  <si>
    <t>张啟艳</t>
  </si>
  <si>
    <t>高云霞</t>
  </si>
  <si>
    <t>赵翠莲</t>
  </si>
  <si>
    <t>高留定</t>
  </si>
  <si>
    <t>由于宿管员请病假时间较久，安排替班补贴500元。</t>
  </si>
  <si>
    <t>由于宿管员请病假时间较久，安排替班补贴500元，过节费200元</t>
  </si>
  <si>
    <t>蔡淑媛</t>
  </si>
  <si>
    <t>聂天新</t>
  </si>
  <si>
    <t>刘秀英</t>
  </si>
  <si>
    <t>病假21个班（12月1日至12月21日)，于12月22日已办理离职手续。</t>
  </si>
  <si>
    <t>2024年8月已扣除服装费200元，退服装押金200-210*0.5=95元；</t>
  </si>
  <si>
    <t>病假21个班（12月1日至12月21日)，于12月22日已办理离职手续，2024年8月已扣除服装费200元，退服装押金200-210*0.5=95元</t>
  </si>
  <si>
    <t>张跃秀</t>
  </si>
  <si>
    <t>黄华秀</t>
  </si>
  <si>
    <t>昆师路宿舍楼保洁</t>
  </si>
  <si>
    <t>安排替班补贴100元。</t>
  </si>
  <si>
    <t>安排替班补贴100元，过节费200元</t>
  </si>
  <si>
    <t>贾荣芬</t>
  </si>
  <si>
    <t>病假31个班（12月1日至12月31日)。</t>
  </si>
  <si>
    <t>病假31个班（12月1日至12月31日)，过节费200元</t>
  </si>
  <si>
    <t>贾芬</t>
  </si>
  <si>
    <t>安排替班补贴160元，于12月19日已办理离职。</t>
  </si>
  <si>
    <t>安排替班补贴160元，于12月19日已办理离职</t>
  </si>
  <si>
    <t>郑绍英</t>
  </si>
  <si>
    <t>昆师路沐浴室</t>
  </si>
  <si>
    <t>梁秀芬</t>
  </si>
  <si>
    <t>宋海霞</t>
  </si>
  <si>
    <t>刘朝柱</t>
  </si>
  <si>
    <t>昆师路维修组长</t>
  </si>
  <si>
    <t>值班8天，每天30元，合计240元。</t>
  </si>
  <si>
    <t>值班8天，每天30元，合计240元。过节费200</t>
  </si>
  <si>
    <t>吕三威</t>
  </si>
  <si>
    <t>昆师路维修</t>
  </si>
  <si>
    <t>值班7天，每天30元，合计210元。</t>
  </si>
  <si>
    <t>李云昆</t>
  </si>
  <si>
    <t>补休1个班（12月21日）；</t>
  </si>
  <si>
    <t>张春发</t>
  </si>
  <si>
    <t>杨朝华</t>
  </si>
  <si>
    <t>昆师路绿化保洁组长</t>
  </si>
  <si>
    <t>杨帆</t>
  </si>
  <si>
    <t>昆师路绿化保洁</t>
  </si>
  <si>
    <t>1栋宿舍保洁员请病假时间较久，安排替班补贴300元。</t>
  </si>
  <si>
    <t>1栋宿舍保洁员请病假时间较久，安排替班补贴300元，过节费200元</t>
  </si>
  <si>
    <t>普清华</t>
  </si>
  <si>
    <t>普清梅</t>
  </si>
  <si>
    <t>徐开英</t>
  </si>
  <si>
    <t>普清莲</t>
  </si>
  <si>
    <t>昆师路楼宇保洁组长</t>
  </si>
  <si>
    <t>廖春华</t>
  </si>
  <si>
    <t>昆师路楼宇保洁</t>
  </si>
  <si>
    <t>赵芬</t>
  </si>
  <si>
    <t>事假2个班（12月2日-12月3日)，安排替班补贴40元。</t>
  </si>
  <si>
    <t>事假2个班（12月2日-12月3日)，安排替班补贴40元，过节费200元</t>
  </si>
  <si>
    <t>余存玉</t>
  </si>
  <si>
    <t>安排替班补贴60元。</t>
  </si>
  <si>
    <t>安排替班补贴60元，过节费200元</t>
  </si>
  <si>
    <t>沐聪英</t>
  </si>
  <si>
    <t>罗琳</t>
  </si>
  <si>
    <t>西华路保洁</t>
  </si>
  <si>
    <t>金保存</t>
  </si>
  <si>
    <t>西华路绿化</t>
  </si>
  <si>
    <t>赵根芬</t>
  </si>
  <si>
    <t>象石村动物饲养</t>
  </si>
  <si>
    <t>陈艳红</t>
  </si>
  <si>
    <t>象石村温室生产</t>
  </si>
  <si>
    <t>周正兰</t>
  </si>
  <si>
    <t>象石村植物生产</t>
  </si>
  <si>
    <t>刘文云</t>
  </si>
  <si>
    <t>杨利林</t>
  </si>
  <si>
    <t>吴远奎</t>
  </si>
  <si>
    <t>象石村绿化保洁</t>
  </si>
  <si>
    <t>余金香</t>
  </si>
  <si>
    <t>杨凤萍</t>
  </si>
  <si>
    <t>冯跃芬</t>
  </si>
  <si>
    <t>小哨绿化保洁</t>
  </si>
  <si>
    <t>李元云</t>
  </si>
  <si>
    <t>王建民</t>
  </si>
  <si>
    <t>白沙河日常应急保障</t>
  </si>
  <si>
    <t>付桃梅</t>
  </si>
  <si>
    <t>白沙河绿化植物生产</t>
  </si>
  <si>
    <t>付桃花</t>
  </si>
  <si>
    <t>白沙河动物饲养</t>
  </si>
  <si>
    <t>陶平</t>
  </si>
  <si>
    <t>付俊梅</t>
  </si>
  <si>
    <t>杨树芬</t>
  </si>
  <si>
    <t>白沙河保洁</t>
  </si>
  <si>
    <t>张学应</t>
  </si>
  <si>
    <t>2024.3.15</t>
  </si>
  <si>
    <t>李换从</t>
  </si>
  <si>
    <t>郑玉芬</t>
  </si>
  <si>
    <t>2024.3.25</t>
  </si>
  <si>
    <t>施秀芬</t>
  </si>
  <si>
    <t>事假0.5个班（12月1日13：30-12月1日18:00)，安排替班补贴60元。</t>
  </si>
  <si>
    <t>事假0.5个班（12月1日13：30-12月1日18:00)，安排替班补贴60元，过节费200元</t>
  </si>
  <si>
    <t>张秀英</t>
  </si>
  <si>
    <t>2024.12.20</t>
  </si>
  <si>
    <t>于12月20日入职，工伤假8个班（24日-31日）按100%工资计发；</t>
  </si>
  <si>
    <t>于12月20日入职，工伤假8个班（24日-31日）按100%工资计发</t>
  </si>
  <si>
    <t>陆军学院生活区2024年12月工资表</t>
  </si>
  <si>
    <t>查桃青</t>
  </si>
  <si>
    <r>
      <rPr>
        <sz val="11"/>
        <rFont val="宋体"/>
        <charset val="134"/>
      </rPr>
      <t>本月余休2天（7日、14日）；</t>
    </r>
    <r>
      <rPr>
        <sz val="11"/>
        <color rgb="FFFF0000"/>
        <rFont val="宋体"/>
        <charset val="134"/>
      </rPr>
      <t>计发12月值班工资180元；</t>
    </r>
  </si>
  <si>
    <t>王维朝</t>
  </si>
  <si>
    <r>
      <rPr>
        <sz val="11"/>
        <color rgb="FF000000"/>
        <rFont val="宋体"/>
        <charset val="134"/>
      </rPr>
      <t>本月补休2天（1日、2日）；</t>
    </r>
    <r>
      <rPr>
        <sz val="11"/>
        <color rgb="FFFF0000"/>
        <rFont val="宋体"/>
        <charset val="134"/>
      </rPr>
      <t>计发12月值班工资210元；</t>
    </r>
  </si>
  <si>
    <t>2024年7月已领服装，已扣服装押金500元；</t>
  </si>
  <si>
    <t>刘佳楠</t>
  </si>
  <si>
    <t>本月请假9天（1日上午、3日上午、6日-8日、9日上午、10日上午、12日上午、13日、14日上午、15日、16日）；</t>
  </si>
  <si>
    <t>2023年11月已发放服装，已扣服装押金500元；</t>
  </si>
  <si>
    <t>代玲玉</t>
  </si>
  <si>
    <t>本月余休3.4（28日，7日4h、8日1h、9日4h、10日1h、11日4h、23日1h、24日3h、25日1h、27日1h，共计20h计2.4)；</t>
  </si>
  <si>
    <t>李立勇</t>
  </si>
  <si>
    <r>
      <rPr>
        <sz val="11"/>
        <rFont val="宋体"/>
        <charset val="134"/>
      </rPr>
      <t>本月补休1.4（26日、29日上午）；请假0.4（29日下午）；</t>
    </r>
    <r>
      <rPr>
        <sz val="11"/>
        <color rgb="FFFF0000"/>
        <rFont val="宋体"/>
        <charset val="134"/>
      </rPr>
      <t>计发12月值班工资180元；</t>
    </r>
  </si>
  <si>
    <t>丁文星</t>
  </si>
  <si>
    <t>高俊</t>
  </si>
  <si>
    <t>于20日办理离职，出勤19天（1日-19日），余休3天以薪资形式计发；</t>
  </si>
  <si>
    <t>张烈忠</t>
  </si>
  <si>
    <t>刘军</t>
  </si>
  <si>
    <t>张胜华</t>
  </si>
  <si>
    <t>李有祥</t>
  </si>
  <si>
    <t>李景州</t>
  </si>
  <si>
    <t>普兴富</t>
  </si>
  <si>
    <t>本月加班4.5h（6日4h、18日0.5h）；补休8.4（21日-25日、27日下午、28日-30日）；</t>
  </si>
  <si>
    <r>
      <rPr>
        <sz val="11"/>
        <color rgb="FF000000"/>
        <rFont val="宋体"/>
        <charset val="134"/>
      </rPr>
      <t>旱季开洒水车工资上调为3500；6-8月雨季工资按3200计发；</t>
    </r>
    <r>
      <rPr>
        <sz val="11"/>
        <color rgb="FFFF0000"/>
        <rFont val="宋体"/>
        <charset val="134"/>
      </rPr>
      <t>拿100出来作为绩效</t>
    </r>
    <r>
      <rPr>
        <sz val="11"/>
        <color rgb="FF000000"/>
        <rFont val="宋体"/>
        <charset val="134"/>
      </rPr>
      <t>；</t>
    </r>
  </si>
  <si>
    <t>毕桂香</t>
  </si>
  <si>
    <r>
      <rPr>
        <sz val="11"/>
        <color rgb="FF000000"/>
        <rFont val="宋体"/>
        <charset val="134"/>
      </rPr>
      <t>本月余休2天（累计加班16h）；补休1天（28日）；</t>
    </r>
    <r>
      <rPr>
        <sz val="11"/>
        <color rgb="FFFF0000"/>
        <rFont val="宋体"/>
        <charset val="134"/>
      </rPr>
      <t>扣除7元水电费；</t>
    </r>
  </si>
  <si>
    <t>拿100出来作为绩效；</t>
  </si>
  <si>
    <t>毛春会</t>
  </si>
  <si>
    <r>
      <rPr>
        <sz val="11"/>
        <color rgb="FF000000"/>
        <rFont val="宋体"/>
        <charset val="134"/>
      </rPr>
      <t>本月余休2天（累计加班16h）；</t>
    </r>
    <r>
      <rPr>
        <sz val="11"/>
        <color rgb="FFFF0000"/>
        <rFont val="宋体"/>
        <charset val="134"/>
      </rPr>
      <t>扣除7元水电费；</t>
    </r>
  </si>
  <si>
    <t>陶彩吉</t>
  </si>
  <si>
    <r>
      <rPr>
        <sz val="11"/>
        <color rgb="FF000000"/>
        <rFont val="宋体"/>
        <charset val="134"/>
      </rPr>
      <t>本月余休1天（累计加班8h）；</t>
    </r>
    <r>
      <rPr>
        <sz val="11"/>
        <color rgb="FFFF0000"/>
        <rFont val="宋体"/>
        <charset val="134"/>
      </rPr>
      <t>扣除7元水电费；</t>
    </r>
  </si>
  <si>
    <t>赵修芹</t>
  </si>
  <si>
    <t>请假31天(1日-31日）；</t>
  </si>
  <si>
    <t>请假超过3天不做绩效考核</t>
  </si>
  <si>
    <t>胡永琼</t>
  </si>
  <si>
    <t>本月加班4h（累计加班4h）；</t>
  </si>
  <si>
    <t>段琼</t>
  </si>
  <si>
    <r>
      <rPr>
        <sz val="11"/>
        <color rgb="FF000000"/>
        <rFont val="宋体"/>
        <charset val="134"/>
      </rPr>
      <t>本月休2天（累计加班16h）；补休5天（21日、22日、25日、28日、29日）；</t>
    </r>
    <r>
      <rPr>
        <sz val="11"/>
        <color rgb="FFFF0000"/>
        <rFont val="宋体"/>
        <charset val="134"/>
      </rPr>
      <t>扣除7元水电费；</t>
    </r>
  </si>
  <si>
    <t>李郭芬</t>
  </si>
  <si>
    <t>本月加班5h（累计加班5h）；</t>
  </si>
  <si>
    <t>本月余休2.4（累计加班20h记2.4）；补休4天（28日-31日）；</t>
  </si>
  <si>
    <t>2024年1月起工资标准为3000，9月工资调整为2700，10月起工资下调为2400；拿100出来作为绩效；</t>
  </si>
  <si>
    <t>罗德珍</t>
  </si>
  <si>
    <r>
      <rPr>
        <sz val="11"/>
        <color rgb="FF000000"/>
        <rFont val="宋体"/>
        <charset val="134"/>
      </rPr>
      <t>本月加班5h（累计加班5h）；补休2天（21日、22日）；</t>
    </r>
    <r>
      <rPr>
        <sz val="11"/>
        <color rgb="FFFF0000"/>
        <rFont val="宋体"/>
        <charset val="134"/>
      </rPr>
      <t>扣除7元水电费；</t>
    </r>
  </si>
  <si>
    <t>薛萍</t>
  </si>
  <si>
    <t>本月补休6天（7日-12日）；</t>
  </si>
  <si>
    <t>孙其善</t>
  </si>
  <si>
    <t>陈松</t>
  </si>
  <si>
    <r>
      <rPr>
        <sz val="11"/>
        <color rgb="FF000000"/>
        <rFont val="宋体"/>
        <charset val="134"/>
      </rPr>
      <t>本月加班5h（2日1h、9日2h、30日2h，共计5小时计0.5）；补休3天(1日、7日、8日）；</t>
    </r>
    <r>
      <rPr>
        <sz val="11"/>
        <color rgb="FFFF0000"/>
        <rFont val="宋体"/>
        <charset val="134"/>
      </rPr>
      <t>计发12月值班工资150元；</t>
    </r>
  </si>
  <si>
    <t>牛明</t>
  </si>
  <si>
    <r>
      <rPr>
        <sz val="11"/>
        <color rgb="FF000000"/>
        <rFont val="宋体"/>
        <charset val="134"/>
      </rPr>
      <t>本月加班3h（8日2h、27日1h）；补休3天(18日、24日、30日）；</t>
    </r>
    <r>
      <rPr>
        <sz val="11"/>
        <color rgb="FFFF0000"/>
        <rFont val="宋体"/>
        <charset val="134"/>
      </rPr>
      <t>计发12月值班工资180元；</t>
    </r>
  </si>
  <si>
    <t>张家明</t>
  </si>
  <si>
    <r>
      <rPr>
        <sz val="11"/>
        <color rgb="FF000000"/>
        <rFont val="宋体"/>
        <charset val="134"/>
      </rPr>
      <t>本月补休6天（17日-22日）；</t>
    </r>
    <r>
      <rPr>
        <sz val="11"/>
        <color rgb="FFFF0000"/>
        <rFont val="宋体"/>
        <charset val="134"/>
      </rPr>
      <t>连续调休过长扣除月休1天；</t>
    </r>
  </si>
  <si>
    <t>邓安珍</t>
  </si>
  <si>
    <t>本月余休1天（累计加班8h）；补休1天（15日）；</t>
  </si>
  <si>
    <t>唐寿</t>
  </si>
  <si>
    <r>
      <rPr>
        <sz val="11"/>
        <color rgb="FF000000"/>
        <rFont val="宋体"/>
        <charset val="134"/>
      </rPr>
      <t>本月补休24天(1日-12日、17日-28日)；加班1h(30日1h)；</t>
    </r>
    <r>
      <rPr>
        <sz val="11"/>
        <color rgb="FFFF0000"/>
        <rFont val="宋体"/>
        <charset val="134"/>
      </rPr>
      <t>连续调休过长无月休4天；计发12月值班工资120元;补发11月马龙保障任务补贴1600元；</t>
    </r>
  </si>
  <si>
    <t>陈见平</t>
  </si>
  <si>
    <t>孙文喜</t>
  </si>
  <si>
    <t>本月加班6h（2日2h、13日1.5h、16日1h、17日1h、18日0.5h）；</t>
  </si>
  <si>
    <t>6月1日起，升为绿化领班，工资按3000元/月计发；拿100出来作为绩效；</t>
  </si>
  <si>
    <t>王石美</t>
  </si>
  <si>
    <t>本月加班3h（6日1h、25日2h）；</t>
  </si>
  <si>
    <t>陈光云</t>
  </si>
  <si>
    <t>李勇强</t>
  </si>
  <si>
    <r>
      <rPr>
        <sz val="11"/>
        <color rgb="FF000000"/>
        <rFont val="宋体"/>
        <charset val="134"/>
      </rPr>
      <t>本月加班7h（6日1h、8日2h、9日2h、10日2h，共计7h）；补休16天（15日-30日）；</t>
    </r>
    <r>
      <rPr>
        <sz val="11"/>
        <color rgb="FFFF0000"/>
        <rFont val="宋体"/>
        <charset val="134"/>
      </rPr>
      <t>连续调休扣除2天月休；计发12月值班工资90元；</t>
    </r>
  </si>
  <si>
    <t>马学正</t>
  </si>
  <si>
    <t>平成林</t>
  </si>
  <si>
    <t>陈林</t>
  </si>
  <si>
    <r>
      <rPr>
        <sz val="11"/>
        <color rgb="FF000000"/>
        <rFont val="宋体"/>
        <charset val="134"/>
      </rPr>
      <t>本月补休2天（28日、29日）；</t>
    </r>
    <r>
      <rPr>
        <sz val="11"/>
        <color rgb="FFFF0000"/>
        <rFont val="宋体"/>
        <charset val="134"/>
      </rPr>
      <t>计发12月值班工资150元；</t>
    </r>
  </si>
  <si>
    <t>景春林</t>
  </si>
  <si>
    <t>王自芬</t>
  </si>
  <si>
    <t>本月补休1天（14日）；</t>
  </si>
  <si>
    <t>詹云</t>
  </si>
  <si>
    <t>本月加班1h(6日1h）；补休7天（15日-19日、21日、22日）；</t>
  </si>
  <si>
    <t>贺建农</t>
  </si>
  <si>
    <t>本月加班1.5h（6日1h、18日0.5h）；补休2.4（26日、27日、28日上午）；</t>
  </si>
  <si>
    <t>李学燕</t>
  </si>
  <si>
    <t>客服员</t>
  </si>
  <si>
    <t>本月补休3天（29日-31日）；</t>
  </si>
  <si>
    <t>罗玉兰</t>
  </si>
  <si>
    <t>扣除7元水电费；</t>
  </si>
  <si>
    <t>刘少华</t>
  </si>
  <si>
    <t>本月余休3.05（累计加班24.5h）；补休3天（21日、22日、25日）；</t>
  </si>
  <si>
    <t>杨丽萍</t>
  </si>
  <si>
    <t>接待服务</t>
  </si>
  <si>
    <t>于12月7日办理离职，出勤6天（1日-6日）；余休4天（3日、累计加班计3天）；共计余休10.5以薪资形式计发；</t>
  </si>
  <si>
    <t>离职无绩效；</t>
  </si>
  <si>
    <t>岳小昆</t>
  </si>
  <si>
    <t xml:space="preserve"> 维修员</t>
  </si>
  <si>
    <t>计发12月值班工资180元；补发11月马龙保障任务补贴350元；</t>
  </si>
  <si>
    <t>邹兰芬</t>
  </si>
  <si>
    <t>10月出勤2天（1日、2日），11月、12月未出勤；未办理离职暂不计发工资；余休1个班；</t>
  </si>
  <si>
    <t>请假超过3天无绩效工资；</t>
  </si>
  <si>
    <t>吴军</t>
  </si>
  <si>
    <t>本月加班1.5h（6日1h、18日0.5h）；</t>
  </si>
  <si>
    <t>毕琦琪</t>
  </si>
  <si>
    <t>本月余休4天（7日、14日、11日、18日）；</t>
  </si>
  <si>
    <t>马文花</t>
  </si>
  <si>
    <t>本月余休6天（7日、14日、11日、18日，6日2h、7日3h、9日2h、12日3h、25日2h、26日4h共计16h计2）；补休1天（10日）；</t>
  </si>
  <si>
    <t>刘仕容</t>
  </si>
  <si>
    <t>本月加班5.5h（累计加班5.5h）；</t>
  </si>
  <si>
    <t>王年一</t>
  </si>
  <si>
    <t>于11月27日已办理离职，11月出勤工资已结清，补3天加班工资；</t>
  </si>
  <si>
    <t>离职无绩效工资；</t>
  </si>
  <si>
    <t>杨晓鱼</t>
  </si>
  <si>
    <t>12月起转正工资上调为3400；计发值班工资240元；</t>
  </si>
  <si>
    <t>张凤</t>
  </si>
  <si>
    <t>施敢山</t>
  </si>
  <si>
    <t>徐晓东</t>
  </si>
  <si>
    <t>于5日已办理离职，出勤4天（1日-4日）；余休1.4以薪资形式计发；</t>
  </si>
  <si>
    <t>付彤</t>
  </si>
  <si>
    <t>于8日入职，20日已办理离职；出勤12天（8日-19日）；</t>
  </si>
  <si>
    <t>钱应广</t>
  </si>
  <si>
    <t>于9日办理入职，出勤23天（9日-31日）；余休2.05（21日、28日、18日0.5h）；</t>
  </si>
  <si>
    <t>试用期无绩效工资；</t>
  </si>
  <si>
    <t>庄云清</t>
  </si>
  <si>
    <t>于13日入职，18日已办理离职；出勤5天（13日-17日）；</t>
  </si>
  <si>
    <t>浦同姜</t>
  </si>
  <si>
    <t>女三监项目2024年12月工资表</t>
  </si>
  <si>
    <t>李琼</t>
  </si>
  <si>
    <t>2021.5.31</t>
  </si>
  <si>
    <t>扣本月社保443.52元；重疾险扣1元；公积金扣款100；过节费200元，师大附中代发500元，需在本月扣除500元；</t>
  </si>
  <si>
    <t>蔺师亚</t>
  </si>
  <si>
    <t>管理员</t>
  </si>
  <si>
    <t>2024.5.20</t>
  </si>
  <si>
    <t>本月余休1个班（12.28）</t>
  </si>
  <si>
    <t>本月余休1个班（12.28），过节费200元</t>
  </si>
  <si>
    <t>杨其良</t>
  </si>
  <si>
    <t>张康</t>
  </si>
  <si>
    <t>保洁+送水</t>
  </si>
  <si>
    <t>毕海昆</t>
  </si>
  <si>
    <t>杨建林</t>
  </si>
  <si>
    <t>本月补休3个班（12.8，12.15，12.29）</t>
  </si>
  <si>
    <t>本月补休3个班（12.8，12.15，12.29），过节费200元</t>
  </si>
  <si>
    <t>余家昌</t>
  </si>
  <si>
    <t>赵海奎</t>
  </si>
  <si>
    <t>赵浩蓉</t>
  </si>
  <si>
    <t>2024.5.19</t>
  </si>
  <si>
    <t>尹书萍</t>
  </si>
  <si>
    <t>张小琼</t>
  </si>
  <si>
    <t>李雪芝</t>
  </si>
  <si>
    <t>姜英桂</t>
  </si>
  <si>
    <t>颜绍琴</t>
  </si>
  <si>
    <t>陈克林</t>
  </si>
  <si>
    <t>2024.11.26</t>
  </si>
  <si>
    <t>新疆昌吉学院项目2024年12月工资表</t>
  </si>
  <si>
    <t>狄刚</t>
  </si>
  <si>
    <t>新疆公司发工资</t>
  </si>
  <si>
    <t>马建锋</t>
  </si>
  <si>
    <t>冬日至休眠期</t>
  </si>
  <si>
    <t>3000</t>
  </si>
  <si>
    <t>云南志云劳务</t>
  </si>
  <si>
    <t>冯俊跃</t>
  </si>
  <si>
    <t>班德山</t>
  </si>
  <si>
    <t>张立新</t>
  </si>
  <si>
    <t>夜班浇水</t>
  </si>
  <si>
    <t>3200</t>
  </si>
  <si>
    <t>杨文军</t>
  </si>
  <si>
    <t>4000</t>
  </si>
  <si>
    <t>胡树平</t>
  </si>
  <si>
    <t>赛秀萍</t>
  </si>
  <si>
    <t>孙苗</t>
  </si>
  <si>
    <t>姜天旭</t>
  </si>
  <si>
    <t>卢占勇</t>
  </si>
  <si>
    <t>张泽年</t>
  </si>
  <si>
    <t>陈百久</t>
  </si>
  <si>
    <t>蔡生瑞</t>
  </si>
  <si>
    <t>邓春修</t>
  </si>
  <si>
    <t>海埂训练基地2024年12月工资表</t>
  </si>
  <si>
    <r>
      <rPr>
        <b/>
        <sz val="9"/>
        <color rgb="FF000000"/>
        <rFont val="宋体"/>
        <charset val="134"/>
      </rPr>
      <t>入职</t>
    </r>
    <r>
      <rPr>
        <b/>
        <sz val="9"/>
        <color rgb="FF000000"/>
        <rFont val="宋体"/>
        <charset val="134"/>
      </rPr>
      <t xml:space="preserve">
</t>
    </r>
    <r>
      <rPr>
        <b/>
        <sz val="9"/>
        <color rgb="FF000000"/>
        <rFont val="宋体"/>
        <charset val="134"/>
      </rPr>
      <t>时间</t>
    </r>
  </si>
  <si>
    <t>值班天数</t>
  </si>
  <si>
    <t>绩效等级</t>
  </si>
  <si>
    <t>补贴</t>
  </si>
  <si>
    <t>病假0事假</t>
  </si>
  <si>
    <t>崔维香</t>
  </si>
  <si>
    <t>肖竹英</t>
  </si>
  <si>
    <t>曹伟</t>
  </si>
  <si>
    <t>徐朝鸿</t>
  </si>
  <si>
    <t>过节费200元，发现金</t>
  </si>
  <si>
    <t>周荣伟</t>
  </si>
  <si>
    <t>闫玉花</t>
  </si>
  <si>
    <t>假期休假9个班（23-31日）按50%工资计发</t>
  </si>
  <si>
    <t>假期休假9个班（23-31日）按50%工资计发，过节费200元</t>
  </si>
  <si>
    <t>王军</t>
  </si>
  <si>
    <t>涠洲岛项目2024年12月工资表</t>
  </si>
  <si>
    <t>邓克誉</t>
  </si>
  <si>
    <t>负责人</t>
  </si>
  <si>
    <t>2024.8.15</t>
  </si>
  <si>
    <t>邓春梅</t>
  </si>
  <si>
    <t>昆明医科大学2024年12月工资表</t>
  </si>
  <si>
    <t>李宏</t>
  </si>
  <si>
    <t>绿化主管</t>
  </si>
  <si>
    <t>2022.6.27</t>
  </si>
  <si>
    <t>①余休0.4个班（12月23日2h、12月24日1.5h）；②补休7个班（10日、11日、15-19日）；</t>
  </si>
  <si>
    <t>3月1日起，油费补贴500元；其中工资2500元划在昆明医科大学；</t>
  </si>
  <si>
    <t>4400</t>
  </si>
  <si>
    <t>扣本月社保443.52元；重疾险扣1元；公积金扣款100；油费补贴500元，过节费200元 ；扣个税22.09；</t>
  </si>
  <si>
    <t>张荣得</t>
  </si>
  <si>
    <t>①余休0.4个班（12月23日2h、12月24日1.5h）；②补休1个班（12月31日）</t>
  </si>
  <si>
    <t>余休0.4个班（12月23日2h、12月24日1.5h）；②补休1个班（12月31日），过节费200元</t>
  </si>
  <si>
    <t>陈枝贵</t>
  </si>
  <si>
    <r>
      <rPr>
        <sz val="12"/>
        <color rgb="FF000000"/>
        <rFont val="宋体"/>
        <charset val="134"/>
      </rPr>
      <t>①本月出勤9个班（1-9日）；</t>
    </r>
    <r>
      <rPr>
        <sz val="12"/>
        <color rgb="FFFF0000"/>
        <rFont val="宋体"/>
        <charset val="134"/>
      </rPr>
      <t>②12月10日已办理离职；</t>
    </r>
    <r>
      <rPr>
        <sz val="12"/>
        <color rgb="FF000000"/>
        <rFont val="宋体"/>
        <charset val="134"/>
      </rPr>
      <t>余休1个班计发入本月工资；</t>
    </r>
  </si>
  <si>
    <t>①本月出勤9个班（1-9日）；②12月10日已办理离职；余休1个班计发入本月工资</t>
  </si>
  <si>
    <t>陈志祥</t>
  </si>
  <si>
    <t>杜良珍</t>
  </si>
  <si>
    <t>高正荣</t>
  </si>
  <si>
    <t>李华分</t>
  </si>
  <si>
    <t>①本月余休1个班（28日）；过节费200元</t>
  </si>
  <si>
    <t>李桃网</t>
  </si>
  <si>
    <t>①余休0.3个班（27日2h）；</t>
  </si>
  <si>
    <t>①余休0.3个班（27日2h）；过节费200元</t>
  </si>
  <si>
    <t>李文林</t>
  </si>
  <si>
    <t>①余休0.4个班（12月23日2h、12月24日1.5h）；</t>
  </si>
  <si>
    <t>①余休0.4个班（12月23日2h、12月24日1.5h）；过节费200元</t>
  </si>
  <si>
    <t>刘兴汝</t>
  </si>
  <si>
    <t>2024.8.30</t>
  </si>
  <si>
    <t>①余休0.8个班（23日2h、24日1.5h、26日3h）。</t>
  </si>
  <si>
    <t>①余休0.8个班（23日2h、24日1.5h、26日3h）。过节费200元</t>
  </si>
  <si>
    <t>鲁琼英</t>
  </si>
  <si>
    <t>扣绩效20元，过节费200元</t>
  </si>
  <si>
    <t>马珍</t>
  </si>
  <si>
    <t>沈祥书</t>
  </si>
  <si>
    <t>①本月余休1.3个班（27日2h、8日）</t>
  </si>
  <si>
    <t>①本月余休1.3个班（27日2h、8日），扣绩效20元，过节费200元</t>
  </si>
  <si>
    <t>王虎邦</t>
  </si>
  <si>
    <t>①本月余休1个班（29日）</t>
  </si>
  <si>
    <t>①本月余休1个班（29日，）过节费200元</t>
  </si>
  <si>
    <t>王文芝</t>
  </si>
  <si>
    <t>①请假2个班（17日、18日）；②本月余休1个班（29日）</t>
  </si>
  <si>
    <t>①请假2个班（17日、18日）；②本月余休1个班（29日），过节费200元</t>
  </si>
  <si>
    <t>邢南芬</t>
  </si>
  <si>
    <t>杨金</t>
  </si>
  <si>
    <t>2024.9.24</t>
  </si>
  <si>
    <t>于2025年1月5日已办理离职手续，1月出勤4个班(1-4日)计发在12月工资中，余休两个班计发在12月工资中</t>
  </si>
  <si>
    <t>杨科</t>
  </si>
  <si>
    <t>段绍辉</t>
  </si>
  <si>
    <t>12月1日已办理离职；</t>
  </si>
  <si>
    <t>马竹彩</t>
  </si>
  <si>
    <t>调岗由国土阳宗海（工资2100元/月）调至昆明医科大学（工资2300元/月)本月按2300元/月计发；</t>
  </si>
  <si>
    <t>①国土阳宗海11月1日-6日工资按照2100元/月无误；昆明医科大学11月7日-11月30日工资应按2300元/月计发）；申请补发11月7日-30日调至昆明医科大学项目调整后工资差额部分160元：</t>
  </si>
  <si>
    <t>调岗由国土阳宗海（工资2100元/月）调至昆明医科大学（工资2300元/月)本月按2300元/月计发；过节费200元</t>
  </si>
  <si>
    <t>杨志祥</t>
  </si>
  <si>
    <t>2022.11.1</t>
  </si>
  <si>
    <t>①余休0.4个班（12月23日2h、12月24日1.5h）；②本月补休1个班（2日)</t>
  </si>
  <si>
    <t>①余休0.4个班（12月23日2h、12月24日1.5h）；②本月补休1个班（2日)，过节费200元</t>
  </si>
  <si>
    <t>王小华</t>
  </si>
  <si>
    <t>2021.3.16</t>
  </si>
  <si>
    <t>轻纺学院2024年12月工资表</t>
  </si>
  <si>
    <t>病、事假；</t>
  </si>
  <si>
    <t>欧阳海菊</t>
  </si>
  <si>
    <t>扣本月社保457.44元；公积金扣款104 ；过节费200元</t>
  </si>
  <si>
    <t>王德文</t>
  </si>
  <si>
    <t>绿化班长</t>
  </si>
  <si>
    <t>于2024年12月1日转正，本月薪资按2800元/月计发。</t>
  </si>
  <si>
    <t>于2024年12月1日转正，本月薪资按2800元/月计发，过节费200元</t>
  </si>
  <si>
    <t>赵加锁</t>
  </si>
  <si>
    <t>绿化养护员</t>
  </si>
  <si>
    <t>于2024年12月1日转正，本月薪资按2500元/月计发。</t>
  </si>
  <si>
    <t>于2024年12月1日转正，本月薪资按2500元/月计发，过节费200元</t>
  </si>
  <si>
    <t>李龙华</t>
  </si>
  <si>
    <t>于2024年12月2日转正，（1日）1天薪资按2400元/月计发；（2日-31日）30天薪资按2500元/月计发。</t>
  </si>
  <si>
    <t>于2024年12月2日转正，（1日）1天薪资按2400元/月计发；（2日-31日）30天薪资按2500元/月计发，过节费200元</t>
  </si>
  <si>
    <t>吴波</t>
  </si>
  <si>
    <t>于2024年12月5日转正，（1日-4日）4天工资按2400元/月计发；本月请假3天(17日-19日)按2500元/月计发，（5日-16日、20日-31日）24天薪资按2500元/月计发。</t>
  </si>
  <si>
    <t>于2024年12月5日转正，（1日-4日）4天工资按2400元/月计发；本月请假3天(17日-19日)按2500元/月计发，（5日-16日、20日-31日）24天薪资按2500元/月计发，过节费200元</t>
  </si>
  <si>
    <t>苏丽芬</t>
  </si>
  <si>
    <t>于2024年12月2日转正，（1日）1天工资按2400元/月计发；本月请假4天(4日-5日、24日-25日)按2500元结算，（2日-3日、6日-23日、26日-31日）26天薪资按2500元/月计发。</t>
  </si>
  <si>
    <t>于2024年12月2日转正，（1日）1天工资按2400元/月计发；本月请假4天(4日-5日、24日-25日)按2500元结算，（2日-3日、6日-23日、26日-31日）26天薪资按2500元/月计发，过节费200元</t>
  </si>
  <si>
    <t>王桂秀</t>
  </si>
  <si>
    <t>陈红林</t>
  </si>
  <si>
    <t>于2024年12月1日转正，本月薪资按2500元/月计发；本月请假1天(11日下午、24日下午)。</t>
  </si>
  <si>
    <t>于2024年12月1日转正，本月薪资按2500元/月计发；本月请假1天(11日下午、24日下午)，过节费200元</t>
  </si>
  <si>
    <t>李啟萍</t>
  </si>
  <si>
    <t>王存珍</t>
  </si>
  <si>
    <t>2024.11.13</t>
  </si>
  <si>
    <t>于2024年12月15日转正，本月转正前请假0.5天(4日上午)按2400元计算，（1日-3日、4日下午-14日）13.5天工资按2400元/月计发；（15日-31日）17天薪资按2500元/月计发。</t>
  </si>
  <si>
    <t>于2024年12月15日转正，本月转正前请假0.5天(4日上午)按2400元计算，（1日-3日、4日下午-14日）13.5天工资按2400元/月计发；（15日-31日）17天薪资按2500元/月计发，过节费200元</t>
  </si>
  <si>
    <t>陈美萍</t>
  </si>
  <si>
    <t>于2024年12月1日入职。</t>
  </si>
  <si>
    <t>于2024年12月1日入职，过节费200元</t>
  </si>
  <si>
    <t>新疆36中学校2024年12月工资表</t>
  </si>
  <si>
    <t>袁彩文</t>
  </si>
  <si>
    <t>其中446元在美尘计发；</t>
  </si>
  <si>
    <t>其中446元在美尘计发</t>
  </si>
  <si>
    <t>徐芳</t>
  </si>
  <si>
    <t>助理</t>
  </si>
  <si>
    <t>2024.8.2</t>
  </si>
  <si>
    <t>病假1个班（26日）</t>
  </si>
  <si>
    <t>病假1个班（26日），过节费200元</t>
  </si>
  <si>
    <t>拉依汗·沙合都拉</t>
  </si>
  <si>
    <t>哈地夏·胡山</t>
  </si>
  <si>
    <t>服务员班长</t>
  </si>
  <si>
    <t>12月1日起，工资从3750元上调至4000元计发；</t>
  </si>
  <si>
    <t>努尔古丽·伊斯马伊力</t>
  </si>
  <si>
    <t>病假2个班（13日、16日）</t>
  </si>
  <si>
    <t>病假2个班（13日、16日），
过节费200元</t>
  </si>
  <si>
    <t>麦麦提艾力·阿吉</t>
  </si>
  <si>
    <t>祖拉木·马木提</t>
  </si>
  <si>
    <t>2024.8.22</t>
  </si>
  <si>
    <t>麦祖热姆·艾则孜</t>
  </si>
  <si>
    <t>2024.9.10</t>
  </si>
  <si>
    <t>依力牙斯·吐尔洪</t>
  </si>
  <si>
    <t>塔吉古丽·图尔迪</t>
  </si>
  <si>
    <t>洗碗工</t>
  </si>
  <si>
    <t>2024.9.12</t>
  </si>
  <si>
    <t>卡地尔·托乎提</t>
  </si>
  <si>
    <t>努尔阿米娜·阿卜杜拉</t>
  </si>
  <si>
    <t>热依汗姑丽·乌斯曼</t>
  </si>
  <si>
    <t>于1月2日已办理离职；1月出勤1个班（1日）计发在12月工资中；</t>
  </si>
  <si>
    <r>
      <rPr>
        <sz val="12"/>
        <color rgb="FFFF0000"/>
        <rFont val="宋体"/>
        <charset val="134"/>
      </rPr>
      <t>于1月2日已办理离职；1月出勤1个班（1日）
计发在12月工资中</t>
    </r>
    <r>
      <rPr>
        <sz val="8"/>
        <color rgb="FFFF0000"/>
        <rFont val="宋体"/>
        <charset val="134"/>
      </rPr>
      <t>；</t>
    </r>
  </si>
  <si>
    <t>朱西龙</t>
  </si>
  <si>
    <t>19</t>
  </si>
  <si>
    <t>于2024年12月20日已办理离职；</t>
  </si>
  <si>
    <t>江娥里·居马依汗</t>
  </si>
  <si>
    <t>2024.10.22</t>
  </si>
  <si>
    <t>事假1个班（18日）；于1月2日已办理离职；1月出勤1个班（1日）计发在12月工资中；</t>
  </si>
  <si>
    <t>事假1个班（18日）；于1月2日已办理离职；1月出勤1个班（1日）计发在12月工资中</t>
  </si>
  <si>
    <t>仝啊伟</t>
  </si>
  <si>
    <t>12月26日入职</t>
  </si>
  <si>
    <t>新疆大学 2024年12月工资表</t>
  </si>
  <si>
    <t>雷亚峰</t>
  </si>
  <si>
    <t>司机</t>
  </si>
  <si>
    <t>每天270元共计15天合计：4050元</t>
  </si>
  <si>
    <t>中巴车270一天运输费</t>
  </si>
  <si>
    <t>马玉英</t>
  </si>
  <si>
    <t>田芸燕</t>
  </si>
  <si>
    <t>每天120元共计30天合计3000元</t>
  </si>
  <si>
    <t>米泉小车120元一天接送运费</t>
  </si>
  <si>
    <t>田春燕</t>
  </si>
  <si>
    <t>学历补贴300元，项目经理证补贴100元</t>
  </si>
  <si>
    <t>扣本月社保550元；项目经理证补贴100元,过节费200元</t>
  </si>
  <si>
    <t>赵洪涛</t>
  </si>
  <si>
    <t>扣本月社保550元；过节费200元</t>
  </si>
  <si>
    <t>蒋 瑶</t>
  </si>
  <si>
    <t>12月16日已办理离职，实际出勤15天，</t>
  </si>
  <si>
    <t>吐尔逊·胡斯满</t>
  </si>
  <si>
    <t>请假1个班（18日）；1月5日已办理离职；1月出勤4个班（1-4日）计发在12月工资中；</t>
  </si>
  <si>
    <t>杨爱琴</t>
  </si>
  <si>
    <t>刘 芳</t>
  </si>
  <si>
    <t>英语四六级考试13号加班4小时，研究生考试20号加班4小时已在绩效中体现</t>
  </si>
  <si>
    <t>英语四六级考试13号加班4小时，研究生考试20号加班4小时已在绩效中体现，过节费200元</t>
  </si>
  <si>
    <t>马清秀</t>
  </si>
  <si>
    <t>牛建梅</t>
  </si>
  <si>
    <t>英语四六级考试13号加班4小时已在绩效中体现</t>
  </si>
  <si>
    <t>英语四六级考试13号加班4小时已在绩效中体现，过节费</t>
  </si>
  <si>
    <t>周金芳</t>
  </si>
  <si>
    <t>12月8日已办理离职，实际出勤7天，</t>
  </si>
  <si>
    <t>马永兰</t>
  </si>
  <si>
    <t>12月23日已办理离职，实际出勤22天，英语四六级考试13号加班4小时已在绩效中体现</t>
  </si>
  <si>
    <t>印叔军</t>
  </si>
  <si>
    <t>车补1500元/月，英语四六级考试13号加班4小时已在绩效中体现</t>
  </si>
  <si>
    <t>车补1500元/月，英语四六级考试13号加班4小时已在绩效中体现，过节费200元</t>
  </si>
  <si>
    <t xml:space="preserve">20晚4h </t>
  </si>
  <si>
    <t>丁 悦</t>
  </si>
  <si>
    <t>库丽木汗·吾司空巴义</t>
  </si>
  <si>
    <t>12月21日已办理离职，12月4-6日请假3天，实际出勤17天，</t>
  </si>
  <si>
    <t>热尔扎·巴哈达提</t>
  </si>
  <si>
    <t>请假1天（12日），英语四六级考试13号加班4小时已在绩效中体现</t>
  </si>
  <si>
    <t>请假1天（12日），英语四六级考试13号加班4小时已在绩效中体现，过节费200元</t>
  </si>
  <si>
    <t>沙惠玲</t>
  </si>
  <si>
    <t>张小红</t>
  </si>
  <si>
    <t>马 兰</t>
  </si>
  <si>
    <t>因统计错漏，11月应按4000元/月计发，实际按照3500元计发，补发11月份少发500元工资于12月工资中；</t>
  </si>
  <si>
    <t>英语四六级考试13号加班4小时，研究生考试20号加班4小时已在绩效中体现,过节费200元</t>
  </si>
  <si>
    <t>杨茹红</t>
  </si>
  <si>
    <t>请假1天（20日），英语四六级考试13号加班4小时已在绩效中体现</t>
  </si>
  <si>
    <t>请假1天（20日），英语四六级考试13号加班4小时已在绩效中体现，过节费200元</t>
  </si>
  <si>
    <t>苏文花</t>
  </si>
  <si>
    <t>请假3天（15、26、27日），英语四六级考试13号加班4小时，研究生考试20号加班4小时已在绩效中体现</t>
  </si>
  <si>
    <t>请假3天（15、26、27日），英语四六级考试13号加班4小时，研究生考试20号加班4小时已在绩效中体现，过节费200元</t>
  </si>
  <si>
    <t>苏 丽</t>
  </si>
  <si>
    <t>请假6天（22、25-29日），英语四六级考试13号加班4小时，研究生考试20号加班4小时已在绩效中体现</t>
  </si>
  <si>
    <t>请假6天（22、25-29日），英语四六级考试13号加班4小时，研究生考试20号加班4小时已在绩效中体现，过节费200元</t>
  </si>
  <si>
    <t>田玉芬</t>
  </si>
  <si>
    <t>克孜尔别克·萨哈多拉</t>
  </si>
  <si>
    <t>12月5日已办理离职，实际出勤4天，本月车补共计90元</t>
  </si>
  <si>
    <t>哈里当·加哈巴尔</t>
  </si>
  <si>
    <r>
      <rPr>
        <sz val="11"/>
        <color rgb="FF000000"/>
        <rFont val="宋体"/>
        <charset val="134"/>
        <scheme val="minor"/>
      </rPr>
      <t>车补1000元/月</t>
    </r>
    <r>
      <rPr>
        <sz val="11"/>
        <color rgb="FFFF0000"/>
        <rFont val="宋体"/>
        <charset val="134"/>
        <scheme val="minor"/>
      </rPr>
      <t>；1月5日已办理离职；1月出勤4个班（1-4日）计发在12月工资中；</t>
    </r>
  </si>
  <si>
    <t>殷世花</t>
  </si>
  <si>
    <t>丁森梅</t>
  </si>
  <si>
    <t>（1-20日）20个班按4000元/月计发；（21-31日）11个班按3500元计发；英语四六级考试13号加班4小时已在绩效中体现</t>
  </si>
  <si>
    <t>因统计错漏，11月应按4000元/月计发，实际按照3500元计发，补发11月差额500元工资于12月工资中；</t>
  </si>
  <si>
    <t>（1-20日）20个班按4000元/月计发；（21-31日）11个班按3500元计发；英语四六级考试13号加班4小时已在绩效中体现，过节费200元</t>
  </si>
  <si>
    <t>布里恒·玉素提</t>
  </si>
  <si>
    <t>请假1天(12月18日)；英语四六级考试13号加班4小时已在绩效中体现</t>
  </si>
  <si>
    <t>请假1天(12月18日)；英语四六级考试13号加班4小时已在绩效中体现，过节费200元</t>
  </si>
  <si>
    <t>刘春华</t>
  </si>
  <si>
    <t>请假1天(12月11日)；英语四六级考试13号加班4小时已在绩效中体现</t>
  </si>
  <si>
    <t>请假1天(12月11日)；英语四六级考试13号加班4小时已在绩效中体现，过节费200元</t>
  </si>
  <si>
    <t>马发梅</t>
  </si>
  <si>
    <t>请假0.5天(12月31日下午)；英语四六级考试13号加班4小时，研究生考试20号加班4小时已在绩效中体现</t>
  </si>
  <si>
    <t>请假0.5天(12月31日下午)；英语四六级考试13号加班4小时，研究生考试20号加班4小时已在绩效中体现，过节费</t>
  </si>
  <si>
    <t>马小梅</t>
  </si>
  <si>
    <t>马彦红</t>
  </si>
  <si>
    <t>冶彩霞</t>
  </si>
  <si>
    <t>周金燕</t>
  </si>
  <si>
    <t>史小兰</t>
  </si>
  <si>
    <t>12月4日已办理离职，实际出勤3天，</t>
  </si>
  <si>
    <t>张桂珍</t>
  </si>
  <si>
    <t>邵凡兄</t>
  </si>
  <si>
    <t>龚洪英</t>
  </si>
  <si>
    <t>英语四六级考试13号加班4小时已在绩效中体现，过节费200元</t>
  </si>
  <si>
    <t>徐秀萍</t>
  </si>
  <si>
    <t>董桂芳</t>
  </si>
  <si>
    <t>秦晓兰</t>
  </si>
  <si>
    <t>马艳花</t>
  </si>
  <si>
    <t>请假1天(12月12日)；，英语四六级考试13号加班4小时，研究生考试20号加班4小时已在绩效中体现</t>
  </si>
  <si>
    <t>打扫领导办公室补贴100元</t>
  </si>
  <si>
    <t>请假1天(12月12日)；，英语四六级考试13号加班4小时，研究生考试20号加班4小时已在绩效中体现，打扫领导办公室补贴100元，过节费200元，</t>
  </si>
  <si>
    <t>周桂凤</t>
  </si>
  <si>
    <t>请假1天(12月6日)；，英语四六级考试13号加班4小时，研究生考试20号加班4小时已在绩效中体现</t>
  </si>
  <si>
    <t>请假1天(12月6日)；，英语四六级考试13号加班4小时，研究生考试20号加班4小时已在绩效中体现，过节费200元</t>
  </si>
  <si>
    <t>韩东立</t>
  </si>
  <si>
    <t>车补2500元/月，英语四六级考试13号加班4小时已在绩效中体现</t>
  </si>
  <si>
    <t>车补2500元/月，英语四六级考试13号加班4小时已在绩效中体现，过节费200元</t>
  </si>
  <si>
    <t>高梅</t>
  </si>
  <si>
    <t>请假1天(12月19日)；英语四六级考试13号加班4小时已在绩效中体现</t>
  </si>
  <si>
    <t>请假1天(12月19日)；英语四六级考试13号加班4小时已在绩效中体现，过节费200元</t>
  </si>
  <si>
    <t>宫继梅</t>
  </si>
  <si>
    <t>请假5天（24、25、27-29日），英语四六级考试13号加班4小时，研究生考试20号加班4小时已在绩效中体现</t>
  </si>
  <si>
    <t>请假5天（24、25、27-29日），英语四六级考试13号加班4小时，研究生考试20号加班4小时已在绩效中体现，过节费200元</t>
  </si>
  <si>
    <t>马菊花</t>
  </si>
  <si>
    <t>请假2天（12月30-31日），英语四六级考试13号加班4小时已在绩效中体现</t>
  </si>
  <si>
    <t>请假2天（12月30-31日），英语四六级考试13号加班4小时已在绩效中体现，过节费200元</t>
  </si>
  <si>
    <t>未到款</t>
  </si>
  <si>
    <t>张月梅</t>
  </si>
  <si>
    <t>请假1天（12月17日）；英语四六级考试13号加班4小时，研究生考试20号加班4小时已在绩效中体现</t>
  </si>
  <si>
    <t>请假1天（12月17日）；英语四六级考试13号加班4小时，研究生考试20号加班4小时已在绩效中体现，过节费200元</t>
  </si>
  <si>
    <t>木沙依甫·局玛太</t>
  </si>
  <si>
    <t>本月车补共计520元。请假1天（16日），英语四六级考试13号加班4小时已在绩效中体现</t>
  </si>
  <si>
    <t>12月5日入职；</t>
  </si>
  <si>
    <t>本月车补共计520元。请假1天（16日），英语四六级考试13号加班4小时已在绩效中体现，过节费200元</t>
  </si>
  <si>
    <t>云淑媛</t>
  </si>
  <si>
    <t>12月7日入职；</t>
  </si>
  <si>
    <t>刘桂云</t>
  </si>
  <si>
    <t>12月8日入职；</t>
  </si>
  <si>
    <t>马兰（B）</t>
  </si>
  <si>
    <t>研究生考试20号加班4小时已在绩效中体现</t>
  </si>
  <si>
    <t>12月18日入职；</t>
  </si>
  <si>
    <t>研究生考试20号加班4小时已在绩效中体现，过节费200元</t>
  </si>
  <si>
    <t>袁建志</t>
  </si>
  <si>
    <t>12月9日入职；</t>
  </si>
  <si>
    <t>阿佳娜丽.赛依提汗</t>
  </si>
  <si>
    <t>12月30日请假1天</t>
  </si>
  <si>
    <t>12月25日入职；</t>
  </si>
  <si>
    <t>12月30日请假1天，实际出勤6天，过节费200元</t>
  </si>
  <si>
    <t>王丽芳</t>
  </si>
  <si>
    <t>12月25日入职；过节费200元</t>
  </si>
  <si>
    <t>李琴</t>
  </si>
  <si>
    <t>12月2日已办理离职，实际出勤1天，</t>
  </si>
  <si>
    <t>罗世忠</t>
  </si>
  <si>
    <t>12月1日入职；12月5日已办理离职，实际出勤4天，</t>
  </si>
  <si>
    <t>杨茹佳</t>
  </si>
  <si>
    <t>12月2日入职；12月12日已办理离职，实际出勤10天，</t>
  </si>
  <si>
    <t>实际出勤11</t>
  </si>
  <si>
    <t>林科院2024年12月工资表</t>
  </si>
  <si>
    <t>刘舸</t>
  </si>
  <si>
    <t>于2024年12月13日下午入职</t>
  </si>
  <si>
    <t>刘所华</t>
  </si>
  <si>
    <t>2024.12.21</t>
  </si>
  <si>
    <t>于2024年12月21日入职</t>
  </si>
  <si>
    <t>史家宝</t>
  </si>
  <si>
    <t>张桂英</t>
  </si>
  <si>
    <t>于2024年12月21日入职，请假0.5个班（25日下午）</t>
  </si>
  <si>
    <t>何树巧</t>
  </si>
  <si>
    <t>于2024年12月21日入职，帮忙打扫卫生加20元.</t>
  </si>
  <si>
    <t>杨春存</t>
  </si>
  <si>
    <t>于2024年12月21日入职，帮忙打扫卫生加20元</t>
  </si>
  <si>
    <t>杨洪苹</t>
  </si>
  <si>
    <t>杨世萍</t>
  </si>
  <si>
    <t>姜云</t>
  </si>
  <si>
    <t>于2024年12月16日入职</t>
  </si>
  <si>
    <t>段祖坤</t>
  </si>
  <si>
    <t>2024.12.24</t>
  </si>
  <si>
    <t>于2024年12月24日入职</t>
  </si>
  <si>
    <t>张正凤</t>
  </si>
  <si>
    <t>于2024年12月24日下午离职</t>
  </si>
  <si>
    <t>刘应轩</t>
  </si>
  <si>
    <t>于2024年12月19日下午入职</t>
  </si>
  <si>
    <t>尹光林</t>
  </si>
  <si>
    <t>于2024年12月19日下午入职，请假6天（21-22.26.29-31）</t>
  </si>
  <si>
    <t>杨国选</t>
  </si>
  <si>
    <t>于2024年12月19日下午入职，请假2天（21-22）</t>
  </si>
  <si>
    <t>王正荣</t>
  </si>
  <si>
    <t>于2024年12月19日入职</t>
  </si>
  <si>
    <t>华路</t>
  </si>
  <si>
    <t>杨俊</t>
  </si>
  <si>
    <t>于2024年12月29日入职</t>
  </si>
  <si>
    <t>鲁刚</t>
  </si>
  <si>
    <t>于2024年12月23日入职</t>
  </si>
  <si>
    <t>严有忠</t>
  </si>
  <si>
    <t>李再禹</t>
  </si>
  <si>
    <t>余惠苹</t>
  </si>
  <si>
    <t>陈丽萍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</si>
</sst>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  <numFmt numFmtId="178" formatCode="0.00_ "/>
    <numFmt numFmtId="179" formatCode="0.0_ "/>
    <numFmt numFmtId="180" formatCode="yyyy/m/d;@"/>
    <numFmt numFmtId="181" formatCode="yyyy/mm/dd"/>
    <numFmt numFmtId="182" formatCode="0.0;[Red]0.0"/>
    <numFmt numFmtId="183" formatCode="#,##0_);[Red]\(#,##0\)"/>
  </numFmts>
  <fonts count="184">
    <font>
      <sz val="11"/>
      <color indexed="8"/>
      <name val="宋体"/>
      <charset val="134"/>
    </font>
    <font>
      <b/>
      <sz val="14"/>
      <name val="宋体"/>
      <charset val="134"/>
      <scheme val="major"/>
    </font>
    <font>
      <b/>
      <sz val="12"/>
      <name val="宋体"/>
      <charset val="134"/>
      <scheme val="major"/>
    </font>
    <font>
      <b/>
      <sz val="12"/>
      <name val="宋体"/>
      <charset val="134"/>
    </font>
    <font>
      <b/>
      <sz val="10"/>
      <name val="宋体"/>
      <charset val="134"/>
    </font>
    <font>
      <sz val="14"/>
      <name val="宋体"/>
      <charset val="134"/>
      <scheme val="major"/>
    </font>
    <font>
      <sz val="11"/>
      <name val="宋体"/>
      <charset val="134"/>
    </font>
    <font>
      <sz val="11"/>
      <color rgb="FFFF0000"/>
      <name val="宋体"/>
      <charset val="134"/>
    </font>
    <font>
      <sz val="10"/>
      <color indexed="8"/>
      <name val="宋体"/>
      <charset val="134"/>
      <scheme val="major"/>
    </font>
    <font>
      <sz val="12"/>
      <color indexed="8"/>
      <name val="宋体"/>
      <charset val="134"/>
      <scheme val="major"/>
    </font>
    <font>
      <b/>
      <sz val="10"/>
      <color rgb="FF000000"/>
      <name val="宋体"/>
      <charset val="134"/>
    </font>
    <font>
      <b/>
      <sz val="14"/>
      <color theme="1"/>
      <name val="宋体"/>
      <charset val="134"/>
      <scheme val="major"/>
    </font>
    <font>
      <sz val="12"/>
      <name val="宋体"/>
      <charset val="134"/>
      <scheme val="major"/>
    </font>
    <font>
      <b/>
      <sz val="10"/>
      <color theme="1"/>
      <name val="宋体"/>
      <charset val="134"/>
      <scheme val="major"/>
    </font>
    <font>
      <sz val="14"/>
      <color indexed="8"/>
      <name val="宋体"/>
      <charset val="134"/>
      <scheme val="major"/>
    </font>
    <font>
      <sz val="11"/>
      <color indexed="8"/>
      <name val="宋体"/>
      <charset val="134"/>
      <scheme val="major"/>
    </font>
    <font>
      <b/>
      <sz val="11"/>
      <name val="宋体"/>
      <charset val="134"/>
      <scheme val="major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12"/>
      <color indexed="8"/>
      <name val="宋体"/>
      <charset val="134"/>
    </font>
    <font>
      <b/>
      <sz val="9"/>
      <name val="宋体"/>
      <charset val="134"/>
    </font>
    <font>
      <b/>
      <sz val="9"/>
      <color rgb="FF000000"/>
      <name val="宋体"/>
      <charset val="134"/>
    </font>
    <font>
      <b/>
      <sz val="12"/>
      <color rgb="FF000000"/>
      <name val="宋体"/>
      <charset val="134"/>
    </font>
    <font>
      <sz val="12"/>
      <name val="宋体"/>
      <charset val="134"/>
    </font>
    <font>
      <sz val="9"/>
      <color rgb="FF000000"/>
      <name val="宋体"/>
      <charset val="134"/>
    </font>
    <font>
      <sz val="12"/>
      <color rgb="FF000000"/>
      <name val="宋体"/>
      <charset val="134"/>
    </font>
    <font>
      <sz val="16"/>
      <color theme="1"/>
      <name val="宋体"/>
      <charset val="134"/>
    </font>
    <font>
      <sz val="12"/>
      <color rgb="FF000000"/>
      <name val="宋体"/>
      <charset val="134"/>
      <scheme val="minor"/>
    </font>
    <font>
      <sz val="9"/>
      <color theme="1"/>
      <name val="宋体"/>
      <charset val="134"/>
    </font>
    <font>
      <sz val="12"/>
      <color theme="1"/>
      <name val="宋体"/>
      <charset val="134"/>
    </font>
    <font>
      <sz val="9"/>
      <color rgb="FFFF0000"/>
      <name val="宋体"/>
      <charset val="134"/>
    </font>
    <font>
      <sz val="16"/>
      <color rgb="FF000000"/>
      <name val="宋体"/>
      <charset val="134"/>
    </font>
    <font>
      <sz val="9"/>
      <name val="宋体"/>
      <charset val="134"/>
    </font>
    <font>
      <sz val="16"/>
      <name val="宋体"/>
      <charset val="134"/>
    </font>
    <font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rgb="FFFF0000"/>
      <name val="宋体"/>
      <charset val="134"/>
    </font>
    <font>
      <b/>
      <sz val="12"/>
      <color indexed="8"/>
      <name val="宋体"/>
      <charset val="134"/>
    </font>
    <font>
      <sz val="11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name val="宋体"/>
      <charset val="134"/>
    </font>
    <font>
      <sz val="12"/>
      <color rgb="FFFF0000"/>
      <name val="宋体"/>
      <charset val="134"/>
      <scheme val="minor"/>
    </font>
    <font>
      <sz val="14"/>
      <color rgb="FF000000"/>
      <name val="宋体"/>
      <charset val="134"/>
      <scheme val="minor"/>
    </font>
    <font>
      <b/>
      <sz val="9"/>
      <color indexed="8"/>
      <name val="宋体"/>
      <charset val="134"/>
    </font>
    <font>
      <sz val="11"/>
      <name val="宋体"/>
      <charset val="134"/>
      <scheme val="major"/>
    </font>
    <font>
      <b/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8"/>
      <color rgb="FF000000"/>
      <name val="宋体"/>
      <charset val="134"/>
    </font>
    <font>
      <sz val="14"/>
      <color indexed="8"/>
      <name val="宋体"/>
      <charset val="134"/>
    </font>
    <font>
      <b/>
      <sz val="14"/>
      <name val="宋体"/>
      <charset val="134"/>
    </font>
    <font>
      <sz val="14"/>
      <color rgb="FFFF0000"/>
      <name val="宋体"/>
      <charset val="134"/>
    </font>
    <font>
      <b/>
      <sz val="12"/>
      <color theme="1"/>
      <name val="宋体"/>
      <charset val="134"/>
    </font>
    <font>
      <b/>
      <sz val="9"/>
      <color theme="1"/>
      <name val="宋体"/>
      <charset val="134"/>
    </font>
    <font>
      <sz val="8"/>
      <color rgb="FF000000"/>
      <name val="宋体"/>
      <charset val="134"/>
    </font>
    <font>
      <sz val="8"/>
      <color rgb="FFFF0000"/>
      <name val="宋体"/>
      <charset val="134"/>
    </font>
    <font>
      <sz val="9"/>
      <color rgb="FF000000"/>
      <name val="楷体"/>
      <charset val="134"/>
    </font>
    <font>
      <sz val="12"/>
      <color rgb="FF000000"/>
      <name val="Microsoft YaHei"/>
      <charset val="134"/>
    </font>
    <font>
      <sz val="12"/>
      <color rgb="FF242424"/>
      <name val="宋体"/>
      <charset val="134"/>
    </font>
    <font>
      <b/>
      <sz val="11"/>
      <color indexed="8"/>
      <name val="宋体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</font>
    <font>
      <sz val="14"/>
      <name val="Microsoft YaHei"/>
      <charset val="134"/>
    </font>
    <font>
      <b/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2"/>
      <name val="宋体"/>
      <charset val="134"/>
      <scheme val="minor"/>
    </font>
    <font>
      <sz val="24"/>
      <color indexed="8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  <scheme val="minor"/>
    </font>
    <font>
      <b/>
      <sz val="18"/>
      <color indexed="8"/>
      <name val="宋体"/>
      <charset val="134"/>
      <scheme val="major"/>
    </font>
    <font>
      <b/>
      <sz val="12"/>
      <color indexed="8"/>
      <name val="宋体"/>
      <charset val="134"/>
      <scheme val="maj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4"/>
      <color indexed="8"/>
      <name val="宋体"/>
      <charset val="134"/>
      <scheme val="major"/>
    </font>
    <font>
      <b/>
      <sz val="11"/>
      <name val="宋体"/>
      <charset val="134"/>
      <scheme val="minor"/>
    </font>
    <font>
      <b/>
      <sz val="18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b/>
      <sz val="9"/>
      <color indexed="8"/>
      <name val="宋体"/>
      <charset val="134"/>
      <scheme val="major"/>
    </font>
    <font>
      <b/>
      <sz val="9"/>
      <color theme="1"/>
      <name val="宋体"/>
      <charset val="134"/>
      <scheme val="major"/>
    </font>
    <font>
      <b/>
      <sz val="16"/>
      <color indexed="8"/>
      <name val="宋体"/>
      <charset val="134"/>
      <scheme val="major"/>
    </font>
    <font>
      <b/>
      <sz val="10"/>
      <color theme="1"/>
      <name val="宋体"/>
      <charset val="134"/>
    </font>
    <font>
      <b/>
      <sz val="10"/>
      <color indexed="8"/>
      <name val="宋体"/>
      <charset val="134"/>
      <scheme val="major"/>
    </font>
    <font>
      <b/>
      <sz val="9"/>
      <name val="宋体"/>
      <charset val="134"/>
      <scheme val="major"/>
    </font>
    <font>
      <b/>
      <sz val="10"/>
      <name val="宋体"/>
      <charset val="134"/>
      <scheme val="major"/>
    </font>
    <font>
      <sz val="9"/>
      <name val="宋体"/>
      <charset val="134"/>
      <scheme val="major"/>
    </font>
    <font>
      <sz val="10"/>
      <name val="宋体"/>
      <charset val="134"/>
      <scheme val="major"/>
    </font>
    <font>
      <b/>
      <sz val="16"/>
      <name val="宋体"/>
      <charset val="134"/>
      <scheme val="major"/>
    </font>
    <font>
      <b/>
      <sz val="11"/>
      <color theme="1"/>
      <name val="宋体"/>
      <charset val="134"/>
    </font>
    <font>
      <b/>
      <sz val="18"/>
      <color indexed="8"/>
      <name val="宋体"/>
      <charset val="134"/>
    </font>
    <font>
      <sz val="10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1" tint="0.05"/>
      <name val="宋体"/>
      <charset val="134"/>
    </font>
    <font>
      <sz val="9"/>
      <color theme="1"/>
      <name val="宋体"/>
      <charset val="134"/>
      <scheme val="minor"/>
    </font>
    <font>
      <sz val="8"/>
      <color rgb="FF00B0F0"/>
      <name val="宋体"/>
      <charset val="134"/>
    </font>
    <font>
      <sz val="10"/>
      <color theme="1" tint="0.05"/>
      <name val="宋体"/>
      <charset val="134"/>
    </font>
    <font>
      <sz val="9"/>
      <color rgb="FFFF0000"/>
      <name val="宋体"/>
      <charset val="134"/>
      <scheme val="minor"/>
    </font>
    <font>
      <b/>
      <sz val="14"/>
      <color indexed="8"/>
      <name val="宋体"/>
      <charset val="134"/>
    </font>
    <font>
      <sz val="9"/>
      <name val="宋体"/>
      <charset val="134"/>
      <scheme val="minor"/>
    </font>
    <font>
      <sz val="10"/>
      <color theme="1"/>
      <name val="Arial"/>
      <charset val="134"/>
    </font>
    <font>
      <sz val="9"/>
      <color theme="1"/>
      <name val="Arial"/>
      <charset val="134"/>
    </font>
    <font>
      <sz val="8"/>
      <color theme="1"/>
      <name val="宋体"/>
      <charset val="134"/>
    </font>
    <font>
      <sz val="8"/>
      <color rgb="FFFF0000"/>
      <name val="宋体"/>
      <charset val="134"/>
      <scheme val="minor"/>
    </font>
    <font>
      <sz val="8"/>
      <color theme="1"/>
      <name val="宋体"/>
      <charset val="134"/>
      <scheme val="minor"/>
    </font>
    <font>
      <sz val="8"/>
      <name val="宋体"/>
      <charset val="134"/>
    </font>
    <font>
      <b/>
      <sz val="14"/>
      <color rgb="FF000000"/>
      <name val="宋体"/>
      <charset val="134"/>
    </font>
    <font>
      <sz val="12"/>
      <color indexed="8"/>
      <name val="宋体"/>
      <charset val="134"/>
      <scheme val="minor"/>
    </font>
    <font>
      <sz val="12"/>
      <name val="宋体"/>
      <charset val="0"/>
    </font>
    <font>
      <b/>
      <sz val="16"/>
      <color indexed="8"/>
      <name val="宋体"/>
      <charset val="134"/>
    </font>
    <font>
      <b/>
      <sz val="12"/>
      <color indexed="8"/>
      <name val="宋体"/>
      <charset val="134"/>
      <scheme val="minor"/>
    </font>
    <font>
      <sz val="16"/>
      <color indexed="8"/>
      <name val="宋体"/>
      <charset val="134"/>
    </font>
    <font>
      <b/>
      <sz val="16"/>
      <color rgb="FF000000"/>
      <name val="宋体"/>
      <charset val="134"/>
    </font>
    <font>
      <sz val="12"/>
      <color rgb="FF171A1D"/>
      <name val="宋体"/>
      <charset val="134"/>
    </font>
    <font>
      <sz val="16"/>
      <color rgb="FF171A1D"/>
      <name val="宋体"/>
      <charset val="134"/>
    </font>
    <font>
      <b/>
      <sz val="13"/>
      <color rgb="FF000000"/>
      <name val="宋体"/>
      <charset val="134"/>
    </font>
    <font>
      <b/>
      <sz val="14"/>
      <color theme="1"/>
      <name val="宋体"/>
      <charset val="134"/>
    </font>
    <font>
      <sz val="12"/>
      <color rgb="FFE03E3E"/>
      <name val="宋体"/>
      <charset val="134"/>
    </font>
    <font>
      <sz val="9"/>
      <color rgb="FF171A1D"/>
      <name val="宋体"/>
      <charset val="134"/>
    </font>
    <font>
      <sz val="10"/>
      <color rgb="FFE03E3E"/>
      <name val="宋体"/>
      <charset val="134"/>
    </font>
    <font>
      <b/>
      <sz val="11"/>
      <color indexed="8"/>
      <name val="宋体"/>
      <charset val="134"/>
      <scheme val="major"/>
    </font>
    <font>
      <sz val="16"/>
      <color indexed="8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6"/>
      <name val="宋体"/>
      <charset val="134"/>
    </font>
    <font>
      <sz val="16"/>
      <name val="宋体"/>
      <charset val="0"/>
    </font>
    <font>
      <sz val="16"/>
      <color rgb="FFFF0000"/>
      <name val="宋体"/>
      <charset val="134"/>
    </font>
    <font>
      <sz val="14"/>
      <name val="宋体"/>
      <charset val="134"/>
      <scheme val="minor"/>
    </font>
    <font>
      <sz val="16"/>
      <name val="宋体"/>
      <charset val="134"/>
      <scheme val="major"/>
    </font>
    <font>
      <b/>
      <sz val="12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4"/>
      <color theme="1"/>
      <name val="宋体"/>
      <charset val="134"/>
    </font>
    <font>
      <sz val="28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1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ajor"/>
    </font>
    <font>
      <sz val="14"/>
      <color rgb="FF333333"/>
      <name val="Arial"/>
      <charset val="134"/>
    </font>
    <font>
      <sz val="14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b/>
      <sz val="11"/>
      <color indexed="52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17"/>
      <name val="宋体"/>
      <charset val="134"/>
    </font>
    <font>
      <b/>
      <sz val="18"/>
      <color indexed="56"/>
      <name val="宋体"/>
      <charset val="134"/>
    </font>
    <font>
      <sz val="11"/>
      <color indexed="52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5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9"/>
      <name val="宋体"/>
      <charset val="134"/>
    </font>
    <font>
      <sz val="11"/>
      <color theme="1"/>
      <name val="Tahoma"/>
      <charset val="134"/>
    </font>
    <font>
      <sz val="11"/>
      <name val="Arial"/>
      <charset val="134"/>
    </font>
    <font>
      <b/>
      <sz val="11"/>
      <color indexed="63"/>
      <name val="宋体"/>
      <charset val="134"/>
    </font>
    <font>
      <b/>
      <sz val="9"/>
      <color theme="1"/>
      <name val="Arial"/>
      <charset val="134"/>
    </font>
    <font>
      <b/>
      <sz val="10"/>
      <color rgb="FF000000"/>
      <name val="Arial"/>
      <charset val="134"/>
    </font>
    <font>
      <b/>
      <sz val="9"/>
      <color rgb="FF000000"/>
      <name val="Arial"/>
      <charset val="134"/>
    </font>
  </fonts>
  <fills count="81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4C96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DDEBDE"/>
        <bgColor indexed="64"/>
      </patternFill>
    </fill>
    <fill>
      <patternFill patternType="solid">
        <fgColor theme="3" tint="0.6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E6833F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theme="4" tint="0.4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</fills>
  <borders count="65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rgb="FF000000"/>
      </top>
      <bottom style="thin">
        <color auto="1"/>
      </bottom>
      <diagonal/>
    </border>
    <border>
      <left style="thin">
        <color rgb="FF37352F"/>
      </left>
      <right/>
      <top style="thin">
        <color rgb="FF37352F"/>
      </top>
      <bottom style="thin">
        <color rgb="FF37352F"/>
      </bottom>
      <diagonal/>
    </border>
    <border>
      <left style="thin">
        <color rgb="FF37352F"/>
      </left>
      <right style="thin">
        <color rgb="FF37352F"/>
      </right>
      <top style="thin">
        <color rgb="FF37352F"/>
      </top>
      <bottom/>
      <diagonal/>
    </border>
    <border>
      <left style="thin">
        <color rgb="FF37352F"/>
      </left>
      <right style="thin">
        <color rgb="FF37352F"/>
      </right>
      <top/>
      <bottom style="thin">
        <color rgb="FF37352F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37352F"/>
      </left>
      <right style="thin">
        <color rgb="FF37352F"/>
      </right>
      <top style="thin">
        <color rgb="FF37352F"/>
      </top>
      <bottom style="thin">
        <color rgb="FF37352F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37352F"/>
      </left>
      <right/>
      <top style="thin">
        <color rgb="FF37352F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114">
    <xf numFmtId="0" fontId="0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44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42" fontId="48" fillId="0" borderId="0" applyFont="0" applyFill="0" applyBorder="0" applyAlignment="0" applyProtection="0">
      <alignment vertical="center"/>
    </xf>
    <xf numFmtId="0" fontId="145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48" fillId="33" borderId="48" applyNumberFormat="0" applyFont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49" applyNumberFormat="0" applyFill="0" applyAlignment="0" applyProtection="0">
      <alignment vertical="center"/>
    </xf>
    <xf numFmtId="0" fontId="151" fillId="0" borderId="49" applyNumberFormat="0" applyFill="0" applyAlignment="0" applyProtection="0">
      <alignment vertical="center"/>
    </xf>
    <xf numFmtId="0" fontId="152" fillId="0" borderId="50" applyNumberFormat="0" applyFill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34" borderId="51" applyNumberFormat="0" applyAlignment="0" applyProtection="0">
      <alignment vertical="center"/>
    </xf>
    <xf numFmtId="0" fontId="154" fillId="35" borderId="52" applyNumberFormat="0" applyAlignment="0" applyProtection="0">
      <alignment vertical="center"/>
    </xf>
    <xf numFmtId="0" fontId="155" fillId="35" borderId="51" applyNumberFormat="0" applyAlignment="0" applyProtection="0">
      <alignment vertical="center"/>
    </xf>
    <xf numFmtId="0" fontId="156" fillId="36" borderId="53" applyNumberFormat="0" applyAlignment="0" applyProtection="0">
      <alignment vertical="center"/>
    </xf>
    <xf numFmtId="0" fontId="157" fillId="0" borderId="54" applyNumberFormat="0" applyFill="0" applyAlignment="0" applyProtection="0">
      <alignment vertical="center"/>
    </xf>
    <xf numFmtId="0" fontId="158" fillId="0" borderId="55" applyNumberFormat="0" applyFill="0" applyAlignment="0" applyProtection="0">
      <alignment vertical="center"/>
    </xf>
    <xf numFmtId="0" fontId="159" fillId="37" borderId="0" applyNumberFormat="0" applyBorder="0" applyAlignment="0" applyProtection="0">
      <alignment vertical="center"/>
    </xf>
    <xf numFmtId="0" fontId="160" fillId="38" borderId="0" applyNumberFormat="0" applyBorder="0" applyAlignment="0" applyProtection="0">
      <alignment vertical="center"/>
    </xf>
    <xf numFmtId="0" fontId="161" fillId="39" borderId="0" applyNumberFormat="0" applyBorder="0" applyAlignment="0" applyProtection="0">
      <alignment vertical="center"/>
    </xf>
    <xf numFmtId="0" fontId="162" fillId="40" borderId="0" applyNumberFormat="0" applyBorder="0" applyAlignment="0" applyProtection="0">
      <alignment vertical="center"/>
    </xf>
    <xf numFmtId="0" fontId="163" fillId="41" borderId="0" applyNumberFormat="0" applyBorder="0" applyAlignment="0" applyProtection="0">
      <alignment vertical="center"/>
    </xf>
    <xf numFmtId="0" fontId="163" fillId="42" borderId="0" applyNumberFormat="0" applyBorder="0" applyAlignment="0" applyProtection="0">
      <alignment vertical="center"/>
    </xf>
    <xf numFmtId="0" fontId="162" fillId="43" borderId="0" applyNumberFormat="0" applyBorder="0" applyAlignment="0" applyProtection="0">
      <alignment vertical="center"/>
    </xf>
    <xf numFmtId="0" fontId="162" fillId="44" borderId="0" applyNumberFormat="0" applyBorder="0" applyAlignment="0" applyProtection="0">
      <alignment vertical="center"/>
    </xf>
    <xf numFmtId="0" fontId="163" fillId="17" borderId="0" applyNumberFormat="0" applyBorder="0" applyAlignment="0" applyProtection="0">
      <alignment vertical="center"/>
    </xf>
    <xf numFmtId="0" fontId="163" fillId="20" borderId="0" applyNumberFormat="0" applyBorder="0" applyAlignment="0" applyProtection="0">
      <alignment vertical="center"/>
    </xf>
    <xf numFmtId="0" fontId="162" fillId="45" borderId="0" applyNumberFormat="0" applyBorder="0" applyAlignment="0" applyProtection="0">
      <alignment vertical="center"/>
    </xf>
    <xf numFmtId="0" fontId="162" fillId="46" borderId="0" applyNumberFormat="0" applyBorder="0" applyAlignment="0" applyProtection="0">
      <alignment vertical="center"/>
    </xf>
    <xf numFmtId="0" fontId="163" fillId="47" borderId="0" applyNumberFormat="0" applyBorder="0" applyAlignment="0" applyProtection="0">
      <alignment vertical="center"/>
    </xf>
    <xf numFmtId="0" fontId="163" fillId="48" borderId="0" applyNumberFormat="0" applyBorder="0" applyAlignment="0" applyProtection="0">
      <alignment vertical="center"/>
    </xf>
    <xf numFmtId="0" fontId="162" fillId="49" borderId="0" applyNumberFormat="0" applyBorder="0" applyAlignment="0" applyProtection="0">
      <alignment vertical="center"/>
    </xf>
    <xf numFmtId="0" fontId="162" fillId="50" borderId="0" applyNumberFormat="0" applyBorder="0" applyAlignment="0" applyProtection="0">
      <alignment vertical="center"/>
    </xf>
    <xf numFmtId="0" fontId="163" fillId="16" borderId="0" applyNumberFormat="0" applyBorder="0" applyAlignment="0" applyProtection="0">
      <alignment vertical="center"/>
    </xf>
    <xf numFmtId="0" fontId="163" fillId="51" borderId="0" applyNumberFormat="0" applyBorder="0" applyAlignment="0" applyProtection="0">
      <alignment vertical="center"/>
    </xf>
    <xf numFmtId="0" fontId="162" fillId="52" borderId="0" applyNumberFormat="0" applyBorder="0" applyAlignment="0" applyProtection="0">
      <alignment vertical="center"/>
    </xf>
    <xf numFmtId="0" fontId="162" fillId="53" borderId="0" applyNumberFormat="0" applyBorder="0" applyAlignment="0" applyProtection="0">
      <alignment vertical="center"/>
    </xf>
    <xf numFmtId="0" fontId="163" fillId="54" borderId="0" applyNumberFormat="0" applyBorder="0" applyAlignment="0" applyProtection="0">
      <alignment vertical="center"/>
    </xf>
    <xf numFmtId="0" fontId="163" fillId="55" borderId="0" applyNumberFormat="0" applyBorder="0" applyAlignment="0" applyProtection="0">
      <alignment vertical="center"/>
    </xf>
    <xf numFmtId="0" fontId="162" fillId="56" borderId="0" applyNumberFormat="0" applyBorder="0" applyAlignment="0" applyProtection="0">
      <alignment vertical="center"/>
    </xf>
    <xf numFmtId="0" fontId="162" fillId="15" borderId="0" applyNumberFormat="0" applyBorder="0" applyAlignment="0" applyProtection="0">
      <alignment vertical="center"/>
    </xf>
    <xf numFmtId="0" fontId="163" fillId="57" borderId="0" applyNumberFormat="0" applyBorder="0" applyAlignment="0" applyProtection="0">
      <alignment vertical="center"/>
    </xf>
    <xf numFmtId="0" fontId="163" fillId="58" borderId="0" applyNumberFormat="0" applyBorder="0" applyAlignment="0" applyProtection="0">
      <alignment vertical="center"/>
    </xf>
    <xf numFmtId="0" fontId="162" fillId="26" borderId="0" applyNumberFormat="0" applyBorder="0" applyAlignment="0" applyProtection="0">
      <alignment vertical="center"/>
    </xf>
    <xf numFmtId="0" fontId="0" fillId="59" borderId="0" applyNumberFormat="0" applyBorder="0" applyAlignment="0" applyProtection="0">
      <alignment vertical="center"/>
    </xf>
    <xf numFmtId="0" fontId="164" fillId="60" borderId="0" applyNumberFormat="0" applyBorder="0" applyAlignment="0" applyProtection="0">
      <alignment vertical="center"/>
    </xf>
    <xf numFmtId="0" fontId="0" fillId="61" borderId="0" applyNumberFormat="0" applyBorder="0" applyAlignment="0" applyProtection="0">
      <alignment vertical="center"/>
    </xf>
    <xf numFmtId="0" fontId="0" fillId="62" borderId="0" applyNumberFormat="0" applyBorder="0" applyAlignment="0" applyProtection="0">
      <alignment vertical="center"/>
    </xf>
    <xf numFmtId="0" fontId="165" fillId="63" borderId="56" applyNumberFormat="0" applyAlignment="0" applyProtection="0">
      <alignment vertical="center"/>
    </xf>
    <xf numFmtId="0" fontId="0" fillId="64" borderId="0" applyNumberFormat="0" applyBorder="0" applyAlignment="0" applyProtection="0">
      <alignment vertical="center"/>
    </xf>
    <xf numFmtId="0" fontId="164" fillId="65" borderId="0" applyNumberFormat="0" applyBorder="0" applyAlignment="0" applyProtection="0">
      <alignment vertical="center"/>
    </xf>
    <xf numFmtId="0" fontId="0" fillId="66" borderId="0" applyNumberFormat="0" applyBorder="0" applyAlignment="0" applyProtection="0">
      <alignment vertical="center"/>
    </xf>
    <xf numFmtId="0" fontId="164" fillId="61" borderId="0" applyNumberFormat="0" applyBorder="0" applyAlignment="0" applyProtection="0">
      <alignment vertical="center"/>
    </xf>
    <xf numFmtId="0" fontId="0" fillId="67" borderId="0" applyNumberFormat="0" applyBorder="0" applyAlignment="0" applyProtection="0">
      <alignment vertical="center"/>
    </xf>
    <xf numFmtId="0" fontId="164" fillId="68" borderId="0" applyNumberFormat="0" applyBorder="0" applyAlignment="0" applyProtection="0">
      <alignment vertical="center"/>
    </xf>
    <xf numFmtId="0" fontId="164" fillId="69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64" fillId="70" borderId="0" applyNumberFormat="0" applyBorder="0" applyAlignment="0" applyProtection="0">
      <alignment vertical="center"/>
    </xf>
    <xf numFmtId="0" fontId="0" fillId="71" borderId="0" applyNumberFormat="0" applyBorder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168" fillId="62" borderId="0" applyNumberFormat="0" applyBorder="0" applyAlignment="0" applyProtection="0">
      <alignment vertical="center"/>
    </xf>
    <xf numFmtId="0" fontId="169" fillId="72" borderId="0" applyNumberFormat="0" applyBorder="0" applyAlignment="0" applyProtection="0">
      <alignment vertical="center"/>
    </xf>
    <xf numFmtId="0" fontId="164" fillId="73" borderId="0" applyNumberFormat="0" applyBorder="0" applyAlignment="0" applyProtection="0">
      <alignment vertical="center"/>
    </xf>
    <xf numFmtId="0" fontId="170" fillId="59" borderId="0" applyNumberFormat="0" applyBorder="0" applyAlignment="0" applyProtection="0">
      <alignment vertical="center"/>
    </xf>
    <xf numFmtId="0" fontId="164" fillId="74" borderId="0" applyNumberFormat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center"/>
    </xf>
    <xf numFmtId="0" fontId="164" fillId="75" borderId="0" applyNumberFormat="0" applyBorder="0" applyAlignment="0" applyProtection="0">
      <alignment vertical="center"/>
    </xf>
    <xf numFmtId="0" fontId="172" fillId="0" borderId="57" applyNumberFormat="0" applyFill="0" applyAlignment="0" applyProtection="0">
      <alignment vertical="center"/>
    </xf>
    <xf numFmtId="0" fontId="173" fillId="0" borderId="58" applyNumberFormat="0" applyFill="0" applyAlignment="0" applyProtection="0">
      <alignment vertical="center"/>
    </xf>
    <xf numFmtId="0" fontId="0" fillId="76" borderId="0" applyNumberFormat="0" applyBorder="0" applyAlignment="0" applyProtection="0">
      <alignment vertical="center"/>
    </xf>
    <xf numFmtId="0" fontId="66" fillId="0" borderId="59" applyNumberFormat="0" applyFill="0" applyAlignment="0" applyProtection="0">
      <alignment vertical="center"/>
    </xf>
    <xf numFmtId="0" fontId="174" fillId="0" borderId="60" applyNumberFormat="0" applyFill="0" applyAlignment="0" applyProtection="0">
      <alignment vertical="center"/>
    </xf>
    <xf numFmtId="0" fontId="174" fillId="0" borderId="0" applyNumberFormat="0" applyFill="0" applyBorder="0" applyAlignment="0" applyProtection="0">
      <alignment vertical="center"/>
    </xf>
    <xf numFmtId="0" fontId="23" fillId="0" borderId="0"/>
    <xf numFmtId="0" fontId="175" fillId="0" borderId="61" applyNumberFormat="0" applyFill="0" applyAlignment="0" applyProtection="0">
      <alignment vertical="center"/>
    </xf>
    <xf numFmtId="0" fontId="0" fillId="60" borderId="0" applyNumberFormat="0" applyBorder="0" applyAlignment="0" applyProtection="0">
      <alignment vertical="center"/>
    </xf>
    <xf numFmtId="0" fontId="176" fillId="76" borderId="56" applyNumberFormat="0" applyAlignment="0" applyProtection="0">
      <alignment vertical="center"/>
    </xf>
    <xf numFmtId="0" fontId="0" fillId="77" borderId="0" applyNumberFormat="0" applyBorder="0" applyAlignment="0" applyProtection="0">
      <alignment vertical="center"/>
    </xf>
    <xf numFmtId="0" fontId="0" fillId="78" borderId="62" applyNumberFormat="0" applyFont="0" applyAlignment="0" applyProtection="0">
      <alignment vertical="center"/>
    </xf>
    <xf numFmtId="0" fontId="164" fillId="79" borderId="0" applyNumberFormat="0" applyBorder="0" applyAlignment="0" applyProtection="0">
      <alignment vertical="center"/>
    </xf>
    <xf numFmtId="0" fontId="48" fillId="0" borderId="0"/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9" fillId="0" borderId="0">
      <alignment vertical="center"/>
    </xf>
    <xf numFmtId="0" fontId="177" fillId="80" borderId="63" applyNumberFormat="0" applyAlignment="0" applyProtection="0">
      <alignment vertical="center"/>
    </xf>
    <xf numFmtId="0" fontId="178" fillId="0" borderId="0"/>
    <xf numFmtId="0" fontId="23" fillId="0" borderId="0">
      <alignment vertical="center"/>
    </xf>
    <xf numFmtId="0" fontId="179" fillId="0" borderId="0" applyFont="0" applyFill="0" applyBorder="0" applyAlignment="0" applyProtection="0"/>
    <xf numFmtId="0" fontId="48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80" fillId="63" borderId="64" applyNumberFormat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8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23" fillId="0" borderId="0"/>
  </cellStyleXfs>
  <cellXfs count="2102">
    <xf numFmtId="0" fontId="0" fillId="0" borderId="0" xfId="0">
      <alignment vertical="center"/>
    </xf>
    <xf numFmtId="0" fontId="1" fillId="0" borderId="1" xfId="88" applyFont="1" applyFill="1" applyBorder="1" applyAlignment="1">
      <alignment vertical="center" wrapText="1"/>
    </xf>
    <xf numFmtId="0" fontId="2" fillId="0" borderId="0" xfId="88" applyFont="1" applyFill="1" applyAlignment="1">
      <alignment vertical="center" wrapText="1"/>
    </xf>
    <xf numFmtId="0" fontId="1" fillId="0" borderId="0" xfId="88" applyFont="1" applyFill="1" applyAlignment="1">
      <alignment vertical="center" wrapText="1"/>
    </xf>
    <xf numFmtId="0" fontId="1" fillId="0" borderId="0" xfId="88" applyFont="1" applyFill="1" applyAlignment="1">
      <alignment horizontal="center" vertical="center" wrapText="1"/>
    </xf>
    <xf numFmtId="0" fontId="1" fillId="2" borderId="2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6" fillId="3" borderId="2" xfId="88" applyFont="1" applyFill="1" applyBorder="1" applyAlignment="1">
      <alignment horizontal="center" vertical="center" wrapText="1"/>
    </xf>
    <xf numFmtId="0" fontId="6" fillId="4" borderId="2" xfId="88" applyFont="1" applyFill="1" applyBorder="1" applyAlignment="1">
      <alignment horizontal="center" vertical="center" wrapText="1"/>
    </xf>
    <xf numFmtId="0" fontId="7" fillId="3" borderId="2" xfId="88" applyFont="1" applyFill="1" applyBorder="1" applyAlignment="1">
      <alignment horizontal="center" vertical="center" wrapText="1"/>
    </xf>
    <xf numFmtId="0" fontId="6" fillId="5" borderId="2" xfId="88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3" xfId="0" applyFont="1" applyFill="1" applyBorder="1" applyAlignment="1" applyProtection="1">
      <alignment horizontal="center" vertical="top"/>
    </xf>
    <xf numFmtId="0" fontId="10" fillId="0" borderId="3" xfId="0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11" fillId="3" borderId="2" xfId="99" applyFont="1" applyFill="1" applyBorder="1" applyAlignment="1" applyProtection="1">
      <alignment horizontal="center" vertical="center" wrapText="1"/>
    </xf>
    <xf numFmtId="0" fontId="11" fillId="6" borderId="2" xfId="99" applyFont="1" applyFill="1" applyBorder="1" applyAlignment="1" applyProtection="1">
      <alignment horizontal="center" vertical="center" wrapText="1"/>
    </xf>
    <xf numFmtId="176" fontId="1" fillId="2" borderId="2" xfId="0" applyNumberFormat="1" applyFont="1" applyFill="1" applyBorder="1" applyAlignment="1" applyProtection="1">
      <alignment horizontal="center" vertical="center" wrapText="1"/>
    </xf>
    <xf numFmtId="0" fontId="2" fillId="6" borderId="2" xfId="88" applyFont="1" applyFill="1" applyBorder="1" applyAlignment="1">
      <alignment horizontal="center" vertical="center" wrapText="1"/>
    </xf>
    <xf numFmtId="176" fontId="12" fillId="0" borderId="2" xfId="100" applyNumberFormat="1" applyFont="1" applyFill="1" applyBorder="1" applyAlignment="1">
      <alignment horizontal="center" vertical="center" wrapText="1"/>
    </xf>
    <xf numFmtId="177" fontId="12" fillId="0" borderId="4" xfId="106" applyNumberFormat="1" applyFont="1" applyFill="1" applyBorder="1" applyAlignment="1">
      <alignment horizontal="center" vertical="center" wrapText="1"/>
    </xf>
    <xf numFmtId="177" fontId="12" fillId="0" borderId="2" xfId="102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 applyProtection="1">
      <alignment horizontal="center" vertical="center" wrapText="1"/>
    </xf>
    <xf numFmtId="0" fontId="10" fillId="7" borderId="3" xfId="0" applyFont="1" applyFill="1" applyBorder="1" applyAlignment="1" applyProtection="1">
      <alignment horizontal="center" vertical="center"/>
    </xf>
    <xf numFmtId="0" fontId="10" fillId="0" borderId="5" xfId="0" applyFont="1" applyFill="1" applyBorder="1" applyAlignment="1" applyProtection="1">
      <alignment horizontal="center" vertical="center"/>
    </xf>
    <xf numFmtId="0" fontId="10" fillId="0" borderId="3" xfId="0" applyFont="1" applyFill="1" applyBorder="1" applyAlignment="1" applyProtection="1">
      <alignment vertical="center" wrapText="1"/>
    </xf>
    <xf numFmtId="176" fontId="13" fillId="3" borderId="2" xfId="99" applyNumberFormat="1" applyFont="1" applyFill="1" applyBorder="1" applyAlignment="1" applyProtection="1">
      <alignment horizontal="center" vertical="center" wrapText="1"/>
    </xf>
    <xf numFmtId="176" fontId="13" fillId="6" borderId="2" xfId="99" applyNumberFormat="1" applyFont="1" applyFill="1" applyBorder="1" applyAlignment="1" applyProtection="1">
      <alignment horizontal="center" vertical="center" wrapText="1"/>
    </xf>
    <xf numFmtId="177" fontId="12" fillId="0" borderId="2" xfId="10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176" fontId="1" fillId="0" borderId="0" xfId="88" applyNumberFormat="1" applyFont="1" applyFill="1" applyAlignment="1">
      <alignment horizontal="center" vertical="center" wrapText="1"/>
    </xf>
    <xf numFmtId="176" fontId="15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176" fontId="5" fillId="8" borderId="2" xfId="0" applyNumberFormat="1" applyFont="1" applyFill="1" applyBorder="1" applyAlignment="1" applyProtection="1">
      <alignment horizontal="center" vertical="center" wrapText="1"/>
    </xf>
    <xf numFmtId="176" fontId="5" fillId="2" borderId="2" xfId="0" applyNumberFormat="1" applyFont="1" applyFill="1" applyBorder="1" applyAlignment="1" applyProtection="1">
      <alignment horizontal="center" vertical="center" wrapText="1"/>
    </xf>
    <xf numFmtId="177" fontId="9" fillId="2" borderId="2" xfId="105" applyNumberFormat="1" applyFont="1" applyFill="1" applyBorder="1" applyAlignment="1">
      <alignment horizontal="center" vertical="center" wrapText="1"/>
    </xf>
    <xf numFmtId="176" fontId="12" fillId="2" borderId="2" xfId="100" applyNumberFormat="1" applyFont="1" applyFill="1" applyBorder="1" applyAlignment="1">
      <alignment horizontal="center" vertical="center" wrapText="1"/>
    </xf>
    <xf numFmtId="176" fontId="9" fillId="2" borderId="2" xfId="105" applyNumberFormat="1" applyFont="1" applyFill="1" applyBorder="1" applyAlignment="1">
      <alignment horizontal="center" vertical="center" wrapText="1"/>
    </xf>
    <xf numFmtId="176" fontId="12" fillId="2" borderId="2" xfId="107" applyNumberFormat="1" applyFont="1" applyFill="1" applyBorder="1" applyAlignment="1">
      <alignment horizontal="center" vertical="center" wrapText="1"/>
    </xf>
    <xf numFmtId="176" fontId="12" fillId="2" borderId="2" xfId="0" applyNumberFormat="1" applyFont="1" applyFill="1" applyBorder="1" applyAlignment="1" applyProtection="1">
      <alignment horizontal="center" vertical="center" wrapText="1"/>
    </xf>
    <xf numFmtId="176" fontId="5" fillId="5" borderId="2" xfId="0" applyNumberFormat="1" applyFont="1" applyFill="1" applyBorder="1" applyAlignment="1" applyProtection="1">
      <alignment horizontal="center" vertical="center" wrapText="1"/>
    </xf>
    <xf numFmtId="0" fontId="16" fillId="0" borderId="0" xfId="88" applyFont="1" applyFill="1" applyAlignment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5" borderId="0" xfId="0" applyFont="1" applyFill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178" fontId="17" fillId="0" borderId="0" xfId="0" applyNumberFormat="1" applyFont="1" applyAlignment="1">
      <alignment horizontal="center" vertical="center" wrapText="1"/>
    </xf>
    <xf numFmtId="176" fontId="17" fillId="0" borderId="0" xfId="0" applyNumberFormat="1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20" fillId="3" borderId="2" xfId="88" applyFont="1" applyFill="1" applyBorder="1" applyAlignment="1">
      <alignment horizontal="center" vertical="center" wrapText="1"/>
    </xf>
    <xf numFmtId="179" fontId="21" fillId="0" borderId="2" xfId="0" applyNumberFormat="1" applyFont="1" applyFill="1" applyBorder="1" applyAlignment="1">
      <alignment horizontal="center" vertical="center" wrapText="1"/>
    </xf>
    <xf numFmtId="179" fontId="22" fillId="0" borderId="2" xfId="0" applyNumberFormat="1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3" fillId="0" borderId="2" xfId="88" applyFont="1" applyFill="1" applyBorder="1" applyAlignment="1">
      <alignment horizontal="center" vertical="center" wrapText="1"/>
    </xf>
    <xf numFmtId="0" fontId="24" fillId="5" borderId="6" xfId="0" applyFont="1" applyFill="1" applyBorder="1" applyAlignment="1" applyProtection="1">
      <alignment horizontal="center" vertical="center"/>
      <protection locked="0"/>
    </xf>
    <xf numFmtId="179" fontId="25" fillId="3" borderId="2" xfId="0" applyNumberFormat="1" applyFont="1" applyFill="1" applyBorder="1" applyAlignment="1" applyProtection="1">
      <alignment horizontal="center" vertical="center" wrapText="1"/>
    </xf>
    <xf numFmtId="14" fontId="26" fillId="0" borderId="3" xfId="0" applyNumberFormat="1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vertical="center"/>
    </xf>
    <xf numFmtId="0" fontId="25" fillId="0" borderId="2" xfId="0" applyFont="1" applyFill="1" applyBorder="1" applyAlignment="1">
      <alignment horizontal="center" vertical="center"/>
    </xf>
    <xf numFmtId="176" fontId="25" fillId="0" borderId="2" xfId="0" applyNumberFormat="1" applyFont="1" applyFill="1" applyBorder="1" applyAlignment="1">
      <alignment vertical="center"/>
    </xf>
    <xf numFmtId="0" fontId="27" fillId="0" borderId="2" xfId="0" applyFont="1" applyFill="1" applyBorder="1" applyAlignment="1" applyProtection="1">
      <alignment horizontal="center" vertical="center"/>
    </xf>
    <xf numFmtId="0" fontId="25" fillId="0" borderId="2" xfId="0" applyFont="1" applyFill="1" applyBorder="1" applyAlignment="1" applyProtection="1">
      <alignment horizontal="center" vertical="center" wrapText="1"/>
    </xf>
    <xf numFmtId="0" fontId="28" fillId="0" borderId="3" xfId="0" applyFont="1" applyFill="1" applyBorder="1" applyAlignment="1">
      <alignment horizontal="center" vertical="center" wrapText="1"/>
    </xf>
    <xf numFmtId="179" fontId="27" fillId="3" borderId="2" xfId="0" applyNumberFormat="1" applyFont="1" applyFill="1" applyBorder="1" applyAlignment="1" applyProtection="1">
      <alignment horizontal="center" vertical="center" wrapText="1"/>
    </xf>
    <xf numFmtId="0" fontId="29" fillId="9" borderId="2" xfId="113" applyFont="1" applyFill="1" applyBorder="1" applyAlignment="1">
      <alignment horizontal="center" vertical="center" wrapText="1"/>
    </xf>
    <xf numFmtId="0" fontId="27" fillId="3" borderId="2" xfId="0" applyFont="1" applyFill="1" applyBorder="1" applyAlignment="1" applyProtection="1">
      <alignment horizontal="center" vertical="center" wrapText="1"/>
    </xf>
    <xf numFmtId="0" fontId="29" fillId="0" borderId="2" xfId="113" applyFont="1" applyFill="1" applyBorder="1" applyAlignment="1">
      <alignment horizontal="center" vertical="center" wrapText="1"/>
    </xf>
    <xf numFmtId="0" fontId="30" fillId="3" borderId="3" xfId="0" applyFont="1" applyFill="1" applyBorder="1" applyAlignment="1">
      <alignment horizontal="center" vertical="center" wrapText="1"/>
    </xf>
    <xf numFmtId="0" fontId="27" fillId="10" borderId="2" xfId="0" applyFont="1" applyFill="1" applyBorder="1" applyAlignment="1" applyProtection="1">
      <alignment horizontal="center" vertical="center"/>
    </xf>
    <xf numFmtId="14" fontId="26" fillId="10" borderId="3" xfId="0" applyNumberFormat="1" applyFont="1" applyFill="1" applyBorder="1" applyAlignment="1">
      <alignment horizontal="center" vertical="center"/>
    </xf>
    <xf numFmtId="0" fontId="31" fillId="4" borderId="3" xfId="0" applyFont="1" applyFill="1" applyBorder="1" applyAlignment="1" applyProtection="1">
      <alignment horizontal="center" vertical="center"/>
      <protection hidden="1"/>
    </xf>
    <xf numFmtId="0" fontId="25" fillId="10" borderId="7" xfId="0" applyFont="1" applyFill="1" applyBorder="1" applyAlignment="1" applyProtection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27" fillId="3" borderId="7" xfId="0" applyFont="1" applyFill="1" applyBorder="1" applyAlignment="1" applyProtection="1">
      <alignment horizontal="center" vertical="center"/>
    </xf>
    <xf numFmtId="0" fontId="27" fillId="0" borderId="7" xfId="0" applyFont="1" applyFill="1" applyBorder="1" applyAlignment="1" applyProtection="1">
      <alignment horizontal="center" vertical="center"/>
    </xf>
    <xf numFmtId="0" fontId="27" fillId="3" borderId="2" xfId="0" applyFont="1" applyFill="1" applyBorder="1" applyAlignment="1" applyProtection="1">
      <alignment horizontal="center" vertical="center"/>
    </xf>
    <xf numFmtId="14" fontId="29" fillId="0" borderId="3" xfId="0" applyNumberFormat="1" applyFont="1" applyFill="1" applyBorder="1" applyAlignment="1">
      <alignment horizontal="center" vertical="center"/>
    </xf>
    <xf numFmtId="0" fontId="29" fillId="4" borderId="8" xfId="113" applyFont="1" applyFill="1" applyBorder="1" applyAlignment="1">
      <alignment horizontal="center" vertical="center" wrapText="1"/>
    </xf>
    <xf numFmtId="0" fontId="25" fillId="0" borderId="7" xfId="0" applyFont="1" applyFill="1" applyBorder="1" applyAlignment="1" applyProtection="1">
      <alignment horizontal="center" vertical="center" wrapText="1"/>
    </xf>
    <xf numFmtId="0" fontId="31" fillId="0" borderId="3" xfId="0" applyFont="1" applyFill="1" applyBorder="1" applyAlignment="1">
      <alignment horizontal="center" vertical="center"/>
    </xf>
    <xf numFmtId="0" fontId="28" fillId="5" borderId="3" xfId="0" applyFont="1" applyFill="1" applyBorder="1" applyAlignment="1">
      <alignment horizontal="center" vertical="center" wrapText="1"/>
    </xf>
    <xf numFmtId="0" fontId="31" fillId="0" borderId="0" xfId="0" applyFont="1" applyFill="1" applyBorder="1" applyAlignment="1">
      <alignment horizontal="center" vertical="center"/>
    </xf>
    <xf numFmtId="0" fontId="32" fillId="0" borderId="3" xfId="111" applyFont="1" applyFill="1" applyBorder="1" applyAlignment="1">
      <alignment horizontal="center" vertical="center"/>
    </xf>
    <xf numFmtId="0" fontId="32" fillId="0" borderId="2" xfId="0" applyFont="1" applyFill="1" applyBorder="1" applyAlignment="1">
      <alignment horizontal="center" vertical="center"/>
    </xf>
    <xf numFmtId="0" fontId="30" fillId="0" borderId="3" xfId="111" applyFont="1" applyFill="1" applyBorder="1" applyAlignment="1">
      <alignment horizontal="center" vertical="center"/>
    </xf>
    <xf numFmtId="0" fontId="24" fillId="0" borderId="3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/>
    </xf>
    <xf numFmtId="0" fontId="23" fillId="5" borderId="2" xfId="88" applyFont="1" applyFill="1" applyBorder="1" applyAlignment="1">
      <alignment horizontal="center" vertical="center" wrapText="1"/>
    </xf>
    <xf numFmtId="0" fontId="27" fillId="5" borderId="2" xfId="0" applyFont="1" applyFill="1" applyBorder="1" applyAlignment="1" applyProtection="1">
      <alignment horizontal="center" vertical="center"/>
    </xf>
    <xf numFmtId="14" fontId="33" fillId="5" borderId="3" xfId="0" applyNumberFormat="1" applyFont="1" applyFill="1" applyBorder="1" applyAlignment="1">
      <alignment horizontal="center" vertical="center"/>
    </xf>
    <xf numFmtId="0" fontId="29" fillId="5" borderId="2" xfId="113" applyFont="1" applyFill="1" applyBorder="1" applyAlignment="1">
      <alignment horizontal="center" vertical="center" wrapText="1"/>
    </xf>
    <xf numFmtId="0" fontId="25" fillId="5" borderId="2" xfId="0" applyFont="1" applyFill="1" applyBorder="1" applyAlignment="1" applyProtection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34" fillId="0" borderId="9" xfId="0" applyFont="1" applyFill="1" applyBorder="1" applyAlignment="1">
      <alignment horizontal="center" vertical="center"/>
    </xf>
    <xf numFmtId="14" fontId="35" fillId="0" borderId="9" xfId="0" applyNumberFormat="1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 wrapText="1"/>
    </xf>
    <xf numFmtId="14" fontId="35" fillId="0" borderId="2" xfId="0" applyNumberFormat="1" applyFont="1" applyFill="1" applyBorder="1" applyAlignment="1">
      <alignment horizontal="center" vertical="center"/>
    </xf>
    <xf numFmtId="0" fontId="36" fillId="0" borderId="3" xfId="0" applyFont="1" applyFill="1" applyBorder="1" applyAlignment="1">
      <alignment horizontal="center" vertical="center" wrapText="1"/>
    </xf>
    <xf numFmtId="14" fontId="33" fillId="0" borderId="3" xfId="0" applyNumberFormat="1" applyFont="1" applyFill="1" applyBorder="1" applyAlignment="1">
      <alignment horizontal="center" vertical="center"/>
    </xf>
    <xf numFmtId="0" fontId="36" fillId="5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37" fillId="0" borderId="0" xfId="0" applyFont="1" applyFill="1" applyAlignment="1">
      <alignment horizontal="center" vertical="center" wrapText="1"/>
    </xf>
    <xf numFmtId="0" fontId="37" fillId="0" borderId="0" xfId="0" applyFont="1" applyAlignment="1">
      <alignment horizontal="center" vertical="center" wrapText="1"/>
    </xf>
    <xf numFmtId="179" fontId="22" fillId="0" borderId="4" xfId="0" applyNumberFormat="1" applyFont="1" applyFill="1" applyBorder="1" applyAlignment="1">
      <alignment horizontal="center" vertical="center" wrapText="1"/>
    </xf>
    <xf numFmtId="49" fontId="3" fillId="6" borderId="2" xfId="88" applyNumberFormat="1" applyFont="1" applyFill="1" applyBorder="1" applyAlignment="1">
      <alignment horizontal="center" vertical="center" wrapText="1"/>
    </xf>
    <xf numFmtId="0" fontId="3" fillId="2" borderId="2" xfId="92" applyFont="1" applyFill="1" applyBorder="1" applyAlignment="1">
      <alignment horizontal="center" vertical="center" wrapText="1"/>
    </xf>
    <xf numFmtId="179" fontId="22" fillId="0" borderId="7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9" fontId="38" fillId="0" borderId="10" xfId="0" applyNumberFormat="1" applyFont="1" applyFill="1" applyBorder="1" applyAlignment="1" applyProtection="1">
      <alignment horizontal="center" vertical="center" wrapText="1"/>
    </xf>
    <xf numFmtId="0" fontId="39" fillId="3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 wrapText="1"/>
    </xf>
    <xf numFmtId="176" fontId="29" fillId="0" borderId="2" xfId="0" applyNumberFormat="1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vertical="center"/>
    </xf>
    <xf numFmtId="179" fontId="40" fillId="0" borderId="2" xfId="0" applyNumberFormat="1" applyFont="1" applyFill="1" applyBorder="1" applyAlignment="1" applyProtection="1">
      <alignment horizontal="center" vertical="center" wrapText="1"/>
    </xf>
    <xf numFmtId="179" fontId="40" fillId="0" borderId="10" xfId="0" applyNumberFormat="1" applyFont="1" applyFill="1" applyBorder="1" applyAlignment="1" applyProtection="1">
      <alignment horizontal="center" vertical="center" wrapText="1"/>
    </xf>
    <xf numFmtId="0" fontId="41" fillId="10" borderId="2" xfId="0" applyFont="1" applyFill="1" applyBorder="1" applyAlignment="1" applyProtection="1">
      <alignment horizontal="center" vertical="center" wrapText="1"/>
    </xf>
    <xf numFmtId="0" fontId="31" fillId="10" borderId="5" xfId="0" applyFont="1" applyFill="1" applyBorder="1" applyAlignment="1" applyProtection="1">
      <alignment horizontal="center" vertical="center"/>
      <protection hidden="1"/>
    </xf>
    <xf numFmtId="0" fontId="42" fillId="3" borderId="2" xfId="0" applyFont="1" applyFill="1" applyBorder="1" applyAlignment="1">
      <alignment horizontal="center" vertical="center"/>
    </xf>
    <xf numFmtId="179" fontId="41" fillId="0" borderId="7" xfId="0" applyNumberFormat="1" applyFont="1" applyFill="1" applyBorder="1" applyAlignment="1" applyProtection="1">
      <alignment horizontal="center" vertical="center" wrapText="1"/>
    </xf>
    <xf numFmtId="179" fontId="40" fillId="0" borderId="11" xfId="0" applyNumberFormat="1" applyFont="1" applyFill="1" applyBorder="1" applyAlignment="1" applyProtection="1">
      <alignment horizontal="center" vertical="center" wrapText="1"/>
    </xf>
    <xf numFmtId="0" fontId="43" fillId="0" borderId="2" xfId="0" applyFont="1" applyFill="1" applyBorder="1" applyAlignment="1" applyProtection="1">
      <alignment horizontal="center" vertical="center"/>
    </xf>
    <xf numFmtId="0" fontId="40" fillId="0" borderId="2" xfId="0" applyFont="1" applyFill="1" applyBorder="1" applyAlignment="1" applyProtection="1">
      <alignment horizontal="center" vertical="center" wrapText="1"/>
    </xf>
    <xf numFmtId="0" fontId="27" fillId="0" borderId="10" xfId="0" applyFont="1" applyFill="1" applyBorder="1" applyAlignment="1" applyProtection="1">
      <alignment horizontal="center" vertical="center"/>
    </xf>
    <xf numFmtId="0" fontId="40" fillId="0" borderId="10" xfId="0" applyFont="1" applyFill="1" applyBorder="1" applyAlignment="1" applyProtection="1">
      <alignment horizontal="center" vertical="center" wrapText="1"/>
    </xf>
    <xf numFmtId="0" fontId="41" fillId="0" borderId="2" xfId="0" applyFont="1" applyFill="1" applyBorder="1" applyAlignment="1" applyProtection="1">
      <alignment horizontal="center" vertical="center" wrapText="1"/>
    </xf>
    <xf numFmtId="0" fontId="31" fillId="0" borderId="5" xfId="0" applyFont="1" applyFill="1" applyBorder="1" applyAlignment="1" applyProtection="1">
      <alignment horizontal="center" vertical="center"/>
      <protection hidden="1"/>
    </xf>
    <xf numFmtId="0" fontId="41" fillId="3" borderId="2" xfId="0" applyFont="1" applyFill="1" applyBorder="1" applyAlignment="1" applyProtection="1">
      <alignment horizontal="center" vertical="center" wrapText="1"/>
    </xf>
    <xf numFmtId="0" fontId="42" fillId="0" borderId="2" xfId="0" applyFont="1" applyFill="1" applyBorder="1" applyAlignment="1">
      <alignment horizontal="center" vertical="center"/>
    </xf>
    <xf numFmtId="0" fontId="41" fillId="0" borderId="10" xfId="0" applyFont="1" applyFill="1" applyBorder="1" applyAlignment="1" applyProtection="1">
      <alignment horizontal="center" vertical="center" wrapText="1"/>
    </xf>
    <xf numFmtId="0" fontId="41" fillId="0" borderId="2" xfId="0" applyFont="1" applyFill="1" applyBorder="1" applyAlignment="1" applyProtection="1">
      <alignment horizontal="center" vertical="center"/>
    </xf>
    <xf numFmtId="0" fontId="44" fillId="0" borderId="2" xfId="0" applyFont="1" applyFill="1" applyBorder="1" applyAlignment="1" applyProtection="1">
      <alignment horizontal="center" vertical="center" wrapText="1"/>
    </xf>
    <xf numFmtId="0" fontId="40" fillId="5" borderId="2" xfId="0" applyFont="1" applyFill="1" applyBorder="1" applyAlignment="1" applyProtection="1">
      <alignment horizontal="center" vertical="center" wrapText="1"/>
    </xf>
    <xf numFmtId="0" fontId="40" fillId="5" borderId="10" xfId="0" applyFont="1" applyFill="1" applyBorder="1" applyAlignment="1" applyProtection="1">
      <alignment horizontal="center" vertical="center" wrapText="1"/>
    </xf>
    <xf numFmtId="0" fontId="39" fillId="5" borderId="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 wrapText="1"/>
    </xf>
    <xf numFmtId="176" fontId="29" fillId="5" borderId="2" xfId="0" applyNumberFormat="1" applyFont="1" applyFill="1" applyBorder="1" applyAlignment="1">
      <alignment horizontal="center" vertical="center" wrapText="1"/>
    </xf>
    <xf numFmtId="176" fontId="37" fillId="6" borderId="2" xfId="0" applyNumberFormat="1" applyFont="1" applyFill="1" applyBorder="1" applyAlignment="1">
      <alignment horizontal="center" vertical="center" wrapText="1"/>
    </xf>
    <xf numFmtId="176" fontId="19" fillId="3" borderId="2" xfId="0" applyNumberFormat="1" applyFont="1" applyFill="1" applyBorder="1" applyAlignment="1">
      <alignment horizontal="center" vertical="center" wrapText="1"/>
    </xf>
    <xf numFmtId="176" fontId="45" fillId="0" borderId="2" xfId="0" applyNumberFormat="1" applyFont="1" applyFill="1" applyBorder="1" applyAlignment="1">
      <alignment horizontal="center" vertical="center" wrapText="1"/>
    </xf>
    <xf numFmtId="176" fontId="45" fillId="6" borderId="2" xfId="0" applyNumberFormat="1" applyFont="1" applyFill="1" applyBorder="1" applyAlignment="1">
      <alignment horizontal="center" vertical="center" wrapText="1"/>
    </xf>
    <xf numFmtId="0" fontId="3" fillId="2" borderId="4" xfId="92" applyFont="1" applyFill="1" applyBorder="1" applyAlignment="1">
      <alignment horizontal="center" vertical="center" wrapText="1"/>
    </xf>
    <xf numFmtId="0" fontId="3" fillId="2" borderId="7" xfId="92" applyFont="1" applyFill="1" applyBorder="1" applyAlignment="1">
      <alignment horizontal="center" vertical="center" wrapText="1"/>
    </xf>
    <xf numFmtId="176" fontId="19" fillId="0" borderId="2" xfId="0" applyNumberFormat="1" applyFont="1" applyBorder="1" applyAlignment="1">
      <alignment horizontal="center" vertical="center" wrapText="1"/>
    </xf>
    <xf numFmtId="176" fontId="19" fillId="0" borderId="2" xfId="0" applyNumberFormat="1" applyFont="1" applyFill="1" applyBorder="1" applyAlignment="1">
      <alignment horizontal="center" vertical="center" wrapText="1"/>
    </xf>
    <xf numFmtId="176" fontId="19" fillId="5" borderId="2" xfId="0" applyNumberFormat="1" applyFont="1" applyFill="1" applyBorder="1" applyAlignment="1">
      <alignment horizontal="center" vertical="center" wrapText="1"/>
    </xf>
    <xf numFmtId="0" fontId="3" fillId="2" borderId="4" xfId="103" applyFont="1" applyFill="1" applyBorder="1" applyAlignment="1">
      <alignment horizontal="center" vertical="center" wrapText="1"/>
    </xf>
    <xf numFmtId="0" fontId="3" fillId="2" borderId="7" xfId="103" applyFont="1" applyFill="1" applyBorder="1" applyAlignment="1">
      <alignment horizontal="center" vertical="center" wrapText="1"/>
    </xf>
    <xf numFmtId="0" fontId="25" fillId="3" borderId="2" xfId="0" applyFont="1" applyFill="1" applyBorder="1" applyAlignment="1">
      <alignment horizontal="center" vertical="center"/>
    </xf>
    <xf numFmtId="176" fontId="37" fillId="3" borderId="2" xfId="0" applyNumberFormat="1" applyFont="1" applyFill="1" applyBorder="1" applyAlignment="1">
      <alignment horizontal="center" vertical="center" wrapText="1"/>
    </xf>
    <xf numFmtId="0" fontId="23" fillId="3" borderId="2" xfId="0" applyFont="1" applyFill="1" applyBorder="1" applyAlignment="1">
      <alignment horizontal="center" vertical="center"/>
    </xf>
    <xf numFmtId="178" fontId="37" fillId="0" borderId="0" xfId="0" applyNumberFormat="1" applyFont="1" applyAlignment="1">
      <alignment horizontal="center" vertical="center" wrapText="1"/>
    </xf>
    <xf numFmtId="176" fontId="37" fillId="0" borderId="0" xfId="0" applyNumberFormat="1" applyFont="1" applyAlignment="1">
      <alignment horizontal="center" vertical="center" wrapText="1"/>
    </xf>
    <xf numFmtId="178" fontId="3" fillId="2" borderId="2" xfId="92" applyNumberFormat="1" applyFont="1" applyFill="1" applyBorder="1" applyAlignment="1">
      <alignment horizontal="center" vertical="center" wrapText="1"/>
    </xf>
    <xf numFmtId="176" fontId="3" fillId="2" borderId="2" xfId="92" applyNumberFormat="1" applyFont="1" applyFill="1" applyBorder="1" applyAlignment="1">
      <alignment horizontal="center" vertical="center" wrapText="1"/>
    </xf>
    <xf numFmtId="176" fontId="3" fillId="2" borderId="4" xfId="92" applyNumberFormat="1" applyFont="1" applyFill="1" applyBorder="1" applyAlignment="1">
      <alignment horizontal="center" vertical="center" wrapText="1"/>
    </xf>
    <xf numFmtId="177" fontId="3" fillId="2" borderId="2" xfId="92" applyNumberFormat="1" applyFont="1" applyFill="1" applyBorder="1" applyAlignment="1">
      <alignment horizontal="center" vertical="center" wrapText="1"/>
    </xf>
    <xf numFmtId="176" fontId="3" fillId="2" borderId="7" xfId="92" applyNumberFormat="1" applyFont="1" applyFill="1" applyBorder="1" applyAlignment="1">
      <alignment horizontal="center" vertical="center" wrapText="1"/>
    </xf>
    <xf numFmtId="176" fontId="0" fillId="0" borderId="2" xfId="0" applyNumberFormat="1" applyFont="1" applyBorder="1" applyAlignment="1">
      <alignment horizontal="center" vertical="center" wrapText="1"/>
    </xf>
    <xf numFmtId="176" fontId="46" fillId="0" borderId="2" xfId="0" applyNumberFormat="1" applyFont="1" applyFill="1" applyBorder="1" applyAlignment="1" applyProtection="1">
      <alignment horizontal="center" vertical="center" wrapText="1"/>
    </xf>
    <xf numFmtId="0" fontId="19" fillId="0" borderId="2" xfId="0" applyNumberFormat="1" applyFont="1" applyBorder="1" applyAlignment="1">
      <alignment horizontal="center" vertical="center" wrapText="1"/>
    </xf>
    <xf numFmtId="176" fontId="0" fillId="5" borderId="2" xfId="0" applyNumberFormat="1" applyFont="1" applyFill="1" applyBorder="1" applyAlignment="1">
      <alignment horizontal="center" vertical="center" wrapText="1"/>
    </xf>
    <xf numFmtId="0" fontId="19" fillId="5" borderId="2" xfId="0" applyNumberFormat="1" applyFont="1" applyFill="1" applyBorder="1" applyAlignment="1">
      <alignment horizontal="center" vertical="center" wrapText="1"/>
    </xf>
    <xf numFmtId="176" fontId="45" fillId="3" borderId="2" xfId="0" applyNumberFormat="1" applyFont="1" applyFill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4" fillId="2" borderId="2" xfId="92" applyFont="1" applyFill="1" applyBorder="1" applyAlignment="1">
      <alignment horizontal="center" vertical="center" wrapText="1"/>
    </xf>
    <xf numFmtId="0" fontId="4" fillId="0" borderId="2" xfId="88" applyFont="1" applyBorder="1" applyAlignment="1">
      <alignment horizontal="center" vertical="center" wrapText="1"/>
    </xf>
    <xf numFmtId="0" fontId="20" fillId="0" borderId="2" xfId="88" applyFont="1" applyBorder="1" applyAlignment="1">
      <alignment horizontal="center" vertical="center" wrapText="1"/>
    </xf>
    <xf numFmtId="14" fontId="20" fillId="0" borderId="2" xfId="88" applyNumberFormat="1" applyFont="1" applyBorder="1" applyAlignment="1">
      <alignment horizontal="center" vertical="center" wrapText="1"/>
    </xf>
    <xf numFmtId="0" fontId="48" fillId="0" borderId="2" xfId="0" applyFont="1" applyFill="1" applyBorder="1" applyAlignment="1">
      <alignment horizontal="center" vertical="center"/>
    </xf>
    <xf numFmtId="14" fontId="6" fillId="0" borderId="2" xfId="88" applyNumberFormat="1" applyFont="1" applyBorder="1" applyAlignment="1">
      <alignment horizontal="center" vertical="center" wrapText="1"/>
    </xf>
    <xf numFmtId="49" fontId="6" fillId="0" borderId="2" xfId="88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49" fillId="11" borderId="2" xfId="0" applyFont="1" applyFill="1" applyBorder="1" applyAlignment="1">
      <alignment horizontal="center" vertical="center"/>
    </xf>
    <xf numFmtId="0" fontId="6" fillId="0" borderId="2" xfId="88" applyFont="1" applyBorder="1" applyAlignment="1">
      <alignment horizontal="center" vertical="center" wrapText="1"/>
    </xf>
    <xf numFmtId="49" fontId="50" fillId="0" borderId="2" xfId="0" applyNumberFormat="1" applyFont="1" applyFill="1" applyBorder="1" applyAlignment="1">
      <alignment horizontal="center" vertical="center" wrapText="1"/>
    </xf>
    <xf numFmtId="0" fontId="49" fillId="0" borderId="2" xfId="0" applyFont="1" applyFill="1" applyBorder="1" applyAlignment="1">
      <alignment horizontal="center" vertical="center"/>
    </xf>
    <xf numFmtId="0" fontId="51" fillId="0" borderId="2" xfId="0" applyFont="1" applyFill="1" applyBorder="1" applyAlignment="1">
      <alignment horizontal="center" vertical="center"/>
    </xf>
    <xf numFmtId="0" fontId="51" fillId="0" borderId="2" xfId="0" applyFont="1" applyFill="1" applyBorder="1" applyAlignment="1" applyProtection="1">
      <alignment horizontal="center" vertical="center"/>
    </xf>
    <xf numFmtId="49" fontId="48" fillId="0" borderId="2" xfId="0" applyNumberFormat="1" applyFont="1" applyFill="1" applyBorder="1" applyAlignment="1">
      <alignment horizontal="center" vertical="center"/>
    </xf>
    <xf numFmtId="0" fontId="52" fillId="0" borderId="2" xfId="0" applyFont="1" applyFill="1" applyBorder="1" applyAlignment="1" applyProtection="1">
      <alignment horizontal="center" vertical="center"/>
    </xf>
    <xf numFmtId="14" fontId="6" fillId="4" borderId="2" xfId="88" applyNumberFormat="1" applyFont="1" applyFill="1" applyBorder="1" applyAlignment="1">
      <alignment horizontal="center" vertical="center" wrapText="1"/>
    </xf>
    <xf numFmtId="0" fontId="53" fillId="3" borderId="2" xfId="0" applyFont="1" applyFill="1" applyBorder="1" applyAlignment="1">
      <alignment horizontal="center" vertical="center"/>
    </xf>
    <xf numFmtId="0" fontId="53" fillId="0" borderId="2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48" fillId="3" borderId="2" xfId="0" applyFont="1" applyFill="1" applyBorder="1" applyAlignment="1">
      <alignment horizontal="center" vertical="center"/>
    </xf>
    <xf numFmtId="0" fontId="48" fillId="0" borderId="2" xfId="0" applyFont="1" applyFill="1" applyBorder="1" applyAlignment="1">
      <alignment vertical="center"/>
    </xf>
    <xf numFmtId="14" fontId="6" fillId="9" borderId="2" xfId="88" applyNumberFormat="1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176" fontId="20" fillId="0" borderId="2" xfId="88" applyNumberFormat="1" applyFont="1" applyBorder="1" applyAlignment="1">
      <alignment horizontal="center" vertical="center" wrapText="1"/>
    </xf>
    <xf numFmtId="49" fontId="3" fillId="6" borderId="4" xfId="88" applyNumberFormat="1" applyFont="1" applyFill="1" applyBorder="1" applyAlignment="1">
      <alignment horizontal="center" vertical="center" wrapText="1"/>
    </xf>
    <xf numFmtId="49" fontId="3" fillId="6" borderId="7" xfId="88" applyNumberFormat="1" applyFont="1" applyFill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left" vertical="center" wrapText="1"/>
    </xf>
    <xf numFmtId="0" fontId="41" fillId="0" borderId="2" xfId="0" applyFont="1" applyFill="1" applyBorder="1" applyAlignment="1">
      <alignment horizontal="left" vertical="center" wrapText="1"/>
    </xf>
    <xf numFmtId="0" fontId="41" fillId="0" borderId="2" xfId="0" applyFont="1" applyFill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53" fillId="0" borderId="2" xfId="0" applyFont="1" applyFill="1" applyBorder="1" applyAlignment="1">
      <alignment horizontal="center" vertical="center" wrapText="1"/>
    </xf>
    <xf numFmtId="0" fontId="54" fillId="0" borderId="2" xfId="0" applyFont="1" applyFill="1" applyBorder="1" applyAlignment="1">
      <alignment horizontal="center" vertical="center"/>
    </xf>
    <xf numFmtId="176" fontId="19" fillId="2" borderId="2" xfId="0" applyNumberFormat="1" applyFont="1" applyFill="1" applyBorder="1" applyAlignment="1">
      <alignment horizontal="center" vertical="center" wrapText="1"/>
    </xf>
    <xf numFmtId="0" fontId="54" fillId="3" borderId="2" xfId="0" applyFont="1" applyFill="1" applyBorder="1" applyAlignment="1">
      <alignment horizontal="center" vertical="center"/>
    </xf>
    <xf numFmtId="0" fontId="23" fillId="3" borderId="2" xfId="92" applyFont="1" applyFill="1" applyBorder="1" applyAlignment="1">
      <alignment horizontal="center" vertical="center" wrapText="1"/>
    </xf>
    <xf numFmtId="0" fontId="51" fillId="3" borderId="3" xfId="0" applyFont="1" applyFill="1" applyBorder="1" applyAlignment="1" applyProtection="1">
      <alignment horizontal="center" vertical="center" wrapText="1"/>
    </xf>
    <xf numFmtId="176" fontId="25" fillId="0" borderId="3" xfId="0" applyNumberFormat="1" applyFont="1" applyFill="1" applyBorder="1" applyAlignment="1" applyProtection="1">
      <alignment horizontal="center" vertical="center" wrapText="1"/>
    </xf>
    <xf numFmtId="0" fontId="23" fillId="3" borderId="2" xfId="0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center" wrapText="1"/>
    </xf>
    <xf numFmtId="0" fontId="36" fillId="0" borderId="2" xfId="0" applyFont="1" applyFill="1" applyBorder="1" applyAlignment="1">
      <alignment horizontal="center" vertical="center"/>
    </xf>
    <xf numFmtId="176" fontId="37" fillId="0" borderId="2" xfId="0" applyNumberFormat="1" applyFont="1" applyFill="1" applyBorder="1" applyAlignment="1">
      <alignment horizontal="center" vertical="center" wrapText="1"/>
    </xf>
    <xf numFmtId="0" fontId="22" fillId="9" borderId="12" xfId="0" applyFont="1" applyFill="1" applyBorder="1" applyAlignment="1" applyProtection="1">
      <alignment horizontal="center" vertical="center" wrapText="1"/>
    </xf>
    <xf numFmtId="0" fontId="22" fillId="0" borderId="13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10" fillId="7" borderId="13" xfId="0" applyFont="1" applyFill="1" applyBorder="1" applyAlignment="1">
      <alignment horizontal="center" vertical="center" wrapText="1"/>
    </xf>
    <xf numFmtId="49" fontId="10" fillId="0" borderId="13" xfId="0" applyNumberFormat="1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25" fillId="9" borderId="3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>
      <alignment horizontal="center" vertical="center" wrapText="1"/>
    </xf>
    <xf numFmtId="0" fontId="10" fillId="7" borderId="12" xfId="0" applyFont="1" applyFill="1" applyBorder="1" applyAlignment="1">
      <alignment horizontal="center" vertical="center" wrapText="1"/>
    </xf>
    <xf numFmtId="0" fontId="55" fillId="0" borderId="15" xfId="0" applyFont="1" applyFill="1" applyBorder="1" applyAlignment="1">
      <alignment vertical="center" wrapText="1"/>
    </xf>
    <xf numFmtId="0" fontId="25" fillId="0" borderId="3" xfId="0" applyFont="1" applyFill="1" applyBorder="1" applyAlignment="1" applyProtection="1">
      <alignment horizontal="center" vertical="center" wrapText="1"/>
    </xf>
    <xf numFmtId="0" fontId="23" fillId="8" borderId="3" xfId="0" applyFont="1" applyFill="1" applyBorder="1" applyAlignment="1">
      <alignment horizontal="center" vertical="center" wrapText="1"/>
    </xf>
    <xf numFmtId="0" fontId="38" fillId="0" borderId="16" xfId="0" applyFont="1" applyFill="1" applyBorder="1" applyAlignment="1">
      <alignment horizontal="center" vertical="center" wrapText="1"/>
    </xf>
    <xf numFmtId="0" fontId="38" fillId="0" borderId="3" xfId="0" applyFont="1" applyFill="1" applyBorder="1" applyAlignment="1">
      <alignment horizontal="center" vertical="center" wrapText="1"/>
    </xf>
    <xf numFmtId="0" fontId="38" fillId="9" borderId="5" xfId="0" applyFont="1" applyFill="1" applyBorder="1" applyAlignment="1">
      <alignment horizontal="center" vertical="center" wrapText="1"/>
    </xf>
    <xf numFmtId="0" fontId="38" fillId="0" borderId="2" xfId="0" applyFont="1" applyFill="1" applyBorder="1" applyAlignment="1">
      <alignment horizontal="center" vertical="center"/>
    </xf>
    <xf numFmtId="0" fontId="38" fillId="0" borderId="17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38" fillId="0" borderId="18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38" fillId="3" borderId="5" xfId="0" applyFont="1" applyFill="1" applyBorder="1" applyAlignment="1">
      <alignment horizontal="center" vertical="center" wrapText="1"/>
    </xf>
    <xf numFmtId="0" fontId="23" fillId="0" borderId="6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vertical="center" wrapText="1"/>
    </xf>
    <xf numFmtId="0" fontId="38" fillId="0" borderId="6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49" fontId="3" fillId="3" borderId="4" xfId="88" applyNumberFormat="1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0" borderId="21" xfId="0" applyFont="1" applyFill="1" applyBorder="1" applyAlignment="1">
      <alignment horizontal="center" vertical="center" wrapText="1"/>
    </xf>
    <xf numFmtId="49" fontId="3" fillId="3" borderId="7" xfId="88" applyNumberFormat="1" applyFont="1" applyFill="1" applyBorder="1" applyAlignment="1">
      <alignment horizontal="center" vertical="center" wrapText="1"/>
    </xf>
    <xf numFmtId="0" fontId="38" fillId="3" borderId="12" xfId="0" applyFont="1" applyFill="1" applyBorder="1" applyAlignment="1">
      <alignment horizontal="center" vertical="center" wrapText="1"/>
    </xf>
    <xf numFmtId="0" fontId="38" fillId="0" borderId="5" xfId="0" applyFont="1" applyFill="1" applyBorder="1" applyAlignment="1">
      <alignment horizontal="center" vertical="center" wrapText="1"/>
    </xf>
    <xf numFmtId="0" fontId="38" fillId="0" borderId="2" xfId="0" applyFont="1" applyFill="1" applyBorder="1" applyAlignment="1">
      <alignment horizontal="center" vertical="center" wrapText="1"/>
    </xf>
    <xf numFmtId="0" fontId="38" fillId="0" borderId="22" xfId="0" applyFont="1" applyFill="1" applyBorder="1" applyAlignment="1">
      <alignment horizontal="center" vertical="center"/>
    </xf>
    <xf numFmtId="0" fontId="38" fillId="7" borderId="2" xfId="0" applyFont="1" applyFill="1" applyBorder="1" applyAlignment="1">
      <alignment horizontal="center" vertical="center" wrapText="1"/>
    </xf>
    <xf numFmtId="176" fontId="19" fillId="0" borderId="2" xfId="0" applyNumberFormat="1" applyFont="1" applyFill="1" applyBorder="1" applyAlignment="1">
      <alignment horizontal="center" vertical="center"/>
    </xf>
    <xf numFmtId="0" fontId="38" fillId="3" borderId="22" xfId="0" applyFont="1" applyFill="1" applyBorder="1" applyAlignment="1">
      <alignment horizontal="center" vertical="center"/>
    </xf>
    <xf numFmtId="178" fontId="19" fillId="0" borderId="2" xfId="0" applyNumberFormat="1" applyFont="1" applyBorder="1" applyAlignment="1">
      <alignment horizontal="center" vertical="center" wrapText="1"/>
    </xf>
    <xf numFmtId="179" fontId="6" fillId="0" borderId="2" xfId="87" applyNumberFormat="1" applyFont="1" applyFill="1" applyBorder="1" applyAlignment="1">
      <alignment horizontal="center" vertical="center" wrapText="1"/>
    </xf>
    <xf numFmtId="0" fontId="56" fillId="0" borderId="0" xfId="0" applyFont="1" applyAlignment="1">
      <alignment horizontal="center" vertical="center" wrapText="1"/>
    </xf>
    <xf numFmtId="0" fontId="57" fillId="3" borderId="23" xfId="88" applyFont="1" applyFill="1" applyBorder="1" applyAlignment="1">
      <alignment horizontal="center" vertical="center" wrapText="1"/>
    </xf>
    <xf numFmtId="179" fontId="21" fillId="9" borderId="3" xfId="0" applyNumberFormat="1" applyFont="1" applyFill="1" applyBorder="1" applyAlignment="1" applyProtection="1">
      <alignment horizontal="center" vertical="center" wrapText="1"/>
    </xf>
    <xf numFmtId="0" fontId="21" fillId="9" borderId="3" xfId="0" applyFont="1" applyFill="1" applyBorder="1" applyAlignment="1" applyProtection="1">
      <alignment horizontal="center" vertical="center" wrapText="1"/>
    </xf>
    <xf numFmtId="0" fontId="57" fillId="3" borderId="7" xfId="88" applyFont="1" applyFill="1" applyBorder="1" applyAlignment="1">
      <alignment horizontal="center" vertical="center" wrapText="1"/>
    </xf>
    <xf numFmtId="179" fontId="39" fillId="9" borderId="3" xfId="0" applyNumberFormat="1" applyFont="1" applyFill="1" applyBorder="1" applyAlignment="1" applyProtection="1">
      <alignment horizontal="center" vertical="center" wrapText="1"/>
    </xf>
    <xf numFmtId="0" fontId="25" fillId="7" borderId="3" xfId="0" applyFont="1" applyFill="1" applyBorder="1" applyAlignment="1" applyProtection="1">
      <alignment horizontal="center" vertical="center" wrapText="1"/>
    </xf>
    <xf numFmtId="14" fontId="25" fillId="7" borderId="3" xfId="0" applyNumberFormat="1" applyFont="1" applyFill="1" applyBorder="1" applyAlignment="1" applyProtection="1">
      <alignment horizontal="center" vertical="center" wrapText="1"/>
    </xf>
    <xf numFmtId="0" fontId="39" fillId="0" borderId="3" xfId="0" applyFont="1" applyFill="1" applyBorder="1" applyAlignment="1" applyProtection="1">
      <alignment horizontal="center" vertical="center" wrapText="1"/>
    </xf>
    <xf numFmtId="0" fontId="25" fillId="3" borderId="3" xfId="0" applyFont="1" applyFill="1" applyBorder="1" applyAlignment="1" applyProtection="1">
      <alignment horizontal="center" vertical="center" wrapText="1"/>
    </xf>
    <xf numFmtId="14" fontId="25" fillId="3" borderId="3" xfId="0" applyNumberFormat="1" applyFont="1" applyFill="1" applyBorder="1" applyAlignment="1" applyProtection="1">
      <alignment horizontal="center" vertical="center" wrapText="1"/>
    </xf>
    <xf numFmtId="0" fontId="58" fillId="0" borderId="3" xfId="0" applyFont="1" applyFill="1" applyBorder="1" applyAlignment="1" applyProtection="1">
      <alignment horizontal="center" vertical="center" wrapText="1"/>
    </xf>
    <xf numFmtId="0" fontId="25" fillId="4" borderId="3" xfId="0" applyFont="1" applyFill="1" applyBorder="1" applyAlignment="1" applyProtection="1">
      <alignment horizontal="center" vertical="center" wrapText="1"/>
    </xf>
    <xf numFmtId="0" fontId="42" fillId="0" borderId="3" xfId="0" applyFont="1" applyFill="1" applyBorder="1" applyAlignment="1" applyProtection="1">
      <alignment horizontal="center" vertical="center" wrapText="1"/>
    </xf>
    <xf numFmtId="0" fontId="25" fillId="4" borderId="6" xfId="0" applyFont="1" applyFill="1" applyBorder="1" applyAlignment="1" applyProtection="1">
      <alignment horizontal="center" vertical="center" wrapText="1"/>
    </xf>
    <xf numFmtId="0" fontId="25" fillId="7" borderId="6" xfId="0" applyFont="1" applyFill="1" applyBorder="1" applyAlignment="1" applyProtection="1">
      <alignment horizontal="center" vertical="center" wrapText="1"/>
    </xf>
    <xf numFmtId="14" fontId="25" fillId="7" borderId="6" xfId="0" applyNumberFormat="1" applyFont="1" applyFill="1" applyBorder="1" applyAlignment="1" applyProtection="1">
      <alignment horizontal="center" vertical="center" wrapText="1"/>
    </xf>
    <xf numFmtId="0" fontId="25" fillId="0" borderId="6" xfId="0" applyFont="1" applyFill="1" applyBorder="1" applyAlignment="1" applyProtection="1">
      <alignment horizontal="center" vertical="center" wrapText="1"/>
    </xf>
    <xf numFmtId="0" fontId="56" fillId="0" borderId="2" xfId="0" applyFont="1" applyBorder="1" applyAlignment="1">
      <alignment horizontal="center" vertical="center" wrapText="1"/>
    </xf>
    <xf numFmtId="179" fontId="10" fillId="9" borderId="3" xfId="0" applyNumberFormat="1" applyFont="1" applyFill="1" applyBorder="1" applyAlignment="1" applyProtection="1">
      <alignment horizontal="center" vertical="center" wrapText="1"/>
    </xf>
    <xf numFmtId="0" fontId="21" fillId="12" borderId="3" xfId="0" applyFont="1" applyFill="1" applyBorder="1" applyAlignment="1" applyProtection="1">
      <alignment horizontal="center" vertical="center" wrapText="1"/>
    </xf>
    <xf numFmtId="179" fontId="24" fillId="9" borderId="6" xfId="0" applyNumberFormat="1" applyFont="1" applyFill="1" applyBorder="1" applyAlignment="1" applyProtection="1">
      <alignment horizontal="center" vertical="center" wrapText="1"/>
    </xf>
    <xf numFmtId="49" fontId="3" fillId="6" borderId="23" xfId="88" applyNumberFormat="1" applyFont="1" applyFill="1" applyBorder="1" applyAlignment="1">
      <alignment horizontal="center" vertical="center" wrapText="1"/>
    </xf>
    <xf numFmtId="179" fontId="25" fillId="7" borderId="3" xfId="0" applyNumberFormat="1" applyFont="1" applyFill="1" applyBorder="1" applyAlignment="1" applyProtection="1">
      <alignment horizontal="center" vertical="center" wrapText="1"/>
    </xf>
    <xf numFmtId="0" fontId="25" fillId="0" borderId="5" xfId="0" applyFont="1" applyFill="1" applyBorder="1" applyAlignment="1" applyProtection="1">
      <alignment horizontal="center" vertical="center" wrapText="1"/>
    </xf>
    <xf numFmtId="0" fontId="25" fillId="0" borderId="10" xfId="0" applyFont="1" applyFill="1" applyBorder="1" applyAlignment="1" applyProtection="1">
      <alignment horizontal="center" vertical="center" wrapText="1"/>
    </xf>
    <xf numFmtId="179" fontId="25" fillId="3" borderId="3" xfId="0" applyNumberFormat="1" applyFont="1" applyFill="1" applyBorder="1" applyAlignment="1" applyProtection="1">
      <alignment horizontal="center" vertical="center" wrapText="1"/>
    </xf>
    <xf numFmtId="0" fontId="25" fillId="3" borderId="5" xfId="0" applyFont="1" applyFill="1" applyBorder="1" applyAlignment="1" applyProtection="1">
      <alignment horizontal="center" vertical="center" wrapText="1"/>
    </xf>
    <xf numFmtId="0" fontId="36" fillId="3" borderId="5" xfId="0" applyFont="1" applyFill="1" applyBorder="1" applyAlignment="1" applyProtection="1">
      <alignment horizontal="center" vertical="center" wrapText="1"/>
    </xf>
    <xf numFmtId="179" fontId="36" fillId="3" borderId="3" xfId="0" applyNumberFormat="1" applyFont="1" applyFill="1" applyBorder="1" applyAlignment="1" applyProtection="1">
      <alignment horizontal="center" vertical="center" wrapText="1"/>
    </xf>
    <xf numFmtId="179" fontId="36" fillId="7" borderId="3" xfId="0" applyNumberFormat="1" applyFont="1" applyFill="1" applyBorder="1" applyAlignment="1" applyProtection="1">
      <alignment horizontal="center" vertical="center" wrapText="1"/>
    </xf>
    <xf numFmtId="0" fontId="25" fillId="0" borderId="24" xfId="0" applyFont="1" applyFill="1" applyBorder="1" applyAlignment="1" applyProtection="1">
      <alignment horizontal="center" vertical="center" wrapText="1"/>
    </xf>
    <xf numFmtId="179" fontId="36" fillId="7" borderId="5" xfId="0" applyNumberFormat="1" applyFont="1" applyFill="1" applyBorder="1" applyAlignment="1" applyProtection="1">
      <alignment horizontal="center" vertical="center" wrapText="1"/>
    </xf>
    <xf numFmtId="0" fontId="36" fillId="7" borderId="5" xfId="0" applyFont="1" applyFill="1" applyBorder="1" applyAlignment="1" applyProtection="1">
      <alignment horizontal="center" vertical="center" wrapText="1"/>
    </xf>
    <xf numFmtId="176" fontId="37" fillId="6" borderId="4" xfId="0" applyNumberFormat="1" applyFont="1" applyFill="1" applyBorder="1" applyAlignment="1">
      <alignment horizontal="center" vertical="center" wrapText="1"/>
    </xf>
    <xf numFmtId="0" fontId="25" fillId="7" borderId="25" xfId="0" applyFont="1" applyFill="1" applyBorder="1" applyAlignment="1" applyProtection="1">
      <alignment horizontal="center" vertical="center" wrapText="1"/>
    </xf>
    <xf numFmtId="0" fontId="23" fillId="2" borderId="2" xfId="92" applyFont="1" applyFill="1" applyBorder="1" applyAlignment="1">
      <alignment horizontal="center" vertical="center" wrapText="1"/>
    </xf>
    <xf numFmtId="0" fontId="10" fillId="0" borderId="12" xfId="0" applyFont="1" applyFill="1" applyBorder="1" applyAlignment="1" applyProtection="1">
      <alignment horizontal="center" vertical="center" wrapText="1"/>
    </xf>
    <xf numFmtId="179" fontId="10" fillId="0" borderId="12" xfId="0" applyNumberFormat="1" applyFont="1" applyFill="1" applyBorder="1" applyAlignment="1" applyProtection="1">
      <alignment horizontal="center" vertical="center" wrapText="1"/>
    </xf>
    <xf numFmtId="0" fontId="10" fillId="0" borderId="3" xfId="0" applyFont="1" applyFill="1" applyBorder="1" applyAlignment="1" applyProtection="1">
      <alignment horizontal="center" vertical="center" wrapText="1"/>
    </xf>
    <xf numFmtId="179" fontId="10" fillId="0" borderId="3" xfId="0" applyNumberFormat="1" applyFont="1" applyFill="1" applyBorder="1" applyAlignment="1" applyProtection="1">
      <alignment horizontal="center" vertical="center" wrapText="1"/>
    </xf>
    <xf numFmtId="0" fontId="39" fillId="9" borderId="3" xfId="0" applyFont="1" applyFill="1" applyBorder="1" applyAlignment="1" applyProtection="1">
      <alignment horizontal="center" vertical="center"/>
    </xf>
    <xf numFmtId="0" fontId="51" fillId="0" borderId="3" xfId="0" applyFont="1" applyFill="1" applyBorder="1" applyAlignment="1" applyProtection="1">
      <alignment horizontal="center" vertical="center"/>
    </xf>
    <xf numFmtId="0" fontId="25" fillId="0" borderId="3" xfId="0" applyFont="1" applyFill="1" applyBorder="1" applyAlignment="1" applyProtection="1">
      <alignment horizontal="center" vertical="center"/>
    </xf>
    <xf numFmtId="0" fontId="10" fillId="0" borderId="6" xfId="0" applyFont="1" applyFill="1" applyBorder="1" applyAlignment="1" applyProtection="1">
      <alignment horizontal="center" vertical="center" wrapText="1"/>
    </xf>
    <xf numFmtId="0" fontId="25" fillId="0" borderId="5" xfId="0" applyFont="1" applyFill="1" applyBorder="1" applyAlignment="1" applyProtection="1">
      <alignment horizontal="center" vertical="center"/>
    </xf>
    <xf numFmtId="179" fontId="21" fillId="0" borderId="2" xfId="0" applyNumberFormat="1" applyFont="1" applyFill="1" applyBorder="1" applyAlignment="1" applyProtection="1">
      <alignment horizontal="center" vertical="center" wrapText="1"/>
    </xf>
    <xf numFmtId="0" fontId="51" fillId="0" borderId="2" xfId="0" applyFont="1" applyFill="1" applyBorder="1" applyAlignment="1" applyProtection="1">
      <alignment horizontal="left" vertical="center" wrapText="1"/>
    </xf>
    <xf numFmtId="176" fontId="59" fillId="6" borderId="2" xfId="0" applyNumberFormat="1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51" fillId="0" borderId="2" xfId="0" applyFont="1" applyFill="1" applyBorder="1" applyAlignment="1" applyProtection="1">
      <alignment horizontal="center" vertical="center" wrapText="1"/>
    </xf>
    <xf numFmtId="0" fontId="25" fillId="0" borderId="2" xfId="0" applyFont="1" applyFill="1" applyBorder="1" applyAlignment="1" applyProtection="1">
      <alignment horizontal="center" vertical="center"/>
    </xf>
    <xf numFmtId="0" fontId="21" fillId="9" borderId="2" xfId="0" applyFont="1" applyFill="1" applyBorder="1" applyAlignment="1">
      <alignment horizontal="center" vertical="center" wrapText="1"/>
    </xf>
    <xf numFmtId="14" fontId="38" fillId="0" borderId="2" xfId="0" applyNumberFormat="1" applyFont="1" applyFill="1" applyBorder="1" applyAlignment="1">
      <alignment horizontal="center" vertical="center" wrapText="1"/>
    </xf>
    <xf numFmtId="14" fontId="38" fillId="7" borderId="2" xfId="0" applyNumberFormat="1" applyFont="1" applyFill="1" applyBorder="1" applyAlignment="1">
      <alignment horizontal="center" vertical="center" wrapText="1"/>
    </xf>
    <xf numFmtId="20" fontId="21" fillId="9" borderId="2" xfId="0" applyNumberFormat="1" applyFont="1" applyFill="1" applyBorder="1" applyAlignment="1">
      <alignment horizontal="center" vertical="center" wrapText="1"/>
    </xf>
    <xf numFmtId="0" fontId="60" fillId="9" borderId="2" xfId="0" applyFont="1" applyFill="1" applyBorder="1" applyAlignment="1">
      <alignment horizontal="center" vertical="center" wrapText="1"/>
    </xf>
    <xf numFmtId="0" fontId="38" fillId="7" borderId="2" xfId="0" applyFont="1" applyFill="1" applyBorder="1" applyAlignment="1">
      <alignment horizontal="center" vertical="center"/>
    </xf>
    <xf numFmtId="176" fontId="21" fillId="9" borderId="2" xfId="0" applyNumberFormat="1" applyFont="1" applyFill="1" applyBorder="1" applyAlignment="1">
      <alignment horizontal="center" vertical="center" wrapText="1"/>
    </xf>
    <xf numFmtId="0" fontId="55" fillId="9" borderId="2" xfId="0" applyFont="1" applyFill="1" applyBorder="1" applyAlignment="1">
      <alignment horizontal="center" vertical="center" wrapText="1"/>
    </xf>
    <xf numFmtId="176" fontId="38" fillId="7" borderId="2" xfId="0" applyNumberFormat="1" applyFont="1" applyFill="1" applyBorder="1" applyAlignment="1">
      <alignment horizontal="center" vertical="center" wrapText="1"/>
    </xf>
    <xf numFmtId="0" fontId="38" fillId="7" borderId="2" xfId="0" applyFont="1" applyFill="1" applyBorder="1" applyAlignment="1">
      <alignment horizontal="left" vertical="center" wrapText="1"/>
    </xf>
    <xf numFmtId="0" fontId="51" fillId="7" borderId="2" xfId="0" applyFont="1" applyFill="1" applyBorder="1" applyAlignment="1">
      <alignment vertical="center" wrapText="1"/>
    </xf>
    <xf numFmtId="0" fontId="24" fillId="7" borderId="2" xfId="0" applyFont="1" applyFill="1" applyBorder="1" applyAlignment="1">
      <alignment horizontal="center" vertical="center" wrapText="1"/>
    </xf>
    <xf numFmtId="0" fontId="30" fillId="5" borderId="2" xfId="0" applyFont="1" applyFill="1" applyBorder="1" applyAlignment="1">
      <alignment horizontal="left" vertical="center" wrapText="1"/>
    </xf>
    <xf numFmtId="0" fontId="61" fillId="7" borderId="2" xfId="0" applyFont="1" applyFill="1" applyBorder="1" applyAlignment="1">
      <alignment horizontal="left" vertical="center" wrapText="1"/>
    </xf>
    <xf numFmtId="0" fontId="51" fillId="7" borderId="2" xfId="0" applyFont="1" applyFill="1" applyBorder="1" applyAlignment="1">
      <alignment horizontal="center" vertical="center" wrapText="1"/>
    </xf>
    <xf numFmtId="0" fontId="62" fillId="3" borderId="2" xfId="0" applyFont="1" applyFill="1" applyBorder="1" applyAlignment="1">
      <alignment horizontal="left" vertical="center" wrapText="1"/>
    </xf>
    <xf numFmtId="0" fontId="38" fillId="3" borderId="26" xfId="0" applyFont="1" applyFill="1" applyBorder="1" applyAlignment="1" applyProtection="1">
      <alignment horizontal="center" vertical="center" wrapText="1"/>
    </xf>
    <xf numFmtId="0" fontId="56" fillId="0" borderId="0" xfId="0" applyFo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13" borderId="2" xfId="87" applyNumberFormat="1" applyFont="1" applyFill="1" applyBorder="1" applyAlignment="1">
      <alignment horizontal="center" vertical="center" wrapText="1"/>
    </xf>
    <xf numFmtId="179" fontId="57" fillId="13" borderId="2" xfId="87" applyNumberFormat="1" applyFont="1" applyFill="1" applyBorder="1" applyAlignment="1">
      <alignment horizontal="center" vertical="center" wrapText="1"/>
    </xf>
    <xf numFmtId="179" fontId="4" fillId="13" borderId="2" xfId="87" applyNumberFormat="1" applyFont="1" applyFill="1" applyBorder="1" applyAlignment="1">
      <alignment horizontal="center" vertical="center" wrapText="1"/>
    </xf>
    <xf numFmtId="0" fontId="4" fillId="0" borderId="2" xfId="87" applyNumberFormat="1" applyFont="1" applyFill="1" applyBorder="1" applyAlignment="1">
      <alignment horizontal="center" vertical="center" wrapText="1"/>
    </xf>
    <xf numFmtId="0" fontId="49" fillId="13" borderId="2" xfId="87" applyNumberFormat="1" applyFont="1" applyFill="1" applyBorder="1" applyAlignment="1">
      <alignment horizontal="center" vertical="center" wrapText="1"/>
    </xf>
    <xf numFmtId="179" fontId="42" fillId="14" borderId="2" xfId="87" applyNumberFormat="1" applyFont="1" applyFill="1" applyBorder="1" applyAlignment="1">
      <alignment horizontal="center" vertical="center" wrapText="1"/>
    </xf>
    <xf numFmtId="179" fontId="51" fillId="7" borderId="3" xfId="0" applyNumberFormat="1" applyFont="1" applyFill="1" applyBorder="1" applyAlignment="1" applyProtection="1">
      <alignment horizontal="center" vertical="center" wrapText="1"/>
    </xf>
    <xf numFmtId="14" fontId="63" fillId="0" borderId="3" xfId="0" applyNumberFormat="1" applyFont="1" applyFill="1" applyBorder="1" applyAlignment="1" applyProtection="1">
      <alignment horizontal="center" vertical="center" wrapText="1"/>
    </xf>
    <xf numFmtId="179" fontId="38" fillId="7" borderId="3" xfId="0" applyNumberFormat="1" applyFont="1" applyFill="1" applyBorder="1" applyAlignment="1" applyProtection="1">
      <alignment horizontal="center" vertical="center" wrapText="1"/>
    </xf>
    <xf numFmtId="0" fontId="23" fillId="0" borderId="2" xfId="103" applyFont="1" applyFill="1" applyBorder="1" applyAlignment="1">
      <alignment horizontal="center" vertical="center" wrapText="1"/>
    </xf>
    <xf numFmtId="0" fontId="56" fillId="0" borderId="27" xfId="0" applyFont="1" applyFill="1" applyBorder="1" applyAlignment="1" applyProtection="1">
      <alignment horizontal="center" vertical="center" wrapText="1"/>
    </xf>
    <xf numFmtId="0" fontId="38" fillId="0" borderId="3" xfId="0" applyFont="1" applyFill="1" applyBorder="1" applyAlignment="1" applyProtection="1">
      <alignment horizontal="center" vertical="center"/>
    </xf>
    <xf numFmtId="0" fontId="64" fillId="0" borderId="3" xfId="0" applyFont="1" applyFill="1" applyBorder="1" applyAlignment="1" applyProtection="1">
      <alignment horizontal="center" vertical="center"/>
    </xf>
    <xf numFmtId="0" fontId="38" fillId="0" borderId="6" xfId="0" applyFont="1" applyFill="1" applyBorder="1" applyAlignment="1" applyProtection="1">
      <alignment horizontal="center" vertical="center"/>
    </xf>
    <xf numFmtId="14" fontId="63" fillId="0" borderId="6" xfId="0" applyNumberFormat="1" applyFont="1" applyFill="1" applyBorder="1" applyAlignment="1" applyProtection="1">
      <alignment horizontal="center" vertical="center" wrapText="1"/>
    </xf>
    <xf numFmtId="0" fontId="25" fillId="0" borderId="6" xfId="0" applyFont="1" applyFill="1" applyBorder="1" applyAlignment="1" applyProtection="1">
      <alignment horizontal="center" vertical="center"/>
    </xf>
    <xf numFmtId="0" fontId="64" fillId="0" borderId="6" xfId="0" applyFont="1" applyFill="1" applyBorder="1" applyAlignment="1" applyProtection="1">
      <alignment horizontal="center" vertical="center"/>
    </xf>
    <xf numFmtId="0" fontId="56" fillId="0" borderId="28" xfId="0" applyFont="1" applyFill="1" applyBorder="1" applyAlignment="1" applyProtection="1">
      <alignment horizontal="center" vertical="center" wrapText="1"/>
    </xf>
    <xf numFmtId="0" fontId="65" fillId="7" borderId="3" xfId="0" applyFont="1" applyFill="1" applyBorder="1" applyAlignment="1" applyProtection="1">
      <alignment horizontal="center" vertical="center"/>
    </xf>
    <xf numFmtId="0" fontId="25" fillId="7" borderId="3" xfId="0" applyFont="1" applyFill="1" applyBorder="1" applyAlignment="1" applyProtection="1">
      <alignment horizontal="center" vertical="center"/>
    </xf>
    <xf numFmtId="176" fontId="0" fillId="0" borderId="10" xfId="0" applyNumberFormat="1" applyBorder="1" applyAlignment="1">
      <alignment horizontal="center" vertical="center"/>
    </xf>
    <xf numFmtId="176" fontId="56" fillId="0" borderId="28" xfId="0" applyNumberFormat="1" applyFont="1" applyBorder="1" applyAlignment="1">
      <alignment horizontal="center" vertical="center"/>
    </xf>
    <xf numFmtId="176" fontId="0" fillId="0" borderId="2" xfId="0" applyNumberFormat="1" applyBorder="1">
      <alignment vertical="center"/>
    </xf>
    <xf numFmtId="179" fontId="4" fillId="0" borderId="2" xfId="87" applyNumberFormat="1" applyFont="1" applyFill="1" applyBorder="1" applyAlignment="1">
      <alignment horizontal="center" vertical="center" wrapText="1"/>
    </xf>
    <xf numFmtId="179" fontId="20" fillId="0" borderId="2" xfId="87" applyNumberFormat="1" applyFont="1" applyFill="1" applyBorder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176" fontId="37" fillId="0" borderId="0" xfId="0" applyNumberFormat="1" applyFont="1" applyAlignment="1">
      <alignment horizontal="center" vertical="center"/>
    </xf>
    <xf numFmtId="0" fontId="66" fillId="15" borderId="2" xfId="0" applyFont="1" applyFill="1" applyBorder="1" applyAlignment="1">
      <alignment horizontal="center" vertical="center"/>
    </xf>
    <xf numFmtId="176" fontId="3" fillId="2" borderId="2" xfId="103" applyNumberFormat="1" applyFont="1" applyFill="1" applyBorder="1" applyAlignment="1">
      <alignment horizontal="center" vertical="center" wrapText="1"/>
    </xf>
    <xf numFmtId="179" fontId="38" fillId="0" borderId="3" xfId="0" applyNumberFormat="1" applyFont="1" applyFill="1" applyBorder="1" applyAlignment="1" applyProtection="1">
      <alignment horizontal="center" vertical="center" wrapText="1"/>
    </xf>
    <xf numFmtId="179" fontId="21" fillId="0" borderId="3" xfId="0" applyNumberFormat="1" applyFont="1" applyFill="1" applyBorder="1" applyAlignment="1" applyProtection="1">
      <alignment horizontal="center" vertical="center" wrapText="1"/>
    </xf>
    <xf numFmtId="176" fontId="23" fillId="2" borderId="2" xfId="103" applyNumberFormat="1" applyFont="1" applyFill="1" applyBorder="1" applyAlignment="1">
      <alignment horizontal="center" vertical="center" wrapText="1"/>
    </xf>
    <xf numFmtId="0" fontId="38" fillId="0" borderId="3" xfId="0" applyFont="1" applyFill="1" applyBorder="1" applyAlignment="1" applyProtection="1">
      <alignment horizontal="center" vertical="center" wrapText="1"/>
    </xf>
    <xf numFmtId="176" fontId="0" fillId="0" borderId="2" xfId="0" applyNumberFormat="1" applyBorder="1" applyAlignment="1">
      <alignment horizontal="center" vertical="center"/>
    </xf>
    <xf numFmtId="0" fontId="66" fillId="15" borderId="2" xfId="0" applyNumberFormat="1" applyFont="1" applyFill="1" applyBorder="1" applyAlignment="1">
      <alignment horizontal="center" vertical="center"/>
    </xf>
    <xf numFmtId="176" fontId="0" fillId="0" borderId="2" xfId="0" applyNumberFormat="1" applyBorder="1" applyAlignment="1">
      <alignment vertical="center" wrapText="1"/>
    </xf>
    <xf numFmtId="176" fontId="67" fillId="8" borderId="2" xfId="88" applyNumberFormat="1" applyFont="1" applyFill="1" applyBorder="1" applyAlignment="1">
      <alignment horizontal="center" vertical="center" wrapText="1"/>
    </xf>
    <xf numFmtId="176" fontId="19" fillId="0" borderId="2" xfId="0" applyNumberFormat="1" applyFont="1" applyBorder="1" applyAlignment="1">
      <alignment horizontal="center" vertical="center"/>
    </xf>
    <xf numFmtId="0" fontId="3" fillId="2" borderId="2" xfId="103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25" fillId="0" borderId="29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68" fillId="0" borderId="2" xfId="87" applyNumberFormat="1" applyFont="1" applyFill="1" applyBorder="1" applyAlignment="1">
      <alignment horizontal="center" vertical="center" wrapText="1"/>
    </xf>
    <xf numFmtId="0" fontId="23" fillId="14" borderId="2" xfId="0" applyFont="1" applyFill="1" applyBorder="1" applyAlignment="1">
      <alignment horizontal="center" vertical="center"/>
    </xf>
    <xf numFmtId="0" fontId="69" fillId="0" borderId="2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23" fillId="9" borderId="28" xfId="0" applyFont="1" applyFill="1" applyBorder="1" applyAlignment="1">
      <alignment horizontal="center" vertical="center"/>
    </xf>
    <xf numFmtId="0" fontId="70" fillId="0" borderId="2" xfId="0" applyFont="1" applyFill="1" applyBorder="1" applyAlignment="1">
      <alignment horizontal="center" vertical="center"/>
    </xf>
    <xf numFmtId="176" fontId="0" fillId="0" borderId="28" xfId="0" applyNumberFormat="1" applyFont="1" applyBorder="1" applyAlignment="1">
      <alignment horizontal="center" vertical="center"/>
    </xf>
    <xf numFmtId="176" fontId="0" fillId="0" borderId="2" xfId="0" applyNumberFormat="1" applyFont="1" applyBorder="1">
      <alignment vertical="center"/>
    </xf>
    <xf numFmtId="0" fontId="33" fillId="0" borderId="2" xfId="0" applyFont="1" applyFill="1" applyBorder="1" applyAlignment="1">
      <alignment horizontal="center" vertical="center"/>
    </xf>
    <xf numFmtId="0" fontId="71" fillId="0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176" fontId="46" fillId="2" borderId="2" xfId="0" applyNumberFormat="1" applyFont="1" applyFill="1" applyBorder="1" applyAlignment="1" applyProtection="1">
      <alignment horizontal="center" vertical="center" wrapText="1"/>
    </xf>
    <xf numFmtId="0" fontId="23" fillId="2" borderId="2" xfId="103" applyFont="1" applyFill="1" applyBorder="1" applyAlignment="1">
      <alignment horizontal="center" vertical="center" wrapText="1"/>
    </xf>
    <xf numFmtId="176" fontId="29" fillId="0" borderId="2" xfId="0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vertical="center"/>
    </xf>
    <xf numFmtId="0" fontId="32" fillId="0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 wrapText="1"/>
    </xf>
    <xf numFmtId="176" fontId="3" fillId="0" borderId="0" xfId="0" applyNumberFormat="1" applyFont="1" applyFill="1" applyBorder="1" applyAlignment="1">
      <alignment vertical="center"/>
    </xf>
    <xf numFmtId="176" fontId="23" fillId="0" borderId="0" xfId="0" applyNumberFormat="1" applyFont="1" applyFill="1" applyBorder="1" applyAlignment="1">
      <alignment vertical="center"/>
    </xf>
    <xf numFmtId="176" fontId="23" fillId="0" borderId="0" xfId="0" applyNumberFormat="1" applyFont="1" applyFill="1" applyBorder="1" applyAlignment="1">
      <alignment horizontal="center" vertical="center"/>
    </xf>
    <xf numFmtId="178" fontId="23" fillId="0" borderId="0" xfId="0" applyNumberFormat="1" applyFont="1" applyFill="1" applyBorder="1" applyAlignment="1">
      <alignment vertical="center"/>
    </xf>
    <xf numFmtId="0" fontId="49" fillId="0" borderId="0" xfId="0" applyFont="1" applyFill="1" applyBorder="1" applyAlignment="1">
      <alignment vertical="center" wrapText="1"/>
    </xf>
    <xf numFmtId="0" fontId="0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vertical="center"/>
    </xf>
    <xf numFmtId="0" fontId="0" fillId="0" borderId="2" xfId="0" applyNumberFormat="1" applyFont="1" applyFill="1" applyBorder="1" applyAlignment="1">
      <alignment vertical="center" wrapText="1"/>
    </xf>
    <xf numFmtId="0" fontId="10" fillId="7" borderId="3" xfId="0" applyFont="1" applyFill="1" applyBorder="1" applyAlignment="1" applyProtection="1">
      <alignment horizontal="center" vertical="center" wrapText="1"/>
    </xf>
    <xf numFmtId="179" fontId="72" fillId="0" borderId="3" xfId="0" applyNumberFormat="1" applyFont="1" applyFill="1" applyBorder="1" applyAlignment="1" applyProtection="1">
      <alignment horizontal="center" vertical="center" wrapText="1"/>
    </xf>
    <xf numFmtId="179" fontId="72" fillId="7" borderId="3" xfId="0" applyNumberFormat="1" applyFont="1" applyFill="1" applyBorder="1" applyAlignment="1" applyProtection="1">
      <alignment horizontal="center" vertical="center" wrapText="1"/>
    </xf>
    <xf numFmtId="179" fontId="10" fillId="7" borderId="3" xfId="0" applyNumberFormat="1" applyFont="1" applyFill="1" applyBorder="1" applyAlignment="1" applyProtection="1">
      <alignment horizontal="center" vertical="center" wrapText="1"/>
    </xf>
    <xf numFmtId="0" fontId="23" fillId="0" borderId="10" xfId="87" applyNumberFormat="1" applyFont="1" applyFill="1" applyBorder="1" applyAlignment="1">
      <alignment horizontal="center" vertical="center" wrapText="1"/>
    </xf>
    <xf numFmtId="49" fontId="29" fillId="14" borderId="3" xfId="0" applyNumberFormat="1" applyFont="1" applyFill="1" applyBorder="1" applyAlignment="1" applyProtection="1">
      <alignment horizontal="center" vertical="center"/>
    </xf>
    <xf numFmtId="49" fontId="25" fillId="0" borderId="3" xfId="0" applyNumberFormat="1" applyFont="1" applyFill="1" applyBorder="1" applyAlignment="1" applyProtection="1">
      <alignment horizontal="center" vertical="center"/>
    </xf>
    <xf numFmtId="49" fontId="25" fillId="0" borderId="3" xfId="0" applyNumberFormat="1" applyFont="1" applyFill="1" applyBorder="1" applyAlignment="1" applyProtection="1">
      <alignment horizontal="center" vertical="center" wrapText="1"/>
    </xf>
    <xf numFmtId="14" fontId="25" fillId="0" borderId="3" xfId="0" applyNumberFormat="1" applyFont="1" applyFill="1" applyBorder="1" applyAlignment="1" applyProtection="1">
      <alignment horizontal="center" vertical="center"/>
    </xf>
    <xf numFmtId="0" fontId="34" fillId="14" borderId="2" xfId="0" applyFont="1" applyFill="1" applyBorder="1" applyAlignment="1">
      <alignment horizontal="center" vertical="center"/>
    </xf>
    <xf numFmtId="49" fontId="25" fillId="14" borderId="2" xfId="0" applyNumberFormat="1" applyFont="1" applyFill="1" applyBorder="1" applyAlignment="1" applyProtection="1">
      <alignment horizontal="center" vertical="center"/>
    </xf>
    <xf numFmtId="0" fontId="25" fillId="9" borderId="3" xfId="0" applyFont="1" applyFill="1" applyBorder="1" applyAlignment="1" applyProtection="1">
      <alignment horizontal="center" vertical="center"/>
    </xf>
    <xf numFmtId="49" fontId="25" fillId="0" borderId="2" xfId="0" applyNumberFormat="1" applyFont="1" applyFill="1" applyBorder="1" applyAlignment="1" applyProtection="1">
      <alignment horizontal="center" vertical="center"/>
    </xf>
    <xf numFmtId="49" fontId="36" fillId="0" borderId="2" xfId="0" applyNumberFormat="1" applyFont="1" applyFill="1" applyBorder="1" applyAlignment="1" applyProtection="1">
      <alignment horizontal="center" vertical="center"/>
    </xf>
    <xf numFmtId="0" fontId="25" fillId="4" borderId="3" xfId="0" applyFont="1" applyFill="1" applyBorder="1" applyAlignment="1">
      <alignment horizontal="center" vertical="center"/>
    </xf>
    <xf numFmtId="49" fontId="73" fillId="0" borderId="2" xfId="0" applyNumberFormat="1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 wrapText="1"/>
    </xf>
    <xf numFmtId="180" fontId="25" fillId="7" borderId="3" xfId="0" applyNumberFormat="1" applyFont="1" applyFill="1" applyBorder="1" applyAlignment="1" applyProtection="1">
      <alignment horizontal="center" vertical="center" wrapText="1"/>
    </xf>
    <xf numFmtId="0" fontId="34" fillId="0" borderId="2" xfId="0" applyFont="1" applyFill="1" applyBorder="1" applyAlignment="1">
      <alignment horizontal="center" vertical="center"/>
    </xf>
    <xf numFmtId="14" fontId="25" fillId="7" borderId="3" xfId="0" applyNumberFormat="1" applyFont="1" applyFill="1" applyBorder="1" applyAlignment="1" applyProtection="1">
      <alignment horizontal="center" vertical="center"/>
    </xf>
    <xf numFmtId="0" fontId="36" fillId="0" borderId="2" xfId="0" applyFont="1" applyFill="1" applyBorder="1" applyAlignment="1" applyProtection="1">
      <alignment horizontal="center" vertical="center"/>
    </xf>
    <xf numFmtId="0" fontId="34" fillId="0" borderId="7" xfId="0" applyFont="1" applyFill="1" applyBorder="1" applyAlignment="1">
      <alignment horizontal="center" vertical="center"/>
    </xf>
    <xf numFmtId="0" fontId="25" fillId="0" borderId="7" xfId="0" applyFont="1" applyFill="1" applyBorder="1" applyAlignment="1" applyProtection="1">
      <alignment horizontal="center" vertical="center"/>
    </xf>
    <xf numFmtId="14" fontId="25" fillId="0" borderId="6" xfId="0" applyNumberFormat="1" applyFont="1" applyFill="1" applyBorder="1" applyAlignment="1" applyProtection="1">
      <alignment horizontal="center" vertical="center"/>
    </xf>
    <xf numFmtId="0" fontId="36" fillId="0" borderId="7" xfId="0" applyFont="1" applyFill="1" applyBorder="1" applyAlignment="1" applyProtection="1">
      <alignment horizontal="center" vertical="center"/>
    </xf>
    <xf numFmtId="0" fontId="25" fillId="0" borderId="3" xfId="0" applyFont="1" applyFill="1" applyBorder="1" applyAlignment="1">
      <alignment horizontal="center" vertical="center"/>
    </xf>
    <xf numFmtId="14" fontId="25" fillId="0" borderId="3" xfId="0" applyNumberFormat="1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 wrapText="1"/>
    </xf>
    <xf numFmtId="0" fontId="23" fillId="0" borderId="7" xfId="0" applyFont="1" applyFill="1" applyBorder="1" applyAlignment="1" applyProtection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25" fillId="0" borderId="4" xfId="0" applyFont="1" applyFill="1" applyBorder="1" applyAlignment="1" applyProtection="1">
      <alignment horizontal="center" vertical="center"/>
    </xf>
    <xf numFmtId="0" fontId="48" fillId="0" borderId="4" xfId="0" applyFont="1" applyFill="1" applyBorder="1" applyAlignment="1">
      <alignment horizontal="center" vertical="center"/>
    </xf>
    <xf numFmtId="0" fontId="38" fillId="0" borderId="4" xfId="0" applyFont="1" applyFill="1" applyBorder="1" applyAlignment="1">
      <alignment horizontal="center" vertical="center"/>
    </xf>
    <xf numFmtId="14" fontId="25" fillId="0" borderId="4" xfId="0" applyNumberFormat="1" applyFont="1" applyFill="1" applyBorder="1" applyAlignment="1" applyProtection="1">
      <alignment horizontal="center" vertical="center"/>
    </xf>
    <xf numFmtId="0" fontId="36" fillId="9" borderId="7" xfId="0" applyFont="1" applyFill="1" applyBorder="1" applyAlignment="1" applyProtection="1">
      <alignment horizontal="center" vertical="center"/>
    </xf>
    <xf numFmtId="0" fontId="48" fillId="0" borderId="2" xfId="0" applyFont="1" applyFill="1" applyBorder="1" applyAlignment="1">
      <alignment horizontal="center" vertical="center" wrapText="1"/>
    </xf>
    <xf numFmtId="14" fontId="48" fillId="0" borderId="2" xfId="0" applyNumberFormat="1" applyFont="1" applyFill="1" applyBorder="1" applyAlignment="1">
      <alignment horizontal="center" vertical="center" wrapText="1"/>
    </xf>
    <xf numFmtId="0" fontId="25" fillId="4" borderId="30" xfId="0" applyFont="1" applyFill="1" applyBorder="1" applyAlignment="1">
      <alignment horizontal="center" vertical="center"/>
    </xf>
    <xf numFmtId="0" fontId="25" fillId="9" borderId="7" xfId="0" applyFont="1" applyFill="1" applyBorder="1" applyAlignment="1" applyProtection="1">
      <alignment horizontal="center" vertical="center"/>
    </xf>
    <xf numFmtId="0" fontId="25" fillId="0" borderId="2" xfId="0" applyFont="1" applyFill="1" applyBorder="1" applyAlignment="1">
      <alignment horizontal="center" vertical="center" wrapText="1"/>
    </xf>
    <xf numFmtId="0" fontId="48" fillId="0" borderId="4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14" fontId="48" fillId="0" borderId="4" xfId="0" applyNumberFormat="1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 wrapText="1"/>
    </xf>
    <xf numFmtId="0" fontId="32" fillId="0" borderId="7" xfId="0" applyFont="1" applyFill="1" applyBorder="1" applyAlignment="1">
      <alignment horizontal="center" vertical="center"/>
    </xf>
    <xf numFmtId="0" fontId="32" fillId="0" borderId="2" xfId="0" applyFont="1" applyFill="1" applyBorder="1" applyAlignment="1">
      <alignment horizontal="center" vertical="center" wrapText="1"/>
    </xf>
    <xf numFmtId="0" fontId="25" fillId="0" borderId="3" xfId="0" applyNumberFormat="1" applyFont="1" applyFill="1" applyBorder="1" applyAlignment="1" applyProtection="1">
      <alignment horizontal="center" vertical="center" wrapText="1"/>
    </xf>
    <xf numFmtId="0" fontId="25" fillId="0" borderId="6" xfId="0" applyNumberFormat="1" applyFont="1" applyFill="1" applyBorder="1" applyAlignment="1" applyProtection="1">
      <alignment horizontal="center" vertical="center" wrapText="1"/>
    </xf>
    <xf numFmtId="0" fontId="25" fillId="0" borderId="3" xfId="0" applyNumberFormat="1" applyFont="1" applyFill="1" applyBorder="1" applyAlignment="1">
      <alignment horizontal="center" vertical="center" wrapText="1"/>
    </xf>
    <xf numFmtId="0" fontId="25" fillId="0" borderId="2" xfId="0" applyNumberFormat="1" applyFont="1" applyFill="1" applyBorder="1" applyAlignment="1" applyProtection="1">
      <alignment horizontal="center" vertical="center" wrapText="1"/>
    </xf>
    <xf numFmtId="0" fontId="0" fillId="0" borderId="10" xfId="0" applyNumberFormat="1" applyFont="1" applyFill="1" applyBorder="1" applyAlignment="1">
      <alignment vertical="center"/>
    </xf>
    <xf numFmtId="0" fontId="0" fillId="0" borderId="10" xfId="0" applyNumberFormat="1" applyFont="1" applyFill="1" applyBorder="1" applyAlignment="1">
      <alignment vertical="center" wrapText="1"/>
    </xf>
    <xf numFmtId="176" fontId="37" fillId="2" borderId="10" xfId="0" applyNumberFormat="1" applyFont="1" applyFill="1" applyBorder="1" applyAlignment="1">
      <alignment horizontal="center" vertical="center"/>
    </xf>
    <xf numFmtId="176" fontId="37" fillId="2" borderId="2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 applyProtection="1">
      <alignment horizontal="center" vertical="center" wrapText="1"/>
    </xf>
    <xf numFmtId="0" fontId="38" fillId="0" borderId="10" xfId="0" applyFont="1" applyFill="1" applyBorder="1" applyAlignment="1" applyProtection="1">
      <alignment vertical="center" wrapText="1"/>
    </xf>
    <xf numFmtId="176" fontId="66" fillId="16" borderId="2" xfId="0" applyNumberFormat="1" applyFont="1" applyFill="1" applyBorder="1" applyAlignment="1">
      <alignment horizontal="center" vertical="center"/>
    </xf>
    <xf numFmtId="0" fontId="38" fillId="0" borderId="10" xfId="0" applyFont="1" applyFill="1" applyBorder="1" applyAlignment="1" applyProtection="1">
      <alignment vertical="center"/>
    </xf>
    <xf numFmtId="0" fontId="7" fillId="0" borderId="3" xfId="0" applyFont="1" applyFill="1" applyBorder="1" applyAlignment="1" applyProtection="1">
      <alignment horizontal="center" vertical="center" wrapText="1"/>
    </xf>
    <xf numFmtId="0" fontId="7" fillId="0" borderId="10" xfId="0" applyFont="1" applyFill="1" applyBorder="1" applyAlignment="1" applyProtection="1">
      <alignment vertical="center"/>
    </xf>
    <xf numFmtId="0" fontId="38" fillId="0" borderId="6" xfId="0" applyFont="1" applyFill="1" applyBorder="1" applyAlignment="1" applyProtection="1">
      <alignment horizontal="center" vertical="center" wrapText="1"/>
    </xf>
    <xf numFmtId="0" fontId="6" fillId="3" borderId="3" xfId="0" applyFont="1" applyFill="1" applyBorder="1" applyAlignment="1" applyProtection="1">
      <alignment horizontal="center" vertical="center" wrapText="1"/>
    </xf>
    <xf numFmtId="0" fontId="6" fillId="0" borderId="10" xfId="0" applyFont="1" applyFill="1" applyBorder="1" applyAlignment="1" applyProtection="1">
      <alignment vertical="center" wrapText="1"/>
    </xf>
    <xf numFmtId="0" fontId="38" fillId="7" borderId="3" xfId="0" applyFont="1" applyFill="1" applyBorder="1" applyAlignment="1" applyProtection="1">
      <alignment horizontal="center" vertical="center"/>
    </xf>
    <xf numFmtId="0" fontId="25" fillId="7" borderId="5" xfId="0" applyFont="1" applyFill="1" applyBorder="1" applyAlignment="1" applyProtection="1">
      <alignment horizontal="center" vertical="center"/>
    </xf>
    <xf numFmtId="0" fontId="7" fillId="7" borderId="10" xfId="0" applyFont="1" applyFill="1" applyBorder="1" applyAlignment="1" applyProtection="1">
      <alignment horizontal="center" vertical="center" wrapText="1"/>
    </xf>
    <xf numFmtId="176" fontId="3" fillId="16" borderId="2" xfId="0" applyNumberFormat="1" applyFont="1" applyFill="1" applyBorder="1" applyAlignment="1">
      <alignment horizontal="center" vertical="center"/>
    </xf>
    <xf numFmtId="0" fontId="38" fillId="0" borderId="10" xfId="0" applyFont="1" applyFill="1" applyBorder="1" applyAlignment="1" applyProtection="1">
      <alignment horizontal="center" vertical="center"/>
    </xf>
    <xf numFmtId="0" fontId="25" fillId="0" borderId="24" xfId="0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25" fillId="0" borderId="6" xfId="0" applyFont="1" applyFill="1" applyBorder="1" applyAlignment="1">
      <alignment horizontal="center" vertical="center"/>
    </xf>
    <xf numFmtId="0" fontId="25" fillId="0" borderId="24" xfId="0" applyFont="1" applyFill="1" applyBorder="1" applyAlignment="1">
      <alignment horizontal="center" vertical="center"/>
    </xf>
    <xf numFmtId="0" fontId="38" fillId="0" borderId="5" xfId="0" applyFont="1" applyFill="1" applyBorder="1" applyAlignment="1">
      <alignment vertical="center"/>
    </xf>
    <xf numFmtId="0" fontId="24" fillId="0" borderId="3" xfId="0" applyFont="1" applyFill="1" applyBorder="1" applyAlignment="1" applyProtection="1">
      <alignment horizontal="center" vertical="center"/>
    </xf>
    <xf numFmtId="0" fontId="38" fillId="0" borderId="4" xfId="0" applyFont="1" applyFill="1" applyBorder="1" applyAlignment="1" applyProtection="1">
      <alignment horizontal="center" vertical="center" wrapText="1"/>
    </xf>
    <xf numFmtId="0" fontId="34" fillId="0" borderId="4" xfId="0" applyFont="1" applyFill="1" applyBorder="1" applyAlignment="1">
      <alignment horizontal="center" vertical="center"/>
    </xf>
    <xf numFmtId="0" fontId="38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38" fillId="0" borderId="31" xfId="0" applyFont="1" applyFill="1" applyBorder="1" applyAlignment="1">
      <alignment horizontal="left" vertical="center" wrapText="1"/>
    </xf>
    <xf numFmtId="0" fontId="38" fillId="0" borderId="10" xfId="0" applyFont="1" applyFill="1" applyBorder="1" applyAlignment="1">
      <alignment horizontal="left" vertical="center" wrapText="1"/>
    </xf>
    <xf numFmtId="176" fontId="37" fillId="17" borderId="2" xfId="0" applyNumberFormat="1" applyFont="1" applyFill="1" applyBorder="1" applyAlignment="1">
      <alignment horizontal="center" vertical="center"/>
    </xf>
    <xf numFmtId="0" fontId="38" fillId="0" borderId="32" xfId="0" applyFont="1" applyFill="1" applyBorder="1" applyAlignment="1">
      <alignment horizontal="left" vertical="center" wrapText="1"/>
    </xf>
    <xf numFmtId="176" fontId="45" fillId="17" borderId="2" xfId="0" applyNumberFormat="1" applyFont="1" applyFill="1" applyBorder="1" applyAlignment="1">
      <alignment horizontal="center" vertical="center"/>
    </xf>
    <xf numFmtId="176" fontId="74" fillId="2" borderId="2" xfId="0" applyNumberFormat="1" applyFont="1" applyFill="1" applyBorder="1" applyAlignment="1">
      <alignment horizontal="center" vertical="center"/>
    </xf>
    <xf numFmtId="176" fontId="66" fillId="0" borderId="2" xfId="0" applyNumberFormat="1" applyFont="1" applyFill="1" applyBorder="1" applyAlignment="1">
      <alignment horizontal="center" vertical="center" wrapText="1"/>
    </xf>
    <xf numFmtId="176" fontId="12" fillId="0" borderId="2" xfId="97" applyNumberFormat="1" applyFont="1" applyFill="1" applyBorder="1" applyAlignment="1">
      <alignment horizontal="center" vertical="center" wrapText="1"/>
    </xf>
    <xf numFmtId="176" fontId="0" fillId="0" borderId="4" xfId="0" applyNumberFormat="1" applyFont="1" applyFill="1" applyBorder="1" applyAlignment="1">
      <alignment horizontal="center" vertical="center" wrapText="1"/>
    </xf>
    <xf numFmtId="176" fontId="0" fillId="0" borderId="2" xfId="0" applyNumberFormat="1" applyFont="1" applyFill="1" applyBorder="1" applyAlignment="1">
      <alignment horizontal="center" vertical="center" wrapText="1"/>
    </xf>
    <xf numFmtId="176" fontId="23" fillId="0" borderId="2" xfId="0" applyNumberFormat="1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76" fontId="9" fillId="0" borderId="28" xfId="0" applyNumberFormat="1" applyFont="1" applyFill="1" applyBorder="1" applyAlignment="1">
      <alignment horizontal="center" vertical="center" wrapText="1"/>
    </xf>
    <xf numFmtId="177" fontId="12" fillId="0" borderId="2" xfId="97" applyNumberFormat="1" applyFont="1" applyFill="1" applyBorder="1" applyAlignment="1">
      <alignment horizontal="center" vertical="center" wrapText="1"/>
    </xf>
    <xf numFmtId="176" fontId="23" fillId="0" borderId="2" xfId="0" applyNumberFormat="1" applyFont="1" applyFill="1" applyBorder="1" applyAlignment="1">
      <alignment vertical="center"/>
    </xf>
    <xf numFmtId="176" fontId="66" fillId="2" borderId="2" xfId="0" applyNumberFormat="1" applyFont="1" applyFill="1" applyBorder="1" applyAlignment="1">
      <alignment horizontal="center" vertical="center" wrapText="1"/>
    </xf>
    <xf numFmtId="178" fontId="74" fillId="2" borderId="2" xfId="0" applyNumberFormat="1" applyFont="1" applyFill="1" applyBorder="1" applyAlignment="1">
      <alignment horizontal="center" vertical="center"/>
    </xf>
    <xf numFmtId="0" fontId="17" fillId="2" borderId="2" xfId="0" applyNumberFormat="1" applyFont="1" applyFill="1" applyBorder="1" applyAlignment="1">
      <alignment horizontal="center" vertical="center" wrapText="1"/>
    </xf>
    <xf numFmtId="178" fontId="66" fillId="0" borderId="2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51" fillId="0" borderId="3" xfId="0" applyFont="1" applyFill="1" applyBorder="1" applyAlignment="1" applyProtection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/>
    </xf>
    <xf numFmtId="0" fontId="51" fillId="0" borderId="2" xfId="0" applyFont="1" applyFill="1" applyBorder="1" applyAlignment="1">
      <alignment horizontal="center" vertical="center" wrapText="1"/>
    </xf>
    <xf numFmtId="0" fontId="49" fillId="0" borderId="3" xfId="0" applyFont="1" applyFill="1" applyBorder="1" applyAlignment="1" applyProtection="1">
      <alignment horizontal="center" vertical="center" wrapText="1"/>
    </xf>
    <xf numFmtId="0" fontId="38" fillId="7" borderId="3" xfId="0" applyFont="1" applyFill="1" applyBorder="1" applyAlignment="1" applyProtection="1">
      <alignment horizontal="center" vertical="center" wrapText="1"/>
    </xf>
    <xf numFmtId="0" fontId="29" fillId="5" borderId="0" xfId="0" applyFont="1" applyFill="1" applyBorder="1" applyAlignment="1">
      <alignment vertical="center"/>
    </xf>
    <xf numFmtId="176" fontId="19" fillId="3" borderId="2" xfId="0" applyNumberFormat="1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horizontal="center" vertical="center" wrapText="1"/>
    </xf>
    <xf numFmtId="178" fontId="45" fillId="2" borderId="2" xfId="0" applyNumberFormat="1" applyFont="1" applyFill="1" applyBorder="1" applyAlignment="1">
      <alignment horizontal="center" vertical="center"/>
    </xf>
    <xf numFmtId="0" fontId="49" fillId="0" borderId="2" xfId="0" applyFont="1" applyFill="1" applyBorder="1" applyAlignment="1">
      <alignment vertical="center" wrapText="1"/>
    </xf>
    <xf numFmtId="0" fontId="19" fillId="0" borderId="2" xfId="0" applyNumberFormat="1" applyFont="1" applyFill="1" applyBorder="1" applyAlignment="1">
      <alignment horizontal="center" vertical="center"/>
    </xf>
    <xf numFmtId="179" fontId="4" fillId="3" borderId="2" xfId="87" applyNumberFormat="1" applyFont="1" applyFill="1" applyBorder="1" applyAlignment="1">
      <alignment horizontal="center" vertical="center" wrapText="1"/>
    </xf>
    <xf numFmtId="0" fontId="4" fillId="3" borderId="2" xfId="87" applyNumberFormat="1" applyFont="1" applyFill="1" applyBorder="1" applyAlignment="1">
      <alignment horizontal="center" vertical="center" wrapText="1"/>
    </xf>
    <xf numFmtId="0" fontId="25" fillId="14" borderId="3" xfId="0" applyFont="1" applyFill="1" applyBorder="1" applyAlignment="1" applyProtection="1">
      <alignment horizontal="center" vertical="center" wrapText="1"/>
    </xf>
    <xf numFmtId="179" fontId="23" fillId="3" borderId="2" xfId="87" applyNumberFormat="1" applyFont="1" applyFill="1" applyBorder="1" applyAlignment="1">
      <alignment horizontal="center" vertical="center" wrapText="1"/>
    </xf>
    <xf numFmtId="0" fontId="23" fillId="3" borderId="2" xfId="87" applyNumberFormat="1" applyFont="1" applyFill="1" applyBorder="1" applyAlignment="1">
      <alignment horizontal="center" vertical="center" wrapText="1"/>
    </xf>
    <xf numFmtId="0" fontId="29" fillId="3" borderId="2" xfId="87" applyNumberFormat="1" applyFont="1" applyFill="1" applyBorder="1" applyAlignment="1">
      <alignment horizontal="center" vertical="center" wrapText="1"/>
    </xf>
    <xf numFmtId="0" fontId="25" fillId="14" borderId="2" xfId="0" applyFont="1" applyFill="1" applyBorder="1" applyAlignment="1" applyProtection="1">
      <alignment horizontal="center" vertical="center" wrapText="1"/>
    </xf>
    <xf numFmtId="179" fontId="23" fillId="9" borderId="2" xfId="87" applyNumberFormat="1" applyFont="1" applyFill="1" applyBorder="1" applyAlignment="1">
      <alignment horizontal="center" vertical="center" wrapText="1"/>
    </xf>
    <xf numFmtId="0" fontId="29" fillId="0" borderId="2" xfId="88" applyFont="1" applyFill="1" applyBorder="1" applyAlignment="1">
      <alignment horizontal="center" vertical="center"/>
    </xf>
    <xf numFmtId="0" fontId="25" fillId="7" borderId="3" xfId="0" applyFont="1" applyFill="1" applyBorder="1" applyAlignment="1">
      <alignment horizontal="center" vertical="center"/>
    </xf>
    <xf numFmtId="0" fontId="29" fillId="7" borderId="3" xfId="0" applyFont="1" applyFill="1" applyBorder="1" applyAlignment="1">
      <alignment horizontal="center" vertical="center" wrapText="1"/>
    </xf>
    <xf numFmtId="0" fontId="36" fillId="0" borderId="2" xfId="88" applyFont="1" applyFill="1" applyBorder="1" applyAlignment="1">
      <alignment horizontal="center" vertical="center"/>
    </xf>
    <xf numFmtId="0" fontId="25" fillId="7" borderId="6" xfId="0" applyFont="1" applyFill="1" applyBorder="1" applyAlignment="1">
      <alignment horizontal="center" vertical="center"/>
    </xf>
    <xf numFmtId="0" fontId="29" fillId="7" borderId="6" xfId="0" applyFont="1" applyFill="1" applyBorder="1" applyAlignment="1">
      <alignment horizontal="center" vertical="center" wrapText="1"/>
    </xf>
    <xf numFmtId="0" fontId="29" fillId="0" borderId="7" xfId="88" applyFont="1" applyFill="1" applyBorder="1" applyAlignment="1">
      <alignment horizontal="center" vertical="center"/>
    </xf>
    <xf numFmtId="0" fontId="29" fillId="0" borderId="3" xfId="0" applyFont="1" applyFill="1" applyBorder="1" applyAlignment="1">
      <alignment horizontal="center" vertical="center"/>
    </xf>
    <xf numFmtId="0" fontId="29" fillId="0" borderId="6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25" fillId="9" borderId="3" xfId="0" applyFont="1" applyFill="1" applyBorder="1" applyAlignment="1">
      <alignment horizontal="center" vertical="center"/>
    </xf>
    <xf numFmtId="0" fontId="32" fillId="0" borderId="2" xfId="0" applyFont="1" applyFill="1" applyBorder="1" applyAlignment="1">
      <alignment vertical="center" wrapText="1"/>
    </xf>
    <xf numFmtId="0" fontId="32" fillId="0" borderId="2" xfId="0" applyFont="1" applyFill="1" applyBorder="1" applyAlignment="1">
      <alignment vertical="center"/>
    </xf>
    <xf numFmtId="0" fontId="29" fillId="0" borderId="2" xfId="0" applyFont="1" applyFill="1" applyBorder="1" applyAlignment="1">
      <alignment horizontal="center" vertical="center"/>
    </xf>
    <xf numFmtId="179" fontId="20" fillId="3" borderId="2" xfId="87" applyNumberFormat="1" applyFont="1" applyFill="1" applyBorder="1" applyAlignment="1">
      <alignment horizontal="center" vertical="center" wrapText="1"/>
    </xf>
    <xf numFmtId="179" fontId="23" fillId="3" borderId="10" xfId="87" applyNumberFormat="1" applyFont="1" applyFill="1" applyBorder="1" applyAlignment="1">
      <alignment horizontal="left" vertical="center" wrapText="1"/>
    </xf>
    <xf numFmtId="176" fontId="66" fillId="6" borderId="2" xfId="0" applyNumberFormat="1" applyFont="1" applyFill="1" applyBorder="1" applyAlignment="1">
      <alignment horizontal="center" vertical="center"/>
    </xf>
    <xf numFmtId="179" fontId="29" fillId="3" borderId="10" xfId="87" applyNumberFormat="1" applyFont="1" applyFill="1" applyBorder="1" applyAlignment="1">
      <alignment horizontal="left" vertical="center" wrapText="1"/>
    </xf>
    <xf numFmtId="0" fontId="25" fillId="0" borderId="5" xfId="0" applyFont="1" applyFill="1" applyBorder="1" applyAlignment="1">
      <alignment horizontal="left" vertical="center"/>
    </xf>
    <xf numFmtId="0" fontId="36" fillId="0" borderId="5" xfId="0" applyFont="1" applyFill="1" applyBorder="1" applyAlignment="1">
      <alignment horizontal="left" vertical="center" wrapText="1"/>
    </xf>
    <xf numFmtId="0" fontId="29" fillId="0" borderId="10" xfId="0" applyFont="1" applyFill="1" applyBorder="1" applyAlignment="1">
      <alignment horizontal="left" vertical="center"/>
    </xf>
    <xf numFmtId="0" fontId="36" fillId="0" borderId="10" xfId="0" applyFont="1" applyFill="1" applyBorder="1" applyAlignment="1">
      <alignment horizontal="left" vertical="center"/>
    </xf>
    <xf numFmtId="0" fontId="36" fillId="0" borderId="5" xfId="0" applyFont="1" applyFill="1" applyBorder="1" applyAlignment="1">
      <alignment horizontal="left" vertical="center"/>
    </xf>
    <xf numFmtId="0" fontId="29" fillId="0" borderId="5" xfId="0" applyFont="1" applyFill="1" applyBorder="1" applyAlignment="1">
      <alignment horizontal="left" vertical="center"/>
    </xf>
    <xf numFmtId="176" fontId="3" fillId="6" borderId="2" xfId="0" applyNumberFormat="1" applyFont="1" applyFill="1" applyBorder="1" applyAlignment="1">
      <alignment horizontal="center" vertical="center"/>
    </xf>
    <xf numFmtId="0" fontId="22" fillId="6" borderId="2" xfId="0" applyFont="1" applyFill="1" applyBorder="1" applyAlignment="1" applyProtection="1">
      <alignment horizontal="center" vertical="center"/>
    </xf>
    <xf numFmtId="0" fontId="29" fillId="0" borderId="5" xfId="0" applyFont="1" applyFill="1" applyBorder="1" applyAlignment="1">
      <alignment horizontal="left" vertical="center" wrapText="1"/>
    </xf>
    <xf numFmtId="0" fontId="3" fillId="6" borderId="2" xfId="88" applyNumberFormat="1" applyFont="1" applyFill="1" applyBorder="1" applyAlignment="1">
      <alignment horizontal="center" vertical="center" wrapText="1"/>
    </xf>
    <xf numFmtId="176" fontId="37" fillId="6" borderId="2" xfId="0" applyNumberFormat="1" applyFont="1" applyFill="1" applyBorder="1" applyAlignment="1">
      <alignment horizontal="center" vertical="center"/>
    </xf>
    <xf numFmtId="0" fontId="23" fillId="7" borderId="3" xfId="0" applyFont="1" applyFill="1" applyBorder="1" applyAlignment="1">
      <alignment horizontal="center" vertical="center" wrapText="1"/>
    </xf>
    <xf numFmtId="176" fontId="49" fillId="3" borderId="2" xfId="0" applyNumberFormat="1" applyFont="1" applyFill="1" applyBorder="1" applyAlignment="1">
      <alignment horizontal="center" vertical="center"/>
    </xf>
    <xf numFmtId="176" fontId="49" fillId="16" borderId="2" xfId="0" applyNumberFormat="1" applyFont="1" applyFill="1" applyBorder="1" applyAlignment="1">
      <alignment horizontal="center" vertical="center"/>
    </xf>
    <xf numFmtId="176" fontId="19" fillId="2" borderId="2" xfId="0" applyNumberFormat="1" applyFont="1" applyFill="1" applyBorder="1" applyAlignment="1">
      <alignment horizontal="center" vertical="center"/>
    </xf>
    <xf numFmtId="176" fontId="0" fillId="0" borderId="2" xfId="0" applyNumberFormat="1" applyFont="1" applyFill="1" applyBorder="1" applyAlignment="1">
      <alignment horizontal="center" vertical="center"/>
    </xf>
    <xf numFmtId="176" fontId="18" fillId="3" borderId="2" xfId="0" applyNumberFormat="1" applyFont="1" applyFill="1" applyBorder="1" applyAlignment="1">
      <alignment horizontal="center" vertical="center"/>
    </xf>
    <xf numFmtId="179" fontId="49" fillId="0" borderId="2" xfId="87" applyNumberFormat="1" applyFont="1" applyFill="1" applyBorder="1" applyAlignment="1">
      <alignment horizontal="center" vertical="center" wrapText="1"/>
    </xf>
    <xf numFmtId="179" fontId="75" fillId="3" borderId="2" xfId="87" applyNumberFormat="1" applyFont="1" applyFill="1" applyBorder="1" applyAlignment="1">
      <alignment horizontal="center" vertical="center" wrapText="1"/>
    </xf>
    <xf numFmtId="0" fontId="75" fillId="0" borderId="3" xfId="0" applyFont="1" applyFill="1" applyBorder="1" applyAlignment="1">
      <alignment horizontal="center" vertical="center" wrapText="1"/>
    </xf>
    <xf numFmtId="0" fontId="75" fillId="0" borderId="3" xfId="0" applyFont="1" applyFill="1" applyBorder="1" applyAlignment="1">
      <alignment horizontal="left" vertical="center" wrapText="1"/>
    </xf>
    <xf numFmtId="179" fontId="23" fillId="13" borderId="2" xfId="87" applyNumberFormat="1" applyFill="1" applyBorder="1" applyAlignment="1">
      <alignment horizontal="center" vertical="center" wrapText="1"/>
    </xf>
    <xf numFmtId="0" fontId="23" fillId="0" borderId="2" xfId="87" applyBorder="1" applyAlignment="1">
      <alignment horizontal="center" vertical="center" wrapText="1"/>
    </xf>
    <xf numFmtId="14" fontId="48" fillId="0" borderId="2" xfId="0" applyNumberFormat="1" applyFont="1" applyFill="1" applyBorder="1" applyAlignment="1">
      <alignment horizontal="center" vertical="center"/>
    </xf>
    <xf numFmtId="0" fontId="23" fillId="4" borderId="2" xfId="0" applyFont="1" applyFill="1" applyBorder="1" applyAlignment="1">
      <alignment horizontal="center" vertical="center"/>
    </xf>
    <xf numFmtId="0" fontId="23" fillId="0" borderId="28" xfId="0" applyFont="1" applyFill="1" applyBorder="1" applyAlignment="1">
      <alignment horizontal="center" vertical="center"/>
    </xf>
    <xf numFmtId="0" fontId="36" fillId="3" borderId="28" xfId="0" applyFont="1" applyFill="1" applyBorder="1" applyAlignment="1">
      <alignment horizontal="center" vertical="center"/>
    </xf>
    <xf numFmtId="180" fontId="23" fillId="0" borderId="4" xfId="0" applyNumberFormat="1" applyFont="1" applyFill="1" applyBorder="1" applyAlignment="1">
      <alignment horizontal="center" vertical="center" wrapText="1"/>
    </xf>
    <xf numFmtId="0" fontId="23" fillId="3" borderId="28" xfId="0" applyFont="1" applyFill="1" applyBorder="1" applyAlignment="1">
      <alignment horizontal="center" vertical="center"/>
    </xf>
    <xf numFmtId="180" fontId="49" fillId="0" borderId="4" xfId="0" applyNumberFormat="1" applyFont="1" applyFill="1" applyBorder="1" applyAlignment="1">
      <alignment horizontal="center" vertical="center" wrapText="1"/>
    </xf>
    <xf numFmtId="176" fontId="0" fillId="9" borderId="28" xfId="0" applyNumberFormat="1" applyFont="1" applyFill="1" applyBorder="1" applyAlignment="1">
      <alignment horizontal="center" vertical="center"/>
    </xf>
    <xf numFmtId="0" fontId="23" fillId="18" borderId="2" xfId="0" applyFont="1" applyFill="1" applyBorder="1" applyAlignment="1">
      <alignment horizontal="center" vertical="center"/>
    </xf>
    <xf numFmtId="0" fontId="23" fillId="9" borderId="2" xfId="0" applyFont="1" applyFill="1" applyBorder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23" fillId="0" borderId="2" xfId="0" applyFont="1" applyFill="1" applyBorder="1" applyAlignment="1">
      <alignment horizontal="center" vertical="center" wrapText="1"/>
    </xf>
    <xf numFmtId="0" fontId="27" fillId="0" borderId="3" xfId="0" applyFont="1" applyFill="1" applyBorder="1" applyAlignment="1">
      <alignment horizontal="center" vertical="center"/>
    </xf>
    <xf numFmtId="0" fontId="41" fillId="0" borderId="3" xfId="0" applyFont="1" applyFill="1" applyBorder="1" applyAlignment="1">
      <alignment horizontal="center" vertical="center"/>
    </xf>
    <xf numFmtId="0" fontId="76" fillId="0" borderId="2" xfId="0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horizontal="center" vertical="center" wrapText="1"/>
    </xf>
    <xf numFmtId="0" fontId="27" fillId="0" borderId="12" xfId="0" applyFont="1" applyFill="1" applyBorder="1" applyAlignment="1">
      <alignment horizontal="center" vertical="center"/>
    </xf>
    <xf numFmtId="0" fontId="27" fillId="0" borderId="33" xfId="0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/>
    </xf>
    <xf numFmtId="176" fontId="67" fillId="3" borderId="2" xfId="88" applyNumberFormat="1" applyFont="1" applyFill="1" applyBorder="1" applyAlignment="1">
      <alignment horizontal="center" vertical="center" wrapText="1"/>
    </xf>
    <xf numFmtId="176" fontId="3" fillId="3" borderId="2" xfId="103" applyNumberFormat="1" applyFont="1" applyFill="1" applyBorder="1" applyAlignment="1">
      <alignment horizontal="center" vertical="center" wrapText="1"/>
    </xf>
    <xf numFmtId="0" fontId="43" fillId="0" borderId="3" xfId="0" applyFont="1" applyFill="1" applyBorder="1" applyAlignment="1">
      <alignment horizontal="center" vertical="center"/>
    </xf>
    <xf numFmtId="0" fontId="43" fillId="0" borderId="0" xfId="0" applyFont="1" applyFill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176" fontId="12" fillId="0" borderId="2" xfId="106" applyNumberFormat="1" applyFont="1" applyFill="1" applyBorder="1" applyAlignment="1">
      <alignment horizontal="center" vertical="center" wrapText="1"/>
    </xf>
    <xf numFmtId="176" fontId="12" fillId="0" borderId="2" xfId="102" applyNumberFormat="1" applyFont="1" applyFill="1" applyBorder="1" applyAlignment="1">
      <alignment horizontal="center" vertical="center" wrapText="1"/>
    </xf>
    <xf numFmtId="0" fontId="66" fillId="0" borderId="0" xfId="0" applyFont="1" applyAlignment="1">
      <alignment horizontal="center" vertical="center" wrapText="1"/>
    </xf>
    <xf numFmtId="0" fontId="68" fillId="2" borderId="2" xfId="92" applyFont="1" applyFill="1" applyBorder="1" applyAlignment="1">
      <alignment horizontal="center" vertical="center" wrapText="1"/>
    </xf>
    <xf numFmtId="176" fontId="19" fillId="19" borderId="2" xfId="0" applyNumberFormat="1" applyFont="1" applyFill="1" applyBorder="1" applyAlignment="1">
      <alignment horizontal="center" vertical="center" wrapText="1"/>
    </xf>
    <xf numFmtId="176" fontId="0" fillId="0" borderId="28" xfId="0" applyNumberFormat="1" applyBorder="1">
      <alignment vertical="center"/>
    </xf>
    <xf numFmtId="0" fontId="64" fillId="0" borderId="0" xfId="0" applyFont="1" applyFill="1" applyAlignment="1">
      <alignment horizontal="center" vertical="center"/>
    </xf>
    <xf numFmtId="179" fontId="20" fillId="0" borderId="0" xfId="87" applyNumberFormat="1" applyFont="1" applyFill="1" applyAlignment="1">
      <alignment horizontal="center" vertical="center" wrapText="1"/>
    </xf>
    <xf numFmtId="176" fontId="70" fillId="8" borderId="2" xfId="0" applyNumberFormat="1" applyFont="1" applyFill="1" applyBorder="1" applyAlignment="1">
      <alignment horizontal="center" vertical="center"/>
    </xf>
    <xf numFmtId="176" fontId="23" fillId="2" borderId="10" xfId="103" applyNumberFormat="1" applyFont="1" applyFill="1" applyBorder="1" applyAlignment="1">
      <alignment horizontal="center" vertical="center" wrapText="1"/>
    </xf>
    <xf numFmtId="176" fontId="0" fillId="0" borderId="0" xfId="0" applyNumberFormat="1">
      <alignment vertical="center"/>
    </xf>
    <xf numFmtId="0" fontId="19" fillId="0" borderId="0" xfId="0" applyFont="1">
      <alignment vertical="center"/>
    </xf>
    <xf numFmtId="176" fontId="0" fillId="0" borderId="0" xfId="0" applyNumberFormat="1" applyAlignment="1">
      <alignment vertical="center"/>
    </xf>
    <xf numFmtId="0" fontId="66" fillId="0" borderId="10" xfId="0" applyFont="1" applyBorder="1" applyAlignment="1">
      <alignment horizontal="center" vertical="center"/>
    </xf>
    <xf numFmtId="0" fontId="37" fillId="0" borderId="34" xfId="0" applyFont="1" applyBorder="1" applyAlignment="1">
      <alignment horizontal="center" vertical="center"/>
    </xf>
    <xf numFmtId="0" fontId="66" fillId="0" borderId="34" xfId="0" applyFont="1" applyBorder="1" applyAlignment="1">
      <alignment horizontal="center" vertical="center"/>
    </xf>
    <xf numFmtId="0" fontId="19" fillId="8" borderId="2" xfId="0" applyFont="1" applyFill="1" applyBorder="1" applyAlignment="1">
      <alignment horizontal="center" vertical="center"/>
    </xf>
    <xf numFmtId="14" fontId="29" fillId="0" borderId="2" xfId="0" applyNumberFormat="1" applyFont="1" applyFill="1" applyBorder="1" applyAlignment="1">
      <alignment horizontal="center" vertical="center"/>
    </xf>
    <xf numFmtId="180" fontId="23" fillId="0" borderId="2" xfId="0" applyNumberFormat="1" applyFont="1" applyFill="1" applyBorder="1" applyAlignment="1">
      <alignment horizontal="center" vertical="center"/>
    </xf>
    <xf numFmtId="0" fontId="36" fillId="8" borderId="2" xfId="0" applyFont="1" applyFill="1" applyBorder="1" applyAlignment="1">
      <alignment horizontal="center" vertical="center"/>
    </xf>
    <xf numFmtId="180" fontId="6" fillId="0" borderId="2" xfId="0" applyNumberFormat="1" applyFont="1" applyFill="1" applyBorder="1" applyAlignment="1">
      <alignment horizontal="center" vertical="center"/>
    </xf>
    <xf numFmtId="176" fontId="0" fillId="14" borderId="2" xfId="0" applyNumberFormat="1" applyFill="1" applyBorder="1" applyAlignment="1">
      <alignment horizontal="center" vertical="center"/>
    </xf>
    <xf numFmtId="176" fontId="19" fillId="14" borderId="2" xfId="0" applyNumberFormat="1" applyFont="1" applyFill="1" applyBorder="1" applyAlignment="1">
      <alignment horizontal="center" vertical="center"/>
    </xf>
    <xf numFmtId="176" fontId="66" fillId="0" borderId="34" xfId="0" applyNumberFormat="1" applyFon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 wrapText="1"/>
    </xf>
    <xf numFmtId="0" fontId="48" fillId="0" borderId="2" xfId="0" applyFont="1" applyFill="1" applyBorder="1" applyAlignment="1">
      <alignment vertical="center" wrapText="1"/>
    </xf>
    <xf numFmtId="0" fontId="0" fillId="11" borderId="2" xfId="0" applyFill="1" applyBorder="1" applyAlignment="1">
      <alignment horizontal="center" vertical="center"/>
    </xf>
    <xf numFmtId="0" fontId="23" fillId="0" borderId="2" xfId="0" applyNumberFormat="1" applyFont="1" applyFill="1" applyBorder="1" applyAlignment="1">
      <alignment horizontal="center" vertical="center"/>
    </xf>
    <xf numFmtId="176" fontId="0" fillId="8" borderId="2" xfId="0" applyNumberFormat="1" applyFill="1" applyBorder="1" applyAlignment="1">
      <alignment horizontal="center" vertical="center"/>
    </xf>
    <xf numFmtId="0" fontId="66" fillId="0" borderId="28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179" fontId="0" fillId="0" borderId="0" xfId="0" applyNumberFormat="1">
      <alignment vertical="center"/>
    </xf>
    <xf numFmtId="0" fontId="77" fillId="0" borderId="2" xfId="0" applyFont="1" applyBorder="1" applyAlignment="1">
      <alignment horizontal="center" vertical="center" wrapText="1"/>
    </xf>
    <xf numFmtId="0" fontId="78" fillId="0" borderId="2" xfId="0" applyFont="1" applyBorder="1" applyAlignment="1">
      <alignment vertical="center" wrapText="1"/>
    </xf>
    <xf numFmtId="0" fontId="77" fillId="0" borderId="2" xfId="0" applyFont="1" applyBorder="1" applyAlignment="1">
      <alignment vertical="center" wrapText="1"/>
    </xf>
    <xf numFmtId="0" fontId="4" fillId="0" borderId="2" xfId="91" applyFont="1" applyFill="1" applyBorder="1" applyAlignment="1" applyProtection="1">
      <alignment horizontal="center" vertical="center" wrapText="1"/>
    </xf>
    <xf numFmtId="179" fontId="3" fillId="2" borderId="2" xfId="87" applyNumberFormat="1" applyFont="1" applyFill="1" applyBorder="1" applyAlignment="1">
      <alignment horizontal="center" vertical="center" wrapText="1"/>
    </xf>
    <xf numFmtId="0" fontId="73" fillId="14" borderId="2" xfId="0" applyFont="1" applyFill="1" applyBorder="1" applyAlignment="1">
      <alignment horizontal="center" vertical="center"/>
    </xf>
    <xf numFmtId="0" fontId="6" fillId="0" borderId="2" xfId="91" applyFont="1" applyFill="1" applyBorder="1" applyAlignment="1" applyProtection="1">
      <alignment horizontal="center" vertical="center" wrapText="1"/>
    </xf>
    <xf numFmtId="14" fontId="6" fillId="0" borderId="2" xfId="91" applyNumberFormat="1" applyFont="1" applyFill="1" applyBorder="1" applyAlignment="1" applyProtection="1">
      <alignment horizontal="center" vertical="center" wrapText="1"/>
    </xf>
    <xf numFmtId="0" fontId="12" fillId="14" borderId="2" xfId="89" applyFont="1" applyFill="1" applyBorder="1" applyAlignment="1">
      <alignment horizontal="center" vertical="center"/>
    </xf>
    <xf numFmtId="0" fontId="6" fillId="0" borderId="2" xfId="91" applyFont="1" applyFill="1" applyBorder="1" applyAlignment="1" applyProtection="1">
      <alignment horizontal="center" vertical="center"/>
    </xf>
    <xf numFmtId="14" fontId="53" fillId="0" borderId="2" xfId="91" applyNumberFormat="1" applyFont="1" applyFill="1" applyBorder="1" applyAlignment="1" applyProtection="1">
      <alignment horizontal="center" vertical="center"/>
    </xf>
    <xf numFmtId="49" fontId="6" fillId="0" borderId="2" xfId="88" applyNumberFormat="1" applyFont="1" applyFill="1" applyBorder="1" applyAlignment="1" applyProtection="1">
      <alignment horizontal="center" vertical="center" wrapText="1"/>
    </xf>
    <xf numFmtId="14" fontId="53" fillId="0" borderId="2" xfId="0" applyNumberFormat="1" applyFont="1" applyFill="1" applyBorder="1" applyAlignment="1">
      <alignment horizontal="center" vertical="center"/>
    </xf>
    <xf numFmtId="0" fontId="23" fillId="0" borderId="2" xfId="87" applyFont="1" applyFill="1" applyBorder="1" applyAlignment="1">
      <alignment horizontal="center" vertical="center"/>
    </xf>
    <xf numFmtId="180" fontId="53" fillId="0" borderId="2" xfId="91" applyNumberFormat="1" applyFont="1" applyFill="1" applyBorder="1" applyAlignment="1" applyProtection="1">
      <alignment horizontal="center" vertical="center" wrapText="1"/>
    </xf>
    <xf numFmtId="14" fontId="6" fillId="0" borderId="2" xfId="88" applyNumberFormat="1" applyFont="1" applyFill="1" applyBorder="1" applyAlignment="1" applyProtection="1">
      <alignment horizontal="center" vertical="center" wrapText="1"/>
    </xf>
    <xf numFmtId="0" fontId="34" fillId="0" borderId="28" xfId="0" applyFont="1" applyFill="1" applyBorder="1" applyAlignment="1">
      <alignment horizontal="center" vertical="center"/>
    </xf>
    <xf numFmtId="0" fontId="6" fillId="3" borderId="2" xfId="91" applyFont="1" applyFill="1" applyBorder="1" applyAlignment="1" applyProtection="1">
      <alignment horizontal="center" vertical="center"/>
    </xf>
    <xf numFmtId="0" fontId="79" fillId="0" borderId="28" xfId="0" applyFont="1" applyFill="1" applyBorder="1" applyAlignment="1">
      <alignment horizontal="center" vertical="center"/>
    </xf>
    <xf numFmtId="176" fontId="19" fillId="0" borderId="28" xfId="0" applyNumberFormat="1" applyFont="1" applyBorder="1" applyAlignment="1">
      <alignment horizontal="center" vertical="center"/>
    </xf>
    <xf numFmtId="0" fontId="49" fillId="0" borderId="2" xfId="91" applyFont="1" applyFill="1" applyBorder="1" applyAlignment="1" applyProtection="1">
      <alignment horizontal="center" vertical="center" wrapText="1"/>
    </xf>
    <xf numFmtId="176" fontId="2" fillId="6" borderId="2" xfId="88" applyNumberFormat="1" applyFont="1" applyFill="1" applyBorder="1" applyAlignment="1">
      <alignment horizontal="center" vertical="center" wrapText="1"/>
    </xf>
    <xf numFmtId="176" fontId="2" fillId="2" borderId="2" xfId="109" applyNumberFormat="1" applyFont="1" applyFill="1" applyBorder="1" applyAlignment="1" applyProtection="1">
      <alignment horizontal="center" vertical="center" wrapText="1"/>
    </xf>
    <xf numFmtId="0" fontId="68" fillId="0" borderId="2" xfId="91" applyFont="1" applyFill="1" applyBorder="1" applyAlignment="1" applyProtection="1">
      <alignment horizontal="center" vertical="center" wrapText="1"/>
    </xf>
    <xf numFmtId="0" fontId="52" fillId="0" borderId="2" xfId="88" applyFont="1" applyFill="1" applyBorder="1" applyAlignment="1" applyProtection="1">
      <alignment horizontal="center" vertical="center" wrapText="1"/>
    </xf>
    <xf numFmtId="0" fontId="32" fillId="0" borderId="2" xfId="91" applyFont="1" applyFill="1" applyBorder="1" applyAlignment="1" applyProtection="1">
      <alignment horizontal="center" vertical="center" wrapText="1"/>
    </xf>
    <xf numFmtId="176" fontId="9" fillId="0" borderId="2" xfId="0" applyNumberFormat="1" applyFont="1" applyBorder="1" applyAlignment="1">
      <alignment horizontal="center" vertical="center"/>
    </xf>
    <xf numFmtId="0" fontId="32" fillId="3" borderId="2" xfId="91" applyFont="1" applyFill="1" applyBorder="1" applyAlignment="1" applyProtection="1">
      <alignment horizontal="center" vertical="center" wrapText="1"/>
    </xf>
    <xf numFmtId="176" fontId="19" fillId="0" borderId="28" xfId="0" applyNumberFormat="1" applyFont="1" applyBorder="1" applyAlignment="1">
      <alignment horizontal="center" vertical="center" wrapText="1"/>
    </xf>
    <xf numFmtId="0" fontId="3" fillId="8" borderId="2" xfId="0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/>
    </xf>
    <xf numFmtId="176" fontId="12" fillId="0" borderId="28" xfId="100" applyNumberFormat="1" applyFont="1" applyFill="1" applyBorder="1" applyAlignment="1">
      <alignment horizontal="center" vertical="center" wrapText="1"/>
    </xf>
    <xf numFmtId="0" fontId="54" fillId="0" borderId="2" xfId="0" applyFont="1" applyFill="1" applyBorder="1" applyAlignment="1">
      <alignment horizontal="center" vertical="center" wrapText="1"/>
    </xf>
    <xf numFmtId="176" fontId="77" fillId="0" borderId="2" xfId="0" applyNumberFormat="1" applyFont="1" applyBorder="1" applyAlignment="1">
      <alignment horizontal="center" vertical="center" wrapText="1"/>
    </xf>
    <xf numFmtId="0" fontId="2" fillId="2" borderId="2" xfId="109" applyFont="1" applyFill="1" applyBorder="1" applyAlignment="1" applyProtection="1">
      <alignment horizontal="center" vertical="center" wrapText="1"/>
    </xf>
    <xf numFmtId="176" fontId="9" fillId="0" borderId="2" xfId="0" applyNumberFormat="1" applyFont="1" applyBorder="1" applyAlignment="1">
      <alignment horizontal="center" vertical="center" wrapText="1"/>
    </xf>
    <xf numFmtId="0" fontId="12" fillId="0" borderId="2" xfId="0" applyFont="1" applyFill="1" applyBorder="1" applyAlignment="1" applyProtection="1">
      <alignment horizontal="center" vertical="center" wrapText="1"/>
    </xf>
    <xf numFmtId="179" fontId="77" fillId="0" borderId="2" xfId="0" applyNumberFormat="1" applyFont="1" applyBorder="1" applyAlignment="1">
      <alignment horizontal="center" vertical="center" wrapText="1"/>
    </xf>
    <xf numFmtId="179" fontId="2" fillId="2" borderId="2" xfId="109" applyNumberFormat="1" applyFont="1" applyFill="1" applyBorder="1" applyAlignment="1" applyProtection="1">
      <alignment horizontal="center" vertical="center" wrapText="1"/>
    </xf>
    <xf numFmtId="179" fontId="9" fillId="0" borderId="2" xfId="0" applyNumberFormat="1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 applyProtection="1">
      <alignment horizontal="center" vertical="center" wrapText="1"/>
    </xf>
    <xf numFmtId="0" fontId="16" fillId="2" borderId="2" xfId="109" applyFont="1" applyFill="1" applyBorder="1" applyAlignment="1" applyProtection="1">
      <alignment horizontal="center" vertical="center" wrapText="1"/>
    </xf>
    <xf numFmtId="176" fontId="9" fillId="11" borderId="2" xfId="0" applyNumberFormat="1" applyFont="1" applyFill="1" applyBorder="1" applyAlignment="1">
      <alignment horizontal="center" vertical="center" wrapText="1"/>
    </xf>
    <xf numFmtId="0" fontId="2" fillId="0" borderId="2" xfId="109" applyFont="1" applyFill="1" applyBorder="1" applyAlignment="1" applyProtection="1">
      <alignment horizontal="center" vertical="center" wrapText="1"/>
    </xf>
    <xf numFmtId="176" fontId="19" fillId="0" borderId="2" xfId="0" applyNumberFormat="1" applyFont="1" applyBorder="1">
      <alignment vertical="center"/>
    </xf>
    <xf numFmtId="0" fontId="12" fillId="2" borderId="2" xfId="109" applyFont="1" applyFill="1" applyBorder="1" applyAlignment="1" applyProtection="1">
      <alignment horizontal="center" vertical="center" wrapText="1"/>
    </xf>
    <xf numFmtId="0" fontId="23" fillId="0" borderId="2" xfId="91" applyFont="1" applyFill="1" applyBorder="1" applyAlignment="1" applyProtection="1">
      <alignment horizontal="center" vertical="center" wrapText="1"/>
    </xf>
    <xf numFmtId="0" fontId="80" fillId="0" borderId="0" xfId="0" applyFont="1">
      <alignment vertical="center"/>
    </xf>
    <xf numFmtId="0" fontId="81" fillId="0" borderId="2" xfId="0" applyFont="1" applyBorder="1" applyAlignment="1">
      <alignment vertical="center" wrapText="1"/>
    </xf>
    <xf numFmtId="179" fontId="57" fillId="2" borderId="2" xfId="87" applyNumberFormat="1" applyFont="1" applyFill="1" applyBorder="1" applyAlignment="1">
      <alignment horizontal="center" vertical="center" wrapText="1"/>
    </xf>
    <xf numFmtId="176" fontId="56" fillId="14" borderId="2" xfId="0" applyNumberFormat="1" applyFont="1" applyFill="1" applyBorder="1" applyAlignment="1">
      <alignment horizontal="center" vertical="center"/>
    </xf>
    <xf numFmtId="176" fontId="42" fillId="0" borderId="2" xfId="0" applyNumberFormat="1" applyFont="1" applyFill="1" applyBorder="1" applyAlignment="1">
      <alignment horizontal="center" vertical="center"/>
    </xf>
    <xf numFmtId="0" fontId="39" fillId="0" borderId="3" xfId="0" applyFont="1" applyFill="1" applyBorder="1" applyAlignment="1" applyProtection="1">
      <alignment horizontal="center" vertical="center"/>
    </xf>
    <xf numFmtId="0" fontId="39" fillId="0" borderId="28" xfId="0" applyFont="1" applyFill="1" applyBorder="1" applyAlignment="1" applyProtection="1">
      <alignment horizontal="center" vertical="center"/>
    </xf>
    <xf numFmtId="0" fontId="38" fillId="4" borderId="3" xfId="0" applyFont="1" applyFill="1" applyBorder="1" applyAlignment="1" applyProtection="1">
      <alignment horizontal="center" vertical="center"/>
    </xf>
    <xf numFmtId="0" fontId="39" fillId="3" borderId="28" xfId="0" applyFont="1" applyFill="1" applyBorder="1" applyAlignment="1" applyProtection="1">
      <alignment horizontal="center" vertical="center"/>
    </xf>
    <xf numFmtId="0" fontId="38" fillId="9" borderId="3" xfId="0" applyFont="1" applyFill="1" applyBorder="1" applyAlignment="1" applyProtection="1">
      <alignment horizontal="center" vertical="center"/>
    </xf>
    <xf numFmtId="0" fontId="38" fillId="0" borderId="5" xfId="0" applyFont="1" applyFill="1" applyBorder="1" applyAlignment="1" applyProtection="1">
      <alignment horizontal="center" vertical="center"/>
    </xf>
    <xf numFmtId="0" fontId="38" fillId="0" borderId="17" xfId="0" applyFont="1" applyFill="1" applyBorder="1" applyAlignment="1" applyProtection="1">
      <alignment horizontal="center" vertical="center"/>
    </xf>
    <xf numFmtId="0" fontId="38" fillId="7" borderId="5" xfId="0" applyFont="1" applyFill="1" applyBorder="1" applyAlignment="1" applyProtection="1">
      <alignment horizontal="center" vertical="center"/>
    </xf>
    <xf numFmtId="0" fontId="38" fillId="0" borderId="3" xfId="0" applyFont="1" applyFill="1" applyBorder="1" applyAlignment="1" applyProtection="1">
      <alignment horizontal="left" vertical="center" wrapText="1"/>
    </xf>
    <xf numFmtId="0" fontId="38" fillId="0" borderId="29" xfId="0" applyFont="1" applyFill="1" applyBorder="1" applyAlignment="1">
      <alignment horizontal="center" vertical="center"/>
    </xf>
    <xf numFmtId="176" fontId="82" fillId="8" borderId="2" xfId="88" applyNumberFormat="1" applyFont="1" applyFill="1" applyBorder="1" applyAlignment="1">
      <alignment horizontal="center" vertical="center" wrapText="1"/>
    </xf>
    <xf numFmtId="176" fontId="46" fillId="0" borderId="2" xfId="100" applyNumberFormat="1" applyFont="1" applyFill="1" applyBorder="1" applyAlignment="1">
      <alignment horizontal="center" vertical="center" wrapText="1"/>
    </xf>
    <xf numFmtId="0" fontId="66" fillId="8" borderId="2" xfId="0" applyFont="1" applyFill="1" applyBorder="1" applyAlignment="1">
      <alignment horizontal="center" vertical="center" wrapText="1"/>
    </xf>
    <xf numFmtId="0" fontId="38" fillId="0" borderId="5" xfId="0" applyFont="1" applyFill="1" applyBorder="1" applyAlignment="1" applyProtection="1">
      <alignment horizontal="left" vertical="center"/>
    </xf>
    <xf numFmtId="0" fontId="38" fillId="7" borderId="3" xfId="0" applyFont="1" applyFill="1" applyBorder="1" applyAlignment="1" applyProtection="1">
      <alignment horizontal="left" vertical="center" wrapText="1"/>
    </xf>
    <xf numFmtId="0" fontId="7" fillId="0" borderId="3" xfId="0" applyFont="1" applyFill="1" applyBorder="1" applyAlignment="1" applyProtection="1">
      <alignment horizontal="left" vertical="center" wrapText="1"/>
    </xf>
    <xf numFmtId="0" fontId="66" fillId="8" borderId="28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 applyProtection="1">
      <alignment horizontal="left" vertical="center" wrapText="1"/>
    </xf>
    <xf numFmtId="0" fontId="7" fillId="0" borderId="5" xfId="0" applyFont="1" applyFill="1" applyBorder="1" applyAlignment="1" applyProtection="1">
      <alignment horizontal="center" vertical="center"/>
    </xf>
    <xf numFmtId="176" fontId="67" fillId="3" borderId="28" xfId="88" applyNumberFormat="1" applyFont="1" applyFill="1" applyBorder="1" applyAlignment="1">
      <alignment horizontal="center" vertical="center" wrapText="1"/>
    </xf>
    <xf numFmtId="176" fontId="46" fillId="0" borderId="2" xfId="106" applyNumberFormat="1" applyFont="1" applyFill="1" applyBorder="1" applyAlignment="1">
      <alignment horizontal="center" vertical="center" wrapText="1"/>
    </xf>
    <xf numFmtId="176" fontId="46" fillId="0" borderId="2" xfId="102" applyNumberFormat="1" applyFont="1" applyFill="1" applyBorder="1" applyAlignment="1">
      <alignment horizontal="center" vertical="center" wrapText="1"/>
    </xf>
    <xf numFmtId="0" fontId="38" fillId="3" borderId="29" xfId="0" applyFont="1" applyFill="1" applyBorder="1" applyAlignment="1">
      <alignment horizontal="center" vertical="center"/>
    </xf>
    <xf numFmtId="176" fontId="9" fillId="3" borderId="2" xfId="0" applyNumberFormat="1" applyFont="1" applyFill="1" applyBorder="1" applyAlignment="1">
      <alignment horizontal="center" vertical="center" wrapText="1"/>
    </xf>
    <xf numFmtId="0" fontId="83" fillId="0" borderId="2" xfId="0" applyFont="1" applyBorder="1" applyAlignment="1">
      <alignment horizontal="center" vertical="center" wrapText="1"/>
    </xf>
    <xf numFmtId="0" fontId="84" fillId="2" borderId="2" xfId="109" applyFont="1" applyFill="1" applyBorder="1" applyAlignment="1" applyProtection="1">
      <alignment horizontal="left" vertical="top" wrapText="1"/>
    </xf>
    <xf numFmtId="176" fontId="15" fillId="0" borderId="2" xfId="0" applyNumberFormat="1" applyFont="1" applyBorder="1" applyAlignment="1">
      <alignment horizontal="center" vertical="center" wrapText="1"/>
    </xf>
    <xf numFmtId="176" fontId="80" fillId="0" borderId="2" xfId="0" applyNumberFormat="1" applyFont="1" applyFill="1" applyBorder="1" applyAlignment="1">
      <alignment horizontal="left" vertical="top" wrapText="1"/>
    </xf>
    <xf numFmtId="0" fontId="24" fillId="0" borderId="2" xfId="0" applyFont="1" applyFill="1" applyBorder="1" applyAlignment="1" applyProtection="1">
      <alignment horizontal="left" vertical="center"/>
    </xf>
    <xf numFmtId="176" fontId="80" fillId="0" borderId="2" xfId="0" applyNumberFormat="1" applyFont="1" applyBorder="1" applyAlignment="1">
      <alignment horizontal="left" vertical="top"/>
    </xf>
    <xf numFmtId="0" fontId="0" fillId="0" borderId="0" xfId="0" applyFont="1" applyFill="1">
      <alignment vertical="center"/>
    </xf>
    <xf numFmtId="0" fontId="0" fillId="0" borderId="0" xfId="0" applyAlignment="1">
      <alignment vertical="center"/>
    </xf>
    <xf numFmtId="0" fontId="1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5" fillId="0" borderId="0" xfId="0" applyFont="1" applyFill="1" applyBorder="1" applyAlignment="1">
      <alignment horizontal="center" vertical="center" wrapText="1"/>
    </xf>
    <xf numFmtId="0" fontId="85" fillId="2" borderId="0" xfId="0" applyFont="1" applyFill="1" applyBorder="1" applyAlignment="1">
      <alignment horizontal="center" vertical="center" wrapText="1"/>
    </xf>
    <xf numFmtId="0" fontId="85" fillId="2" borderId="0" xfId="0" applyFont="1" applyFill="1" applyBorder="1" applyAlignment="1">
      <alignment horizontal="center" vertical="center"/>
    </xf>
    <xf numFmtId="179" fontId="72" fillId="3" borderId="3" xfId="0" applyNumberFormat="1" applyFont="1" applyFill="1" applyBorder="1" applyAlignment="1" applyProtection="1">
      <alignment horizontal="center" vertical="center" wrapText="1"/>
    </xf>
    <xf numFmtId="179" fontId="10" fillId="3" borderId="3" xfId="0" applyNumberFormat="1" applyFont="1" applyFill="1" applyBorder="1" applyAlignment="1" applyProtection="1">
      <alignment horizontal="center" vertical="center" wrapText="1"/>
    </xf>
    <xf numFmtId="180" fontId="10" fillId="3" borderId="3" xfId="0" applyNumberFormat="1" applyFont="1" applyFill="1" applyBorder="1" applyAlignment="1" applyProtection="1">
      <alignment horizontal="center" vertical="center" wrapText="1"/>
    </xf>
    <xf numFmtId="49" fontId="10" fillId="3" borderId="3" xfId="0" applyNumberFormat="1" applyFont="1" applyFill="1" applyBorder="1" applyAlignment="1" applyProtection="1">
      <alignment horizontal="center" vertical="center"/>
    </xf>
    <xf numFmtId="49" fontId="10" fillId="3" borderId="3" xfId="0" applyNumberFormat="1" applyFont="1" applyFill="1" applyBorder="1" applyAlignment="1" applyProtection="1">
      <alignment horizontal="center" vertical="center" wrapText="1"/>
    </xf>
    <xf numFmtId="0" fontId="53" fillId="14" borderId="2" xfId="0" applyFont="1" applyFill="1" applyBorder="1" applyAlignment="1">
      <alignment horizontal="center" vertical="center"/>
    </xf>
    <xf numFmtId="0" fontId="51" fillId="7" borderId="3" xfId="0" applyFont="1" applyFill="1" applyBorder="1" applyAlignment="1" applyProtection="1">
      <alignment horizontal="center" vertical="center"/>
    </xf>
    <xf numFmtId="180" fontId="51" fillId="7" borderId="3" xfId="0" applyNumberFormat="1" applyFont="1" applyFill="1" applyBorder="1" applyAlignment="1" applyProtection="1">
      <alignment horizontal="center" vertical="center" wrapText="1"/>
    </xf>
    <xf numFmtId="49" fontId="51" fillId="7" borderId="3" xfId="0" applyNumberFormat="1" applyFont="1" applyFill="1" applyBorder="1" applyAlignment="1" applyProtection="1">
      <alignment horizontal="center" vertical="center" wrapText="1"/>
    </xf>
    <xf numFmtId="0" fontId="48" fillId="14" borderId="2" xfId="0" applyFont="1" applyFill="1" applyBorder="1" applyAlignment="1">
      <alignment horizontal="center" vertical="center"/>
    </xf>
    <xf numFmtId="0" fontId="51" fillId="7" borderId="3" xfId="0" applyFont="1" applyFill="1" applyBorder="1" applyAlignment="1" applyProtection="1">
      <alignment horizontal="center" vertical="center" wrapText="1"/>
    </xf>
    <xf numFmtId="0" fontId="51" fillId="7" borderId="3" xfId="0" applyNumberFormat="1" applyFont="1" applyFill="1" applyBorder="1" applyAlignment="1" applyProtection="1">
      <alignment horizontal="center" vertical="center" wrapText="1"/>
    </xf>
    <xf numFmtId="0" fontId="51" fillId="3" borderId="3" xfId="0" applyNumberFormat="1" applyFont="1" applyFill="1" applyBorder="1" applyAlignment="1" applyProtection="1">
      <alignment horizontal="center" vertical="center" wrapText="1"/>
    </xf>
    <xf numFmtId="0" fontId="80" fillId="0" borderId="2" xfId="0" applyFont="1" applyFill="1" applyBorder="1" applyAlignment="1" applyProtection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38" fillId="0" borderId="7" xfId="0" applyFont="1" applyFill="1" applyBorder="1" applyAlignment="1" applyProtection="1">
      <alignment horizontal="center" vertical="center"/>
    </xf>
    <xf numFmtId="0" fontId="38" fillId="0" borderId="2" xfId="0" applyFont="1" applyFill="1" applyBorder="1" applyAlignment="1" applyProtection="1">
      <alignment horizontal="center" vertical="center"/>
    </xf>
    <xf numFmtId="14" fontId="51" fillId="7" borderId="3" xfId="0" applyNumberFormat="1" applyFont="1" applyFill="1" applyBorder="1" applyAlignment="1" applyProtection="1">
      <alignment horizontal="center" vertical="center"/>
    </xf>
    <xf numFmtId="0" fontId="51" fillId="4" borderId="3" xfId="0" applyFont="1" applyFill="1" applyBorder="1" applyAlignment="1" applyProtection="1">
      <alignment horizontal="center" vertical="center" wrapText="1"/>
    </xf>
    <xf numFmtId="0" fontId="38" fillId="3" borderId="2" xfId="0" applyFont="1" applyFill="1" applyBorder="1" applyAlignment="1" applyProtection="1">
      <alignment horizontal="center" vertical="center"/>
    </xf>
    <xf numFmtId="0" fontId="51" fillId="9" borderId="3" xfId="0" applyFont="1" applyFill="1" applyBorder="1" applyAlignment="1" applyProtection="1">
      <alignment horizontal="center" vertical="center" wrapText="1"/>
    </xf>
    <xf numFmtId="49" fontId="10" fillId="3" borderId="6" xfId="0" applyNumberFormat="1" applyFont="1" applyFill="1" applyBorder="1" applyAlignment="1" applyProtection="1">
      <alignment horizontal="center" vertical="center" wrapText="1"/>
    </xf>
    <xf numFmtId="49" fontId="51" fillId="7" borderId="3" xfId="0" applyNumberFormat="1" applyFont="1" applyFill="1" applyBorder="1" applyAlignment="1" applyProtection="1">
      <alignment horizontal="center" vertical="center"/>
    </xf>
    <xf numFmtId="0" fontId="51" fillId="7" borderId="3" xfId="0" applyNumberFormat="1" applyFont="1" applyFill="1" applyBorder="1" applyAlignment="1" applyProtection="1">
      <alignment horizontal="center" vertical="center"/>
    </xf>
    <xf numFmtId="176" fontId="86" fillId="2" borderId="0" xfId="0" applyNumberFormat="1" applyFont="1" applyFill="1" applyBorder="1" applyAlignment="1">
      <alignment horizontal="center" vertical="center" wrapText="1"/>
    </xf>
    <xf numFmtId="0" fontId="87" fillId="0" borderId="0" xfId="0" applyFont="1" applyFill="1" applyBorder="1" applyAlignment="1">
      <alignment horizontal="center" vertical="center" wrapText="1"/>
    </xf>
    <xf numFmtId="176" fontId="78" fillId="0" borderId="0" xfId="0" applyNumberFormat="1" applyFont="1" applyFill="1" applyBorder="1" applyAlignment="1">
      <alignment horizontal="center" vertical="center" wrapText="1"/>
    </xf>
    <xf numFmtId="179" fontId="88" fillId="3" borderId="3" xfId="0" applyNumberFormat="1" applyFont="1" applyFill="1" applyBorder="1" applyAlignment="1" applyProtection="1">
      <alignment horizontal="center" vertical="center" wrapText="1"/>
    </xf>
    <xf numFmtId="0" fontId="10" fillId="3" borderId="3" xfId="0" applyFont="1" applyFill="1" applyBorder="1" applyAlignment="1" applyProtection="1">
      <alignment horizontal="center" vertical="center" wrapText="1"/>
    </xf>
    <xf numFmtId="176" fontId="2" fillId="20" borderId="2" xfId="88" applyNumberFormat="1" applyFont="1" applyFill="1" applyBorder="1" applyAlignment="1">
      <alignment horizontal="center" vertical="center" wrapText="1"/>
    </xf>
    <xf numFmtId="0" fontId="52" fillId="7" borderId="3" xfId="0" applyFont="1" applyFill="1" applyBorder="1" applyAlignment="1" applyProtection="1">
      <alignment horizontal="center" vertical="center" wrapText="1"/>
    </xf>
    <xf numFmtId="176" fontId="70" fillId="8" borderId="2" xfId="0" applyNumberFormat="1" applyFont="1" applyFill="1" applyBorder="1" applyAlignment="1">
      <alignment horizontal="center" vertical="center" wrapText="1"/>
    </xf>
    <xf numFmtId="0" fontId="52" fillId="7" borderId="3" xfId="0" applyFont="1" applyFill="1" applyBorder="1" applyAlignment="1" applyProtection="1">
      <alignment horizontal="center" vertical="center"/>
    </xf>
    <xf numFmtId="179" fontId="52" fillId="7" borderId="3" xfId="0" applyNumberFormat="1" applyFont="1" applyFill="1" applyBorder="1" applyAlignment="1" applyProtection="1">
      <alignment horizontal="center" vertical="center"/>
    </xf>
    <xf numFmtId="0" fontId="52" fillId="7" borderId="3" xfId="0" applyFont="1" applyFill="1" applyBorder="1" applyAlignment="1" applyProtection="1">
      <alignment vertical="center"/>
    </xf>
    <xf numFmtId="0" fontId="37" fillId="8" borderId="10" xfId="0" applyFont="1" applyFill="1" applyBorder="1" applyAlignment="1">
      <alignment horizontal="center" vertical="center" wrapText="1"/>
    </xf>
    <xf numFmtId="179" fontId="51" fillId="7" borderId="3" xfId="0" applyNumberFormat="1" applyFont="1" applyFill="1" applyBorder="1" applyAlignment="1" applyProtection="1">
      <alignment horizontal="center" vertical="center"/>
    </xf>
    <xf numFmtId="0" fontId="52" fillId="7" borderId="17" xfId="0" applyFont="1" applyFill="1" applyBorder="1" applyAlignment="1" applyProtection="1">
      <alignment horizontal="center" vertical="center"/>
    </xf>
    <xf numFmtId="176" fontId="70" fillId="8" borderId="10" xfId="0" applyNumberFormat="1" applyFont="1" applyFill="1" applyBorder="1" applyAlignment="1">
      <alignment horizontal="center" vertical="center" wrapText="1"/>
    </xf>
    <xf numFmtId="0" fontId="51" fillId="7" borderId="12" xfId="0" applyFont="1" applyFill="1" applyBorder="1" applyAlignment="1" applyProtection="1">
      <alignment horizontal="center" vertical="center"/>
    </xf>
    <xf numFmtId="0" fontId="51" fillId="7" borderId="6" xfId="0" applyFont="1" applyFill="1" applyBorder="1" applyAlignment="1" applyProtection="1">
      <alignment horizontal="center" vertical="center" wrapText="1"/>
    </xf>
    <xf numFmtId="176" fontId="66" fillId="8" borderId="2" xfId="0" applyNumberFormat="1" applyFont="1" applyFill="1" applyBorder="1" applyAlignment="1">
      <alignment horizontal="center" vertical="center"/>
    </xf>
    <xf numFmtId="0" fontId="49" fillId="0" borderId="2" xfId="0" applyFont="1" applyFill="1" applyBorder="1" applyAlignment="1">
      <alignment horizontal="center" vertical="center" wrapText="1"/>
    </xf>
    <xf numFmtId="176" fontId="87" fillId="0" borderId="0" xfId="0" applyNumberFormat="1" applyFont="1" applyFill="1" applyBorder="1" applyAlignment="1">
      <alignment horizontal="center" vertical="center" wrapText="1"/>
    </xf>
    <xf numFmtId="176" fontId="89" fillId="0" borderId="0" xfId="0" applyNumberFormat="1" applyFont="1" applyFill="1" applyBorder="1" applyAlignment="1">
      <alignment horizontal="center" vertical="center" wrapText="1"/>
    </xf>
    <xf numFmtId="176" fontId="90" fillId="2" borderId="2" xfId="103" applyNumberFormat="1" applyFont="1" applyFill="1" applyBorder="1" applyAlignment="1">
      <alignment horizontal="center" vertical="center" wrapText="1"/>
    </xf>
    <xf numFmtId="176" fontId="91" fillId="2" borderId="2" xfId="103" applyNumberFormat="1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176" fontId="92" fillId="0" borderId="2" xfId="100" applyNumberFormat="1" applyFont="1" applyFill="1" applyBorder="1" applyAlignment="1">
      <alignment horizontal="center" vertical="center"/>
    </xf>
    <xf numFmtId="176" fontId="93" fillId="0" borderId="2" xfId="100" applyNumberFormat="1" applyFont="1" applyFill="1" applyBorder="1" applyAlignment="1">
      <alignment horizontal="center" vertical="center"/>
    </xf>
    <xf numFmtId="177" fontId="93" fillId="0" borderId="2" xfId="10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76" fontId="17" fillId="0" borderId="2" xfId="0" applyNumberFormat="1" applyFont="1" applyBorder="1" applyAlignment="1">
      <alignment horizontal="center" vertical="center"/>
    </xf>
    <xf numFmtId="176" fontId="17" fillId="0" borderId="2" xfId="0" applyNumberFormat="1" applyFont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176" fontId="0" fillId="0" borderId="4" xfId="0" applyNumberFormat="1" applyBorder="1" applyAlignment="1">
      <alignment horizontal="center" vertical="center"/>
    </xf>
    <xf numFmtId="176" fontId="0" fillId="11" borderId="2" xfId="0" applyNumberFormat="1" applyFill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176" fontId="0" fillId="0" borderId="2" xfId="0" applyNumberFormat="1" applyFill="1" applyBorder="1" applyAlignment="1">
      <alignment horizontal="center" vertical="center"/>
    </xf>
    <xf numFmtId="179" fontId="87" fillId="0" borderId="0" xfId="0" applyNumberFormat="1" applyFont="1" applyFill="1" applyBorder="1" applyAlignment="1">
      <alignment horizontal="center" vertical="center" wrapText="1"/>
    </xf>
    <xf numFmtId="179" fontId="90" fillId="2" borderId="2" xfId="103" applyNumberFormat="1" applyFont="1" applyFill="1" applyBorder="1" applyAlignment="1">
      <alignment horizontal="center" vertical="center" wrapText="1"/>
    </xf>
    <xf numFmtId="0" fontId="90" fillId="2" borderId="2" xfId="103" applyFont="1" applyFill="1" applyBorder="1" applyAlignment="1">
      <alignment horizontal="center" vertical="center" wrapText="1"/>
    </xf>
    <xf numFmtId="179" fontId="0" fillId="0" borderId="2" xfId="0" applyNumberFormat="1" applyBorder="1" applyAlignment="1">
      <alignment horizontal="center" vertical="center"/>
    </xf>
    <xf numFmtId="0" fontId="94" fillId="0" borderId="0" xfId="0" applyFont="1" applyFill="1" applyBorder="1" applyAlignment="1">
      <alignment horizontal="center" vertical="center" wrapText="1"/>
    </xf>
    <xf numFmtId="0" fontId="90" fillId="2" borderId="28" xfId="103" applyFont="1" applyFill="1" applyBorder="1" applyAlignment="1">
      <alignment horizontal="center" vertical="center" wrapText="1"/>
    </xf>
    <xf numFmtId="179" fontId="75" fillId="3" borderId="3" xfId="0" applyNumberFormat="1" applyFont="1" applyFill="1" applyBorder="1" applyAlignment="1" applyProtection="1">
      <alignment horizontal="center" vertical="center" wrapText="1"/>
    </xf>
    <xf numFmtId="0" fontId="49" fillId="7" borderId="3" xfId="0" applyFont="1" applyFill="1" applyBorder="1" applyAlignment="1" applyProtection="1">
      <alignment horizontal="center" vertical="center" wrapText="1"/>
    </xf>
    <xf numFmtId="176" fontId="48" fillId="0" borderId="2" xfId="0" applyNumberFormat="1" applyFont="1" applyFill="1" applyBorder="1" applyAlignment="1">
      <alignment horizontal="center" vertical="center"/>
    </xf>
    <xf numFmtId="0" fontId="80" fillId="0" borderId="2" xfId="88" applyFont="1" applyFill="1" applyBorder="1" applyAlignment="1">
      <alignment horizontal="center" vertical="center" wrapText="1"/>
    </xf>
    <xf numFmtId="176" fontId="29" fillId="0" borderId="2" xfId="0" applyNumberFormat="1" applyFont="1" applyBorder="1" applyAlignment="1">
      <alignment horizontal="center" vertical="center" wrapText="1"/>
    </xf>
    <xf numFmtId="176" fontId="3" fillId="8" borderId="2" xfId="88" applyNumberFormat="1" applyFont="1" applyFill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2" xfId="0" applyNumberForma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NumberFormat="1" applyBorder="1">
      <alignment vertical="center"/>
    </xf>
    <xf numFmtId="0" fontId="60" fillId="0" borderId="3" xfId="0" applyFont="1" applyFill="1" applyBorder="1" applyAlignment="1" applyProtection="1">
      <alignment horizontal="center" vertical="center" wrapText="1"/>
    </xf>
    <xf numFmtId="0" fontId="95" fillId="0" borderId="12" xfId="0" applyFont="1" applyFill="1" applyBorder="1" applyAlignment="1" applyProtection="1">
      <alignment horizontal="center" vertical="center" wrapText="1"/>
    </xf>
    <xf numFmtId="0" fontId="60" fillId="7" borderId="12" xfId="0" applyFont="1" applyFill="1" applyBorder="1" applyAlignment="1" applyProtection="1">
      <alignment horizontal="center" vertical="center" wrapText="1"/>
    </xf>
    <xf numFmtId="0" fontId="60" fillId="0" borderId="12" xfId="0" applyFont="1" applyFill="1" applyBorder="1" applyAlignment="1" applyProtection="1">
      <alignment horizontal="center" vertical="center" wrapText="1"/>
    </xf>
    <xf numFmtId="0" fontId="38" fillId="14" borderId="4" xfId="0" applyFont="1" applyFill="1" applyBorder="1" applyAlignment="1" applyProtection="1">
      <alignment horizontal="center" vertical="center"/>
    </xf>
    <xf numFmtId="0" fontId="40" fillId="0" borderId="3" xfId="0" applyFont="1" applyFill="1" applyBorder="1" applyAlignment="1" applyProtection="1">
      <alignment horizontal="center" vertical="center"/>
    </xf>
    <xf numFmtId="0" fontId="40" fillId="7" borderId="3" xfId="0" applyFont="1" applyFill="1" applyBorder="1" applyAlignment="1" applyProtection="1">
      <alignment horizontal="center" vertical="center"/>
    </xf>
    <xf numFmtId="0" fontId="40" fillId="3" borderId="3" xfId="0" applyFont="1" applyFill="1" applyBorder="1" applyAlignment="1" applyProtection="1">
      <alignment horizontal="center" vertical="center" wrapText="1"/>
    </xf>
    <xf numFmtId="0" fontId="40" fillId="7" borderId="3" xfId="0" applyFont="1" applyFill="1" applyBorder="1" applyAlignment="1" applyProtection="1">
      <alignment horizontal="center" vertical="center" wrapText="1"/>
    </xf>
    <xf numFmtId="180" fontId="40" fillId="7" borderId="3" xfId="0" applyNumberFormat="1" applyFont="1" applyFill="1" applyBorder="1" applyAlignment="1" applyProtection="1">
      <alignment horizontal="center" vertical="center"/>
    </xf>
    <xf numFmtId="0" fontId="40" fillId="0" borderId="3" xfId="0" applyFont="1" applyFill="1" applyBorder="1" applyAlignment="1" applyProtection="1">
      <alignment horizontal="center" vertical="center" wrapText="1"/>
    </xf>
    <xf numFmtId="0" fontId="40" fillId="4" borderId="3" xfId="0" applyFont="1" applyFill="1" applyBorder="1" applyAlignment="1" applyProtection="1">
      <alignment horizontal="center" vertical="center"/>
    </xf>
    <xf numFmtId="0" fontId="48" fillId="3" borderId="6" xfId="0" applyFont="1" applyFill="1" applyBorder="1" applyAlignment="1" applyProtection="1">
      <alignment horizontal="center" vertical="center"/>
    </xf>
    <xf numFmtId="0" fontId="48" fillId="3" borderId="3" xfId="0" applyFont="1" applyFill="1" applyBorder="1" applyAlignment="1" applyProtection="1">
      <alignment horizontal="center" vertical="center"/>
    </xf>
    <xf numFmtId="0" fontId="48" fillId="3" borderId="3" xfId="0" applyFont="1" applyFill="1" applyBorder="1" applyAlignment="1" applyProtection="1">
      <alignment horizontal="center" vertical="center" wrapText="1"/>
    </xf>
    <xf numFmtId="0" fontId="48" fillId="3" borderId="6" xfId="0" applyFont="1" applyFill="1" applyBorder="1" applyAlignment="1" applyProtection="1">
      <alignment horizontal="center" vertical="center" wrapText="1"/>
    </xf>
    <xf numFmtId="0" fontId="40" fillId="0" borderId="6" xfId="0" applyFont="1" applyFill="1" applyBorder="1" applyAlignment="1" applyProtection="1">
      <alignment horizontal="center" vertical="center"/>
    </xf>
    <xf numFmtId="0" fontId="40" fillId="7" borderId="6" xfId="0" applyFont="1" applyFill="1" applyBorder="1" applyAlignment="1" applyProtection="1">
      <alignment horizontal="center" vertical="center" wrapText="1"/>
    </xf>
    <xf numFmtId="0" fontId="53" fillId="0" borderId="4" xfId="0" applyFont="1" applyFill="1" applyBorder="1" applyAlignment="1">
      <alignment horizontal="center" vertical="center" wrapText="1"/>
    </xf>
    <xf numFmtId="0" fontId="40" fillId="0" borderId="4" xfId="0" applyFont="1" applyFill="1" applyBorder="1" applyAlignment="1" applyProtection="1">
      <alignment horizontal="center" vertical="center"/>
    </xf>
    <xf numFmtId="0" fontId="40" fillId="7" borderId="35" xfId="0" applyFont="1" applyFill="1" applyBorder="1" applyAlignment="1" applyProtection="1">
      <alignment horizontal="center" vertical="center" wrapText="1"/>
    </xf>
    <xf numFmtId="0" fontId="40" fillId="7" borderId="4" xfId="0" applyFont="1" applyFill="1" applyBorder="1" applyAlignment="1" applyProtection="1">
      <alignment horizontal="center" vertical="center" wrapText="1"/>
    </xf>
    <xf numFmtId="0" fontId="40" fillId="0" borderId="2" xfId="0" applyFont="1" applyFill="1" applyBorder="1" applyAlignment="1" applyProtection="1">
      <alignment horizontal="center" vertical="center"/>
    </xf>
    <xf numFmtId="0" fontId="40" fillId="7" borderId="2" xfId="0" applyFont="1" applyFill="1" applyBorder="1" applyAlignment="1" applyProtection="1">
      <alignment horizontal="center" vertical="center" wrapText="1"/>
    </xf>
    <xf numFmtId="0" fontId="48" fillId="0" borderId="3" xfId="0" applyFont="1" applyFill="1" applyBorder="1" applyAlignment="1" applyProtection="1">
      <alignment horizontal="left" vertical="center" wrapText="1"/>
    </xf>
    <xf numFmtId="0" fontId="40" fillId="7" borderId="3" xfId="0" applyFont="1" applyFill="1" applyBorder="1" applyAlignment="1" applyProtection="1">
      <alignment horizontal="left" vertical="center" wrapText="1"/>
    </xf>
    <xf numFmtId="0" fontId="41" fillId="7" borderId="3" xfId="0" applyFont="1" applyFill="1" applyBorder="1" applyAlignment="1" applyProtection="1">
      <alignment horizontal="left" vertical="center" wrapText="1"/>
    </xf>
    <xf numFmtId="0" fontId="48" fillId="0" borderId="3" xfId="0" applyFont="1" applyFill="1" applyBorder="1" applyAlignment="1" applyProtection="1">
      <alignment horizontal="center" vertical="center"/>
    </xf>
    <xf numFmtId="0" fontId="48" fillId="7" borderId="3" xfId="0" applyFont="1" applyFill="1" applyBorder="1" applyAlignment="1" applyProtection="1">
      <alignment horizontal="center" vertical="center" wrapText="1"/>
    </xf>
    <xf numFmtId="0" fontId="48" fillId="7" borderId="3" xfId="0" applyFont="1" applyFill="1" applyBorder="1" applyAlignment="1" applyProtection="1">
      <alignment horizontal="left" vertical="center" wrapText="1"/>
    </xf>
    <xf numFmtId="0" fontId="40" fillId="7" borderId="36" xfId="0" applyFont="1" applyFill="1" applyBorder="1" applyAlignment="1" applyProtection="1">
      <alignment horizontal="center" vertical="center" wrapText="1"/>
    </xf>
    <xf numFmtId="0" fontId="53" fillId="0" borderId="4" xfId="0" applyFont="1" applyFill="1" applyBorder="1" applyAlignment="1">
      <alignment horizontal="center" vertical="center"/>
    </xf>
    <xf numFmtId="0" fontId="0" fillId="0" borderId="2" xfId="0" applyNumberFormat="1" applyBorder="1" applyAlignment="1">
      <alignment vertical="center" wrapText="1"/>
    </xf>
    <xf numFmtId="176" fontId="66" fillId="0" borderId="2" xfId="0" applyNumberFormat="1" applyFont="1" applyBorder="1" applyAlignment="1">
      <alignment horizontal="center" vertical="center"/>
    </xf>
    <xf numFmtId="176" fontId="96" fillId="0" borderId="2" xfId="0" applyNumberFormat="1" applyFont="1" applyBorder="1" applyAlignment="1">
      <alignment horizontal="center" vertical="center"/>
    </xf>
    <xf numFmtId="0" fontId="60" fillId="7" borderId="15" xfId="0" applyFont="1" applyFill="1" applyBorder="1" applyAlignment="1" applyProtection="1">
      <alignment horizontal="center" vertical="center" wrapText="1"/>
    </xf>
    <xf numFmtId="0" fontId="60" fillId="7" borderId="10" xfId="0" applyFont="1" applyFill="1" applyBorder="1" applyAlignment="1" applyProtection="1">
      <alignment horizontal="center" vertical="center" wrapText="1"/>
    </xf>
    <xf numFmtId="176" fontId="66" fillId="0" borderId="10" xfId="0" applyNumberFormat="1" applyFont="1" applyBorder="1" applyAlignment="1">
      <alignment horizontal="center" vertical="center" wrapText="1"/>
    </xf>
    <xf numFmtId="176" fontId="66" fillId="0" borderId="2" xfId="0" applyNumberFormat="1" applyFont="1" applyBorder="1" applyAlignment="1">
      <alignment horizontal="center" vertical="center" wrapText="1"/>
    </xf>
    <xf numFmtId="0" fontId="40" fillId="7" borderId="5" xfId="0" applyFont="1" applyFill="1" applyBorder="1" applyAlignment="1" applyProtection="1">
      <alignment horizontal="center" vertical="center" wrapText="1"/>
    </xf>
    <xf numFmtId="0" fontId="41" fillId="7" borderId="2" xfId="0" applyFont="1" applyFill="1" applyBorder="1" applyAlignment="1" applyProtection="1">
      <alignment horizontal="center" vertical="center" wrapText="1"/>
    </xf>
    <xf numFmtId="177" fontId="12" fillId="0" borderId="2" xfId="106" applyNumberFormat="1" applyFont="1" applyFill="1" applyBorder="1" applyAlignment="1">
      <alignment horizontal="center" vertical="center" wrapText="1"/>
    </xf>
    <xf numFmtId="0" fontId="48" fillId="7" borderId="4" xfId="0" applyFont="1" applyFill="1" applyBorder="1" applyAlignment="1" applyProtection="1">
      <alignment horizontal="center" vertical="center" wrapText="1"/>
    </xf>
    <xf numFmtId="0" fontId="54" fillId="3" borderId="2" xfId="0" applyFont="1" applyFill="1" applyBorder="1" applyAlignment="1" applyProtection="1">
      <alignment horizontal="center" vertical="center" wrapText="1"/>
    </xf>
    <xf numFmtId="0" fontId="40" fillId="7" borderId="24" xfId="0" applyFont="1" applyFill="1" applyBorder="1" applyAlignment="1" applyProtection="1">
      <alignment horizontal="center" vertical="center" wrapText="1"/>
    </xf>
    <xf numFmtId="0" fontId="41" fillId="0" borderId="4" xfId="0" applyFont="1" applyFill="1" applyBorder="1" applyAlignment="1">
      <alignment horizontal="center" vertical="center" wrapText="1"/>
    </xf>
    <xf numFmtId="0" fontId="97" fillId="0" borderId="2" xfId="0" applyFont="1" applyFill="1" applyBorder="1" applyAlignment="1">
      <alignment horizontal="center" vertical="center"/>
    </xf>
    <xf numFmtId="0" fontId="76" fillId="3" borderId="2" xfId="0" applyFont="1" applyFill="1" applyBorder="1" applyAlignment="1" applyProtection="1">
      <alignment horizontal="center" vertical="center" wrapText="1"/>
    </xf>
    <xf numFmtId="176" fontId="0" fillId="3" borderId="2" xfId="0" applyNumberFormat="1" applyFont="1" applyFill="1" applyBorder="1" applyAlignment="1">
      <alignment horizontal="center" vertical="center"/>
    </xf>
    <xf numFmtId="176" fontId="66" fillId="3" borderId="2" xfId="0" applyNumberFormat="1" applyFont="1" applyFill="1" applyBorder="1" applyAlignment="1">
      <alignment horizontal="center" vertical="center"/>
    </xf>
    <xf numFmtId="176" fontId="66" fillId="0" borderId="2" xfId="0" applyNumberFormat="1" applyFont="1" applyFill="1" applyBorder="1" applyAlignment="1">
      <alignment horizontal="center" vertical="center"/>
    </xf>
    <xf numFmtId="178" fontId="96" fillId="0" borderId="2" xfId="0" applyNumberFormat="1" applyFont="1" applyBorder="1" applyAlignment="1">
      <alignment horizontal="center" vertical="center"/>
    </xf>
    <xf numFmtId="178" fontId="66" fillId="0" borderId="2" xfId="0" applyNumberFormat="1" applyFont="1" applyBorder="1" applyAlignment="1">
      <alignment horizontal="center" vertical="center" wrapText="1"/>
    </xf>
    <xf numFmtId="178" fontId="0" fillId="0" borderId="2" xfId="0" applyNumberFormat="1" applyFont="1" applyBorder="1" applyAlignment="1">
      <alignment horizontal="center" vertical="center" wrapText="1"/>
    </xf>
    <xf numFmtId="0" fontId="96" fillId="0" borderId="2" xfId="0" applyNumberFormat="1" applyFont="1" applyBorder="1" applyAlignment="1">
      <alignment horizontal="center" vertical="center"/>
    </xf>
    <xf numFmtId="0" fontId="96" fillId="0" borderId="2" xfId="0" applyNumberFormat="1" applyFont="1" applyBorder="1" applyAlignment="1">
      <alignment horizontal="left" vertical="center" wrapText="1"/>
    </xf>
    <xf numFmtId="0" fontId="66" fillId="0" borderId="2" xfId="0" applyNumberFormat="1" applyFont="1" applyBorder="1" applyAlignment="1">
      <alignment horizontal="center" vertical="center" wrapText="1"/>
    </xf>
    <xf numFmtId="0" fontId="49" fillId="0" borderId="2" xfId="0" applyFont="1" applyFill="1" applyBorder="1" applyAlignment="1" applyProtection="1">
      <alignment horizontal="left" vertical="center" wrapText="1"/>
    </xf>
    <xf numFmtId="0" fontId="41" fillId="7" borderId="3" xfId="0" applyFont="1" applyFill="1" applyBorder="1" applyAlignment="1" applyProtection="1">
      <alignment horizontal="center" vertical="center" wrapText="1"/>
    </xf>
    <xf numFmtId="0" fontId="0" fillId="0" borderId="2" xfId="0" applyNumberForma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9" fillId="0" borderId="2" xfId="0" applyNumberFormat="1" applyFont="1" applyBorder="1" applyAlignment="1">
      <alignment horizontal="center" vertical="center"/>
    </xf>
    <xf numFmtId="0" fontId="59" fillId="7" borderId="12" xfId="0" applyFont="1" applyFill="1" applyBorder="1" applyAlignment="1" applyProtection="1">
      <alignment horizontal="center" vertical="center" wrapText="1"/>
    </xf>
    <xf numFmtId="0" fontId="25" fillId="14" borderId="12" xfId="0" applyFont="1" applyFill="1" applyBorder="1" applyAlignment="1" applyProtection="1">
      <alignment horizontal="center" vertical="center" wrapText="1"/>
    </xf>
    <xf numFmtId="0" fontId="80" fillId="0" borderId="2" xfId="0" applyFont="1" applyFill="1" applyBorder="1" applyAlignment="1" applyProtection="1">
      <alignment horizontal="center" vertical="center" wrapText="1"/>
    </xf>
    <xf numFmtId="0" fontId="80" fillId="4" borderId="2" xfId="0" applyFont="1" applyFill="1" applyBorder="1" applyAlignment="1" applyProtection="1">
      <alignment horizontal="center" vertical="center"/>
    </xf>
    <xf numFmtId="0" fontId="25" fillId="11" borderId="12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25" fillId="11" borderId="3" xfId="0" applyFont="1" applyFill="1" applyBorder="1" applyAlignment="1" applyProtection="1">
      <alignment horizontal="center" vertical="center"/>
    </xf>
    <xf numFmtId="180" fontId="48" fillId="0" borderId="2" xfId="0" applyNumberFormat="1" applyFont="1" applyFill="1" applyBorder="1" applyAlignment="1">
      <alignment horizontal="center" vertical="center"/>
    </xf>
    <xf numFmtId="0" fontId="25" fillId="11" borderId="3" xfId="0" applyFont="1" applyFill="1" applyBorder="1" applyAlignment="1" applyProtection="1">
      <alignment horizontal="center" vertical="center" wrapText="1"/>
    </xf>
    <xf numFmtId="0" fontId="34" fillId="11" borderId="2" xfId="0" applyFont="1" applyFill="1" applyBorder="1" applyAlignment="1">
      <alignment horizontal="center" vertical="center"/>
    </xf>
    <xf numFmtId="180" fontId="98" fillId="0" borderId="2" xfId="0" applyNumberFormat="1" applyFont="1" applyFill="1" applyBorder="1" applyAlignment="1">
      <alignment horizontal="center" vertical="center"/>
    </xf>
    <xf numFmtId="0" fontId="99" fillId="0" borderId="2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 wrapText="1"/>
    </xf>
    <xf numFmtId="0" fontId="73" fillId="11" borderId="2" xfId="0" applyFont="1" applyFill="1" applyBorder="1" applyAlignment="1">
      <alignment horizontal="center" vertical="center"/>
    </xf>
    <xf numFmtId="0" fontId="34" fillId="11" borderId="4" xfId="0" applyFont="1" applyFill="1" applyBorder="1" applyAlignment="1">
      <alignment horizontal="center" vertical="center"/>
    </xf>
    <xf numFmtId="0" fontId="38" fillId="0" borderId="3" xfId="0" applyFont="1" applyFill="1" applyBorder="1" applyAlignment="1">
      <alignment horizontal="center" vertical="center"/>
    </xf>
    <xf numFmtId="14" fontId="38" fillId="0" borderId="3" xfId="0" applyNumberFormat="1" applyFont="1" applyFill="1" applyBorder="1" applyAlignment="1">
      <alignment horizontal="center" vertical="center"/>
    </xf>
    <xf numFmtId="0" fontId="36" fillId="0" borderId="2" xfId="0" applyNumberFormat="1" applyFont="1" applyFill="1" applyBorder="1" applyAlignment="1">
      <alignment horizontal="center" vertical="center"/>
    </xf>
    <xf numFmtId="0" fontId="19" fillId="3" borderId="2" xfId="0" applyNumberFormat="1" applyFont="1" applyFill="1" applyBorder="1" applyAlignment="1">
      <alignment horizontal="center" vertical="center"/>
    </xf>
    <xf numFmtId="0" fontId="0" fillId="9" borderId="2" xfId="0" applyNumberFormat="1" applyFill="1" applyBorder="1" applyAlignment="1">
      <alignment horizontal="center" vertical="center"/>
    </xf>
    <xf numFmtId="0" fontId="75" fillId="0" borderId="2" xfId="0" applyFont="1" applyFill="1" applyBorder="1" applyAlignment="1" applyProtection="1">
      <alignment horizontal="center" vertical="center" wrapText="1"/>
    </xf>
    <xf numFmtId="0" fontId="28" fillId="0" borderId="2" xfId="0" applyFont="1" applyFill="1" applyBorder="1" applyAlignment="1" applyProtection="1">
      <alignment horizontal="center" vertical="center" wrapText="1"/>
    </xf>
    <xf numFmtId="0" fontId="32" fillId="0" borderId="2" xfId="0" applyFont="1" applyFill="1" applyBorder="1" applyAlignment="1" applyProtection="1">
      <alignment horizontal="center" vertical="center" wrapText="1"/>
    </xf>
    <xf numFmtId="0" fontId="52" fillId="0" borderId="2" xfId="0" applyFont="1" applyFill="1" applyBorder="1" applyAlignment="1" applyProtection="1">
      <alignment horizontal="center" vertical="center" wrapText="1"/>
    </xf>
    <xf numFmtId="0" fontId="28" fillId="5" borderId="2" xfId="0" applyFont="1" applyFill="1" applyBorder="1" applyAlignment="1" applyProtection="1">
      <alignment horizontal="center" vertical="center" wrapText="1"/>
    </xf>
    <xf numFmtId="0" fontId="75" fillId="0" borderId="2" xfId="0" applyFont="1" applyFill="1" applyBorder="1" applyAlignment="1" applyProtection="1">
      <alignment horizontal="center" vertical="center"/>
    </xf>
    <xf numFmtId="0" fontId="100" fillId="0" borderId="2" xfId="0" applyFont="1" applyFill="1" applyBorder="1" applyAlignment="1">
      <alignment horizontal="center" vertical="center" wrapText="1"/>
    </xf>
    <xf numFmtId="0" fontId="28" fillId="3" borderId="2" xfId="0" applyFont="1" applyFill="1" applyBorder="1" applyAlignment="1" applyProtection="1">
      <alignment horizontal="center" vertical="center" wrapText="1"/>
    </xf>
    <xf numFmtId="0" fontId="30" fillId="0" borderId="2" xfId="0" applyFont="1" applyFill="1" applyBorder="1" applyAlignment="1" applyProtection="1">
      <alignment horizontal="center" vertical="center" wrapText="1"/>
    </xf>
    <xf numFmtId="176" fontId="96" fillId="0" borderId="10" xfId="0" applyNumberFormat="1" applyFont="1" applyBorder="1" applyAlignment="1">
      <alignment horizontal="center" vertical="center"/>
    </xf>
    <xf numFmtId="176" fontId="96" fillId="0" borderId="34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62" fillId="0" borderId="2" xfId="0" applyFont="1" applyFill="1" applyBorder="1" applyAlignment="1" applyProtection="1">
      <alignment horizontal="center" vertical="center" wrapText="1"/>
    </xf>
    <xf numFmtId="0" fontId="99" fillId="0" borderId="2" xfId="0" applyFont="1" applyFill="1" applyBorder="1" applyAlignment="1" applyProtection="1">
      <alignment horizontal="center" vertical="center" wrapText="1"/>
    </xf>
    <xf numFmtId="0" fontId="101" fillId="0" borderId="2" xfId="0" applyFont="1" applyFill="1" applyBorder="1" applyAlignment="1" applyProtection="1">
      <alignment horizontal="center" vertical="center" wrapText="1"/>
    </xf>
    <xf numFmtId="58" fontId="30" fillId="0" borderId="2" xfId="0" applyNumberFormat="1" applyFont="1" applyFill="1" applyBorder="1" applyAlignment="1" applyProtection="1">
      <alignment horizontal="center" vertical="center" wrapText="1"/>
    </xf>
    <xf numFmtId="0" fontId="102" fillId="0" borderId="2" xfId="0" applyFont="1" applyFill="1" applyBorder="1" applyAlignment="1" applyProtection="1">
      <alignment horizontal="center" vertical="center" wrapText="1"/>
    </xf>
    <xf numFmtId="0" fontId="103" fillId="0" borderId="2" xfId="0" applyFont="1" applyFill="1" applyBorder="1" applyAlignment="1">
      <alignment horizontal="center" vertical="center" wrapText="1"/>
    </xf>
    <xf numFmtId="176" fontId="66" fillId="8" borderId="28" xfId="0" applyNumberFormat="1" applyFont="1" applyFill="1" applyBorder="1" applyAlignment="1">
      <alignment horizontal="center" vertical="center"/>
    </xf>
    <xf numFmtId="0" fontId="0" fillId="0" borderId="2" xfId="0" applyFont="1" applyBorder="1">
      <alignment vertical="center"/>
    </xf>
    <xf numFmtId="176" fontId="19" fillId="21" borderId="2" xfId="0" applyNumberFormat="1" applyFont="1" applyFill="1" applyBorder="1" applyAlignment="1">
      <alignment horizontal="center" vertical="center"/>
    </xf>
    <xf numFmtId="178" fontId="96" fillId="0" borderId="34" xfId="0" applyNumberFormat="1" applyFont="1" applyBorder="1" applyAlignment="1">
      <alignment horizontal="center" vertical="center"/>
    </xf>
    <xf numFmtId="0" fontId="96" fillId="0" borderId="34" xfId="0" applyNumberFormat="1" applyFont="1" applyBorder="1" applyAlignment="1">
      <alignment horizontal="center" vertical="center"/>
    </xf>
    <xf numFmtId="0" fontId="96" fillId="0" borderId="28" xfId="0" applyNumberFormat="1" applyFont="1" applyBorder="1" applyAlignment="1">
      <alignment horizontal="left" vertical="center"/>
    </xf>
    <xf numFmtId="0" fontId="66" fillId="0" borderId="2" xfId="0" applyNumberFormat="1" applyFont="1" applyBorder="1" applyAlignment="1">
      <alignment horizontal="left" vertical="center" wrapText="1"/>
    </xf>
    <xf numFmtId="0" fontId="17" fillId="0" borderId="2" xfId="0" applyNumberFormat="1" applyFont="1" applyBorder="1" applyAlignment="1">
      <alignment horizontal="left" vertical="center" wrapText="1"/>
    </xf>
    <xf numFmtId="0" fontId="0" fillId="5" borderId="0" xfId="0" applyFill="1">
      <alignment vertical="center"/>
    </xf>
    <xf numFmtId="0" fontId="0" fillId="0" borderId="2" xfId="0" applyNumberFormat="1" applyBorder="1" applyAlignment="1">
      <alignment horizontal="left" vertical="center"/>
    </xf>
    <xf numFmtId="0" fontId="56" fillId="0" borderId="0" xfId="0" applyFont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0" fontId="56" fillId="0" borderId="2" xfId="0" applyNumberFormat="1" applyFont="1" applyBorder="1" applyAlignment="1">
      <alignment horizontal="center" vertical="center"/>
    </xf>
    <xf numFmtId="0" fontId="104" fillId="0" borderId="2" xfId="0" applyNumberFormat="1" applyFont="1" applyBorder="1" applyAlignment="1">
      <alignment horizontal="center" vertical="center" wrapText="1"/>
    </xf>
    <xf numFmtId="0" fontId="21" fillId="0" borderId="2" xfId="0" applyNumberFormat="1" applyFont="1" applyBorder="1" applyAlignment="1">
      <alignment horizontal="center" vertical="center" wrapText="1"/>
    </xf>
    <xf numFmtId="0" fontId="38" fillId="3" borderId="3" xfId="0" applyFont="1" applyFill="1" applyBorder="1" applyAlignment="1" applyProtection="1">
      <alignment horizontal="center" vertical="center"/>
    </xf>
    <xf numFmtId="14" fontId="24" fillId="3" borderId="3" xfId="0" applyNumberFormat="1" applyFont="1" applyFill="1" applyBorder="1" applyAlignment="1" applyProtection="1">
      <alignment horizontal="center" vertical="center"/>
    </xf>
    <xf numFmtId="0" fontId="51" fillId="3" borderId="3" xfId="0" applyFont="1" applyFill="1" applyBorder="1" applyAlignment="1" applyProtection="1">
      <alignment horizontal="center" vertical="center"/>
    </xf>
    <xf numFmtId="0" fontId="38" fillId="3" borderId="3" xfId="0" applyFont="1" applyFill="1" applyBorder="1" applyAlignment="1" applyProtection="1">
      <alignment horizontal="center" vertical="center" wrapText="1"/>
    </xf>
    <xf numFmtId="0" fontId="38" fillId="3" borderId="6" xfId="0" applyFont="1" applyFill="1" applyBorder="1" applyAlignment="1" applyProtection="1">
      <alignment horizontal="center" vertical="center" wrapText="1"/>
    </xf>
    <xf numFmtId="14" fontId="24" fillId="3" borderId="6" xfId="0" applyNumberFormat="1" applyFont="1" applyFill="1" applyBorder="1" applyAlignment="1" applyProtection="1">
      <alignment horizontal="center" vertical="center"/>
    </xf>
    <xf numFmtId="0" fontId="51" fillId="3" borderId="6" xfId="0" applyFont="1" applyFill="1" applyBorder="1" applyAlignment="1" applyProtection="1">
      <alignment horizontal="center" vertical="center"/>
    </xf>
    <xf numFmtId="0" fontId="51" fillId="3" borderId="6" xfId="0" applyFont="1" applyFill="1" applyBorder="1" applyAlignment="1" applyProtection="1">
      <alignment horizontal="center" vertical="center" wrapText="1"/>
    </xf>
    <xf numFmtId="0" fontId="73" fillId="0" borderId="2" xfId="0" applyFont="1" applyFill="1" applyBorder="1" applyAlignment="1">
      <alignment horizontal="center" vertical="center"/>
    </xf>
    <xf numFmtId="14" fontId="105" fillId="0" borderId="2" xfId="0" applyNumberFormat="1" applyFont="1" applyFill="1" applyBorder="1" applyAlignment="1">
      <alignment horizontal="center" vertical="center"/>
    </xf>
    <xf numFmtId="0" fontId="51" fillId="3" borderId="2" xfId="0" applyFont="1" applyFill="1" applyBorder="1" applyAlignment="1" applyProtection="1">
      <alignment horizontal="center" vertical="center" wrapText="1"/>
    </xf>
    <xf numFmtId="14" fontId="105" fillId="0" borderId="4" xfId="0" applyNumberFormat="1" applyFont="1" applyFill="1" applyBorder="1" applyAlignment="1">
      <alignment horizontal="center" vertical="center"/>
    </xf>
    <xf numFmtId="0" fontId="51" fillId="3" borderId="4" xfId="0" applyFont="1" applyFill="1" applyBorder="1" applyAlignment="1" applyProtection="1">
      <alignment horizontal="center" vertical="center" wrapText="1"/>
    </xf>
    <xf numFmtId="0" fontId="51" fillId="4" borderId="3" xfId="0" applyFont="1" applyFill="1" applyBorder="1" applyAlignment="1" applyProtection="1">
      <alignment horizontal="center" vertical="center"/>
    </xf>
    <xf numFmtId="0" fontId="53" fillId="0" borderId="4" xfId="0" applyFont="1" applyFill="1" applyBorder="1" applyAlignment="1">
      <alignment vertical="center"/>
    </xf>
    <xf numFmtId="0" fontId="105" fillId="0" borderId="4" xfId="0" applyFont="1" applyFill="1" applyBorder="1" applyAlignment="1">
      <alignment horizontal="center" vertical="center"/>
    </xf>
    <xf numFmtId="0" fontId="105" fillId="0" borderId="2" xfId="0" applyFont="1" applyFill="1" applyBorder="1" applyAlignment="1">
      <alignment horizontal="center" vertical="center"/>
    </xf>
    <xf numFmtId="0" fontId="53" fillId="9" borderId="2" xfId="0" applyFont="1" applyFill="1" applyBorder="1" applyAlignment="1">
      <alignment horizontal="center" vertical="center"/>
    </xf>
    <xf numFmtId="0" fontId="19" fillId="9" borderId="2" xfId="0" applyNumberFormat="1" applyFont="1" applyFill="1" applyBorder="1" applyAlignment="1">
      <alignment horizontal="center" vertical="center"/>
    </xf>
    <xf numFmtId="0" fontId="51" fillId="3" borderId="36" xfId="0" applyFont="1" applyFill="1" applyBorder="1" applyAlignment="1" applyProtection="1">
      <alignment horizontal="center" vertical="center"/>
    </xf>
    <xf numFmtId="0" fontId="51" fillId="3" borderId="6" xfId="0" applyNumberFormat="1" applyFont="1" applyFill="1" applyBorder="1" applyAlignment="1" applyProtection="1">
      <alignment horizontal="center" vertical="center" wrapText="1"/>
    </xf>
    <xf numFmtId="0" fontId="53" fillId="4" borderId="2" xfId="0" applyFont="1" applyFill="1" applyBorder="1" applyAlignment="1">
      <alignment horizontal="center" vertical="center"/>
    </xf>
    <xf numFmtId="49" fontId="51" fillId="3" borderId="2" xfId="0" applyNumberFormat="1" applyFont="1" applyFill="1" applyBorder="1" applyAlignment="1" applyProtection="1">
      <alignment horizontal="center" vertical="center" wrapText="1"/>
    </xf>
    <xf numFmtId="176" fontId="74" fillId="0" borderId="10" xfId="0" applyNumberFormat="1" applyFont="1" applyBorder="1" applyAlignment="1">
      <alignment horizontal="center" vertical="center"/>
    </xf>
    <xf numFmtId="176" fontId="74" fillId="0" borderId="34" xfId="0" applyNumberFormat="1" applyFont="1" applyBorder="1" applyAlignment="1">
      <alignment horizontal="center" vertical="center"/>
    </xf>
    <xf numFmtId="0" fontId="51" fillId="3" borderId="5" xfId="0" applyFont="1" applyFill="1" applyBorder="1" applyAlignment="1" applyProtection="1">
      <alignment horizontal="center" vertical="center" wrapText="1"/>
    </xf>
    <xf numFmtId="176" fontId="37" fillId="8" borderId="2" xfId="0" applyNumberFormat="1" applyFont="1" applyFill="1" applyBorder="1" applyAlignment="1">
      <alignment horizontal="center" vertical="center"/>
    </xf>
    <xf numFmtId="0" fontId="24" fillId="0" borderId="2" xfId="0" applyFont="1" applyFill="1" applyBorder="1" applyAlignment="1" applyProtection="1">
      <alignment horizontal="center" vertical="center" wrapText="1"/>
    </xf>
    <xf numFmtId="0" fontId="51" fillId="0" borderId="4" xfId="0" applyFont="1" applyFill="1" applyBorder="1" applyAlignment="1" applyProtection="1">
      <alignment horizontal="center" vertical="center" wrapText="1"/>
    </xf>
    <xf numFmtId="0" fontId="75" fillId="3" borderId="2" xfId="0" applyFont="1" applyFill="1" applyBorder="1" applyAlignment="1" applyProtection="1">
      <alignment horizontal="center" vertical="center" wrapText="1"/>
    </xf>
    <xf numFmtId="0" fontId="97" fillId="0" borderId="4" xfId="0" applyFont="1" applyFill="1" applyBorder="1" applyAlignment="1">
      <alignment horizontal="center" vertical="center" wrapText="1"/>
    </xf>
    <xf numFmtId="0" fontId="52" fillId="3" borderId="2" xfId="0" applyFont="1" applyFill="1" applyBorder="1" applyAlignment="1" applyProtection="1">
      <alignment horizontal="center" vertical="center" wrapText="1"/>
    </xf>
    <xf numFmtId="176" fontId="3" fillId="8" borderId="2" xfId="87" applyNumberFormat="1" applyFont="1" applyFill="1" applyBorder="1" applyAlignment="1">
      <alignment horizontal="center" vertical="center" wrapText="1"/>
    </xf>
    <xf numFmtId="0" fontId="75" fillId="3" borderId="4" xfId="0" applyFont="1" applyFill="1" applyBorder="1" applyAlignment="1" applyProtection="1">
      <alignment horizontal="center" vertical="center" wrapText="1"/>
    </xf>
    <xf numFmtId="0" fontId="105" fillId="0" borderId="4" xfId="0" applyFont="1" applyFill="1" applyBorder="1" applyAlignment="1">
      <alignment horizontal="center" vertical="center" wrapText="1"/>
    </xf>
    <xf numFmtId="0" fontId="105" fillId="0" borderId="2" xfId="0" applyFont="1" applyFill="1" applyBorder="1" applyAlignment="1">
      <alignment horizontal="center" vertical="center" wrapText="1"/>
    </xf>
    <xf numFmtId="176" fontId="47" fillId="8" borderId="2" xfId="0" applyNumberFormat="1" applyFont="1" applyFill="1" applyBorder="1" applyAlignment="1">
      <alignment horizontal="center" vertical="center"/>
    </xf>
    <xf numFmtId="176" fontId="17" fillId="3" borderId="2" xfId="0" applyNumberFormat="1" applyFont="1" applyFill="1" applyBorder="1" applyAlignment="1">
      <alignment horizontal="center" vertical="center"/>
    </xf>
    <xf numFmtId="176" fontId="17" fillId="0" borderId="2" xfId="0" applyNumberFormat="1" applyFont="1" applyFill="1" applyBorder="1" applyAlignment="1">
      <alignment horizontal="center" vertical="center"/>
    </xf>
    <xf numFmtId="176" fontId="47" fillId="0" borderId="2" xfId="0" applyNumberFormat="1" applyFont="1" applyFill="1" applyBorder="1" applyAlignment="1">
      <alignment horizontal="center" vertical="center"/>
    </xf>
    <xf numFmtId="176" fontId="47" fillId="3" borderId="2" xfId="0" applyNumberFormat="1" applyFont="1" applyFill="1" applyBorder="1" applyAlignment="1">
      <alignment horizontal="center" vertical="center"/>
    </xf>
    <xf numFmtId="178" fontId="74" fillId="0" borderId="34" xfId="0" applyNumberFormat="1" applyFont="1" applyBorder="1" applyAlignment="1">
      <alignment horizontal="center" vertical="center"/>
    </xf>
    <xf numFmtId="178" fontId="19" fillId="0" borderId="2" xfId="0" applyNumberFormat="1" applyFont="1" applyBorder="1" applyAlignment="1">
      <alignment horizontal="center" vertical="center"/>
    </xf>
    <xf numFmtId="0" fontId="74" fillId="0" borderId="34" xfId="0" applyNumberFormat="1" applyFont="1" applyBorder="1" applyAlignment="1">
      <alignment horizontal="center" vertical="center"/>
    </xf>
    <xf numFmtId="0" fontId="74" fillId="0" borderId="28" xfId="0" applyNumberFormat="1" applyFont="1" applyBorder="1" applyAlignment="1">
      <alignment horizontal="center" vertical="center"/>
    </xf>
    <xf numFmtId="0" fontId="0" fillId="0" borderId="28" xfId="0" applyNumberFormat="1" applyBorder="1">
      <alignment vertical="center"/>
    </xf>
    <xf numFmtId="0" fontId="0" fillId="0" borderId="0" xfId="0" applyFill="1">
      <alignment vertical="center"/>
    </xf>
    <xf numFmtId="0" fontId="19" fillId="0" borderId="0" xfId="0" applyFont="1" applyFill="1">
      <alignment vertical="center"/>
    </xf>
    <xf numFmtId="0" fontId="19" fillId="0" borderId="0" xfId="0" applyFont="1" applyAlignment="1">
      <alignment vertical="center" wrapText="1"/>
    </xf>
    <xf numFmtId="0" fontId="37" fillId="0" borderId="0" xfId="0" applyFont="1">
      <alignment vertical="center"/>
    </xf>
    <xf numFmtId="176" fontId="19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77" fillId="0" borderId="2" xfId="0" applyFont="1" applyFill="1" applyBorder="1" applyAlignment="1">
      <alignment vertical="center" wrapText="1"/>
    </xf>
    <xf numFmtId="0" fontId="78" fillId="0" borderId="10" xfId="0" applyFont="1" applyFill="1" applyBorder="1" applyAlignment="1">
      <alignment vertical="center" wrapText="1"/>
    </xf>
    <xf numFmtId="0" fontId="77" fillId="0" borderId="34" xfId="0" applyFont="1" applyBorder="1" applyAlignment="1">
      <alignment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10" fillId="7" borderId="12" xfId="0" applyFont="1" applyFill="1" applyBorder="1" applyAlignment="1" applyProtection="1">
      <alignment horizontal="center" vertical="center" wrapText="1"/>
    </xf>
    <xf numFmtId="0" fontId="6" fillId="0" borderId="2" xfId="88" applyFont="1" applyFill="1" applyBorder="1" applyAlignment="1">
      <alignment horizontal="center" vertical="center" wrapText="1"/>
    </xf>
    <xf numFmtId="0" fontId="75" fillId="7" borderId="3" xfId="0" applyFont="1" applyFill="1" applyBorder="1" applyAlignment="1" applyProtection="1">
      <alignment horizontal="center" vertical="center" wrapText="1"/>
    </xf>
    <xf numFmtId="0" fontId="75" fillId="3" borderId="3" xfId="0" applyFont="1" applyFill="1" applyBorder="1" applyAlignment="1" applyProtection="1">
      <alignment horizontal="center" vertical="center" wrapText="1"/>
    </xf>
    <xf numFmtId="14" fontId="51" fillId="0" borderId="3" xfId="0" applyNumberFormat="1" applyFont="1" applyFill="1" applyBorder="1" applyAlignment="1" applyProtection="1">
      <alignment horizontal="center" vertical="center"/>
    </xf>
    <xf numFmtId="0" fontId="20" fillId="3" borderId="3" xfId="0" applyFont="1" applyFill="1" applyBorder="1" applyAlignment="1" applyProtection="1">
      <alignment horizontal="center" vertical="center" wrapText="1"/>
    </xf>
    <xf numFmtId="0" fontId="75" fillId="0" borderId="3" xfId="0" applyFont="1" applyFill="1" applyBorder="1" applyAlignment="1" applyProtection="1">
      <alignment horizontal="center" vertical="center" wrapText="1"/>
    </xf>
    <xf numFmtId="0" fontId="88" fillId="0" borderId="3" xfId="0" applyFont="1" applyFill="1" applyBorder="1" applyAlignment="1" applyProtection="1">
      <alignment horizontal="center" vertical="center" wrapText="1"/>
    </xf>
    <xf numFmtId="0" fontId="75" fillId="3" borderId="3" xfId="0" applyFont="1" applyFill="1" applyBorder="1" applyAlignment="1" applyProtection="1">
      <alignment horizontal="center" vertical="center"/>
    </xf>
    <xf numFmtId="0" fontId="38" fillId="7" borderId="17" xfId="0" applyFont="1" applyFill="1" applyBorder="1" applyAlignment="1" applyProtection="1">
      <alignment horizontal="center" vertical="center" wrapText="1"/>
    </xf>
    <xf numFmtId="14" fontId="97" fillId="0" borderId="2" xfId="0" applyNumberFormat="1" applyFont="1" applyFill="1" applyBorder="1" applyAlignment="1">
      <alignment horizontal="center" vertical="center"/>
    </xf>
    <xf numFmtId="0" fontId="48" fillId="3" borderId="7" xfId="0" applyFont="1" applyFill="1" applyBorder="1" applyAlignment="1">
      <alignment horizontal="center" vertical="center" wrapText="1"/>
    </xf>
    <xf numFmtId="0" fontId="48" fillId="0" borderId="7" xfId="0" applyFont="1" applyFill="1" applyBorder="1" applyAlignment="1">
      <alignment horizontal="center" vertical="center"/>
    </xf>
    <xf numFmtId="14" fontId="54" fillId="0" borderId="7" xfId="0" applyNumberFormat="1" applyFont="1" applyFill="1" applyBorder="1" applyAlignment="1">
      <alignment horizontal="center" vertical="center"/>
    </xf>
    <xf numFmtId="176" fontId="19" fillId="0" borderId="7" xfId="0" applyNumberFormat="1" applyFont="1" applyFill="1" applyBorder="1" applyAlignment="1">
      <alignment horizontal="center" vertical="center"/>
    </xf>
    <xf numFmtId="0" fontId="48" fillId="9" borderId="7" xfId="0" applyFont="1" applyFill="1" applyBorder="1" applyAlignment="1">
      <alignment horizontal="center" vertical="center" wrapText="1"/>
    </xf>
    <xf numFmtId="0" fontId="54" fillId="0" borderId="7" xfId="0" applyFont="1" applyFill="1" applyBorder="1" applyAlignment="1">
      <alignment horizontal="center" vertical="center"/>
    </xf>
    <xf numFmtId="176" fontId="0" fillId="0" borderId="2" xfId="0" applyNumberFormat="1" applyFill="1" applyBorder="1">
      <alignment vertical="center"/>
    </xf>
    <xf numFmtId="176" fontId="19" fillId="0" borderId="2" xfId="0" applyNumberFormat="1" applyFont="1" applyFill="1" applyBorder="1">
      <alignment vertical="center"/>
    </xf>
    <xf numFmtId="0" fontId="106" fillId="7" borderId="3" xfId="0" applyFont="1" applyFill="1" applyBorder="1" applyAlignment="1" applyProtection="1">
      <alignment horizontal="center" vertical="center"/>
    </xf>
    <xf numFmtId="0" fontId="75" fillId="7" borderId="3" xfId="0" applyFont="1" applyFill="1" applyBorder="1" applyAlignment="1" applyProtection="1">
      <alignment horizontal="center" vertical="center"/>
    </xf>
    <xf numFmtId="0" fontId="107" fillId="3" borderId="3" xfId="0" applyFont="1" applyFill="1" applyBorder="1" applyAlignment="1" applyProtection="1">
      <alignment horizontal="center" vertical="center"/>
    </xf>
    <xf numFmtId="0" fontId="107" fillId="7" borderId="3" xfId="0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 wrapText="1"/>
    </xf>
    <xf numFmtId="0" fontId="106" fillId="0" borderId="3" xfId="0" applyFont="1" applyFill="1" applyBorder="1" applyAlignment="1" applyProtection="1">
      <alignment horizontal="center" vertical="center"/>
    </xf>
    <xf numFmtId="0" fontId="75" fillId="0" borderId="3" xfId="0" applyFont="1" applyFill="1" applyBorder="1" applyAlignment="1" applyProtection="1">
      <alignment horizontal="center" vertical="center"/>
    </xf>
    <xf numFmtId="0" fontId="107" fillId="0" borderId="3" xfId="0" applyFont="1" applyFill="1" applyBorder="1" applyAlignment="1" applyProtection="1">
      <alignment horizontal="center" vertical="center"/>
    </xf>
    <xf numFmtId="0" fontId="75" fillId="0" borderId="2" xfId="0" applyFont="1" applyFill="1" applyBorder="1" applyAlignment="1">
      <alignment horizontal="center" vertical="center"/>
    </xf>
    <xf numFmtId="0" fontId="54" fillId="3" borderId="7" xfId="0" applyFont="1" applyFill="1" applyBorder="1" applyAlignment="1">
      <alignment horizontal="center" vertical="center"/>
    </xf>
    <xf numFmtId="0" fontId="77" fillId="0" borderId="34" xfId="0" applyFont="1" applyBorder="1" applyAlignment="1">
      <alignment horizontal="center" vertical="center" wrapText="1"/>
    </xf>
    <xf numFmtId="0" fontId="10" fillId="7" borderId="15" xfId="0" applyFont="1" applyFill="1" applyBorder="1" applyAlignment="1" applyProtection="1">
      <alignment horizontal="center" vertical="center" wrapText="1"/>
    </xf>
    <xf numFmtId="176" fontId="2" fillId="6" borderId="11" xfId="88" applyNumberFormat="1" applyFont="1" applyFill="1" applyBorder="1" applyAlignment="1">
      <alignment horizontal="center" vertical="center" wrapText="1"/>
    </xf>
    <xf numFmtId="0" fontId="28" fillId="3" borderId="3" xfId="0" applyFont="1" applyFill="1" applyBorder="1" applyAlignment="1" applyProtection="1">
      <alignment horizontal="center" vertical="center" wrapText="1"/>
    </xf>
    <xf numFmtId="0" fontId="38" fillId="7" borderId="5" xfId="0" applyFont="1" applyFill="1" applyBorder="1" applyAlignment="1" applyProtection="1">
      <alignment horizontal="center" vertical="center" wrapText="1"/>
    </xf>
    <xf numFmtId="0" fontId="67" fillId="8" borderId="2" xfId="88" applyFont="1" applyFill="1" applyBorder="1" applyAlignment="1">
      <alignment horizontal="center" vertical="center" wrapText="1"/>
    </xf>
    <xf numFmtId="0" fontId="108" fillId="0" borderId="3" xfId="0" applyFont="1" applyFill="1" applyBorder="1" applyAlignment="1" applyProtection="1">
      <alignment horizontal="center" vertical="center" wrapText="1"/>
    </xf>
    <xf numFmtId="0" fontId="61" fillId="0" borderId="2" xfId="0" applyFont="1" applyFill="1" applyBorder="1" applyAlignment="1" applyProtection="1">
      <alignment horizontal="center" vertical="center"/>
    </xf>
    <xf numFmtId="0" fontId="67" fillId="8" borderId="2" xfId="0" applyFont="1" applyFill="1" applyBorder="1" applyAlignment="1">
      <alignment horizontal="center" vertical="center"/>
    </xf>
    <xf numFmtId="0" fontId="108" fillId="7" borderId="3" xfId="0" applyFont="1" applyFill="1" applyBorder="1" applyAlignment="1" applyProtection="1">
      <alignment horizontal="center" vertical="center" wrapText="1"/>
    </xf>
    <xf numFmtId="0" fontId="62" fillId="7" borderId="2" xfId="0" applyFont="1" applyFill="1" applyBorder="1" applyAlignment="1" applyProtection="1">
      <alignment horizontal="center" vertical="center" wrapText="1"/>
    </xf>
    <xf numFmtId="0" fontId="51" fillId="7" borderId="5" xfId="0" applyFont="1" applyFill="1" applyBorder="1" applyAlignment="1" applyProtection="1">
      <alignment horizontal="center" vertical="center" wrapText="1"/>
    </xf>
    <xf numFmtId="0" fontId="22" fillId="8" borderId="3" xfId="0" applyFont="1" applyFill="1" applyBorder="1" applyAlignment="1" applyProtection="1">
      <alignment horizontal="center" vertical="center"/>
    </xf>
    <xf numFmtId="0" fontId="22" fillId="8" borderId="2" xfId="0" applyFont="1" applyFill="1" applyBorder="1" applyAlignment="1" applyProtection="1">
      <alignment horizontal="center" vertical="center"/>
    </xf>
    <xf numFmtId="0" fontId="109" fillId="0" borderId="2" xfId="0" applyFont="1" applyFill="1" applyBorder="1" applyAlignment="1">
      <alignment horizontal="center" vertical="center" wrapText="1"/>
    </xf>
    <xf numFmtId="0" fontId="110" fillId="0" borderId="2" xfId="0" applyFont="1" applyFill="1" applyBorder="1" applyAlignment="1">
      <alignment horizontal="center" vertical="center" wrapText="1"/>
    </xf>
    <xf numFmtId="0" fontId="108" fillId="3" borderId="3" xfId="0" applyFont="1" applyFill="1" applyBorder="1" applyAlignment="1" applyProtection="1">
      <alignment horizontal="center" vertical="center" wrapText="1"/>
    </xf>
    <xf numFmtId="176" fontId="37" fillId="3" borderId="2" xfId="0" applyNumberFormat="1" applyFont="1" applyFill="1" applyBorder="1" applyAlignment="1">
      <alignment horizontal="center" vertical="center"/>
    </xf>
    <xf numFmtId="176" fontId="19" fillId="0" borderId="2" xfId="0" applyNumberFormat="1" applyFont="1" applyBorder="1" applyAlignment="1">
      <alignment vertical="center" wrapText="1"/>
    </xf>
    <xf numFmtId="176" fontId="77" fillId="0" borderId="34" xfId="0" applyNumberFormat="1" applyFont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179" fontId="9" fillId="3" borderId="2" xfId="0" applyNumberFormat="1" applyFont="1" applyFill="1" applyBorder="1" applyAlignment="1">
      <alignment horizontal="center" vertical="center" wrapText="1"/>
    </xf>
    <xf numFmtId="0" fontId="77" fillId="0" borderId="28" xfId="0" applyFont="1" applyBorder="1" applyAlignment="1">
      <alignment horizontal="center" vertical="center" wrapText="1"/>
    </xf>
    <xf numFmtId="0" fontId="80" fillId="7" borderId="3" xfId="0" applyFont="1" applyFill="1" applyBorder="1" applyAlignment="1" applyProtection="1">
      <alignment horizontal="center" vertical="center" wrapText="1"/>
    </xf>
    <xf numFmtId="0" fontId="80" fillId="3" borderId="3" xfId="0" applyFont="1" applyFill="1" applyBorder="1" applyAlignment="1" applyProtection="1">
      <alignment horizontal="center" vertical="center" wrapText="1"/>
    </xf>
    <xf numFmtId="0" fontId="3" fillId="0" borderId="2" xfId="87" applyNumberFormat="1" applyFont="1" applyFill="1" applyBorder="1" applyAlignment="1">
      <alignment horizontal="center" vertical="center" wrapText="1"/>
    </xf>
    <xf numFmtId="179" fontId="3" fillId="0" borderId="2" xfId="87" applyNumberFormat="1" applyFont="1" applyFill="1" applyBorder="1" applyAlignment="1">
      <alignment horizontal="center" vertical="center" wrapText="1"/>
    </xf>
    <xf numFmtId="0" fontId="75" fillId="3" borderId="2" xfId="0" applyFont="1" applyFill="1" applyBorder="1" applyAlignment="1">
      <alignment horizontal="center" vertical="center" wrapText="1"/>
    </xf>
    <xf numFmtId="14" fontId="75" fillId="3" borderId="2" xfId="0" applyNumberFormat="1" applyFont="1" applyFill="1" applyBorder="1" applyAlignment="1">
      <alignment horizontal="center" vertical="center" wrapText="1"/>
    </xf>
    <xf numFmtId="0" fontId="49" fillId="3" borderId="2" xfId="0" applyFont="1" applyFill="1" applyBorder="1" applyAlignment="1">
      <alignment horizontal="center" vertical="center"/>
    </xf>
    <xf numFmtId="0" fontId="49" fillId="4" borderId="2" xfId="0" applyFont="1" applyFill="1" applyBorder="1" applyAlignment="1">
      <alignment horizontal="center" vertical="center"/>
    </xf>
    <xf numFmtId="14" fontId="28" fillId="3" borderId="2" xfId="0" applyNumberFormat="1" applyFont="1" applyFill="1" applyBorder="1" applyAlignment="1">
      <alignment horizontal="center" vertical="center" wrapText="1"/>
    </xf>
    <xf numFmtId="0" fontId="75" fillId="0" borderId="2" xfId="0" applyFont="1" applyFill="1" applyBorder="1" applyAlignment="1">
      <alignment horizontal="center" vertical="center" wrapText="1"/>
    </xf>
    <xf numFmtId="14" fontId="28" fillId="0" borderId="2" xfId="0" applyNumberFormat="1" applyFont="1" applyFill="1" applyBorder="1" applyAlignment="1">
      <alignment horizontal="center" vertical="center" wrapText="1"/>
    </xf>
    <xf numFmtId="176" fontId="29" fillId="3" borderId="2" xfId="0" applyNumberFormat="1" applyFont="1" applyFill="1" applyBorder="1" applyAlignment="1">
      <alignment horizontal="center" vertical="center" wrapText="1"/>
    </xf>
    <xf numFmtId="0" fontId="49" fillId="3" borderId="2" xfId="0" applyFont="1" applyFill="1" applyBorder="1" applyAlignment="1">
      <alignment horizontal="center" vertical="center" wrapText="1"/>
    </xf>
    <xf numFmtId="0" fontId="28" fillId="3" borderId="2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/>
    </xf>
    <xf numFmtId="0" fontId="111" fillId="3" borderId="2" xfId="0" applyFont="1" applyFill="1" applyBorder="1" applyAlignment="1">
      <alignment horizontal="center" vertical="center" wrapText="1"/>
    </xf>
    <xf numFmtId="0" fontId="36" fillId="3" borderId="2" xfId="0" applyFont="1" applyFill="1" applyBorder="1" applyAlignment="1">
      <alignment horizontal="center" vertical="center" wrapText="1"/>
    </xf>
    <xf numFmtId="176" fontId="29" fillId="2" borderId="2" xfId="0" applyNumberFormat="1" applyFont="1" applyFill="1" applyBorder="1" applyAlignment="1">
      <alignment horizontal="center" vertical="center" wrapText="1"/>
    </xf>
    <xf numFmtId="176" fontId="56" fillId="0" borderId="0" xfId="0" applyNumberFormat="1" applyFont="1" applyAlignment="1">
      <alignment horizontal="center" vertical="center" wrapText="1"/>
    </xf>
    <xf numFmtId="0" fontId="56" fillId="2" borderId="2" xfId="0" applyFont="1" applyFill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112" fillId="7" borderId="12" xfId="0" applyFont="1" applyFill="1" applyBorder="1" applyAlignment="1" applyProtection="1">
      <alignment horizontal="center" vertical="center" wrapText="1"/>
    </xf>
    <xf numFmtId="0" fontId="21" fillId="7" borderId="12" xfId="0" applyFont="1" applyFill="1" applyBorder="1" applyAlignment="1" applyProtection="1">
      <alignment horizontal="center" vertical="center" wrapText="1"/>
    </xf>
    <xf numFmtId="0" fontId="21" fillId="7" borderId="20" xfId="0" applyFont="1" applyFill="1" applyBorder="1" applyAlignment="1" applyProtection="1">
      <alignment horizontal="center" vertical="center" wrapText="1"/>
    </xf>
    <xf numFmtId="49" fontId="21" fillId="7" borderId="12" xfId="0" applyNumberFormat="1" applyFont="1" applyFill="1" applyBorder="1" applyAlignment="1" applyProtection="1">
      <alignment horizontal="center" vertical="center" wrapText="1"/>
    </xf>
    <xf numFmtId="0" fontId="21" fillId="7" borderId="3" xfId="0" applyFont="1" applyFill="1" applyBorder="1" applyAlignment="1" applyProtection="1">
      <alignment horizontal="center" vertical="center" wrapText="1"/>
    </xf>
    <xf numFmtId="0" fontId="42" fillId="3" borderId="11" xfId="0" applyNumberFormat="1" applyFont="1" applyFill="1" applyBorder="1" applyAlignment="1">
      <alignment horizontal="center" vertical="center" wrapText="1"/>
    </xf>
    <xf numFmtId="0" fontId="39" fillId="14" borderId="12" xfId="0" applyFont="1" applyFill="1" applyBorder="1" applyAlignment="1">
      <alignment horizontal="center" vertical="center" wrapText="1"/>
    </xf>
    <xf numFmtId="14" fontId="25" fillId="7" borderId="17" xfId="0" applyNumberFormat="1" applyFont="1" applyFill="1" applyBorder="1" applyAlignment="1" applyProtection="1">
      <alignment horizontal="center" vertical="center" wrapText="1"/>
    </xf>
    <xf numFmtId="49" fontId="25" fillId="7" borderId="3" xfId="0" applyNumberFormat="1" applyFont="1" applyFill="1" applyBorder="1" applyAlignment="1" applyProtection="1">
      <alignment horizontal="center" vertical="center" wrapText="1"/>
    </xf>
    <xf numFmtId="0" fontId="39" fillId="14" borderId="3" xfId="0" applyFont="1" applyFill="1" applyBorder="1" applyAlignment="1">
      <alignment horizontal="center" vertical="center" wrapText="1"/>
    </xf>
    <xf numFmtId="0" fontId="39" fillId="0" borderId="3" xfId="0" applyFont="1" applyFill="1" applyBorder="1" applyAlignment="1">
      <alignment horizontal="center" vertical="center" wrapText="1"/>
    </xf>
    <xf numFmtId="14" fontId="25" fillId="7" borderId="17" xfId="0" applyNumberFormat="1" applyFont="1" applyFill="1" applyBorder="1" applyAlignment="1" applyProtection="1">
      <alignment horizontal="center" vertical="center"/>
    </xf>
    <xf numFmtId="0" fontId="58" fillId="0" borderId="3" xfId="0" applyFont="1" applyFill="1" applyBorder="1" applyAlignment="1">
      <alignment horizontal="center" vertical="center" wrapText="1"/>
    </xf>
    <xf numFmtId="0" fontId="39" fillId="0" borderId="3" xfId="0" applyFont="1" applyFill="1" applyBorder="1" applyAlignment="1">
      <alignment horizontal="center" vertical="center"/>
    </xf>
    <xf numFmtId="0" fontId="39" fillId="0" borderId="7" xfId="0" applyFont="1" applyFill="1" applyBorder="1" applyAlignment="1">
      <alignment horizontal="center" vertical="center"/>
    </xf>
    <xf numFmtId="0" fontId="39" fillId="0" borderId="6" xfId="0" applyFont="1" applyFill="1" applyBorder="1" applyAlignment="1">
      <alignment horizontal="center" vertical="center" wrapText="1"/>
    </xf>
    <xf numFmtId="0" fontId="39" fillId="0" borderId="2" xfId="0" applyFont="1" applyFill="1" applyBorder="1" applyAlignment="1">
      <alignment horizontal="center" vertical="center"/>
    </xf>
    <xf numFmtId="0" fontId="39" fillId="0" borderId="2" xfId="0" applyFont="1" applyFill="1" applyBorder="1" applyAlignment="1" applyProtection="1">
      <alignment horizontal="center" vertical="center"/>
    </xf>
    <xf numFmtId="0" fontId="42" fillId="0" borderId="2" xfId="0" applyNumberFormat="1" applyFont="1" applyFill="1" applyBorder="1" applyAlignment="1">
      <alignment horizontal="center" vertical="center" wrapText="1"/>
    </xf>
    <xf numFmtId="0" fontId="42" fillId="0" borderId="10" xfId="0" applyNumberFormat="1" applyFont="1" applyFill="1" applyBorder="1" applyAlignment="1">
      <alignment horizontal="center" vertical="center"/>
    </xf>
    <xf numFmtId="0" fontId="25" fillId="7" borderId="3" xfId="0" applyNumberFormat="1" applyFont="1" applyFill="1" applyBorder="1" applyAlignment="1" applyProtection="1">
      <alignment horizontal="center" vertical="center" wrapText="1"/>
    </xf>
    <xf numFmtId="0" fontId="36" fillId="7" borderId="3" xfId="0" applyFont="1" applyFill="1" applyBorder="1" applyAlignment="1" applyProtection="1">
      <alignment horizontal="center" vertical="center" wrapText="1"/>
    </xf>
    <xf numFmtId="0" fontId="104" fillId="0" borderId="28" xfId="0" applyFont="1" applyBorder="1" applyAlignment="1">
      <alignment horizontal="center" vertical="center" wrapText="1"/>
    </xf>
    <xf numFmtId="176" fontId="104" fillId="0" borderId="2" xfId="0" applyNumberFormat="1" applyFont="1" applyBorder="1" applyAlignment="1">
      <alignment horizontal="center" vertical="center" wrapText="1"/>
    </xf>
    <xf numFmtId="0" fontId="104" fillId="0" borderId="2" xfId="0" applyFont="1" applyBorder="1" applyAlignment="1">
      <alignment horizontal="center" vertical="center" wrapText="1"/>
    </xf>
    <xf numFmtId="0" fontId="104" fillId="6" borderId="37" xfId="0" applyFont="1" applyFill="1" applyBorder="1" applyAlignment="1">
      <alignment horizontal="center" vertical="center" wrapText="1"/>
    </xf>
    <xf numFmtId="0" fontId="104" fillId="6" borderId="28" xfId="0" applyFont="1" applyFill="1" applyBorder="1" applyAlignment="1">
      <alignment horizontal="center" vertical="center" wrapText="1"/>
    </xf>
    <xf numFmtId="176" fontId="57" fillId="2" borderId="2" xfId="92" applyNumberFormat="1" applyFont="1" applyFill="1" applyBorder="1" applyAlignment="1">
      <alignment horizontal="center" vertical="center" wrapText="1"/>
    </xf>
    <xf numFmtId="49" fontId="3" fillId="6" borderId="28" xfId="88" applyNumberFormat="1" applyFont="1" applyFill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/>
    </xf>
    <xf numFmtId="176" fontId="42" fillId="0" borderId="2" xfId="100" applyNumberFormat="1" applyFont="1" applyFill="1" applyBorder="1" applyAlignment="1">
      <alignment horizontal="center" vertical="center" wrapText="1"/>
    </xf>
    <xf numFmtId="177" fontId="42" fillId="0" borderId="4" xfId="106" applyNumberFormat="1" applyFont="1" applyFill="1" applyBorder="1" applyAlignment="1">
      <alignment horizontal="center" vertical="center" wrapText="1"/>
    </xf>
    <xf numFmtId="176" fontId="56" fillId="0" borderId="2" xfId="0" applyNumberFormat="1" applyFont="1" applyBorder="1" applyAlignment="1">
      <alignment horizontal="center" vertical="center" wrapText="1"/>
    </xf>
    <xf numFmtId="176" fontId="56" fillId="0" borderId="28" xfId="0" applyNumberFormat="1" applyFont="1" applyBorder="1" applyAlignment="1">
      <alignment horizontal="center" vertical="center" wrapText="1"/>
    </xf>
    <xf numFmtId="176" fontId="56" fillId="0" borderId="2" xfId="0" applyNumberFormat="1" applyFont="1" applyBorder="1" applyAlignment="1">
      <alignment horizontal="center" vertical="center"/>
    </xf>
    <xf numFmtId="0" fontId="56" fillId="0" borderId="2" xfId="0" applyFont="1" applyBorder="1" applyAlignment="1">
      <alignment horizontal="center" vertical="center"/>
    </xf>
    <xf numFmtId="176" fontId="56" fillId="0" borderId="28" xfId="0" applyNumberFormat="1" applyFont="1" applyFill="1" applyBorder="1" applyAlignment="1">
      <alignment horizontal="center" vertical="center" wrapText="1"/>
    </xf>
    <xf numFmtId="176" fontId="5" fillId="0" borderId="2" xfId="97" applyNumberFormat="1" applyFont="1" applyFill="1" applyBorder="1" applyAlignment="1">
      <alignment horizontal="center" vertical="center" wrapText="1"/>
    </xf>
    <xf numFmtId="177" fontId="5" fillId="0" borderId="2" xfId="97" applyNumberFormat="1" applyFont="1" applyFill="1" applyBorder="1" applyAlignment="1">
      <alignment horizontal="center" vertical="center" wrapText="1"/>
    </xf>
    <xf numFmtId="0" fontId="36" fillId="0" borderId="3" xfId="0" applyFont="1" applyFill="1" applyBorder="1" applyAlignment="1" applyProtection="1">
      <alignment horizontal="center" vertical="center" wrapText="1"/>
    </xf>
    <xf numFmtId="176" fontId="37" fillId="6" borderId="28" xfId="0" applyNumberFormat="1" applyFont="1" applyFill="1" applyBorder="1" applyAlignment="1">
      <alignment horizontal="center" vertical="center" wrapText="1"/>
    </xf>
    <xf numFmtId="176" fontId="104" fillId="6" borderId="28" xfId="0" applyNumberFormat="1" applyFont="1" applyFill="1" applyBorder="1" applyAlignment="1">
      <alignment horizontal="center" vertical="center" wrapText="1"/>
    </xf>
    <xf numFmtId="176" fontId="56" fillId="2" borderId="2" xfId="0" applyNumberFormat="1" applyFont="1" applyFill="1" applyBorder="1" applyAlignment="1">
      <alignment horizontal="center" vertical="center" wrapText="1"/>
    </xf>
    <xf numFmtId="176" fontId="56" fillId="2" borderId="4" xfId="0" applyNumberFormat="1" applyFont="1" applyFill="1" applyBorder="1" applyAlignment="1">
      <alignment horizontal="center" vertical="center" wrapText="1"/>
    </xf>
    <xf numFmtId="177" fontId="42" fillId="0" borderId="4" xfId="100" applyNumberFormat="1" applyFont="1" applyFill="1" applyBorder="1" applyAlignment="1">
      <alignment horizontal="center" vertical="center" wrapText="1"/>
    </xf>
    <xf numFmtId="177" fontId="42" fillId="0" borderId="2" xfId="102" applyNumberFormat="1" applyFont="1" applyFill="1" applyBorder="1" applyAlignment="1">
      <alignment horizontal="center" vertical="center" wrapText="1"/>
    </xf>
    <xf numFmtId="177" fontId="42" fillId="0" borderId="2" xfId="100" applyNumberFormat="1" applyFont="1" applyFill="1" applyBorder="1" applyAlignment="1">
      <alignment horizontal="center" vertical="center" wrapText="1"/>
    </xf>
    <xf numFmtId="176" fontId="56" fillId="2" borderId="28" xfId="0" applyNumberFormat="1" applyFont="1" applyFill="1" applyBorder="1" applyAlignment="1">
      <alignment horizontal="center" vertical="center" wrapText="1"/>
    </xf>
    <xf numFmtId="176" fontId="104" fillId="0" borderId="28" xfId="0" applyNumberFormat="1" applyFont="1" applyFill="1" applyBorder="1" applyAlignment="1">
      <alignment horizontal="center" vertical="center" wrapText="1"/>
    </xf>
    <xf numFmtId="178" fontId="57" fillId="2" borderId="2" xfId="92" applyNumberFormat="1" applyFont="1" applyFill="1" applyBorder="1" applyAlignment="1">
      <alignment horizontal="center" vertical="center" wrapText="1"/>
    </xf>
    <xf numFmtId="0" fontId="56" fillId="0" borderId="28" xfId="0" applyFont="1" applyFill="1" applyBorder="1" applyAlignment="1">
      <alignment horizontal="center" vertical="center" wrapText="1"/>
    </xf>
    <xf numFmtId="176" fontId="56" fillId="0" borderId="2" xfId="0" applyNumberFormat="1" applyFont="1" applyFill="1" applyBorder="1" applyAlignment="1">
      <alignment horizontal="center" vertical="center" wrapText="1"/>
    </xf>
    <xf numFmtId="179" fontId="57" fillId="2" borderId="2" xfId="92" applyNumberFormat="1" applyFont="1" applyFill="1" applyBorder="1" applyAlignment="1">
      <alignment horizontal="center" vertical="center" wrapText="1"/>
    </xf>
    <xf numFmtId="0" fontId="57" fillId="2" borderId="2" xfId="92" applyFont="1" applyFill="1" applyBorder="1" applyAlignment="1">
      <alignment horizontal="center" vertical="center" wrapText="1"/>
    </xf>
    <xf numFmtId="0" fontId="57" fillId="2" borderId="28" xfId="92" applyFont="1" applyFill="1" applyBorder="1" applyAlignment="1">
      <alignment horizontal="center" vertical="center" wrapText="1"/>
    </xf>
    <xf numFmtId="0" fontId="23" fillId="3" borderId="2" xfId="0" applyNumberFormat="1" applyFont="1" applyFill="1" applyBorder="1" applyAlignment="1">
      <alignment horizontal="center" vertical="center" wrapText="1"/>
    </xf>
    <xf numFmtId="0" fontId="56" fillId="0" borderId="7" xfId="0" applyFont="1" applyBorder="1" applyAlignment="1">
      <alignment horizontal="center" vertical="center" wrapText="1"/>
    </xf>
    <xf numFmtId="0" fontId="56" fillId="0" borderId="2" xfId="0" applyFont="1" applyFill="1" applyBorder="1" applyAlignment="1">
      <alignment horizontal="center" vertical="center" wrapText="1"/>
    </xf>
    <xf numFmtId="0" fontId="56" fillId="0" borderId="28" xfId="0" applyFont="1" applyBorder="1" applyAlignment="1">
      <alignment horizontal="center" vertical="center" wrapText="1"/>
    </xf>
    <xf numFmtId="0" fontId="17" fillId="22" borderId="0" xfId="0" applyFont="1" applyFill="1" applyAlignment="1">
      <alignment horizontal="center" vertical="center" wrapText="1"/>
    </xf>
    <xf numFmtId="0" fontId="20" fillId="9" borderId="2" xfId="89" applyNumberFormat="1" applyFont="1" applyFill="1" applyBorder="1" applyAlignment="1" applyProtection="1">
      <alignment horizontal="center" vertical="center" wrapText="1"/>
    </xf>
    <xf numFmtId="0" fontId="3" fillId="9" borderId="2" xfId="89" applyNumberFormat="1" applyFont="1" applyFill="1" applyBorder="1" applyAlignment="1" applyProtection="1">
      <alignment horizontal="center" vertical="center" wrapText="1"/>
    </xf>
    <xf numFmtId="179" fontId="10" fillId="9" borderId="3" xfId="0" applyNumberFormat="1" applyFont="1" applyFill="1" applyBorder="1" applyAlignment="1">
      <alignment horizontal="center" vertical="center" wrapText="1"/>
    </xf>
    <xf numFmtId="0" fontId="10" fillId="9" borderId="3" xfId="0" applyFont="1" applyFill="1" applyBorder="1" applyAlignment="1">
      <alignment horizontal="center" vertical="center" wrapText="1"/>
    </xf>
    <xf numFmtId="0" fontId="18" fillId="9" borderId="2" xfId="89" applyNumberFormat="1" applyFont="1" applyFill="1" applyBorder="1" applyAlignment="1" applyProtection="1">
      <alignment horizontal="center" vertical="center" wrapText="1"/>
    </xf>
    <xf numFmtId="0" fontId="19" fillId="9" borderId="2" xfId="89" applyNumberFormat="1" applyFont="1" applyFill="1" applyBorder="1" applyAlignment="1" applyProtection="1">
      <alignment horizontal="center" vertical="center" wrapText="1"/>
    </xf>
    <xf numFmtId="0" fontId="19" fillId="0" borderId="2" xfId="89" applyNumberFormat="1" applyFont="1" applyFill="1" applyBorder="1" applyAlignment="1" applyProtection="1">
      <alignment horizontal="center" vertical="center" wrapText="1"/>
    </xf>
    <xf numFmtId="0" fontId="113" fillId="8" borderId="2" xfId="89" applyFont="1" applyFill="1" applyBorder="1" applyAlignment="1">
      <alignment horizontal="center" vertical="center" wrapText="1"/>
    </xf>
    <xf numFmtId="0" fontId="38" fillId="7" borderId="3" xfId="0" applyFont="1" applyFill="1" applyBorder="1" applyAlignment="1">
      <alignment horizontal="center" vertical="center" wrapText="1"/>
    </xf>
    <xf numFmtId="14" fontId="38" fillId="7" borderId="3" xfId="0" applyNumberFormat="1" applyFont="1" applyFill="1" applyBorder="1" applyAlignment="1">
      <alignment horizontal="center" vertical="center" wrapText="1"/>
    </xf>
    <xf numFmtId="0" fontId="51" fillId="7" borderId="3" xfId="0" applyFont="1" applyFill="1" applyBorder="1" applyAlignment="1">
      <alignment horizontal="center" vertical="center" wrapText="1"/>
    </xf>
    <xf numFmtId="0" fontId="38" fillId="8" borderId="2" xfId="0" applyFont="1" applyFill="1" applyBorder="1" applyAlignment="1" applyProtection="1">
      <alignment horizontal="center" vertical="center"/>
    </xf>
    <xf numFmtId="0" fontId="38" fillId="7" borderId="6" xfId="0" applyFont="1" applyFill="1" applyBorder="1" applyAlignment="1">
      <alignment horizontal="center" vertical="center"/>
    </xf>
    <xf numFmtId="14" fontId="38" fillId="7" borderId="6" xfId="0" applyNumberFormat="1" applyFont="1" applyFill="1" applyBorder="1" applyAlignment="1">
      <alignment horizontal="center" vertical="center"/>
    </xf>
    <xf numFmtId="0" fontId="51" fillId="7" borderId="6" xfId="0" applyFont="1" applyFill="1" applyBorder="1" applyAlignment="1">
      <alignment horizontal="center" vertical="center" wrapText="1"/>
    </xf>
    <xf numFmtId="0" fontId="38" fillId="9" borderId="2" xfId="0" applyFont="1" applyFill="1" applyBorder="1" applyAlignment="1" applyProtection="1">
      <alignment horizontal="center" vertical="center"/>
    </xf>
    <xf numFmtId="0" fontId="38" fillId="7" borderId="3" xfId="0" applyFont="1" applyFill="1" applyBorder="1" applyAlignment="1">
      <alignment horizontal="center" vertical="center"/>
    </xf>
    <xf numFmtId="14" fontId="38" fillId="7" borderId="3" xfId="0" applyNumberFormat="1" applyFont="1" applyFill="1" applyBorder="1" applyAlignment="1">
      <alignment horizontal="center" vertical="center"/>
    </xf>
    <xf numFmtId="0" fontId="38" fillId="5" borderId="3" xfId="0" applyFont="1" applyFill="1" applyBorder="1" applyAlignment="1">
      <alignment horizontal="center" vertical="center"/>
    </xf>
    <xf numFmtId="0" fontId="19" fillId="22" borderId="2" xfId="89" applyNumberFormat="1" applyFont="1" applyFill="1" applyBorder="1" applyAlignment="1" applyProtection="1">
      <alignment horizontal="center" vertical="center" wrapText="1"/>
    </xf>
    <xf numFmtId="0" fontId="38" fillId="22" borderId="2" xfId="0" applyFont="1" applyFill="1" applyBorder="1" applyAlignment="1" applyProtection="1">
      <alignment horizontal="center" vertical="center"/>
    </xf>
    <xf numFmtId="0" fontId="38" fillId="22" borderId="3" xfId="0" applyFont="1" applyFill="1" applyBorder="1" applyAlignment="1">
      <alignment horizontal="center" vertical="center"/>
    </xf>
    <xf numFmtId="14" fontId="38" fillId="22" borderId="3" xfId="0" applyNumberFormat="1" applyFont="1" applyFill="1" applyBorder="1" applyAlignment="1">
      <alignment horizontal="center" vertical="center"/>
    </xf>
    <xf numFmtId="0" fontId="51" fillId="22" borderId="3" xfId="0" applyFont="1" applyFill="1" applyBorder="1" applyAlignment="1">
      <alignment horizontal="center" vertical="center" wrapText="1"/>
    </xf>
    <xf numFmtId="0" fontId="73" fillId="8" borderId="2" xfId="89" applyFont="1" applyFill="1" applyBorder="1" applyAlignment="1">
      <alignment horizontal="center" vertical="center" wrapText="1"/>
    </xf>
    <xf numFmtId="0" fontId="73" fillId="0" borderId="2" xfId="89" applyFont="1" applyFill="1" applyBorder="1" applyAlignment="1">
      <alignment horizontal="center" vertical="center" wrapText="1"/>
    </xf>
    <xf numFmtId="0" fontId="113" fillId="0" borderId="2" xfId="89" applyFont="1" applyFill="1" applyBorder="1" applyAlignment="1">
      <alignment horizontal="center" vertical="center" wrapText="1"/>
    </xf>
    <xf numFmtId="0" fontId="113" fillId="22" borderId="2" xfId="89" applyFont="1" applyFill="1" applyBorder="1" applyAlignment="1">
      <alignment horizontal="center" vertical="center" wrapText="1"/>
    </xf>
    <xf numFmtId="0" fontId="38" fillId="22" borderId="3" xfId="0" applyFont="1" applyFill="1" applyBorder="1" applyAlignment="1">
      <alignment horizontal="center" vertical="center" wrapText="1"/>
    </xf>
    <xf numFmtId="14" fontId="38" fillId="22" borderId="3" xfId="0" applyNumberFormat="1" applyFont="1" applyFill="1" applyBorder="1" applyAlignment="1">
      <alignment horizontal="center" vertical="center" wrapText="1"/>
    </xf>
    <xf numFmtId="14" fontId="51" fillId="7" borderId="3" xfId="0" applyNumberFormat="1" applyFont="1" applyFill="1" applyBorder="1" applyAlignment="1">
      <alignment horizontal="center" vertical="center" wrapText="1"/>
    </xf>
    <xf numFmtId="49" fontId="114" fillId="0" borderId="27" xfId="0" applyNumberFormat="1" applyFont="1" applyFill="1" applyBorder="1" applyAlignment="1">
      <alignment horizontal="center" vertical="center" wrapText="1"/>
    </xf>
    <xf numFmtId="181" fontId="38" fillId="7" borderId="3" xfId="0" applyNumberFormat="1" applyFont="1" applyFill="1" applyBorder="1" applyAlignment="1">
      <alignment horizontal="center" vertical="center" wrapText="1"/>
    </xf>
    <xf numFmtId="0" fontId="19" fillId="0" borderId="2" xfId="93" applyFont="1" applyFill="1" applyBorder="1" applyAlignment="1">
      <alignment horizontal="center" vertical="center"/>
    </xf>
    <xf numFmtId="0" fontId="19" fillId="0" borderId="2" xfId="78" applyFont="1" applyFill="1" applyBorder="1" applyAlignment="1">
      <alignment horizontal="center" vertical="center"/>
    </xf>
    <xf numFmtId="0" fontId="38" fillId="3" borderId="3" xfId="0" applyFont="1" applyFill="1" applyBorder="1" applyAlignment="1">
      <alignment horizontal="center" vertical="center"/>
    </xf>
    <xf numFmtId="14" fontId="38" fillId="3" borderId="3" xfId="0" applyNumberFormat="1" applyFont="1" applyFill="1" applyBorder="1" applyAlignment="1">
      <alignment horizontal="center" vertical="center" wrapText="1"/>
    </xf>
    <xf numFmtId="0" fontId="38" fillId="3" borderId="3" xfId="0" applyFont="1" applyFill="1" applyBorder="1" applyAlignment="1">
      <alignment horizontal="center" vertical="center" wrapText="1"/>
    </xf>
    <xf numFmtId="0" fontId="51" fillId="3" borderId="3" xfId="0" applyFont="1" applyFill="1" applyBorder="1" applyAlignment="1">
      <alignment horizontal="center" vertical="center" wrapText="1"/>
    </xf>
    <xf numFmtId="0" fontId="51" fillId="7" borderId="6" xfId="0" applyFont="1" applyFill="1" applyBorder="1" applyAlignment="1">
      <alignment horizontal="center" vertical="center"/>
    </xf>
    <xf numFmtId="0" fontId="25" fillId="22" borderId="3" xfId="0" applyFont="1" applyFill="1" applyBorder="1" applyAlignment="1">
      <alignment horizontal="center" vertical="center"/>
    </xf>
    <xf numFmtId="0" fontId="51" fillId="7" borderId="3" xfId="0" applyFont="1" applyFill="1" applyBorder="1" applyAlignment="1">
      <alignment horizontal="center" vertical="center"/>
    </xf>
    <xf numFmtId="0" fontId="51" fillId="3" borderId="3" xfId="0" applyFont="1" applyFill="1" applyBorder="1" applyAlignment="1">
      <alignment horizontal="center" vertical="center"/>
    </xf>
    <xf numFmtId="0" fontId="25" fillId="3" borderId="3" xfId="0" applyFont="1" applyFill="1" applyBorder="1" applyAlignment="1">
      <alignment horizontal="center" vertical="center"/>
    </xf>
    <xf numFmtId="0" fontId="21" fillId="9" borderId="3" xfId="0" applyFont="1" applyFill="1" applyBorder="1" applyAlignment="1">
      <alignment horizontal="center" vertical="center" wrapText="1"/>
    </xf>
    <xf numFmtId="179" fontId="21" fillId="9" borderId="3" xfId="0" applyNumberFormat="1" applyFont="1" applyFill="1" applyBorder="1" applyAlignment="1">
      <alignment horizontal="center" vertical="center" wrapText="1"/>
    </xf>
    <xf numFmtId="0" fontId="59" fillId="8" borderId="2" xfId="0" applyFont="1" applyFill="1" applyBorder="1" applyAlignment="1">
      <alignment horizontal="center" vertical="center" wrapText="1"/>
    </xf>
    <xf numFmtId="0" fontId="24" fillId="7" borderId="3" xfId="0" applyFont="1" applyFill="1" applyBorder="1" applyAlignment="1">
      <alignment horizontal="center" vertical="center" wrapText="1"/>
    </xf>
    <xf numFmtId="179" fontId="51" fillId="7" borderId="5" xfId="0" applyNumberFormat="1" applyFont="1" applyFill="1" applyBorder="1" applyAlignment="1">
      <alignment horizontal="left" vertical="center" wrapText="1"/>
    </xf>
    <xf numFmtId="0" fontId="51" fillId="7" borderId="24" xfId="0" applyFont="1" applyFill="1" applyBorder="1" applyAlignment="1">
      <alignment horizontal="center" vertical="center"/>
    </xf>
    <xf numFmtId="0" fontId="32" fillId="7" borderId="3" xfId="0" applyFont="1" applyFill="1" applyBorder="1" applyAlignment="1">
      <alignment horizontal="center" vertical="center" wrapText="1"/>
    </xf>
    <xf numFmtId="0" fontId="25" fillId="7" borderId="5" xfId="0" applyFont="1" applyFill="1" applyBorder="1" applyAlignment="1">
      <alignment horizontal="center" vertical="center"/>
    </xf>
    <xf numFmtId="0" fontId="30" fillId="22" borderId="3" xfId="0" applyFont="1" applyFill="1" applyBorder="1" applyAlignment="1">
      <alignment horizontal="center" vertical="center" wrapText="1"/>
    </xf>
    <xf numFmtId="0" fontId="51" fillId="22" borderId="3" xfId="0" applyFont="1" applyFill="1" applyBorder="1" applyAlignment="1">
      <alignment horizontal="center" vertical="center"/>
    </xf>
    <xf numFmtId="0" fontId="24" fillId="22" borderId="5" xfId="0" applyFont="1" applyFill="1" applyBorder="1" applyAlignment="1">
      <alignment horizontal="center" vertical="center"/>
    </xf>
    <xf numFmtId="0" fontId="25" fillId="22" borderId="2" xfId="0" applyFont="1" applyFill="1" applyBorder="1" applyAlignment="1">
      <alignment horizontal="center" vertical="center"/>
    </xf>
    <xf numFmtId="0" fontId="52" fillId="7" borderId="5" xfId="0" applyFont="1" applyFill="1" applyBorder="1" applyAlignment="1">
      <alignment horizontal="left" vertical="center" wrapText="1"/>
    </xf>
    <xf numFmtId="0" fontId="51" fillId="7" borderId="5" xfId="0" applyFont="1" applyFill="1" applyBorder="1" applyAlignment="1">
      <alignment horizontal="left" vertical="center"/>
    </xf>
    <xf numFmtId="0" fontId="30" fillId="7" borderId="3" xfId="0" applyFont="1" applyFill="1" applyBorder="1" applyAlignment="1">
      <alignment horizontal="center" vertical="center" wrapText="1"/>
    </xf>
    <xf numFmtId="0" fontId="51" fillId="22" borderId="5" xfId="0" applyFont="1" applyFill="1" applyBorder="1" applyAlignment="1">
      <alignment horizontal="left" vertical="center"/>
    </xf>
    <xf numFmtId="0" fontId="52" fillId="7" borderId="5" xfId="0" applyFont="1" applyFill="1" applyBorder="1" applyAlignment="1">
      <alignment horizontal="left" vertical="center"/>
    </xf>
    <xf numFmtId="0" fontId="24" fillId="22" borderId="3" xfId="0" applyFont="1" applyFill="1" applyBorder="1" applyAlignment="1">
      <alignment horizontal="center" vertical="center" wrapText="1"/>
    </xf>
    <xf numFmtId="0" fontId="51" fillId="7" borderId="5" xfId="0" applyFont="1" applyFill="1" applyBorder="1" applyAlignment="1">
      <alignment horizontal="left" vertical="center" wrapText="1"/>
    </xf>
    <xf numFmtId="0" fontId="28" fillId="3" borderId="3" xfId="0" applyFont="1" applyFill="1" applyBorder="1" applyAlignment="1">
      <alignment horizontal="center" vertical="center" wrapText="1"/>
    </xf>
    <xf numFmtId="0" fontId="52" fillId="3" borderId="5" xfId="0" applyFont="1" applyFill="1" applyBorder="1" applyAlignment="1">
      <alignment horizontal="left" vertical="center"/>
    </xf>
    <xf numFmtId="176" fontId="115" fillId="0" borderId="0" xfId="0" applyNumberFormat="1" applyFont="1" applyAlignment="1">
      <alignment horizontal="center" vertical="center" wrapText="1"/>
    </xf>
    <xf numFmtId="0" fontId="115" fillId="0" borderId="0" xfId="0" applyFont="1" applyAlignment="1">
      <alignment horizontal="center" vertical="center" wrapText="1"/>
    </xf>
    <xf numFmtId="176" fontId="3" fillId="2" borderId="2" xfId="0" applyNumberFormat="1" applyFont="1" applyFill="1" applyBorder="1" applyAlignment="1" applyProtection="1">
      <alignment horizontal="center" vertical="center" wrapText="1"/>
    </xf>
    <xf numFmtId="0" fontId="3" fillId="2" borderId="2" xfId="0" applyNumberFormat="1" applyFont="1" applyFill="1" applyBorder="1" applyAlignment="1" applyProtection="1">
      <alignment horizontal="center" vertical="center" wrapText="1"/>
    </xf>
    <xf numFmtId="176" fontId="19" fillId="2" borderId="2" xfId="0" applyNumberFormat="1" applyFont="1" applyFill="1" applyBorder="1" applyAlignment="1" applyProtection="1">
      <alignment horizontal="center" vertical="center" wrapText="1"/>
    </xf>
    <xf numFmtId="0" fontId="19" fillId="2" borderId="2" xfId="0" applyNumberFormat="1" applyFont="1" applyFill="1" applyBorder="1" applyAlignment="1" applyProtection="1">
      <alignment horizontal="center" vertical="center" wrapText="1"/>
    </xf>
    <xf numFmtId="0" fontId="37" fillId="6" borderId="2" xfId="0" applyFont="1" applyFill="1" applyBorder="1" applyAlignment="1">
      <alignment horizontal="center" vertical="center" wrapText="1"/>
    </xf>
    <xf numFmtId="176" fontId="19" fillId="0" borderId="2" xfId="0" applyNumberFormat="1" applyFont="1" applyFill="1" applyBorder="1" applyAlignment="1" applyProtection="1">
      <alignment horizontal="center" vertical="center" wrapText="1"/>
    </xf>
    <xf numFmtId="0" fontId="37" fillId="22" borderId="2" xfId="0" applyFont="1" applyFill="1" applyBorder="1" applyAlignment="1">
      <alignment horizontal="center" vertical="center" wrapText="1"/>
    </xf>
    <xf numFmtId="176" fontId="29" fillId="22" borderId="2" xfId="0" applyNumberFormat="1" applyFont="1" applyFill="1" applyBorder="1" applyAlignment="1">
      <alignment horizontal="center" vertical="center" wrapText="1"/>
    </xf>
    <xf numFmtId="0" fontId="29" fillId="22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176" fontId="19" fillId="22" borderId="2" xfId="0" applyNumberFormat="1" applyFont="1" applyFill="1" applyBorder="1" applyAlignment="1">
      <alignment horizontal="center" vertical="center" wrapText="1"/>
    </xf>
    <xf numFmtId="0" fontId="19" fillId="22" borderId="2" xfId="0" applyFont="1" applyFill="1" applyBorder="1" applyAlignment="1">
      <alignment horizontal="center" vertical="center" wrapText="1"/>
    </xf>
    <xf numFmtId="176" fontId="23" fillId="22" borderId="2" xfId="92" applyNumberFormat="1" applyFont="1" applyFill="1" applyBorder="1" applyAlignment="1">
      <alignment horizontal="center" vertical="center" wrapText="1"/>
    </xf>
    <xf numFmtId="176" fontId="23" fillId="0" borderId="2" xfId="92" applyNumberFormat="1" applyFont="1" applyFill="1" applyBorder="1" applyAlignment="1">
      <alignment horizontal="center" vertical="center" wrapText="1"/>
    </xf>
    <xf numFmtId="0" fontId="116" fillId="6" borderId="2" xfId="89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 applyProtection="1">
      <alignment horizontal="center" vertical="center" wrapText="1"/>
    </xf>
    <xf numFmtId="0" fontId="68" fillId="2" borderId="2" xfId="0" applyNumberFormat="1" applyFont="1" applyFill="1" applyBorder="1" applyAlignment="1" applyProtection="1">
      <alignment horizontal="center" vertical="center" wrapText="1"/>
    </xf>
    <xf numFmtId="0" fontId="3" fillId="2" borderId="7" xfId="0" applyNumberFormat="1" applyFont="1" applyFill="1" applyBorder="1" applyAlignment="1" applyProtection="1">
      <alignment horizontal="center" vertical="center" wrapText="1"/>
    </xf>
    <xf numFmtId="0" fontId="0" fillId="2" borderId="2" xfId="0" applyNumberFormat="1" applyFont="1" applyFill="1" applyBorder="1" applyAlignment="1" applyProtection="1">
      <alignment horizontal="center" vertical="center" wrapText="1"/>
    </xf>
    <xf numFmtId="0" fontId="19" fillId="23" borderId="2" xfId="0" applyNumberFormat="1" applyFont="1" applyFill="1" applyBorder="1" applyAlignment="1" applyProtection="1">
      <alignment horizontal="center" vertical="center" wrapText="1"/>
    </xf>
    <xf numFmtId="0" fontId="23" fillId="0" borderId="7" xfId="0" applyNumberFormat="1" applyFont="1" applyFill="1" applyBorder="1" applyAlignment="1" applyProtection="1">
      <alignment horizontal="center" vertical="center" wrapText="1"/>
    </xf>
    <xf numFmtId="0" fontId="19" fillId="0" borderId="2" xfId="0" applyNumberFormat="1" applyFont="1" applyFill="1" applyBorder="1" applyAlignment="1" applyProtection="1">
      <alignment horizontal="center" vertical="center" wrapText="1"/>
    </xf>
    <xf numFmtId="176" fontId="23" fillId="0" borderId="4" xfId="92" applyNumberFormat="1" applyFont="1" applyFill="1" applyBorder="1" applyAlignment="1">
      <alignment horizontal="center" vertical="center" wrapText="1"/>
    </xf>
    <xf numFmtId="177" fontId="12" fillId="12" borderId="2" xfId="100" applyNumberFormat="1" applyFont="1" applyFill="1" applyBorder="1" applyAlignment="1">
      <alignment horizontal="center" vertical="center" wrapText="1"/>
    </xf>
    <xf numFmtId="0" fontId="19" fillId="22" borderId="2" xfId="0" applyNumberFormat="1" applyFont="1" applyFill="1" applyBorder="1" applyAlignment="1" applyProtection="1">
      <alignment horizontal="center" vertical="center" wrapText="1"/>
    </xf>
    <xf numFmtId="0" fontId="23" fillId="22" borderId="7" xfId="0" applyNumberFormat="1" applyFont="1" applyFill="1" applyBorder="1" applyAlignment="1" applyProtection="1">
      <alignment horizontal="center" vertical="center" wrapText="1"/>
    </xf>
    <xf numFmtId="0" fontId="0" fillId="22" borderId="2" xfId="0" applyFont="1" applyFill="1" applyBorder="1" applyAlignment="1">
      <alignment horizontal="center" vertical="center" wrapText="1"/>
    </xf>
    <xf numFmtId="178" fontId="115" fillId="0" borderId="0" xfId="0" applyNumberFormat="1" applyFont="1" applyAlignment="1">
      <alignment horizontal="center" vertical="center" wrapText="1"/>
    </xf>
    <xf numFmtId="178" fontId="3" fillId="2" borderId="2" xfId="0" applyNumberFormat="1" applyFont="1" applyFill="1" applyBorder="1" applyAlignment="1" applyProtection="1">
      <alignment horizontal="center" vertical="center" wrapText="1"/>
    </xf>
    <xf numFmtId="176" fontId="3" fillId="2" borderId="4" xfId="0" applyNumberFormat="1" applyFont="1" applyFill="1" applyBorder="1" applyAlignment="1" applyProtection="1">
      <alignment horizontal="center" vertical="center" wrapText="1"/>
    </xf>
    <xf numFmtId="176" fontId="20" fillId="2" borderId="2" xfId="0" applyNumberFormat="1" applyFont="1" applyFill="1" applyBorder="1" applyAlignment="1" applyProtection="1">
      <alignment horizontal="center" vertical="center" wrapText="1"/>
    </xf>
    <xf numFmtId="178" fontId="19" fillId="2" borderId="2" xfId="0" applyNumberFormat="1" applyFont="1" applyFill="1" applyBorder="1" applyAlignment="1" applyProtection="1">
      <alignment horizontal="center" vertical="center" wrapText="1"/>
    </xf>
    <xf numFmtId="176" fontId="3" fillId="2" borderId="7" xfId="0" applyNumberFormat="1" applyFont="1" applyFill="1" applyBorder="1" applyAlignment="1" applyProtection="1">
      <alignment horizontal="center" vertical="center" wrapText="1"/>
    </xf>
    <xf numFmtId="176" fontId="18" fillId="2" borderId="2" xfId="0" applyNumberFormat="1" applyFont="1" applyFill="1" applyBorder="1" applyAlignment="1" applyProtection="1">
      <alignment horizontal="center" vertical="center" wrapText="1"/>
    </xf>
    <xf numFmtId="178" fontId="19" fillId="0" borderId="2" xfId="0" applyNumberFormat="1" applyFont="1" applyFill="1" applyBorder="1" applyAlignment="1" applyProtection="1">
      <alignment horizontal="center" vertical="center" wrapText="1"/>
    </xf>
    <xf numFmtId="176" fontId="23" fillId="0" borderId="7" xfId="0" applyNumberFormat="1" applyFont="1" applyFill="1" applyBorder="1" applyAlignment="1" applyProtection="1">
      <alignment horizontal="center" vertical="center" wrapText="1"/>
    </xf>
    <xf numFmtId="176" fontId="23" fillId="2" borderId="2" xfId="92" applyNumberFormat="1" applyFont="1" applyFill="1" applyBorder="1" applyAlignment="1">
      <alignment horizontal="center" vertical="center" wrapText="1"/>
    </xf>
    <xf numFmtId="178" fontId="19" fillId="22" borderId="2" xfId="0" applyNumberFormat="1" applyFont="1" applyFill="1" applyBorder="1" applyAlignment="1" applyProtection="1">
      <alignment horizontal="center" vertical="center" wrapText="1"/>
    </xf>
    <xf numFmtId="176" fontId="19" fillId="22" borderId="2" xfId="0" applyNumberFormat="1" applyFont="1" applyFill="1" applyBorder="1" applyAlignment="1" applyProtection="1">
      <alignment horizontal="center" vertical="center" wrapText="1"/>
    </xf>
    <xf numFmtId="176" fontId="23" fillId="22" borderId="7" xfId="0" applyNumberFormat="1" applyFont="1" applyFill="1" applyBorder="1" applyAlignment="1" applyProtection="1">
      <alignment horizontal="center" vertical="center" wrapText="1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17" fillId="2" borderId="2" xfId="0" applyNumberFormat="1" applyFont="1" applyFill="1" applyBorder="1" applyAlignment="1" applyProtection="1">
      <alignment horizontal="center" vertical="center" wrapText="1"/>
    </xf>
    <xf numFmtId="176" fontId="6" fillId="0" borderId="2" xfId="92" applyNumberFormat="1" applyFont="1" applyFill="1" applyBorder="1" applyAlignment="1">
      <alignment horizontal="center" vertical="center" wrapText="1"/>
    </xf>
    <xf numFmtId="0" fontId="30" fillId="7" borderId="3" xfId="0" applyFont="1" applyFill="1" applyBorder="1" applyAlignment="1">
      <alignment horizontal="left" vertical="center" wrapText="1"/>
    </xf>
    <xf numFmtId="176" fontId="46" fillId="22" borderId="2" xfId="0" applyNumberFormat="1" applyFont="1" applyFill="1" applyBorder="1" applyAlignment="1" applyProtection="1">
      <alignment horizontal="center" vertical="center" wrapText="1"/>
    </xf>
    <xf numFmtId="0" fontId="33" fillId="5" borderId="2" xfId="0" applyFont="1" applyFill="1" applyBorder="1" applyAlignment="1">
      <alignment horizontal="center" vertical="center" wrapText="1"/>
    </xf>
    <xf numFmtId="0" fontId="30" fillId="22" borderId="3" xfId="0" applyFont="1" applyFill="1" applyBorder="1" applyAlignment="1">
      <alignment horizontal="left" vertical="center" wrapText="1"/>
    </xf>
    <xf numFmtId="178" fontId="17" fillId="22" borderId="0" xfId="0" applyNumberFormat="1" applyFont="1" applyFill="1" applyAlignment="1">
      <alignment horizontal="center" vertical="center" wrapText="1"/>
    </xf>
    <xf numFmtId="0" fontId="24" fillId="7" borderId="3" xfId="0" applyFont="1" applyFill="1" applyBorder="1" applyAlignment="1">
      <alignment horizontal="left" vertical="center" wrapText="1"/>
    </xf>
    <xf numFmtId="0" fontId="24" fillId="22" borderId="3" xfId="0" applyFont="1" applyFill="1" applyBorder="1" applyAlignment="1">
      <alignment horizontal="left" vertical="center" wrapText="1"/>
    </xf>
    <xf numFmtId="0" fontId="32" fillId="7" borderId="3" xfId="0" applyFont="1" applyFill="1" applyBorder="1" applyAlignment="1">
      <alignment horizontal="left" vertical="center" wrapText="1"/>
    </xf>
    <xf numFmtId="0" fontId="32" fillId="22" borderId="3" xfId="0" applyFont="1" applyFill="1" applyBorder="1" applyAlignment="1">
      <alignment horizontal="left" vertical="center" wrapText="1"/>
    </xf>
    <xf numFmtId="0" fontId="51" fillId="7" borderId="3" xfId="0" applyFont="1" applyFill="1" applyBorder="1" applyAlignment="1">
      <alignment horizontal="left" vertical="center" wrapText="1"/>
    </xf>
    <xf numFmtId="0" fontId="17" fillId="0" borderId="2" xfId="0" applyFont="1" applyBorder="1" applyAlignment="1">
      <alignment horizontal="center" vertical="center" wrapText="1"/>
    </xf>
    <xf numFmtId="0" fontId="51" fillId="0" borderId="9" xfId="0" applyFont="1" applyFill="1" applyBorder="1" applyAlignment="1">
      <alignment horizontal="center" vertical="center"/>
    </xf>
    <xf numFmtId="14" fontId="38" fillId="7" borderId="9" xfId="0" applyNumberFormat="1" applyFont="1" applyFill="1" applyBorder="1" applyAlignment="1">
      <alignment horizontal="center" vertical="center"/>
    </xf>
    <xf numFmtId="0" fontId="38" fillId="9" borderId="9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75" fillId="7" borderId="5" xfId="0" applyFont="1" applyFill="1" applyBorder="1" applyAlignment="1">
      <alignment horizontal="center" vertical="center"/>
    </xf>
    <xf numFmtId="0" fontId="51" fillId="0" borderId="38" xfId="0" applyFont="1" applyFill="1" applyBorder="1" applyAlignment="1">
      <alignment horizontal="center" vertical="center"/>
    </xf>
    <xf numFmtId="176" fontId="59" fillId="3" borderId="2" xfId="0" applyNumberFormat="1" applyFont="1" applyFill="1" applyBorder="1" applyAlignment="1">
      <alignment horizontal="center" vertical="center" wrapText="1"/>
    </xf>
    <xf numFmtId="49" fontId="17" fillId="0" borderId="0" xfId="0" applyNumberFormat="1" applyFont="1" applyAlignment="1">
      <alignment horizontal="center" vertical="center" wrapText="1"/>
    </xf>
    <xf numFmtId="0" fontId="117" fillId="0" borderId="0" xfId="0" applyFont="1" applyAlignment="1">
      <alignment horizontal="center" vertical="center" wrapText="1"/>
    </xf>
    <xf numFmtId="179" fontId="56" fillId="0" borderId="0" xfId="0" applyNumberFormat="1" applyFont="1" applyAlignment="1">
      <alignment horizontal="center" vertical="center" wrapText="1"/>
    </xf>
    <xf numFmtId="176" fontId="37" fillId="3" borderId="0" xfId="0" applyNumberFormat="1" applyFont="1" applyFill="1" applyAlignment="1">
      <alignment vertical="center" wrapText="1"/>
    </xf>
    <xf numFmtId="176" fontId="115" fillId="3" borderId="0" xfId="0" applyNumberFormat="1" applyFont="1" applyFill="1" applyAlignment="1">
      <alignment vertical="center" wrapText="1"/>
    </xf>
    <xf numFmtId="49" fontId="3" fillId="2" borderId="2" xfId="103" applyNumberFormat="1" applyFont="1" applyFill="1" applyBorder="1" applyAlignment="1">
      <alignment horizontal="center" vertical="center" wrapText="1"/>
    </xf>
    <xf numFmtId="49" fontId="118" fillId="7" borderId="3" xfId="0" applyNumberFormat="1" applyFont="1" applyFill="1" applyBorder="1" applyAlignment="1" applyProtection="1">
      <alignment horizontal="center" vertical="center" wrapText="1"/>
    </xf>
    <xf numFmtId="49" fontId="21" fillId="7" borderId="3" xfId="0" applyNumberFormat="1" applyFont="1" applyFill="1" applyBorder="1" applyAlignment="1" applyProtection="1">
      <alignment horizontal="center" vertical="center" wrapText="1"/>
    </xf>
    <xf numFmtId="176" fontId="21" fillId="7" borderId="3" xfId="0" applyNumberFormat="1" applyFont="1" applyFill="1" applyBorder="1" applyAlignment="1" applyProtection="1">
      <alignment horizontal="center" vertical="center" wrapText="1"/>
    </xf>
    <xf numFmtId="0" fontId="23" fillId="3" borderId="2" xfId="103" applyFont="1" applyFill="1" applyBorder="1" applyAlignment="1">
      <alignment horizontal="center" vertical="center" wrapText="1"/>
    </xf>
    <xf numFmtId="49" fontId="33" fillId="14" borderId="2" xfId="0" applyNumberFormat="1" applyFont="1" applyFill="1" applyBorder="1" applyAlignment="1">
      <alignment horizontal="center" vertical="center" wrapText="1"/>
    </xf>
    <xf numFmtId="49" fontId="25" fillId="4" borderId="3" xfId="0" applyNumberFormat="1" applyFont="1" applyFill="1" applyBorder="1" applyAlignment="1" applyProtection="1">
      <alignment horizontal="center" vertical="center" wrapText="1"/>
    </xf>
    <xf numFmtId="49" fontId="33" fillId="24" borderId="2" xfId="0" applyNumberFormat="1" applyFont="1" applyFill="1" applyBorder="1" applyAlignment="1">
      <alignment horizontal="center" vertical="center" wrapText="1"/>
    </xf>
    <xf numFmtId="49" fontId="33" fillId="0" borderId="2" xfId="0" applyNumberFormat="1" applyFont="1" applyFill="1" applyBorder="1" applyAlignment="1">
      <alignment horizontal="center" vertical="center" wrapText="1"/>
    </xf>
    <xf numFmtId="49" fontId="119" fillId="0" borderId="3" xfId="0" applyNumberFormat="1" applyFont="1" applyFill="1" applyBorder="1" applyAlignment="1" applyProtection="1">
      <alignment horizontal="center" vertical="center" wrapText="1"/>
    </xf>
    <xf numFmtId="49" fontId="33" fillId="0" borderId="2" xfId="103" applyNumberFormat="1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49" fontId="26" fillId="0" borderId="2" xfId="103" applyNumberFormat="1" applyFont="1" applyFill="1" applyBorder="1" applyAlignment="1">
      <alignment horizontal="center" vertical="center" wrapText="1"/>
    </xf>
    <xf numFmtId="49" fontId="25" fillId="7" borderId="6" xfId="0" applyNumberFormat="1" applyFont="1" applyFill="1" applyBorder="1" applyAlignment="1" applyProtection="1">
      <alignment horizontal="center" vertical="center" wrapText="1"/>
    </xf>
    <xf numFmtId="49" fontId="25" fillId="7" borderId="6" xfId="0" applyNumberFormat="1" applyFont="1" applyFill="1" applyBorder="1" applyAlignment="1" applyProtection="1">
      <alignment horizontal="center" vertical="center"/>
    </xf>
    <xf numFmtId="0" fontId="31" fillId="0" borderId="2" xfId="0" applyFont="1" applyFill="1" applyBorder="1" applyAlignment="1" applyProtection="1">
      <alignment horizontal="center" vertical="center" wrapText="1"/>
    </xf>
    <xf numFmtId="49" fontId="25" fillId="0" borderId="39" xfId="0" applyNumberFormat="1" applyFont="1" applyFill="1" applyBorder="1" applyAlignment="1" applyProtection="1">
      <alignment horizontal="center" vertical="center" wrapText="1"/>
    </xf>
    <xf numFmtId="49" fontId="25" fillId="0" borderId="40" xfId="0" applyNumberFormat="1" applyFont="1" applyFill="1" applyBorder="1" applyAlignment="1" applyProtection="1">
      <alignment horizontal="center" vertical="center" wrapText="1"/>
    </xf>
    <xf numFmtId="49" fontId="26" fillId="0" borderId="3" xfId="0" applyNumberFormat="1" applyFont="1" applyFill="1" applyBorder="1" applyAlignment="1" applyProtection="1">
      <alignment horizontal="center" vertical="center"/>
    </xf>
    <xf numFmtId="0" fontId="25" fillId="7" borderId="13" xfId="0" applyFont="1" applyFill="1" applyBorder="1" applyAlignment="1" applyProtection="1">
      <alignment horizontal="center" vertical="center"/>
    </xf>
    <xf numFmtId="49" fontId="31" fillId="0" borderId="3" xfId="0" applyNumberFormat="1" applyFont="1" applyFill="1" applyBorder="1" applyAlignment="1" applyProtection="1">
      <alignment horizontal="center" vertical="center"/>
    </xf>
    <xf numFmtId="0" fontId="120" fillId="0" borderId="3" xfId="0" applyFont="1" applyFill="1" applyBorder="1" applyAlignment="1" applyProtection="1">
      <alignment horizontal="center" vertical="center"/>
    </xf>
    <xf numFmtId="0" fontId="119" fillId="0" borderId="3" xfId="0" applyFont="1" applyFill="1" applyBorder="1" applyAlignment="1" applyProtection="1">
      <alignment horizontal="center" vertical="center"/>
    </xf>
    <xf numFmtId="0" fontId="31" fillId="0" borderId="12" xfId="0" applyFont="1" applyFill="1" applyBorder="1" applyAlignment="1" applyProtection="1">
      <alignment horizontal="center" vertical="center"/>
    </xf>
    <xf numFmtId="0" fontId="25" fillId="0" borderId="12" xfId="0" applyFont="1" applyFill="1" applyBorder="1" applyAlignment="1" applyProtection="1">
      <alignment horizontal="center" vertical="center"/>
    </xf>
    <xf numFmtId="0" fontId="31" fillId="0" borderId="3" xfId="0" applyFont="1" applyFill="1" applyBorder="1" applyAlignment="1" applyProtection="1">
      <alignment horizontal="center" vertical="center"/>
    </xf>
    <xf numFmtId="49" fontId="25" fillId="7" borderId="3" xfId="0" applyNumberFormat="1" applyFont="1" applyFill="1" applyBorder="1" applyAlignment="1" applyProtection="1">
      <alignment horizontal="center" vertical="center"/>
    </xf>
    <xf numFmtId="0" fontId="31" fillId="0" borderId="7" xfId="0" applyFont="1" applyFill="1" applyBorder="1" applyAlignment="1" applyProtection="1">
      <alignment horizontal="center" vertical="center"/>
    </xf>
    <xf numFmtId="49" fontId="119" fillId="7" borderId="3" xfId="0" applyNumberFormat="1" applyFont="1" applyFill="1" applyBorder="1" applyAlignment="1" applyProtection="1">
      <alignment horizontal="center" vertical="center" wrapText="1"/>
    </xf>
    <xf numFmtId="49" fontId="119" fillId="7" borderId="5" xfId="0" applyNumberFormat="1" applyFont="1" applyFill="1" applyBorder="1" applyAlignment="1" applyProtection="1">
      <alignment horizontal="center" vertical="center" wrapText="1"/>
    </xf>
    <xf numFmtId="0" fontId="119" fillId="0" borderId="41" xfId="0" applyFont="1" applyFill="1" applyBorder="1" applyAlignment="1" applyProtection="1">
      <alignment horizontal="center" vertical="center"/>
    </xf>
    <xf numFmtId="0" fontId="31" fillId="0" borderId="23" xfId="0" applyFont="1" applyFill="1" applyBorder="1" applyAlignment="1" applyProtection="1">
      <alignment horizontal="center" vertical="center"/>
    </xf>
    <xf numFmtId="0" fontId="31" fillId="0" borderId="2" xfId="0" applyFont="1" applyFill="1" applyBorder="1" applyAlignment="1" applyProtection="1">
      <alignment horizontal="center" vertical="center"/>
    </xf>
    <xf numFmtId="49" fontId="119" fillId="0" borderId="3" xfId="0" applyNumberFormat="1" applyFont="1" applyFill="1" applyBorder="1" applyAlignment="1" applyProtection="1">
      <alignment horizontal="center" vertical="center"/>
    </xf>
    <xf numFmtId="0" fontId="31" fillId="9" borderId="2" xfId="0" applyFont="1" applyFill="1" applyBorder="1" applyAlignment="1" applyProtection="1">
      <alignment horizontal="center" vertical="center"/>
    </xf>
    <xf numFmtId="49" fontId="119" fillId="7" borderId="3" xfId="0" applyNumberFormat="1" applyFont="1" applyFill="1" applyBorder="1" applyAlignment="1" applyProtection="1">
      <alignment horizontal="center" vertical="center"/>
    </xf>
    <xf numFmtId="49" fontId="19" fillId="0" borderId="2" xfId="0" applyNumberFormat="1" applyFont="1" applyBorder="1" applyAlignment="1">
      <alignment horizontal="center" vertical="center" wrapText="1"/>
    </xf>
    <xf numFmtId="0" fontId="117" fillId="0" borderId="2" xfId="0" applyFont="1" applyBorder="1" applyAlignment="1">
      <alignment horizontal="center" vertical="center" wrapText="1"/>
    </xf>
    <xf numFmtId="176" fontId="21" fillId="3" borderId="3" xfId="0" applyNumberFormat="1" applyFont="1" applyFill="1" applyBorder="1" applyAlignment="1" applyProtection="1">
      <alignment horizontal="center" vertical="center" wrapText="1"/>
    </xf>
    <xf numFmtId="49" fontId="36" fillId="0" borderId="3" xfId="0" applyNumberFormat="1" applyFont="1" applyFill="1" applyBorder="1" applyAlignment="1" applyProtection="1">
      <alignment horizontal="center" vertical="center"/>
    </xf>
    <xf numFmtId="49" fontId="25" fillId="7" borderId="42" xfId="0" applyNumberFormat="1" applyFont="1" applyFill="1" applyBorder="1" applyAlignment="1" applyProtection="1">
      <alignment horizontal="center" vertical="center" wrapText="1"/>
    </xf>
    <xf numFmtId="0" fontId="119" fillId="0" borderId="43" xfId="0" applyFont="1" applyFill="1" applyBorder="1" applyAlignment="1" applyProtection="1">
      <alignment horizontal="center" vertical="center"/>
    </xf>
    <xf numFmtId="176" fontId="104" fillId="3" borderId="0" xfId="0" applyNumberFormat="1" applyFont="1" applyFill="1" applyAlignment="1">
      <alignment horizontal="center" vertical="center" wrapText="1"/>
    </xf>
    <xf numFmtId="49" fontId="121" fillId="7" borderId="44" xfId="0" applyNumberFormat="1" applyFont="1" applyFill="1" applyBorder="1" applyAlignment="1" applyProtection="1">
      <alignment horizontal="center" vertical="center" wrapText="1"/>
    </xf>
    <xf numFmtId="176" fontId="57" fillId="6" borderId="2" xfId="103" applyNumberFormat="1" applyFont="1" applyFill="1" applyBorder="1" applyAlignment="1">
      <alignment horizontal="center" vertical="center" wrapText="1"/>
    </xf>
    <xf numFmtId="49" fontId="57" fillId="2" borderId="2" xfId="103" applyNumberFormat="1" applyFont="1" applyFill="1" applyBorder="1" applyAlignment="1">
      <alignment horizontal="center" vertical="center" wrapText="1"/>
    </xf>
    <xf numFmtId="49" fontId="25" fillId="0" borderId="5" xfId="0" applyNumberFormat="1" applyFont="1" applyFill="1" applyBorder="1" applyAlignment="1" applyProtection="1">
      <alignment horizontal="center" vertical="center" wrapText="1"/>
    </xf>
    <xf numFmtId="49" fontId="36" fillId="0" borderId="43" xfId="0" applyNumberFormat="1" applyFont="1" applyFill="1" applyBorder="1" applyAlignment="1" applyProtection="1">
      <alignment horizontal="center" vertical="center" wrapText="1"/>
    </xf>
    <xf numFmtId="176" fontId="122" fillId="6" borderId="2" xfId="0" applyNumberFormat="1" applyFont="1" applyFill="1" applyBorder="1" applyAlignment="1">
      <alignment horizontal="center" vertical="center" wrapText="1"/>
    </xf>
    <xf numFmtId="49" fontId="25" fillId="0" borderId="43" xfId="0" applyNumberFormat="1" applyFont="1" applyFill="1" applyBorder="1" applyAlignment="1" applyProtection="1">
      <alignment horizontal="left" vertical="center" wrapText="1"/>
    </xf>
    <xf numFmtId="176" fontId="14" fillId="0" borderId="2" xfId="0" applyNumberFormat="1" applyFont="1" applyBorder="1" applyAlignment="1">
      <alignment horizontal="center" vertical="center" wrapText="1"/>
    </xf>
    <xf numFmtId="49" fontId="25" fillId="0" borderId="43" xfId="0" applyNumberFormat="1" applyFont="1" applyFill="1" applyBorder="1" applyAlignment="1" applyProtection="1">
      <alignment horizontal="center" vertical="center" wrapText="1"/>
    </xf>
    <xf numFmtId="49" fontId="25" fillId="7" borderId="5" xfId="0" applyNumberFormat="1" applyFont="1" applyFill="1" applyBorder="1" applyAlignment="1" applyProtection="1">
      <alignment horizontal="center" vertical="center" wrapText="1"/>
    </xf>
    <xf numFmtId="49" fontId="119" fillId="7" borderId="43" xfId="0" applyNumberFormat="1" applyFont="1" applyFill="1" applyBorder="1" applyAlignment="1" applyProtection="1">
      <alignment horizontal="center" vertical="center" wrapText="1"/>
    </xf>
    <xf numFmtId="49" fontId="123" fillId="7" borderId="43" xfId="0" applyNumberFormat="1" applyFont="1" applyFill="1" applyBorder="1" applyAlignment="1" applyProtection="1">
      <alignment horizontal="center" vertical="center" wrapText="1"/>
    </xf>
    <xf numFmtId="49" fontId="25" fillId="7" borderId="43" xfId="0" applyNumberFormat="1" applyFont="1" applyFill="1" applyBorder="1" applyAlignment="1" applyProtection="1">
      <alignment horizontal="center" vertical="center" wrapText="1"/>
    </xf>
    <xf numFmtId="49" fontId="119" fillId="0" borderId="5" xfId="0" applyNumberFormat="1" applyFont="1" applyFill="1" applyBorder="1" applyAlignment="1" applyProtection="1">
      <alignment horizontal="center" vertical="center" wrapText="1"/>
    </xf>
    <xf numFmtId="49" fontId="119" fillId="0" borderId="43" xfId="0" applyNumberFormat="1" applyFont="1" applyFill="1" applyBorder="1" applyAlignment="1" applyProtection="1">
      <alignment horizontal="center" vertical="center" wrapText="1"/>
    </xf>
    <xf numFmtId="49" fontId="119" fillId="7" borderId="40" xfId="0" applyNumberFormat="1" applyFont="1" applyFill="1" applyBorder="1" applyAlignment="1" applyProtection="1">
      <alignment horizontal="center" vertical="center" wrapText="1"/>
    </xf>
    <xf numFmtId="49" fontId="25" fillId="7" borderId="24" xfId="0" applyNumberFormat="1" applyFont="1" applyFill="1" applyBorder="1" applyAlignment="1" applyProtection="1">
      <alignment horizontal="center" vertical="center" wrapText="1"/>
    </xf>
    <xf numFmtId="49" fontId="25" fillId="0" borderId="45" xfId="0" applyNumberFormat="1" applyFont="1" applyFill="1" applyBorder="1" applyAlignment="1" applyProtection="1">
      <alignment horizontal="center" vertical="center" wrapText="1"/>
    </xf>
    <xf numFmtId="49" fontId="25" fillId="0" borderId="3" xfId="0" applyNumberFormat="1" applyFont="1" applyFill="1" applyBorder="1" applyAlignment="1" applyProtection="1">
      <alignment horizontal="left" vertical="center" wrapText="1"/>
    </xf>
    <xf numFmtId="49" fontId="25" fillId="7" borderId="14" xfId="0" applyNumberFormat="1" applyFont="1" applyFill="1" applyBorder="1" applyAlignment="1" applyProtection="1">
      <alignment horizontal="center" vertical="center" wrapText="1"/>
    </xf>
    <xf numFmtId="49" fontId="119" fillId="0" borderId="39" xfId="0" applyNumberFormat="1" applyFont="1" applyFill="1" applyBorder="1" applyAlignment="1" applyProtection="1">
      <alignment horizontal="center" vertical="center" wrapText="1"/>
    </xf>
    <xf numFmtId="49" fontId="119" fillId="0" borderId="3" xfId="0" applyNumberFormat="1" applyFont="1" applyFill="1" applyBorder="1" applyAlignment="1" applyProtection="1">
      <alignment horizontal="left" vertical="center" wrapText="1"/>
    </xf>
    <xf numFmtId="49" fontId="25" fillId="0" borderId="15" xfId="0" applyNumberFormat="1" applyFont="1" applyFill="1" applyBorder="1" applyAlignment="1" applyProtection="1">
      <alignment horizontal="center" vertical="center" wrapText="1"/>
    </xf>
    <xf numFmtId="49" fontId="119" fillId="7" borderId="6" xfId="0" applyNumberFormat="1" applyFont="1" applyFill="1" applyBorder="1" applyAlignment="1" applyProtection="1">
      <alignment horizontal="center" vertical="center" wrapText="1"/>
    </xf>
    <xf numFmtId="49" fontId="119" fillId="7" borderId="24" xfId="0" applyNumberFormat="1" applyFont="1" applyFill="1" applyBorder="1" applyAlignment="1" applyProtection="1">
      <alignment horizontal="center" vertical="center" wrapText="1"/>
    </xf>
    <xf numFmtId="0" fontId="119" fillId="0" borderId="39" xfId="0" applyFont="1" applyFill="1" applyBorder="1" applyAlignment="1" applyProtection="1">
      <alignment horizontal="center" vertical="center"/>
    </xf>
    <xf numFmtId="49" fontId="123" fillId="7" borderId="12" xfId="0" applyNumberFormat="1" applyFont="1" applyFill="1" applyBorder="1" applyAlignment="1" applyProtection="1">
      <alignment horizontal="center" vertical="center" wrapText="1"/>
    </xf>
    <xf numFmtId="176" fontId="5" fillId="0" borderId="2" xfId="88" applyNumberFormat="1" applyFont="1" applyFill="1" applyBorder="1" applyAlignment="1">
      <alignment horizontal="center" vertical="center" wrapText="1"/>
    </xf>
    <xf numFmtId="49" fontId="119" fillId="0" borderId="12" xfId="0" applyNumberFormat="1" applyFont="1" applyFill="1" applyBorder="1" applyAlignment="1" applyProtection="1">
      <alignment horizontal="center" vertical="center" wrapText="1"/>
    </xf>
    <xf numFmtId="49" fontId="119" fillId="7" borderId="12" xfId="0" applyNumberFormat="1" applyFont="1" applyFill="1" applyBorder="1" applyAlignment="1" applyProtection="1">
      <alignment horizontal="center" vertical="center" wrapText="1"/>
    </xf>
    <xf numFmtId="176" fontId="104" fillId="6" borderId="2" xfId="0" applyNumberFormat="1" applyFont="1" applyFill="1" applyBorder="1" applyAlignment="1">
      <alignment horizontal="center" vertical="center" wrapText="1"/>
    </xf>
    <xf numFmtId="49" fontId="57" fillId="2" borderId="4" xfId="103" applyNumberFormat="1" applyFont="1" applyFill="1" applyBorder="1" applyAlignment="1">
      <alignment horizontal="center" vertical="center" wrapText="1"/>
    </xf>
    <xf numFmtId="49" fontId="57" fillId="2" borderId="7" xfId="103" applyNumberFormat="1" applyFont="1" applyFill="1" applyBorder="1" applyAlignment="1">
      <alignment horizontal="center" vertical="center" wrapText="1"/>
    </xf>
    <xf numFmtId="176" fontId="14" fillId="0" borderId="28" xfId="0" applyNumberFormat="1" applyFont="1" applyBorder="1" applyAlignment="1">
      <alignment horizontal="center" vertical="center" wrapText="1"/>
    </xf>
    <xf numFmtId="0" fontId="42" fillId="0" borderId="7" xfId="103" applyNumberFormat="1" applyFont="1" applyFill="1" applyBorder="1" applyAlignment="1">
      <alignment horizontal="center" vertical="center" wrapText="1"/>
    </xf>
    <xf numFmtId="0" fontId="56" fillId="0" borderId="2" xfId="0" applyNumberFormat="1" applyFont="1" applyBorder="1" applyAlignment="1">
      <alignment horizontal="center" vertical="center" wrapText="1"/>
    </xf>
    <xf numFmtId="176" fontId="42" fillId="0" borderId="7" xfId="103" applyNumberFormat="1" applyFont="1" applyFill="1" applyBorder="1" applyAlignment="1">
      <alignment horizontal="center" vertical="center" wrapText="1"/>
    </xf>
    <xf numFmtId="179" fontId="104" fillId="3" borderId="0" xfId="0" applyNumberFormat="1" applyFont="1" applyFill="1" applyAlignment="1">
      <alignment horizontal="center" vertical="center" wrapText="1"/>
    </xf>
    <xf numFmtId="179" fontId="57" fillId="2" borderId="2" xfId="103" applyNumberFormat="1" applyFont="1" applyFill="1" applyBorder="1" applyAlignment="1">
      <alignment horizontal="center" vertical="center" wrapText="1"/>
    </xf>
    <xf numFmtId="179" fontId="56" fillId="0" borderId="2" xfId="0" applyNumberFormat="1" applyFont="1" applyBorder="1" applyAlignment="1">
      <alignment horizontal="center" vertical="center" wrapText="1"/>
    </xf>
    <xf numFmtId="176" fontId="37" fillId="3" borderId="0" xfId="0" applyNumberFormat="1" applyFont="1" applyFill="1" applyAlignment="1">
      <alignment horizontal="center" vertical="center" wrapText="1"/>
    </xf>
    <xf numFmtId="49" fontId="24" fillId="0" borderId="3" xfId="0" applyNumberFormat="1" applyFont="1" applyFill="1" applyBorder="1" applyAlignment="1" applyProtection="1">
      <alignment horizontal="center" vertical="center" wrapText="1"/>
    </xf>
    <xf numFmtId="49" fontId="124" fillId="0" borderId="3" xfId="0" applyNumberFormat="1" applyFont="1" applyFill="1" applyBorder="1" applyAlignment="1" applyProtection="1">
      <alignment horizontal="center" vertical="center" wrapText="1"/>
    </xf>
    <xf numFmtId="49" fontId="38" fillId="0" borderId="3" xfId="0" applyNumberFormat="1" applyFont="1" applyFill="1" applyBorder="1" applyAlignment="1" applyProtection="1">
      <alignment horizontal="center" vertical="center"/>
    </xf>
    <xf numFmtId="49" fontId="38" fillId="7" borderId="3" xfId="0" applyNumberFormat="1" applyFont="1" applyFill="1" applyBorder="1" applyAlignment="1" applyProtection="1">
      <alignment horizontal="center" vertical="center"/>
    </xf>
    <xf numFmtId="49" fontId="124" fillId="7" borderId="3" xfId="0" applyNumberFormat="1" applyFont="1" applyFill="1" applyBorder="1" applyAlignment="1" applyProtection="1">
      <alignment horizontal="center" vertical="center" wrapText="1"/>
    </xf>
    <xf numFmtId="49" fontId="51" fillId="0" borderId="3" xfId="0" applyNumberFormat="1" applyFont="1" applyFill="1" applyBorder="1" applyAlignment="1" applyProtection="1">
      <alignment horizontal="center" vertical="center"/>
    </xf>
    <xf numFmtId="49" fontId="51" fillId="7" borderId="12" xfId="0" applyNumberFormat="1" applyFont="1" applyFill="1" applyBorder="1" applyAlignment="1" applyProtection="1">
      <alignment horizontal="center" vertical="center" wrapText="1"/>
    </xf>
    <xf numFmtId="0" fontId="29" fillId="0" borderId="10" xfId="0" applyFont="1" applyFill="1" applyBorder="1" applyAlignment="1">
      <alignment horizontal="center" vertical="center" wrapText="1"/>
    </xf>
    <xf numFmtId="49" fontId="125" fillId="3" borderId="12" xfId="0" applyNumberFormat="1" applyFont="1" applyFill="1" applyBorder="1" applyAlignment="1" applyProtection="1">
      <alignment horizontal="center" vertical="center" wrapText="1"/>
    </xf>
    <xf numFmtId="176" fontId="36" fillId="3" borderId="3" xfId="0" applyNumberFormat="1" applyFont="1" applyFill="1" applyBorder="1" applyAlignment="1" applyProtection="1">
      <alignment horizontal="center" vertical="center" wrapText="1"/>
    </xf>
    <xf numFmtId="0" fontId="17" fillId="0" borderId="0" xfId="0" applyFont="1">
      <alignment vertical="center"/>
    </xf>
    <xf numFmtId="176" fontId="17" fillId="0" borderId="0" xfId="0" applyNumberFormat="1" applyFont="1">
      <alignment vertical="center"/>
    </xf>
    <xf numFmtId="179" fontId="17" fillId="0" borderId="0" xfId="0" applyNumberFormat="1" applyFont="1">
      <alignment vertical="center"/>
    </xf>
    <xf numFmtId="0" fontId="4" fillId="3" borderId="7" xfId="103" applyFont="1" applyFill="1" applyBorder="1" applyAlignment="1">
      <alignment horizontal="center" vertical="center" wrapText="1"/>
    </xf>
    <xf numFmtId="0" fontId="3" fillId="3" borderId="7" xfId="103" applyFont="1" applyFill="1" applyBorder="1" applyAlignment="1">
      <alignment horizontal="center" vertical="center" wrapText="1"/>
    </xf>
    <xf numFmtId="0" fontId="4" fillId="3" borderId="2" xfId="103" applyFont="1" applyFill="1" applyBorder="1" applyAlignment="1">
      <alignment horizontal="center" vertical="center" wrapText="1"/>
    </xf>
    <xf numFmtId="0" fontId="3" fillId="3" borderId="2" xfId="103" applyFont="1" applyFill="1" applyBorder="1" applyAlignment="1">
      <alignment horizontal="center" vertical="center" wrapText="1"/>
    </xf>
    <xf numFmtId="0" fontId="23" fillId="8" borderId="2" xfId="103" applyFont="1" applyFill="1" applyBorder="1" applyAlignment="1">
      <alignment horizontal="center" vertical="center" wrapText="1"/>
    </xf>
    <xf numFmtId="14" fontId="24" fillId="7" borderId="3" xfId="0" applyNumberFormat="1" applyFont="1" applyFill="1" applyBorder="1" applyAlignment="1" applyProtection="1">
      <alignment horizontal="center" vertical="center" wrapText="1"/>
    </xf>
    <xf numFmtId="0" fontId="51" fillId="0" borderId="6" xfId="0" applyFont="1" applyFill="1" applyBorder="1" applyAlignment="1" applyProtection="1">
      <alignment horizontal="center" vertical="center" wrapText="1"/>
    </xf>
    <xf numFmtId="0" fontId="23" fillId="8" borderId="2" xfId="0" applyFont="1" applyFill="1" applyBorder="1" applyAlignment="1">
      <alignment horizontal="center" vertical="center" wrapText="1"/>
    </xf>
    <xf numFmtId="14" fontId="51" fillId="7" borderId="3" xfId="0" applyNumberFormat="1" applyFont="1" applyFill="1" applyBorder="1" applyAlignment="1" applyProtection="1">
      <alignment horizontal="center" vertical="center" wrapText="1"/>
    </xf>
    <xf numFmtId="14" fontId="24" fillId="0" borderId="3" xfId="0" applyNumberFormat="1" applyFont="1" applyFill="1" applyBorder="1" applyAlignment="1" applyProtection="1">
      <alignment horizontal="center" vertical="center"/>
    </xf>
    <xf numFmtId="0" fontId="43" fillId="0" borderId="2" xfId="0" applyFont="1" applyFill="1" applyBorder="1" applyAlignment="1">
      <alignment horizontal="center" vertical="center"/>
    </xf>
    <xf numFmtId="0" fontId="75" fillId="4" borderId="3" xfId="0" applyFont="1" applyFill="1" applyBorder="1" applyAlignment="1" applyProtection="1">
      <alignment horizontal="center" vertical="center" wrapText="1"/>
    </xf>
    <xf numFmtId="0" fontId="51" fillId="0" borderId="6" xfId="0" applyFont="1" applyFill="1" applyBorder="1" applyAlignment="1" applyProtection="1">
      <alignment horizontal="center" vertical="center"/>
    </xf>
    <xf numFmtId="14" fontId="24" fillId="0" borderId="6" xfId="0" applyNumberFormat="1" applyFont="1" applyFill="1" applyBorder="1" applyAlignment="1" applyProtection="1">
      <alignment horizontal="center" vertical="center"/>
    </xf>
    <xf numFmtId="0" fontId="97" fillId="0" borderId="4" xfId="0" applyFont="1" applyFill="1" applyBorder="1" applyAlignment="1">
      <alignment horizontal="center" vertical="center"/>
    </xf>
    <xf numFmtId="14" fontId="105" fillId="0" borderId="2" xfId="0" applyNumberFormat="1" applyFont="1" applyFill="1" applyBorder="1" applyAlignment="1">
      <alignment vertical="center"/>
    </xf>
    <xf numFmtId="0" fontId="19" fillId="0" borderId="2" xfId="0" applyFont="1" applyBorder="1">
      <alignment vertical="center"/>
    </xf>
    <xf numFmtId="0" fontId="19" fillId="0" borderId="2" xfId="0" applyFont="1" applyFill="1" applyBorder="1">
      <alignment vertical="center"/>
    </xf>
    <xf numFmtId="0" fontId="53" fillId="0" borderId="4" xfId="0" applyNumberFormat="1" applyFont="1" applyFill="1" applyBorder="1" applyAlignment="1">
      <alignment horizontal="center" vertical="center"/>
    </xf>
    <xf numFmtId="0" fontId="53" fillId="0" borderId="2" xfId="0" applyNumberFormat="1" applyFont="1" applyFill="1" applyBorder="1" applyAlignment="1">
      <alignment horizontal="center" vertical="center"/>
    </xf>
    <xf numFmtId="0" fontId="4" fillId="3" borderId="23" xfId="103" applyFont="1" applyFill="1" applyBorder="1" applyAlignment="1">
      <alignment horizontal="center" vertical="center" wrapText="1"/>
    </xf>
    <xf numFmtId="0" fontId="4" fillId="3" borderId="0" xfId="103" applyFont="1" applyFill="1" applyAlignment="1">
      <alignment horizontal="center" vertical="center" wrapText="1"/>
    </xf>
    <xf numFmtId="0" fontId="24" fillId="0" borderId="3" xfId="0" applyFont="1" applyFill="1" applyBorder="1" applyAlignment="1" applyProtection="1">
      <alignment horizontal="center" vertical="center" wrapText="1"/>
    </xf>
    <xf numFmtId="0" fontId="51" fillId="7" borderId="15" xfId="0" applyFont="1" applyFill="1" applyBorder="1" applyAlignment="1" applyProtection="1">
      <alignment horizontal="center" vertical="center" wrapText="1"/>
    </xf>
    <xf numFmtId="0" fontId="24" fillId="7" borderId="5" xfId="0" applyFont="1" applyFill="1" applyBorder="1" applyAlignment="1" applyProtection="1">
      <alignment horizontal="center" vertical="center" wrapText="1"/>
    </xf>
    <xf numFmtId="0" fontId="24" fillId="7" borderId="3" xfId="0" applyFont="1" applyFill="1" applyBorder="1" applyAlignment="1" applyProtection="1">
      <alignment horizontal="center" vertical="center" wrapText="1"/>
    </xf>
    <xf numFmtId="0" fontId="38" fillId="0" borderId="15" xfId="0" applyFont="1" applyFill="1" applyBorder="1" applyAlignment="1" applyProtection="1">
      <alignment vertical="center"/>
    </xf>
    <xf numFmtId="0" fontId="49" fillId="3" borderId="10" xfId="103" applyFont="1" applyFill="1" applyBorder="1" applyAlignment="1">
      <alignment horizontal="center" vertical="center" wrapText="1"/>
    </xf>
    <xf numFmtId="0" fontId="24" fillId="0" borderId="5" xfId="0" applyFont="1" applyFill="1" applyBorder="1" applyAlignment="1" applyProtection="1">
      <alignment vertical="center"/>
    </xf>
    <xf numFmtId="0" fontId="30" fillId="3" borderId="3" xfId="0" applyFont="1" applyFill="1" applyBorder="1" applyAlignment="1" applyProtection="1">
      <alignment horizontal="center" vertical="center" wrapText="1"/>
    </xf>
    <xf numFmtId="0" fontId="24" fillId="0" borderId="5" xfId="0" applyFont="1" applyFill="1" applyBorder="1" applyAlignment="1" applyProtection="1">
      <alignment vertical="center" wrapText="1"/>
    </xf>
    <xf numFmtId="0" fontId="38" fillId="0" borderId="5" xfId="0" applyFont="1" applyFill="1" applyBorder="1" applyAlignment="1" applyProtection="1">
      <alignment vertical="center"/>
    </xf>
    <xf numFmtId="0" fontId="49" fillId="3" borderId="31" xfId="103" applyFont="1" applyFill="1" applyBorder="1" applyAlignment="1">
      <alignment horizontal="center" vertical="center" wrapText="1"/>
    </xf>
    <xf numFmtId="0" fontId="53" fillId="0" borderId="31" xfId="0" applyFont="1" applyFill="1" applyBorder="1" applyAlignment="1">
      <alignment vertical="center"/>
    </xf>
    <xf numFmtId="0" fontId="51" fillId="7" borderId="2" xfId="0" applyFont="1" applyFill="1" applyBorder="1" applyAlignment="1" applyProtection="1">
      <alignment horizontal="center" vertical="center" wrapText="1"/>
    </xf>
    <xf numFmtId="0" fontId="53" fillId="0" borderId="10" xfId="0" applyFont="1" applyFill="1" applyBorder="1" applyAlignment="1">
      <alignment vertical="center"/>
    </xf>
    <xf numFmtId="0" fontId="51" fillId="7" borderId="24" xfId="0" applyFont="1" applyFill="1" applyBorder="1" applyAlignment="1" applyProtection="1">
      <alignment horizontal="center" vertical="center" wrapText="1"/>
    </xf>
    <xf numFmtId="0" fontId="97" fillId="0" borderId="10" xfId="0" applyFont="1" applyFill="1" applyBorder="1" applyAlignment="1">
      <alignment vertical="center" wrapText="1"/>
    </xf>
    <xf numFmtId="0" fontId="19" fillId="0" borderId="2" xfId="0" applyFont="1" applyFill="1" applyBorder="1" applyAlignment="1">
      <alignment vertical="center"/>
    </xf>
    <xf numFmtId="0" fontId="19" fillId="0" borderId="2" xfId="0" applyFont="1" applyFill="1" applyBorder="1" applyAlignment="1">
      <alignment vertical="center" wrapText="1"/>
    </xf>
    <xf numFmtId="176" fontId="3" fillId="6" borderId="2" xfId="88" applyNumberFormat="1" applyFont="1" applyFill="1" applyBorder="1" applyAlignment="1">
      <alignment horizontal="center" vertical="center" wrapText="1"/>
    </xf>
    <xf numFmtId="176" fontId="12" fillId="0" borderId="2" xfId="100" applyNumberFormat="1" applyFont="1" applyFill="1" applyBorder="1" applyAlignment="1">
      <alignment horizontal="center" vertical="center"/>
    </xf>
    <xf numFmtId="176" fontId="12" fillId="0" borderId="2" xfId="101" applyNumberFormat="1" applyFont="1" applyFill="1" applyBorder="1" applyAlignment="1">
      <alignment horizontal="center" vertical="center"/>
    </xf>
    <xf numFmtId="176" fontId="14" fillId="0" borderId="2" xfId="105" applyNumberFormat="1" applyFont="1" applyFill="1" applyBorder="1" applyAlignment="1">
      <alignment horizontal="center" vertical="center" wrapText="1"/>
    </xf>
    <xf numFmtId="179" fontId="37" fillId="0" borderId="0" xfId="0" applyNumberFormat="1" applyFont="1" applyAlignment="1">
      <alignment horizontal="center" vertical="center"/>
    </xf>
    <xf numFmtId="0" fontId="66" fillId="0" borderId="0" xfId="0" applyFont="1" applyAlignment="1">
      <alignment horizontal="center" vertical="center"/>
    </xf>
    <xf numFmtId="179" fontId="3" fillId="2" borderId="2" xfId="103" applyNumberFormat="1" applyFont="1" applyFill="1" applyBorder="1" applyAlignment="1">
      <alignment horizontal="center" vertical="center" wrapText="1"/>
    </xf>
    <xf numFmtId="0" fontId="68" fillId="2" borderId="2" xfId="103" applyFont="1" applyFill="1" applyBorder="1" applyAlignment="1">
      <alignment horizontal="center" vertical="center" wrapText="1"/>
    </xf>
    <xf numFmtId="179" fontId="19" fillId="0" borderId="2" xfId="0" applyNumberFormat="1" applyFont="1" applyBorder="1" applyAlignment="1">
      <alignment horizontal="center" vertical="center"/>
    </xf>
    <xf numFmtId="176" fontId="0" fillId="0" borderId="2" xfId="0" applyNumberFormat="1" applyFont="1" applyBorder="1" applyAlignment="1">
      <alignment horizontal="center" vertical="center"/>
    </xf>
    <xf numFmtId="176" fontId="29" fillId="0" borderId="2" xfId="0" applyNumberFormat="1" applyFont="1" applyFill="1" applyBorder="1" applyAlignment="1">
      <alignment vertical="center"/>
    </xf>
    <xf numFmtId="0" fontId="49" fillId="3" borderId="2" xfId="103" applyFont="1" applyFill="1" applyBorder="1" applyAlignment="1">
      <alignment horizontal="center" vertical="center" wrapText="1"/>
    </xf>
    <xf numFmtId="0" fontId="126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25" borderId="0" xfId="0" applyFill="1">
      <alignment vertical="center"/>
    </xf>
    <xf numFmtId="0" fontId="127" fillId="0" borderId="0" xfId="0" applyFont="1" applyAlignment="1">
      <alignment horizontal="center" vertical="center" wrapText="1"/>
    </xf>
    <xf numFmtId="0" fontId="127" fillId="2" borderId="0" xfId="0" applyFont="1" applyFill="1" applyAlignment="1">
      <alignment horizontal="center" vertical="center"/>
    </xf>
    <xf numFmtId="0" fontId="127" fillId="0" borderId="0" xfId="0" applyFont="1" applyAlignment="1">
      <alignment horizontal="center" vertical="center"/>
    </xf>
    <xf numFmtId="176" fontId="127" fillId="0" borderId="0" xfId="0" applyNumberFormat="1" applyFont="1" applyAlignment="1">
      <alignment horizontal="center" vertical="center" wrapText="1"/>
    </xf>
    <xf numFmtId="176" fontId="14" fillId="0" borderId="0" xfId="0" applyNumberFormat="1" applyFont="1" applyAlignment="1">
      <alignment horizontal="center" vertical="center" wrapText="1"/>
    </xf>
    <xf numFmtId="0" fontId="128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29" fillId="3" borderId="2" xfId="103" applyFont="1" applyFill="1" applyBorder="1" applyAlignment="1">
      <alignment horizontal="center" vertical="center" wrapText="1"/>
    </xf>
    <xf numFmtId="0" fontId="129" fillId="2" borderId="7" xfId="103" applyFont="1" applyFill="1" applyBorder="1" applyAlignment="1">
      <alignment horizontal="center" vertical="center" wrapText="1"/>
    </xf>
    <xf numFmtId="0" fontId="129" fillId="2" borderId="2" xfId="103" applyFont="1" applyFill="1" applyBorder="1" applyAlignment="1">
      <alignment horizontal="center" vertical="center" wrapText="1"/>
    </xf>
    <xf numFmtId="0" fontId="112" fillId="7" borderId="3" xfId="0" applyFont="1" applyFill="1" applyBorder="1" applyAlignment="1" applyProtection="1">
      <alignment horizontal="center" vertical="center" wrapText="1"/>
    </xf>
    <xf numFmtId="0" fontId="33" fillId="2" borderId="2" xfId="103" applyFont="1" applyFill="1" applyBorder="1" applyAlignment="1">
      <alignment horizontal="center" vertical="center" wrapText="1"/>
    </xf>
    <xf numFmtId="0" fontId="33" fillId="8" borderId="2" xfId="103" applyFont="1" applyFill="1" applyBorder="1" applyAlignment="1">
      <alignment horizontal="center" vertical="center"/>
    </xf>
    <xf numFmtId="0" fontId="39" fillId="7" borderId="2" xfId="0" applyFont="1" applyFill="1" applyBorder="1" applyAlignment="1" applyProtection="1">
      <alignment horizontal="center" vertical="center" wrapText="1"/>
    </xf>
    <xf numFmtId="0" fontId="31" fillId="8" borderId="2" xfId="0" applyFont="1" applyFill="1" applyBorder="1" applyAlignment="1" applyProtection="1">
      <alignment horizontal="center" vertical="center" wrapText="1"/>
    </xf>
    <xf numFmtId="0" fontId="56" fillId="0" borderId="2" xfId="0" applyFont="1" applyFill="1" applyBorder="1" applyAlignment="1">
      <alignment horizontal="center" vertical="center"/>
    </xf>
    <xf numFmtId="0" fontId="39" fillId="0" borderId="2" xfId="0" applyFont="1" applyFill="1" applyBorder="1" applyAlignment="1" applyProtection="1">
      <alignment horizontal="center" vertical="center" wrapText="1"/>
    </xf>
    <xf numFmtId="0" fontId="39" fillId="7" borderId="11" xfId="0" applyFont="1" applyFill="1" applyBorder="1" applyAlignment="1" applyProtection="1">
      <alignment horizontal="center" vertical="center" wrapText="1"/>
    </xf>
    <xf numFmtId="14" fontId="39" fillId="7" borderId="11" xfId="0" applyNumberFormat="1" applyFont="1" applyFill="1" applyBorder="1" applyAlignment="1" applyProtection="1">
      <alignment horizontal="center" vertical="center" wrapText="1"/>
    </xf>
    <xf numFmtId="0" fontId="39" fillId="7" borderId="15" xfId="0" applyFont="1" applyFill="1" applyBorder="1" applyAlignment="1" applyProtection="1">
      <alignment horizontal="center" vertical="center" wrapText="1"/>
    </xf>
    <xf numFmtId="0" fontId="33" fillId="0" borderId="2" xfId="103" applyFont="1" applyFill="1" applyBorder="1" applyAlignment="1">
      <alignment horizontal="center" vertical="center"/>
    </xf>
    <xf numFmtId="0" fontId="39" fillId="7" borderId="10" xfId="0" applyFont="1" applyFill="1" applyBorder="1" applyAlignment="1" applyProtection="1">
      <alignment horizontal="center" vertical="center" wrapText="1"/>
    </xf>
    <xf numFmtId="14" fontId="39" fillId="7" borderId="10" xfId="0" applyNumberFormat="1" applyFont="1" applyFill="1" applyBorder="1" applyAlignment="1" applyProtection="1">
      <alignment horizontal="center" vertical="center" wrapText="1"/>
    </xf>
    <xf numFmtId="0" fontId="39" fillId="9" borderId="2" xfId="0" applyFont="1" applyFill="1" applyBorder="1" applyAlignment="1" applyProtection="1">
      <alignment horizontal="center" vertical="center" wrapText="1"/>
    </xf>
    <xf numFmtId="14" fontId="39" fillId="7" borderId="2" xfId="0" applyNumberFormat="1" applyFont="1" applyFill="1" applyBorder="1" applyAlignment="1" applyProtection="1">
      <alignment horizontal="center" vertical="center" wrapText="1"/>
    </xf>
    <xf numFmtId="14" fontId="39" fillId="0" borderId="2" xfId="0" applyNumberFormat="1" applyFont="1" applyFill="1" applyBorder="1" applyAlignment="1" applyProtection="1">
      <alignment horizontal="center" vertical="center" wrapText="1"/>
    </xf>
    <xf numFmtId="49" fontId="130" fillId="0" borderId="7" xfId="0" applyNumberFormat="1" applyFont="1" applyFill="1" applyBorder="1" applyAlignment="1">
      <alignment horizontal="center" vertical="center" wrapText="1"/>
    </xf>
    <xf numFmtId="49" fontId="130" fillId="0" borderId="23" xfId="0" applyNumberFormat="1" applyFont="1" applyFill="1" applyBorder="1" applyAlignment="1">
      <alignment horizontal="center" vertical="center" wrapText="1"/>
    </xf>
    <xf numFmtId="49" fontId="31" fillId="0" borderId="2" xfId="0" applyNumberFormat="1" applyFont="1" applyFill="1" applyBorder="1" applyAlignment="1" applyProtection="1">
      <alignment horizontal="center" vertical="center" wrapText="1"/>
    </xf>
    <xf numFmtId="49" fontId="131" fillId="0" borderId="2" xfId="0" applyNumberFormat="1" applyFont="1" applyFill="1" applyBorder="1" applyAlignment="1" applyProtection="1">
      <alignment horizontal="center" vertical="center" wrapText="1"/>
    </xf>
    <xf numFmtId="0" fontId="42" fillId="4" borderId="2" xfId="0" applyFont="1" applyFill="1" applyBorder="1" applyAlignment="1" applyProtection="1">
      <alignment horizontal="center" vertical="center" wrapText="1"/>
    </xf>
    <xf numFmtId="49" fontId="31" fillId="0" borderId="12" xfId="0" applyNumberFormat="1" applyFont="1" applyFill="1" applyBorder="1" applyAlignment="1" applyProtection="1">
      <alignment horizontal="center" vertical="center" wrapText="1"/>
    </xf>
    <xf numFmtId="0" fontId="39" fillId="7" borderId="2" xfId="0" applyFont="1" applyFill="1" applyBorder="1" applyAlignment="1" applyProtection="1">
      <alignment horizontal="center" vertical="center"/>
    </xf>
    <xf numFmtId="0" fontId="131" fillId="0" borderId="15" xfId="0" applyFont="1" applyFill="1" applyBorder="1" applyAlignment="1" applyProtection="1">
      <alignment horizontal="center" vertical="center" wrapText="1"/>
    </xf>
    <xf numFmtId="0" fontId="39" fillId="0" borderId="15" xfId="0" applyFont="1" applyFill="1" applyBorder="1" applyAlignment="1" applyProtection="1">
      <alignment horizontal="center" vertical="center" wrapText="1"/>
    </xf>
    <xf numFmtId="14" fontId="79" fillId="0" borderId="2" xfId="0" applyNumberFormat="1" applyFont="1" applyFill="1" applyBorder="1" applyAlignment="1">
      <alignment horizontal="center" vertical="center"/>
    </xf>
    <xf numFmtId="0" fontId="33" fillId="0" borderId="11" xfId="0" applyFont="1" applyFill="1" applyBorder="1" applyAlignment="1" applyProtection="1">
      <alignment horizontal="center" vertical="center" wrapText="1"/>
    </xf>
    <xf numFmtId="0" fontId="39" fillId="0" borderId="11" xfId="0" applyFont="1" applyFill="1" applyBorder="1" applyAlignment="1" applyProtection="1">
      <alignment horizontal="center" vertical="center" wrapText="1"/>
    </xf>
    <xf numFmtId="0" fontId="33" fillId="3" borderId="11" xfId="0" applyFont="1" applyFill="1" applyBorder="1" applyAlignment="1" applyProtection="1">
      <alignment horizontal="center" vertical="center" wrapText="1"/>
    </xf>
    <xf numFmtId="0" fontId="39" fillId="0" borderId="11" xfId="0" applyFont="1" applyFill="1" applyBorder="1" applyAlignment="1" applyProtection="1">
      <alignment horizontal="center" vertical="center"/>
    </xf>
    <xf numFmtId="0" fontId="39" fillId="7" borderId="11" xfId="0" applyFont="1" applyFill="1" applyBorder="1" applyAlignment="1" applyProtection="1">
      <alignment horizontal="center" vertical="center"/>
    </xf>
    <xf numFmtId="0" fontId="58" fillId="7" borderId="10" xfId="0" applyFont="1" applyFill="1" applyBorder="1" applyAlignment="1" applyProtection="1">
      <alignment horizontal="center" vertical="center" wrapText="1"/>
    </xf>
    <xf numFmtId="0" fontId="39" fillId="3" borderId="2" xfId="0" applyFont="1" applyFill="1" applyBorder="1" applyAlignment="1" applyProtection="1">
      <alignment horizontal="center" vertical="center" wrapText="1"/>
    </xf>
    <xf numFmtId="0" fontId="42" fillId="7" borderId="2" xfId="0" applyFont="1" applyFill="1" applyBorder="1" applyAlignment="1" applyProtection="1">
      <alignment horizontal="center" vertical="center" wrapText="1"/>
    </xf>
    <xf numFmtId="0" fontId="42" fillId="0" borderId="2" xfId="0" applyFont="1" applyFill="1" applyBorder="1" applyAlignment="1" applyProtection="1">
      <alignment horizontal="center" vertical="center" wrapText="1"/>
    </xf>
    <xf numFmtId="0" fontId="58" fillId="7" borderId="15" xfId="0" applyFont="1" applyFill="1" applyBorder="1" applyAlignment="1" applyProtection="1">
      <alignment horizontal="center" vertical="center" wrapText="1"/>
    </xf>
    <xf numFmtId="0" fontId="112" fillId="3" borderId="12" xfId="0" applyFont="1" applyFill="1" applyBorder="1" applyAlignment="1" applyProtection="1">
      <alignment horizontal="center" vertical="center" wrapText="1"/>
    </xf>
    <xf numFmtId="0" fontId="112" fillId="7" borderId="15" xfId="0" applyFont="1" applyFill="1" applyBorder="1" applyAlignment="1" applyProtection="1">
      <alignment horizontal="center" vertical="center" wrapText="1"/>
    </xf>
    <xf numFmtId="0" fontId="87" fillId="0" borderId="0" xfId="0" applyFont="1" applyAlignment="1">
      <alignment horizontal="center" vertical="center"/>
    </xf>
    <xf numFmtId="176" fontId="87" fillId="0" borderId="0" xfId="0" applyNumberFormat="1" applyFont="1" applyAlignment="1">
      <alignment horizontal="center" vertical="center" wrapText="1"/>
    </xf>
    <xf numFmtId="0" fontId="87" fillId="0" borderId="0" xfId="0" applyFont="1" applyAlignment="1">
      <alignment horizontal="center" vertical="center" wrapText="1"/>
    </xf>
    <xf numFmtId="0" fontId="112" fillId="3" borderId="3" xfId="0" applyFont="1" applyFill="1" applyBorder="1" applyAlignment="1" applyProtection="1">
      <alignment horizontal="center" vertical="center" wrapText="1"/>
    </xf>
    <xf numFmtId="0" fontId="112" fillId="7" borderId="5" xfId="0" applyFont="1" applyFill="1" applyBorder="1" applyAlignment="1" applyProtection="1">
      <alignment horizontal="center" vertical="center" wrapText="1"/>
    </xf>
    <xf numFmtId="49" fontId="94" fillId="26" borderId="34" xfId="88" applyNumberFormat="1" applyFont="1" applyFill="1" applyBorder="1" applyAlignment="1">
      <alignment horizontal="center" vertical="center"/>
    </xf>
    <xf numFmtId="49" fontId="94" fillId="26" borderId="28" xfId="88" applyNumberFormat="1" applyFont="1" applyFill="1" applyBorder="1" applyAlignment="1">
      <alignment horizontal="center" vertical="center"/>
    </xf>
    <xf numFmtId="176" fontId="94" fillId="2" borderId="2" xfId="92" applyNumberFormat="1" applyFont="1" applyFill="1" applyBorder="1" applyAlignment="1">
      <alignment horizontal="center" vertical="center" wrapText="1"/>
    </xf>
    <xf numFmtId="0" fontId="94" fillId="2" borderId="2" xfId="92" applyFont="1" applyFill="1" applyBorder="1" applyAlignment="1">
      <alignment horizontal="center" vertical="center" wrapText="1"/>
    </xf>
    <xf numFmtId="0" fontId="94" fillId="26" borderId="28" xfId="88" applyNumberFormat="1" applyFont="1" applyFill="1" applyBorder="1" applyAlignment="1">
      <alignment horizontal="center" vertical="center"/>
    </xf>
    <xf numFmtId="176" fontId="127" fillId="0" borderId="28" xfId="0" applyNumberFormat="1" applyFont="1" applyBorder="1" applyAlignment="1">
      <alignment horizontal="center" vertical="center" wrapText="1"/>
    </xf>
    <xf numFmtId="176" fontId="127" fillId="0" borderId="4" xfId="0" applyNumberFormat="1" applyFont="1" applyBorder="1" applyAlignment="1">
      <alignment horizontal="center" vertical="center" wrapText="1"/>
    </xf>
    <xf numFmtId="176" fontId="127" fillId="0" borderId="2" xfId="0" applyNumberFormat="1" applyFont="1" applyBorder="1" applyAlignment="1">
      <alignment horizontal="center" vertical="center" wrapText="1"/>
    </xf>
    <xf numFmtId="0" fontId="132" fillId="0" borderId="2" xfId="0" applyFont="1" applyFill="1" applyBorder="1" applyAlignment="1">
      <alignment vertical="center" wrapText="1"/>
    </xf>
    <xf numFmtId="0" fontId="58" fillId="0" borderId="2" xfId="0" applyFont="1" applyFill="1" applyBorder="1" applyAlignment="1" applyProtection="1">
      <alignment horizontal="center" vertical="center" wrapText="1"/>
    </xf>
    <xf numFmtId="177" fontId="133" fillId="0" borderId="2" xfId="100" applyNumberFormat="1" applyFont="1" applyFill="1" applyBorder="1" applyAlignment="1">
      <alignment horizontal="center" vertical="center" wrapText="1"/>
    </xf>
    <xf numFmtId="177" fontId="133" fillId="0" borderId="2" xfId="101" applyNumberFormat="1" applyFont="1" applyFill="1" applyBorder="1" applyAlignment="1">
      <alignment horizontal="center" vertical="center" wrapText="1"/>
    </xf>
    <xf numFmtId="0" fontId="58" fillId="3" borderId="2" xfId="0" applyFont="1" applyFill="1" applyBorder="1" applyAlignment="1" applyProtection="1">
      <alignment horizontal="center" vertical="center" wrapText="1"/>
    </xf>
    <xf numFmtId="0" fontId="132" fillId="0" borderId="2" xfId="0" applyFont="1" applyFill="1" applyBorder="1" applyAlignment="1">
      <alignment vertical="center"/>
    </xf>
    <xf numFmtId="0" fontId="58" fillId="7" borderId="2" xfId="0" applyFont="1" applyFill="1" applyBorder="1" applyAlignment="1" applyProtection="1">
      <alignment horizontal="center" vertical="center" wrapText="1"/>
    </xf>
    <xf numFmtId="0" fontId="94" fillId="26" borderId="46" xfId="88" applyNumberFormat="1" applyFont="1" applyFill="1" applyBorder="1" applyAlignment="1">
      <alignment horizontal="center" vertical="center"/>
    </xf>
    <xf numFmtId="0" fontId="81" fillId="0" borderId="0" xfId="0" applyFont="1" applyAlignment="1">
      <alignment horizontal="center" vertical="center" wrapText="1"/>
    </xf>
    <xf numFmtId="176" fontId="81" fillId="0" borderId="0" xfId="0" applyNumberFormat="1" applyFont="1" applyAlignment="1">
      <alignment horizontal="center" vertical="center" wrapText="1"/>
    </xf>
    <xf numFmtId="0" fontId="1" fillId="2" borderId="2" xfId="92" applyFont="1" applyFill="1" applyBorder="1" applyAlignment="1">
      <alignment horizontal="center" vertical="center" wrapText="1"/>
    </xf>
    <xf numFmtId="176" fontId="1" fillId="2" borderId="2" xfId="92" applyNumberFormat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176" fontId="127" fillId="11" borderId="2" xfId="0" applyNumberFormat="1" applyFont="1" applyFill="1" applyBorder="1" applyAlignment="1">
      <alignment horizontal="center" vertical="center" wrapText="1"/>
    </xf>
    <xf numFmtId="176" fontId="14" fillId="2" borderId="2" xfId="0" applyNumberFormat="1" applyFont="1" applyFill="1" applyBorder="1" applyAlignment="1">
      <alignment horizontal="center" vertical="center" wrapText="1"/>
    </xf>
    <xf numFmtId="177" fontId="5" fillId="0" borderId="2" xfId="100" applyNumberFormat="1" applyFont="1" applyFill="1" applyBorder="1" applyAlignment="1">
      <alignment horizontal="center" vertical="center" wrapText="1"/>
    </xf>
    <xf numFmtId="176" fontId="14" fillId="11" borderId="2" xfId="0" applyNumberFormat="1" applyFont="1" applyFill="1" applyBorder="1" applyAlignment="1">
      <alignment horizontal="center" vertical="center" wrapText="1"/>
    </xf>
    <xf numFmtId="0" fontId="127" fillId="0" borderId="2" xfId="0" applyFont="1" applyBorder="1" applyAlignment="1">
      <alignment horizontal="center" vertical="center" wrapText="1"/>
    </xf>
    <xf numFmtId="176" fontId="14" fillId="2" borderId="28" xfId="0" applyNumberFormat="1" applyFont="1" applyFill="1" applyBorder="1" applyAlignment="1">
      <alignment horizontal="center" vertical="center" wrapText="1"/>
    </xf>
    <xf numFmtId="0" fontId="127" fillId="0" borderId="28" xfId="0" applyFont="1" applyBorder="1" applyAlignment="1">
      <alignment horizontal="center" vertical="center" wrapText="1"/>
    </xf>
    <xf numFmtId="176" fontId="94" fillId="0" borderId="2" xfId="88" applyNumberFormat="1" applyFont="1" applyFill="1" applyBorder="1" applyAlignment="1">
      <alignment horizontal="center" vertical="center"/>
    </xf>
    <xf numFmtId="176" fontId="133" fillId="0" borderId="2" xfId="88" applyNumberFormat="1" applyFont="1" applyFill="1" applyBorder="1" applyAlignment="1">
      <alignment horizontal="center" vertical="center"/>
    </xf>
    <xf numFmtId="176" fontId="14" fillId="0" borderId="10" xfId="0" applyNumberFormat="1" applyFont="1" applyBorder="1" applyAlignment="1">
      <alignment horizontal="center" vertical="center" wrapText="1"/>
    </xf>
    <xf numFmtId="176" fontId="133" fillId="0" borderId="4" xfId="88" applyNumberFormat="1" applyFont="1" applyFill="1" applyBorder="1" applyAlignment="1">
      <alignment horizontal="center" vertical="center"/>
    </xf>
    <xf numFmtId="177" fontId="133" fillId="0" borderId="28" xfId="100" applyNumberFormat="1" applyFont="1" applyFill="1" applyBorder="1" applyAlignment="1">
      <alignment horizontal="center" vertical="center" wrapText="1"/>
    </xf>
    <xf numFmtId="176" fontId="133" fillId="0" borderId="7" xfId="88" applyNumberFormat="1" applyFont="1" applyFill="1" applyBorder="1" applyAlignment="1">
      <alignment horizontal="center" vertical="center"/>
    </xf>
    <xf numFmtId="176" fontId="133" fillId="11" borderId="2" xfId="88" applyNumberFormat="1" applyFont="1" applyFill="1" applyBorder="1" applyAlignment="1">
      <alignment horizontal="center" vertical="center"/>
    </xf>
    <xf numFmtId="0" fontId="127" fillId="0" borderId="2" xfId="0" applyFont="1" applyFill="1" applyBorder="1" applyAlignment="1">
      <alignment horizontal="center" vertical="center" wrapText="1"/>
    </xf>
    <xf numFmtId="0" fontId="134" fillId="0" borderId="0" xfId="0" applyFont="1" applyAlignment="1">
      <alignment horizontal="center" vertical="center" wrapText="1"/>
    </xf>
    <xf numFmtId="177" fontId="94" fillId="2" borderId="2" xfId="92" applyNumberFormat="1" applyFont="1" applyFill="1" applyBorder="1" applyAlignment="1">
      <alignment horizontal="center" vertical="center" wrapText="1"/>
    </xf>
    <xf numFmtId="0" fontId="134" fillId="2" borderId="2" xfId="92" applyFont="1" applyFill="1" applyBorder="1" applyAlignment="1">
      <alignment horizontal="center" vertical="center" wrapText="1"/>
    </xf>
    <xf numFmtId="0" fontId="135" fillId="3" borderId="2" xfId="103" applyFont="1" applyFill="1" applyBorder="1" applyAlignment="1">
      <alignment horizontal="center" vertical="center" wrapText="1"/>
    </xf>
    <xf numFmtId="0" fontId="136" fillId="0" borderId="2" xfId="0" applyFont="1" applyFill="1" applyBorder="1" applyAlignment="1" applyProtection="1">
      <alignment horizontal="center" vertical="center" wrapText="1"/>
    </xf>
    <xf numFmtId="176" fontId="127" fillId="0" borderId="2" xfId="0" applyNumberFormat="1" applyFont="1" applyFill="1" applyBorder="1" applyAlignment="1">
      <alignment horizontal="center" vertical="center" wrapText="1"/>
    </xf>
    <xf numFmtId="0" fontId="127" fillId="0" borderId="7" xfId="0" applyFont="1" applyBorder="1" applyAlignment="1">
      <alignment horizontal="center" vertical="center" wrapText="1"/>
    </xf>
    <xf numFmtId="0" fontId="127" fillId="0" borderId="37" xfId="0" applyFont="1" applyBorder="1" applyAlignment="1">
      <alignment horizontal="center" vertical="center" wrapText="1"/>
    </xf>
    <xf numFmtId="176" fontId="94" fillId="0" borderId="37" xfId="88" applyNumberFormat="1" applyFont="1" applyFill="1" applyBorder="1" applyAlignment="1">
      <alignment horizontal="center" vertical="center" wrapText="1"/>
    </xf>
    <xf numFmtId="0" fontId="42" fillId="7" borderId="11" xfId="0" applyFont="1" applyFill="1" applyBorder="1" applyAlignment="1" applyProtection="1">
      <alignment horizontal="center" vertical="center" wrapText="1"/>
    </xf>
    <xf numFmtId="0" fontId="33" fillId="9" borderId="11" xfId="0" applyFont="1" applyFill="1" applyBorder="1" applyAlignment="1" applyProtection="1">
      <alignment horizontal="center" vertical="center" wrapText="1"/>
    </xf>
    <xf numFmtId="0" fontId="42" fillId="4" borderId="2" xfId="0" applyFont="1" applyFill="1" applyBorder="1" applyAlignment="1" applyProtection="1">
      <alignment horizontal="center" vertical="center"/>
    </xf>
    <xf numFmtId="0" fontId="127" fillId="2" borderId="2" xfId="0" applyFont="1" applyFill="1" applyBorder="1" applyAlignment="1">
      <alignment horizontal="center" vertical="center" wrapText="1"/>
    </xf>
    <xf numFmtId="0" fontId="31" fillId="7" borderId="11" xfId="0" applyFont="1" applyFill="1" applyBorder="1" applyAlignment="1" applyProtection="1">
      <alignment horizontal="center" vertical="center"/>
    </xf>
    <xf numFmtId="0" fontId="136" fillId="9" borderId="2" xfId="0" applyFont="1" applyFill="1" applyBorder="1" applyAlignment="1" applyProtection="1">
      <alignment horizontal="center" vertical="center"/>
    </xf>
    <xf numFmtId="0" fontId="127" fillId="25" borderId="2" xfId="0" applyFont="1" applyFill="1" applyBorder="1" applyAlignment="1">
      <alignment horizontal="center" vertical="center" wrapText="1"/>
    </xf>
    <xf numFmtId="0" fontId="31" fillId="25" borderId="11" xfId="0" applyFont="1" applyFill="1" applyBorder="1" applyAlignment="1" applyProtection="1">
      <alignment horizontal="center" vertical="center"/>
    </xf>
    <xf numFmtId="0" fontId="39" fillId="25" borderId="11" xfId="0" applyFont="1" applyFill="1" applyBorder="1" applyAlignment="1" applyProtection="1">
      <alignment horizontal="center" vertical="center"/>
    </xf>
    <xf numFmtId="0" fontId="136" fillId="25" borderId="2" xfId="0" applyFont="1" applyFill="1" applyBorder="1" applyAlignment="1" applyProtection="1">
      <alignment horizontal="center" vertical="center"/>
    </xf>
    <xf numFmtId="0" fontId="39" fillId="25" borderId="2" xfId="0" applyFont="1" applyFill="1" applyBorder="1" applyAlignment="1" applyProtection="1">
      <alignment horizontal="center" vertical="center"/>
    </xf>
    <xf numFmtId="0" fontId="127" fillId="2" borderId="2" xfId="0" applyFont="1" applyFill="1" applyBorder="1" applyAlignment="1">
      <alignment horizontal="center" vertical="center"/>
    </xf>
    <xf numFmtId="0" fontId="58" fillId="0" borderId="11" xfId="0" applyFont="1" applyFill="1" applyBorder="1" applyAlignment="1" applyProtection="1">
      <alignment horizontal="center" vertical="center"/>
    </xf>
    <xf numFmtId="0" fontId="42" fillId="0" borderId="11" xfId="0" applyFont="1" applyFill="1" applyBorder="1" applyAlignment="1" applyProtection="1">
      <alignment horizontal="center" vertical="center"/>
    </xf>
    <xf numFmtId="0" fontId="39" fillId="25" borderId="2" xfId="0" applyFont="1" applyFill="1" applyBorder="1" applyAlignment="1" applyProtection="1">
      <alignment horizontal="center" vertical="center" wrapText="1"/>
    </xf>
    <xf numFmtId="0" fontId="42" fillId="25" borderId="11" xfId="0" applyFont="1" applyFill="1" applyBorder="1" applyAlignment="1" applyProtection="1">
      <alignment horizontal="center" vertical="center"/>
    </xf>
    <xf numFmtId="31" fontId="39" fillId="0" borderId="2" xfId="0" applyNumberFormat="1" applyFont="1" applyFill="1" applyBorder="1" applyAlignment="1" applyProtection="1">
      <alignment horizontal="center" vertical="center" wrapText="1"/>
    </xf>
    <xf numFmtId="176" fontId="94" fillId="26" borderId="28" xfId="88" applyNumberFormat="1" applyFont="1" applyFill="1" applyBorder="1" applyAlignment="1">
      <alignment horizontal="center" vertical="center"/>
    </xf>
    <xf numFmtId="176" fontId="94" fillId="3" borderId="2" xfId="88" applyNumberFormat="1" applyFont="1" applyFill="1" applyBorder="1" applyAlignment="1">
      <alignment horizontal="center" vertical="center"/>
    </xf>
    <xf numFmtId="0" fontId="39" fillId="3" borderId="2" xfId="0" applyFont="1" applyFill="1" applyBorder="1" applyAlignment="1" applyProtection="1">
      <alignment horizontal="center" vertical="center"/>
    </xf>
    <xf numFmtId="0" fontId="39" fillId="25" borderId="2" xfId="0" applyFont="1" applyFill="1" applyBorder="1" applyAlignment="1">
      <alignment horizontal="center" vertical="center"/>
    </xf>
    <xf numFmtId="176" fontId="94" fillId="25" borderId="28" xfId="88" applyNumberFormat="1" applyFont="1" applyFill="1" applyBorder="1" applyAlignment="1">
      <alignment horizontal="center" vertical="center"/>
    </xf>
    <xf numFmtId="176" fontId="94" fillId="25" borderId="2" xfId="88" applyNumberFormat="1" applyFont="1" applyFill="1" applyBorder="1" applyAlignment="1">
      <alignment horizontal="center" vertical="center"/>
    </xf>
    <xf numFmtId="176" fontId="94" fillId="26" borderId="2" xfId="88" applyNumberFormat="1" applyFont="1" applyFill="1" applyBorder="1" applyAlignment="1">
      <alignment horizontal="center" vertical="center"/>
    </xf>
    <xf numFmtId="176" fontId="127" fillId="25" borderId="2" xfId="0" applyNumberFormat="1" applyFont="1" applyFill="1" applyBorder="1" applyAlignment="1">
      <alignment horizontal="center" vertical="center" wrapText="1"/>
    </xf>
    <xf numFmtId="0" fontId="58" fillId="0" borderId="11" xfId="0" applyFont="1" applyFill="1" applyBorder="1" applyAlignment="1" applyProtection="1">
      <alignment horizontal="center" vertical="center" wrapText="1"/>
    </xf>
    <xf numFmtId="176" fontId="94" fillId="3" borderId="37" xfId="88" applyNumberFormat="1" applyFont="1" applyFill="1" applyBorder="1" applyAlignment="1">
      <alignment horizontal="center" vertical="center"/>
    </xf>
    <xf numFmtId="0" fontId="34" fillId="3" borderId="11" xfId="0" applyFont="1" applyFill="1" applyBorder="1" applyAlignment="1">
      <alignment vertical="center" wrapText="1"/>
    </xf>
    <xf numFmtId="176" fontId="94" fillId="25" borderId="37" xfId="88" applyNumberFormat="1" applyFont="1" applyFill="1" applyBorder="1" applyAlignment="1">
      <alignment horizontal="center" vertical="center"/>
    </xf>
    <xf numFmtId="0" fontId="137" fillId="5" borderId="11" xfId="0" applyFont="1" applyFill="1" applyBorder="1" applyAlignment="1">
      <alignment vertical="center" wrapText="1"/>
    </xf>
    <xf numFmtId="0" fontId="34" fillId="3" borderId="2" xfId="0" applyFont="1" applyFill="1" applyBorder="1" applyAlignment="1">
      <alignment vertical="center" wrapText="1"/>
    </xf>
    <xf numFmtId="0" fontId="18" fillId="0" borderId="0" xfId="0" applyFont="1" applyAlignment="1">
      <alignment horizontal="center" vertical="center"/>
    </xf>
    <xf numFmtId="176" fontId="17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179" fontId="3" fillId="0" borderId="0" xfId="87" applyNumberFormat="1" applyFont="1" applyFill="1" applyBorder="1" applyAlignment="1">
      <alignment horizontal="center" vertical="center" wrapText="1"/>
    </xf>
    <xf numFmtId="179" fontId="42" fillId="0" borderId="0" xfId="87" applyNumberFormat="1" applyFont="1" applyFill="1" applyBorder="1" applyAlignment="1">
      <alignment horizontal="center" vertical="center" wrapText="1"/>
    </xf>
    <xf numFmtId="0" fontId="20" fillId="0" borderId="2" xfId="88" applyFont="1" applyFill="1" applyBorder="1" applyAlignment="1">
      <alignment horizontal="center" vertical="center" wrapText="1"/>
    </xf>
    <xf numFmtId="0" fontId="19" fillId="0" borderId="2" xfId="110" applyFont="1" applyFill="1" applyBorder="1" applyAlignment="1">
      <alignment horizontal="center" vertical="center" wrapText="1"/>
    </xf>
    <xf numFmtId="179" fontId="23" fillId="0" borderId="2" xfId="87" applyNumberFormat="1" applyFont="1" applyFill="1" applyBorder="1" applyAlignment="1">
      <alignment horizontal="center" vertical="center" wrapText="1"/>
    </xf>
    <xf numFmtId="0" fontId="25" fillId="3" borderId="3" xfId="0" applyFont="1" applyFill="1" applyBorder="1" applyAlignment="1" applyProtection="1">
      <alignment horizontal="center" vertical="center"/>
    </xf>
    <xf numFmtId="14" fontId="25" fillId="3" borderId="3" xfId="0" applyNumberFormat="1" applyFont="1" applyFill="1" applyBorder="1" applyAlignment="1" applyProtection="1">
      <alignment horizontal="center" vertical="center"/>
    </xf>
    <xf numFmtId="0" fontId="29" fillId="0" borderId="2" xfId="108" applyFont="1" applyFill="1" applyBorder="1" applyAlignment="1">
      <alignment horizontal="center" vertical="center"/>
    </xf>
    <xf numFmtId="0" fontId="29" fillId="0" borderId="2" xfId="90" applyFont="1" applyFill="1" applyBorder="1" applyAlignment="1">
      <alignment horizontal="center" vertical="center"/>
    </xf>
    <xf numFmtId="0" fontId="73" fillId="0" borderId="2" xfId="90" applyFont="1" applyFill="1" applyBorder="1" applyAlignment="1">
      <alignment horizontal="center" vertical="center"/>
    </xf>
    <xf numFmtId="49" fontId="23" fillId="0" borderId="2" xfId="0" applyNumberFormat="1" applyFont="1" applyFill="1" applyBorder="1" applyAlignment="1">
      <alignment horizontal="center" vertical="center" wrapText="1"/>
    </xf>
    <xf numFmtId="181" fontId="25" fillId="3" borderId="3" xfId="0" applyNumberFormat="1" applyFont="1" applyFill="1" applyBorder="1" applyAlignment="1" applyProtection="1">
      <alignment vertical="center" wrapText="1"/>
    </xf>
    <xf numFmtId="0" fontId="136" fillId="0" borderId="2" xfId="0" applyFont="1" applyFill="1" applyBorder="1" applyAlignment="1">
      <alignment horizontal="center" vertical="center"/>
    </xf>
    <xf numFmtId="0" fontId="21" fillId="9" borderId="6" xfId="0" applyFont="1" applyFill="1" applyBorder="1" applyAlignment="1" applyProtection="1">
      <alignment horizontal="center" vertical="center" wrapText="1"/>
    </xf>
    <xf numFmtId="0" fontId="21" fillId="9" borderId="12" xfId="0" applyFont="1" applyFill="1" applyBorder="1" applyAlignment="1" applyProtection="1">
      <alignment horizontal="center" vertical="center" wrapText="1"/>
    </xf>
    <xf numFmtId="179" fontId="3" fillId="0" borderId="0" xfId="87" applyNumberFormat="1" applyFont="1" applyFill="1" applyAlignment="1">
      <alignment horizontal="center" vertical="center" wrapText="1"/>
    </xf>
    <xf numFmtId="0" fontId="115" fillId="0" borderId="0" xfId="0" applyFont="1" applyAlignment="1">
      <alignment horizontal="center" vertical="center"/>
    </xf>
    <xf numFmtId="0" fontId="115" fillId="0" borderId="2" xfId="0" applyFont="1" applyBorder="1" applyAlignment="1">
      <alignment horizontal="center" vertical="center"/>
    </xf>
    <xf numFmtId="179" fontId="55" fillId="9" borderId="3" xfId="0" applyNumberFormat="1" applyFont="1" applyFill="1" applyBorder="1" applyAlignment="1" applyProtection="1">
      <alignment horizontal="center" vertical="center" wrapText="1"/>
    </xf>
    <xf numFmtId="179" fontId="20" fillId="8" borderId="2" xfId="87" applyNumberFormat="1" applyFont="1" applyFill="1" applyBorder="1" applyAlignment="1">
      <alignment horizontal="center" vertical="center"/>
    </xf>
    <xf numFmtId="0" fontId="36" fillId="3" borderId="3" xfId="0" applyFont="1" applyFill="1" applyBorder="1" applyAlignment="1" applyProtection="1">
      <alignment horizontal="center" vertical="center" wrapText="1"/>
    </xf>
    <xf numFmtId="0" fontId="73" fillId="3" borderId="29" xfId="0" applyFont="1" applyFill="1" applyBorder="1" applyAlignment="1">
      <alignment horizontal="center" vertical="center"/>
    </xf>
    <xf numFmtId="176" fontId="3" fillId="8" borderId="2" xfId="87" applyNumberFormat="1" applyFont="1" applyFill="1" applyBorder="1" applyAlignment="1">
      <alignment horizontal="center" vertical="center"/>
    </xf>
    <xf numFmtId="0" fontId="3" fillId="8" borderId="2" xfId="110" applyFont="1" applyFill="1" applyBorder="1" applyAlignment="1">
      <alignment horizontal="center" vertical="center"/>
    </xf>
    <xf numFmtId="176" fontId="115" fillId="0" borderId="2" xfId="0" applyNumberFormat="1" applyFont="1" applyBorder="1" applyAlignment="1">
      <alignment horizontal="center" vertical="center"/>
    </xf>
    <xf numFmtId="176" fontId="20" fillId="2" borderId="2" xfId="87" applyNumberFormat="1" applyFont="1" applyFill="1" applyBorder="1" applyAlignment="1">
      <alignment horizontal="center" vertical="center" wrapText="1"/>
    </xf>
    <xf numFmtId="0" fontId="20" fillId="2" borderId="2" xfId="87" applyNumberFormat="1" applyFont="1" applyFill="1" applyBorder="1" applyAlignment="1">
      <alignment horizontal="center" vertical="center" wrapText="1"/>
    </xf>
    <xf numFmtId="176" fontId="6" fillId="21" borderId="2" xfId="87" applyNumberFormat="1" applyFont="1" applyFill="1" applyBorder="1" applyAlignment="1">
      <alignment horizontal="center" vertical="center" wrapText="1"/>
    </xf>
    <xf numFmtId="176" fontId="46" fillId="0" borderId="2" xfId="88" applyNumberFormat="1" applyFont="1" applyFill="1" applyBorder="1" applyAlignment="1">
      <alignment horizontal="center" vertical="center" wrapText="1"/>
    </xf>
    <xf numFmtId="176" fontId="0" fillId="21" borderId="2" xfId="0" applyNumberFormat="1" applyFont="1" applyFill="1" applyBorder="1" applyAlignment="1">
      <alignment horizontal="center" vertical="center"/>
    </xf>
    <xf numFmtId="0" fontId="117" fillId="0" borderId="2" xfId="0" applyFont="1" applyBorder="1" applyAlignment="1">
      <alignment horizontal="center" vertical="center"/>
    </xf>
    <xf numFmtId="0" fontId="6" fillId="2" borderId="2" xfId="87" applyNumberFormat="1" applyFont="1" applyFill="1" applyBorder="1" applyAlignment="1">
      <alignment horizontal="center" vertical="center" wrapText="1"/>
    </xf>
    <xf numFmtId="0" fontId="129" fillId="0" borderId="2" xfId="0" applyFont="1" applyBorder="1" applyAlignment="1">
      <alignment horizontal="center" vertical="center"/>
    </xf>
    <xf numFmtId="0" fontId="3" fillId="2" borderId="2" xfId="87" applyNumberFormat="1" applyFont="1" applyFill="1" applyBorder="1" applyAlignment="1">
      <alignment horizontal="center" vertical="center" wrapText="1"/>
    </xf>
    <xf numFmtId="179" fontId="23" fillId="0" borderId="2" xfId="110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176" fontId="78" fillId="0" borderId="0" xfId="0" applyNumberFormat="1" applyFont="1" applyAlignment="1">
      <alignment horizontal="center" vertical="center" wrapText="1"/>
    </xf>
    <xf numFmtId="176" fontId="15" fillId="0" borderId="0" xfId="0" applyNumberFormat="1" applyFont="1" applyAlignment="1">
      <alignment horizontal="center" vertical="center" wrapText="1"/>
    </xf>
    <xf numFmtId="0" fontId="138" fillId="0" borderId="0" xfId="0" applyFont="1" applyAlignment="1">
      <alignment horizontal="center" vertical="center" wrapText="1"/>
    </xf>
    <xf numFmtId="0" fontId="46" fillId="0" borderId="0" xfId="0" applyFont="1" applyAlignment="1">
      <alignment horizontal="center" vertical="center" wrapText="1"/>
    </xf>
    <xf numFmtId="0" fontId="57" fillId="2" borderId="2" xfId="110" applyFont="1" applyFill="1" applyBorder="1" applyAlignment="1" applyProtection="1">
      <alignment horizontal="center" vertical="center" wrapText="1"/>
    </xf>
    <xf numFmtId="179" fontId="122" fillId="2" borderId="7" xfId="110" applyNumberFormat="1" applyFont="1" applyFill="1" applyBorder="1" applyAlignment="1" applyProtection="1">
      <alignment horizontal="center" vertical="center" wrapText="1"/>
    </xf>
    <xf numFmtId="179" fontId="122" fillId="2" borderId="2" xfId="110" applyNumberFormat="1" applyFont="1" applyFill="1" applyBorder="1" applyAlignment="1" applyProtection="1">
      <alignment horizontal="center" vertical="center" wrapText="1"/>
    </xf>
    <xf numFmtId="0" fontId="42" fillId="3" borderId="2" xfId="110" applyFont="1" applyFill="1" applyBorder="1" applyAlignment="1" applyProtection="1">
      <alignment horizontal="center" vertical="center" wrapText="1"/>
    </xf>
    <xf numFmtId="179" fontId="42" fillId="11" borderId="2" xfId="110" applyNumberFormat="1" applyFont="1" applyFill="1" applyBorder="1" applyAlignment="1" applyProtection="1">
      <alignment horizontal="center" vertical="center" wrapText="1"/>
    </xf>
    <xf numFmtId="179" fontId="39" fillId="0" borderId="12" xfId="0" applyNumberFormat="1" applyFont="1" applyFill="1" applyBorder="1" applyAlignment="1" applyProtection="1">
      <alignment horizontal="center" vertical="center" wrapText="1"/>
    </xf>
    <xf numFmtId="14" fontId="39" fillId="0" borderId="12" xfId="0" applyNumberFormat="1" applyFont="1" applyFill="1" applyBorder="1" applyAlignment="1" applyProtection="1">
      <alignment horizontal="center" vertical="center" wrapText="1"/>
    </xf>
    <xf numFmtId="0" fontId="39" fillId="0" borderId="12" xfId="0" applyFont="1" applyFill="1" applyBorder="1" applyAlignment="1" applyProtection="1">
      <alignment horizontal="center" vertical="center" wrapText="1"/>
    </xf>
    <xf numFmtId="0" fontId="136" fillId="11" borderId="2" xfId="110" applyNumberFormat="1" applyFont="1" applyFill="1" applyBorder="1" applyAlignment="1">
      <alignment horizontal="center" vertical="center" wrapText="1"/>
    </xf>
    <xf numFmtId="0" fontId="39" fillId="3" borderId="3" xfId="0" applyFont="1" applyFill="1" applyBorder="1" applyAlignment="1" applyProtection="1">
      <alignment horizontal="center" vertical="center" wrapText="1"/>
    </xf>
    <xf numFmtId="14" fontId="39" fillId="3" borderId="3" xfId="0" applyNumberFormat="1" applyFont="1" applyFill="1" applyBorder="1" applyAlignment="1" applyProtection="1">
      <alignment horizontal="center" vertical="center" wrapText="1"/>
    </xf>
    <xf numFmtId="0" fontId="42" fillId="11" borderId="2" xfId="110" applyFont="1" applyFill="1" applyBorder="1" applyAlignment="1">
      <alignment horizontal="center" vertical="center" wrapText="1"/>
    </xf>
    <xf numFmtId="0" fontId="42" fillId="3" borderId="3" xfId="0" applyFont="1" applyFill="1" applyBorder="1" applyAlignment="1" applyProtection="1">
      <alignment horizontal="center" vertical="center" wrapText="1"/>
    </xf>
    <xf numFmtId="0" fontId="42" fillId="0" borderId="2" xfId="110" applyFont="1" applyFill="1" applyBorder="1" applyAlignment="1">
      <alignment horizontal="center" vertical="center" wrapText="1"/>
    </xf>
    <xf numFmtId="0" fontId="136" fillId="3" borderId="3" xfId="0" applyFont="1" applyFill="1" applyBorder="1" applyAlignment="1" applyProtection="1">
      <alignment horizontal="center" vertical="center" wrapText="1"/>
    </xf>
    <xf numFmtId="14" fontId="136" fillId="3" borderId="3" xfId="0" applyNumberFormat="1" applyFont="1" applyFill="1" applyBorder="1" applyAlignment="1" applyProtection="1">
      <alignment horizontal="center" vertical="center" wrapText="1"/>
    </xf>
    <xf numFmtId="0" fontId="136" fillId="0" borderId="2" xfId="110" applyFont="1" applyFill="1" applyBorder="1" applyAlignment="1">
      <alignment horizontal="center" vertical="center" wrapText="1"/>
    </xf>
    <xf numFmtId="14" fontId="39" fillId="3" borderId="3" xfId="0" applyNumberFormat="1" applyFont="1" applyFill="1" applyBorder="1" applyAlignment="1" applyProtection="1">
      <alignment horizontal="center" vertical="center"/>
    </xf>
    <xf numFmtId="14" fontId="42" fillId="3" borderId="3" xfId="0" applyNumberFormat="1" applyFont="1" applyFill="1" applyBorder="1" applyAlignment="1" applyProtection="1">
      <alignment horizontal="center" vertical="center"/>
    </xf>
    <xf numFmtId="0" fontId="135" fillId="2" borderId="2" xfId="0" applyFont="1" applyFill="1" applyBorder="1" applyAlignment="1">
      <alignment horizontal="center" vertical="center"/>
    </xf>
    <xf numFmtId="49" fontId="42" fillId="2" borderId="27" xfId="0" applyNumberFormat="1" applyFont="1" applyFill="1" applyBorder="1" applyAlignment="1">
      <alignment horizontal="center" vertical="center" wrapText="1"/>
    </xf>
    <xf numFmtId="0" fontId="132" fillId="0" borderId="2" xfId="0" applyFont="1" applyFill="1" applyBorder="1" applyAlignment="1">
      <alignment horizontal="center" vertical="center"/>
    </xf>
    <xf numFmtId="0" fontId="39" fillId="3" borderId="3" xfId="0" applyFont="1" applyFill="1" applyBorder="1" applyAlignment="1" applyProtection="1">
      <alignment horizontal="center" vertical="center"/>
    </xf>
    <xf numFmtId="181" fontId="39" fillId="3" borderId="3" xfId="0" applyNumberFormat="1" applyFont="1" applyFill="1" applyBorder="1" applyAlignment="1" applyProtection="1">
      <alignment vertical="center" wrapText="1"/>
    </xf>
    <xf numFmtId="0" fontId="135" fillId="0" borderId="4" xfId="0" applyFont="1" applyFill="1" applyBorder="1" applyAlignment="1">
      <alignment horizontal="center" vertical="center"/>
    </xf>
    <xf numFmtId="0" fontId="58" fillId="0" borderId="2" xfId="93" applyFont="1" applyFill="1" applyBorder="1" applyAlignment="1">
      <alignment horizontal="center" vertical="center"/>
    </xf>
    <xf numFmtId="0" fontId="39" fillId="4" borderId="3" xfId="0" applyFont="1" applyFill="1" applyBorder="1" applyAlignment="1" applyProtection="1">
      <alignment horizontal="center" vertical="center" wrapText="1"/>
    </xf>
    <xf numFmtId="0" fontId="42" fillId="0" borderId="2" xfId="93" applyFont="1" applyFill="1" applyBorder="1" applyAlignment="1">
      <alignment horizontal="center" vertical="center"/>
    </xf>
    <xf numFmtId="0" fontId="39" fillId="3" borderId="6" xfId="0" applyFont="1" applyFill="1" applyBorder="1" applyAlignment="1" applyProtection="1">
      <alignment horizontal="center" vertical="center"/>
    </xf>
    <xf numFmtId="181" fontId="39" fillId="3" borderId="6" xfId="0" applyNumberFormat="1" applyFont="1" applyFill="1" applyBorder="1" applyAlignment="1" applyProtection="1">
      <alignment vertical="center" wrapText="1"/>
    </xf>
    <xf numFmtId="0" fontId="39" fillId="3" borderId="6" xfId="0" applyFont="1" applyFill="1" applyBorder="1" applyAlignment="1" applyProtection="1">
      <alignment horizontal="center" vertical="center" wrapText="1"/>
    </xf>
    <xf numFmtId="181" fontId="39" fillId="3" borderId="2" xfId="0" applyNumberFormat="1" applyFont="1" applyFill="1" applyBorder="1" applyAlignment="1" applyProtection="1">
      <alignment vertical="center" wrapText="1"/>
    </xf>
    <xf numFmtId="0" fontId="39" fillId="3" borderId="4" xfId="0" applyFont="1" applyFill="1" applyBorder="1" applyAlignment="1" applyProtection="1">
      <alignment horizontal="center" vertical="center"/>
    </xf>
    <xf numFmtId="181" fontId="39" fillId="3" borderId="4" xfId="0" applyNumberFormat="1" applyFont="1" applyFill="1" applyBorder="1" applyAlignment="1" applyProtection="1">
      <alignment vertical="center" wrapText="1"/>
    </xf>
    <xf numFmtId="0" fontId="39" fillId="3" borderId="4" xfId="0" applyFont="1" applyFill="1" applyBorder="1" applyAlignment="1" applyProtection="1">
      <alignment horizontal="center" vertical="center" wrapText="1"/>
    </xf>
    <xf numFmtId="0" fontId="39" fillId="3" borderId="7" xfId="0" applyFont="1" applyFill="1" applyBorder="1" applyAlignment="1" applyProtection="1">
      <alignment horizontal="center" vertical="center"/>
    </xf>
    <xf numFmtId="181" fontId="39" fillId="3" borderId="7" xfId="0" applyNumberFormat="1" applyFont="1" applyFill="1" applyBorder="1" applyAlignment="1" applyProtection="1">
      <alignment vertical="center" wrapText="1"/>
    </xf>
    <xf numFmtId="0" fontId="39" fillId="3" borderId="7" xfId="0" applyFont="1" applyFill="1" applyBorder="1" applyAlignment="1" applyProtection="1">
      <alignment horizontal="center" vertical="center" wrapText="1"/>
    </xf>
    <xf numFmtId="0" fontId="39" fillId="3" borderId="23" xfId="0" applyFont="1" applyFill="1" applyBorder="1" applyAlignment="1" applyProtection="1">
      <alignment horizontal="center" vertical="center"/>
    </xf>
    <xf numFmtId="181" fontId="39" fillId="3" borderId="23" xfId="0" applyNumberFormat="1" applyFont="1" applyFill="1" applyBorder="1" applyAlignment="1" applyProtection="1">
      <alignment vertical="center" wrapText="1"/>
    </xf>
    <xf numFmtId="0" fontId="39" fillId="3" borderId="23" xfId="0" applyFont="1" applyFill="1" applyBorder="1" applyAlignment="1" applyProtection="1">
      <alignment horizontal="center" vertical="center" wrapText="1"/>
    </xf>
    <xf numFmtId="14" fontId="39" fillId="3" borderId="2" xfId="0" applyNumberFormat="1" applyFont="1" applyFill="1" applyBorder="1" applyAlignment="1" applyProtection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39" fillId="3" borderId="3" xfId="0" applyNumberFormat="1" applyFont="1" applyFill="1" applyBorder="1" applyAlignment="1">
      <alignment horizontal="center" vertical="center" wrapText="1"/>
    </xf>
    <xf numFmtId="0" fontId="39" fillId="3" borderId="6" xfId="0" applyNumberFormat="1" applyFont="1" applyFill="1" applyBorder="1" applyAlignment="1">
      <alignment horizontal="center" vertical="center" wrapText="1"/>
    </xf>
    <xf numFmtId="0" fontId="39" fillId="3" borderId="2" xfId="0" applyNumberFormat="1" applyFont="1" applyFill="1" applyBorder="1" applyAlignment="1">
      <alignment horizontal="center" vertical="center" wrapText="1"/>
    </xf>
    <xf numFmtId="0" fontId="39" fillId="3" borderId="12" xfId="0" applyNumberFormat="1" applyFont="1" applyFill="1" applyBorder="1" applyAlignment="1">
      <alignment horizontal="center" vertical="center" wrapText="1"/>
    </xf>
    <xf numFmtId="0" fontId="39" fillId="3" borderId="2" xfId="0" applyNumberFormat="1" applyFont="1" applyFill="1" applyBorder="1" applyAlignment="1" applyProtection="1">
      <alignment horizontal="center" vertical="center"/>
    </xf>
    <xf numFmtId="176" fontId="78" fillId="3" borderId="0" xfId="110" applyNumberFormat="1" applyFont="1" applyFill="1" applyAlignment="1" applyProtection="1">
      <alignment horizontal="center" vertical="center" wrapText="1"/>
    </xf>
    <xf numFmtId="176" fontId="78" fillId="6" borderId="46" xfId="110" applyNumberFormat="1" applyFont="1" applyFill="1" applyBorder="1" applyAlignment="1" applyProtection="1">
      <alignment horizontal="center" vertical="center" wrapText="1"/>
    </xf>
    <xf numFmtId="176" fontId="78" fillId="6" borderId="28" xfId="110" applyNumberFormat="1" applyFont="1" applyFill="1" applyBorder="1" applyAlignment="1" applyProtection="1">
      <alignment horizontal="center" vertical="center" wrapText="1"/>
    </xf>
    <xf numFmtId="0" fontId="58" fillId="0" borderId="7" xfId="0" applyFont="1" applyFill="1" applyBorder="1" applyAlignment="1" applyProtection="1">
      <alignment horizontal="center" vertical="center" wrapText="1"/>
    </xf>
    <xf numFmtId="0" fontId="132" fillId="3" borderId="2" xfId="0" applyFont="1" applyFill="1" applyBorder="1" applyAlignment="1">
      <alignment horizontal="center" vertical="center"/>
    </xf>
    <xf numFmtId="176" fontId="78" fillId="6" borderId="2" xfId="110" applyNumberFormat="1" applyFont="1" applyFill="1" applyBorder="1" applyAlignment="1" applyProtection="1">
      <alignment horizontal="center" vertical="center" wrapText="1"/>
    </xf>
    <xf numFmtId="179" fontId="39" fillId="3" borderId="3" xfId="0" applyNumberFormat="1" applyFont="1" applyFill="1" applyBorder="1" applyAlignment="1" applyProtection="1">
      <alignment horizontal="center" vertical="center" wrapText="1"/>
    </xf>
    <xf numFmtId="0" fontId="39" fillId="3" borderId="5" xfId="0" applyFont="1" applyFill="1" applyBorder="1" applyAlignment="1" applyProtection="1">
      <alignment horizontal="center" vertical="center" wrapText="1"/>
    </xf>
    <xf numFmtId="0" fontId="42" fillId="3" borderId="2" xfId="0" applyFont="1" applyFill="1" applyBorder="1" applyAlignment="1" applyProtection="1">
      <alignment horizontal="center" vertical="center" wrapText="1"/>
    </xf>
    <xf numFmtId="0" fontId="136" fillId="3" borderId="5" xfId="0" applyFont="1" applyFill="1" applyBorder="1" applyAlignment="1" applyProtection="1">
      <alignment horizontal="center" vertical="center" wrapText="1"/>
    </xf>
    <xf numFmtId="0" fontId="42" fillId="3" borderId="5" xfId="0" applyFont="1" applyFill="1" applyBorder="1" applyAlignment="1" applyProtection="1">
      <alignment horizontal="center" vertical="center" wrapText="1"/>
    </xf>
    <xf numFmtId="0" fontId="3" fillId="6" borderId="2" xfId="110" applyFont="1" applyFill="1" applyBorder="1" applyAlignment="1">
      <alignment horizontal="center" vertical="center" wrapText="1"/>
    </xf>
    <xf numFmtId="0" fontId="1" fillId="6" borderId="2" xfId="88" applyFont="1" applyFill="1" applyBorder="1" applyAlignment="1">
      <alignment horizontal="center" vertical="center" wrapText="1"/>
    </xf>
    <xf numFmtId="179" fontId="58" fillId="3" borderId="3" xfId="0" applyNumberFormat="1" applyFont="1" applyFill="1" applyBorder="1" applyAlignment="1" applyProtection="1">
      <alignment horizontal="center" vertical="center" wrapText="1"/>
    </xf>
    <xf numFmtId="0" fontId="39" fillId="3" borderId="24" xfId="0" applyFont="1" applyFill="1" applyBorder="1" applyAlignment="1" applyProtection="1">
      <alignment horizontal="center" vertical="center" wrapText="1"/>
    </xf>
    <xf numFmtId="179" fontId="39" fillId="3" borderId="6" xfId="0" applyNumberFormat="1" applyFont="1" applyFill="1" applyBorder="1" applyAlignment="1" applyProtection="1">
      <alignment horizontal="center" vertical="center" wrapText="1"/>
    </xf>
    <xf numFmtId="0" fontId="58" fillId="3" borderId="4" xfId="0" applyFont="1" applyFill="1" applyBorder="1" applyAlignment="1" applyProtection="1">
      <alignment horizontal="center" vertical="center" wrapText="1"/>
    </xf>
    <xf numFmtId="179" fontId="39" fillId="3" borderId="12" xfId="0" applyNumberFormat="1" applyFont="1" applyFill="1" applyBorder="1" applyAlignment="1" applyProtection="1">
      <alignment horizontal="center" vertical="center" wrapText="1"/>
    </xf>
    <xf numFmtId="0" fontId="39" fillId="3" borderId="12" xfId="0" applyFont="1" applyFill="1" applyBorder="1" applyAlignment="1" applyProtection="1">
      <alignment horizontal="center" vertical="center" wrapText="1"/>
    </xf>
    <xf numFmtId="0" fontId="58" fillId="3" borderId="7" xfId="0" applyFont="1" applyFill="1" applyBorder="1" applyAlignment="1" applyProtection="1">
      <alignment horizontal="center" vertical="center" wrapText="1"/>
    </xf>
    <xf numFmtId="0" fontId="58" fillId="3" borderId="2" xfId="0" applyFont="1" applyFill="1" applyBorder="1" applyAlignment="1">
      <alignment horizontal="left" vertical="center" wrapText="1"/>
    </xf>
    <xf numFmtId="0" fontId="42" fillId="3" borderId="2" xfId="0" applyFont="1" applyFill="1" applyBorder="1" applyAlignment="1">
      <alignment horizontal="center" vertical="center" wrapText="1"/>
    </xf>
    <xf numFmtId="176" fontId="78" fillId="3" borderId="2" xfId="110" applyNumberFormat="1" applyFont="1" applyFill="1" applyBorder="1" applyAlignment="1" applyProtection="1">
      <alignment horizontal="center" vertical="center" wrapText="1"/>
    </xf>
    <xf numFmtId="176" fontId="81" fillId="3" borderId="0" xfId="110" applyNumberFormat="1" applyFont="1" applyFill="1" applyAlignment="1" applyProtection="1">
      <alignment horizontal="center" vertical="center" wrapText="1"/>
    </xf>
    <xf numFmtId="176" fontId="81" fillId="2" borderId="2" xfId="110" applyNumberFormat="1" applyFont="1" applyFill="1" applyBorder="1" applyAlignment="1" applyProtection="1">
      <alignment horizontal="center" vertical="center" wrapText="1"/>
    </xf>
    <xf numFmtId="179" fontId="81" fillId="2" borderId="2" xfId="110" applyNumberFormat="1" applyFont="1" applyFill="1" applyBorder="1" applyAlignment="1" applyProtection="1">
      <alignment horizontal="center" vertical="center" wrapText="1"/>
    </xf>
    <xf numFmtId="177" fontId="12" fillId="0" borderId="2" xfId="101" applyNumberFormat="1" applyFont="1" applyFill="1" applyBorder="1" applyAlignment="1">
      <alignment horizontal="center" vertical="center" wrapText="1"/>
    </xf>
    <xf numFmtId="176" fontId="14" fillId="23" borderId="2" xfId="0" applyNumberFormat="1" applyFont="1" applyFill="1" applyBorder="1" applyAlignment="1">
      <alignment horizontal="center" vertical="center" wrapText="1"/>
    </xf>
    <xf numFmtId="177" fontId="9" fillId="0" borderId="2" xfId="0" applyNumberFormat="1" applyFont="1" applyBorder="1" applyAlignment="1">
      <alignment horizontal="center" vertical="center" wrapText="1"/>
    </xf>
    <xf numFmtId="176" fontId="14" fillId="21" borderId="2" xfId="0" applyNumberFormat="1" applyFont="1" applyFill="1" applyBorder="1" applyAlignment="1">
      <alignment horizontal="center" vertical="center" wrapText="1"/>
    </xf>
    <xf numFmtId="177" fontId="14" fillId="0" borderId="2" xfId="105" applyNumberFormat="1" applyFont="1" applyBorder="1" applyAlignment="1">
      <alignment horizontal="center" vertical="center" wrapText="1"/>
    </xf>
    <xf numFmtId="176" fontId="12" fillId="0" borderId="2" xfId="88" applyNumberFormat="1" applyFont="1" applyFill="1" applyBorder="1" applyAlignment="1">
      <alignment horizontal="center" vertical="center" wrapText="1"/>
    </xf>
    <xf numFmtId="176" fontId="5" fillId="2" borderId="2" xfId="97" applyNumberFormat="1" applyFont="1" applyFill="1" applyBorder="1" applyAlignment="1">
      <alignment horizontal="center" vertical="center" wrapText="1"/>
    </xf>
    <xf numFmtId="177" fontId="14" fillId="0" borderId="2" xfId="0" applyNumberFormat="1" applyFont="1" applyBorder="1" applyAlignment="1">
      <alignment horizontal="center" vertical="center" wrapText="1"/>
    </xf>
    <xf numFmtId="177" fontId="14" fillId="0" borderId="2" xfId="0" applyNumberFormat="1" applyFont="1" applyFill="1" applyBorder="1" applyAlignment="1">
      <alignment horizontal="center" vertical="center" wrapText="1"/>
    </xf>
    <xf numFmtId="0" fontId="75" fillId="3" borderId="5" xfId="0" applyFont="1" applyFill="1" applyBorder="1" applyAlignment="1" applyProtection="1">
      <alignment horizontal="center" vertical="center" wrapText="1"/>
    </xf>
    <xf numFmtId="0" fontId="49" fillId="3" borderId="5" xfId="0" applyFont="1" applyFill="1" applyBorder="1" applyAlignment="1" applyProtection="1">
      <alignment horizontal="center" vertical="center" wrapText="1"/>
    </xf>
    <xf numFmtId="0" fontId="51" fillId="3" borderId="24" xfId="0" applyFont="1" applyFill="1" applyBorder="1" applyAlignment="1" applyProtection="1">
      <alignment horizontal="center" vertical="center" wrapText="1"/>
    </xf>
    <xf numFmtId="0" fontId="51" fillId="3" borderId="7" xfId="0" applyFont="1" applyFill="1" applyBorder="1" applyAlignment="1" applyProtection="1">
      <alignment horizontal="center" vertical="center" wrapText="1"/>
    </xf>
    <xf numFmtId="0" fontId="51" fillId="3" borderId="2" xfId="0" applyFont="1" applyFill="1" applyBorder="1" applyAlignment="1" applyProtection="1">
      <alignment horizontal="center" vertical="center"/>
    </xf>
    <xf numFmtId="176" fontId="14" fillId="0" borderId="2" xfId="0" applyNumberFormat="1" applyFont="1" applyFill="1" applyBorder="1" applyAlignment="1">
      <alignment horizontal="center" vertical="center" wrapText="1"/>
    </xf>
    <xf numFmtId="176" fontId="11" fillId="3" borderId="0" xfId="110" applyNumberFormat="1" applyFont="1" applyFill="1" applyAlignment="1" applyProtection="1">
      <alignment horizontal="center" vertical="center" wrapText="1"/>
    </xf>
    <xf numFmtId="179" fontId="11" fillId="2" borderId="10" xfId="110" applyNumberFormat="1" applyFont="1" applyFill="1" applyBorder="1" applyAlignment="1" applyProtection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179" fontId="29" fillId="3" borderId="10" xfId="110" applyNumberFormat="1" applyFont="1" applyFill="1" applyBorder="1" applyAlignment="1">
      <alignment horizontal="left" vertical="center" wrapText="1"/>
    </xf>
    <xf numFmtId="179" fontId="80" fillId="0" borderId="10" xfId="110" applyNumberFormat="1" applyFont="1" applyFill="1" applyBorder="1" applyAlignment="1">
      <alignment horizontal="left" vertical="center" wrapText="1"/>
    </xf>
    <xf numFmtId="0" fontId="23" fillId="0" borderId="2" xfId="0" applyFont="1" applyFill="1" applyBorder="1" applyAlignment="1" applyProtection="1">
      <alignment horizontal="center" vertical="center" wrapText="1"/>
    </xf>
    <xf numFmtId="176" fontId="135" fillId="0" borderId="2" xfId="0" applyNumberFormat="1" applyFont="1" applyFill="1" applyBorder="1" applyAlignment="1">
      <alignment horizontal="center" vertical="center" wrapText="1"/>
    </xf>
    <xf numFmtId="179" fontId="25" fillId="7" borderId="5" xfId="0" applyNumberFormat="1" applyFont="1" applyFill="1" applyBorder="1" applyAlignment="1" applyProtection="1">
      <alignment horizontal="center" vertical="center" wrapText="1"/>
    </xf>
    <xf numFmtId="0" fontId="36" fillId="0" borderId="2" xfId="0" applyFont="1" applyFill="1" applyBorder="1" applyAlignment="1" applyProtection="1">
      <alignment horizontal="center" vertical="center" wrapText="1"/>
    </xf>
    <xf numFmtId="0" fontId="23" fillId="3" borderId="2" xfId="0" applyFont="1" applyFill="1" applyBorder="1" applyAlignment="1" applyProtection="1">
      <alignment horizontal="center" vertical="center" wrapText="1"/>
    </xf>
    <xf numFmtId="0" fontId="36" fillId="3" borderId="2" xfId="0" applyFont="1" applyFill="1" applyBorder="1" applyAlignment="1" applyProtection="1">
      <alignment horizontal="center" vertical="center" wrapText="1"/>
    </xf>
    <xf numFmtId="179" fontId="25" fillId="3" borderId="6" xfId="0" applyNumberFormat="1" applyFont="1" applyFill="1" applyBorder="1" applyAlignment="1" applyProtection="1">
      <alignment horizontal="center" vertical="center" wrapText="1"/>
    </xf>
    <xf numFmtId="0" fontId="23" fillId="3" borderId="4" xfId="0" applyFont="1" applyFill="1" applyBorder="1" applyAlignment="1" applyProtection="1">
      <alignment horizontal="center" vertical="center" wrapText="1"/>
    </xf>
    <xf numFmtId="179" fontId="25" fillId="3" borderId="12" xfId="0" applyNumberFormat="1" applyFont="1" applyFill="1" applyBorder="1" applyAlignment="1" applyProtection="1">
      <alignment horizontal="center" vertical="center" wrapText="1"/>
    </xf>
    <xf numFmtId="0" fontId="23" fillId="3" borderId="7" xfId="0" applyFont="1" applyFill="1" applyBorder="1" applyAlignment="1" applyProtection="1">
      <alignment horizontal="center" vertical="center" wrapText="1"/>
    </xf>
    <xf numFmtId="0" fontId="36" fillId="3" borderId="2" xfId="0" applyFont="1" applyFill="1" applyBorder="1" applyAlignment="1">
      <alignment horizontal="left" vertical="center" wrapText="1"/>
    </xf>
    <xf numFmtId="176" fontId="81" fillId="3" borderId="2" xfId="110" applyNumberFormat="1" applyFont="1" applyFill="1" applyBorder="1" applyAlignment="1" applyProtection="1">
      <alignment horizontal="center" vertical="center" wrapText="1"/>
    </xf>
    <xf numFmtId="176" fontId="81" fillId="6" borderId="2" xfId="110" applyNumberFormat="1" applyFont="1" applyFill="1" applyBorder="1" applyAlignment="1" applyProtection="1">
      <alignment horizontal="center" vertical="center" wrapText="1"/>
    </xf>
    <xf numFmtId="176" fontId="9" fillId="0" borderId="0" xfId="0" applyNumberFormat="1" applyFont="1" applyAlignment="1">
      <alignment horizontal="center" vertical="center"/>
    </xf>
    <xf numFmtId="0" fontId="46" fillId="0" borderId="0" xfId="88" applyFont="1" applyFill="1" applyBorder="1" applyAlignment="1">
      <alignment horizontal="center" vertical="center" wrapText="1"/>
    </xf>
    <xf numFmtId="0" fontId="5" fillId="0" borderId="0" xfId="88" applyFont="1" applyFill="1" applyBorder="1" applyAlignment="1">
      <alignment horizontal="center" vertical="center" wrapText="1"/>
    </xf>
    <xf numFmtId="176" fontId="46" fillId="0" borderId="0" xfId="88" applyNumberFormat="1" applyFont="1" applyFill="1" applyBorder="1" applyAlignment="1">
      <alignment horizontal="center" vertical="center" wrapText="1"/>
    </xf>
    <xf numFmtId="178" fontId="46" fillId="0" borderId="0" xfId="88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" fillId="0" borderId="2" xfId="88" applyFont="1" applyFill="1" applyBorder="1" applyAlignment="1">
      <alignment horizontal="center" vertical="center" wrapText="1"/>
    </xf>
    <xf numFmtId="0" fontId="1" fillId="0" borderId="10" xfId="88" applyFont="1" applyFill="1" applyBorder="1" applyAlignment="1">
      <alignment vertical="center" wrapText="1"/>
    </xf>
    <xf numFmtId="0" fontId="1" fillId="0" borderId="34" xfId="88" applyFont="1" applyFill="1" applyBorder="1" applyAlignment="1">
      <alignment vertical="center" wrapText="1"/>
    </xf>
    <xf numFmtId="0" fontId="5" fillId="0" borderId="2" xfId="88" applyFont="1" applyFill="1" applyBorder="1" applyAlignment="1">
      <alignment horizontal="center" vertical="center" wrapText="1"/>
    </xf>
    <xf numFmtId="0" fontId="42" fillId="6" borderId="2" xfId="88" applyFont="1" applyFill="1" applyBorder="1" applyAlignment="1">
      <alignment horizontal="center" vertical="center" wrapText="1"/>
    </xf>
    <xf numFmtId="0" fontId="38" fillId="0" borderId="5" xfId="0" applyFont="1" applyFill="1" applyBorder="1" applyAlignment="1" applyProtection="1">
      <alignment horizontal="center" vertical="center" wrapText="1"/>
    </xf>
    <xf numFmtId="0" fontId="38" fillId="0" borderId="17" xfId="0" applyFont="1" applyFill="1" applyBorder="1" applyAlignment="1" applyProtection="1">
      <alignment horizontal="center" vertical="center" wrapText="1"/>
    </xf>
    <xf numFmtId="0" fontId="42" fillId="6" borderId="2" xfId="88" applyNumberFormat="1" applyFont="1" applyFill="1" applyBorder="1" applyAlignment="1">
      <alignment horizontal="center" vertical="center" wrapText="1"/>
    </xf>
    <xf numFmtId="0" fontId="38" fillId="9" borderId="5" xfId="0" applyFont="1" applyFill="1" applyBorder="1" applyAlignment="1" applyProtection="1">
      <alignment horizontal="center" vertical="center" wrapText="1"/>
    </xf>
    <xf numFmtId="0" fontId="42" fillId="0" borderId="2" xfId="88" applyFont="1" applyFill="1" applyBorder="1" applyAlignment="1">
      <alignment horizontal="center" vertical="center" wrapText="1"/>
    </xf>
    <xf numFmtId="0" fontId="42" fillId="0" borderId="2" xfId="88" applyFont="1" applyFill="1" applyBorder="1" applyAlignment="1">
      <alignment horizontal="center" vertical="center"/>
    </xf>
    <xf numFmtId="0" fontId="42" fillId="0" borderId="4" xfId="88" applyFont="1" applyFill="1" applyBorder="1" applyAlignment="1">
      <alignment horizontal="center" vertical="center" wrapText="1"/>
    </xf>
    <xf numFmtId="0" fontId="38" fillId="0" borderId="42" xfId="0" applyFont="1" applyFill="1" applyBorder="1" applyAlignment="1" applyProtection="1">
      <alignment horizontal="center" vertical="center" wrapText="1"/>
    </xf>
    <xf numFmtId="0" fontId="38" fillId="7" borderId="24" xfId="0" applyFont="1" applyFill="1" applyBorder="1" applyAlignment="1" applyProtection="1">
      <alignment horizontal="center" vertical="center" wrapText="1"/>
    </xf>
    <xf numFmtId="0" fontId="38" fillId="7" borderId="42" xfId="0" applyFont="1" applyFill="1" applyBorder="1" applyAlignment="1" applyProtection="1">
      <alignment horizontal="center" vertical="center" wrapText="1"/>
    </xf>
    <xf numFmtId="0" fontId="38" fillId="0" borderId="24" xfId="0" applyFont="1" applyFill="1" applyBorder="1" applyAlignment="1" applyProtection="1">
      <alignment horizontal="center" vertical="center" wrapText="1"/>
    </xf>
    <xf numFmtId="0" fontId="38" fillId="7" borderId="24" xfId="0" applyFont="1" applyFill="1" applyBorder="1" applyAlignment="1" applyProtection="1">
      <alignment horizontal="center" vertical="center"/>
    </xf>
    <xf numFmtId="0" fontId="38" fillId="7" borderId="6" xfId="0" applyFont="1" applyFill="1" applyBorder="1" applyAlignment="1" applyProtection="1">
      <alignment horizontal="center" vertical="center" wrapText="1"/>
    </xf>
    <xf numFmtId="0" fontId="38" fillId="0" borderId="24" xfId="0" applyFont="1" applyFill="1" applyBorder="1" applyAlignment="1" applyProtection="1">
      <alignment horizontal="center" vertical="center"/>
    </xf>
    <xf numFmtId="0" fontId="38" fillId="0" borderId="42" xfId="0" applyFont="1" applyFill="1" applyBorder="1" applyAlignment="1" applyProtection="1">
      <alignment horizontal="center" vertical="center"/>
    </xf>
    <xf numFmtId="0" fontId="38" fillId="3" borderId="6" xfId="0" applyFont="1" applyFill="1" applyBorder="1" applyAlignment="1" applyProtection="1">
      <alignment horizontal="center" vertical="center"/>
    </xf>
    <xf numFmtId="0" fontId="36" fillId="0" borderId="4" xfId="0" applyFont="1" applyFill="1" applyBorder="1" applyAlignment="1">
      <alignment horizontal="center" vertical="center"/>
    </xf>
    <xf numFmtId="0" fontId="38" fillId="4" borderId="6" xfId="0" applyFont="1" applyFill="1" applyBorder="1" applyAlignment="1" applyProtection="1">
      <alignment horizontal="center" vertical="center"/>
    </xf>
    <xf numFmtId="0" fontId="36" fillId="3" borderId="4" xfId="0" applyFont="1" applyFill="1" applyBorder="1" applyAlignment="1">
      <alignment horizontal="center" vertical="center"/>
    </xf>
    <xf numFmtId="0" fontId="25" fillId="3" borderId="4" xfId="0" applyFont="1" applyFill="1" applyBorder="1" applyAlignment="1">
      <alignment horizontal="center" vertical="center"/>
    </xf>
    <xf numFmtId="0" fontId="52" fillId="0" borderId="3" xfId="0" applyFont="1" applyFill="1" applyBorder="1" applyAlignment="1" applyProtection="1">
      <alignment horizontal="center" vertical="center"/>
    </xf>
    <xf numFmtId="0" fontId="38" fillId="0" borderId="2" xfId="0" applyFont="1" applyFill="1" applyBorder="1" applyAlignment="1">
      <alignment vertical="center" wrapText="1"/>
    </xf>
    <xf numFmtId="0" fontId="38" fillId="3" borderId="2" xfId="0" applyFont="1" applyFill="1" applyBorder="1" applyAlignment="1">
      <alignment horizontal="center" vertical="center"/>
    </xf>
    <xf numFmtId="49" fontId="38" fillId="0" borderId="2" xfId="0" applyNumberFormat="1" applyFont="1" applyFill="1" applyBorder="1" applyAlignment="1">
      <alignment horizontal="center" vertical="center"/>
    </xf>
    <xf numFmtId="176" fontId="1" fillId="0" borderId="34" xfId="88" applyNumberFormat="1" applyFont="1" applyFill="1" applyBorder="1" applyAlignment="1">
      <alignment vertical="center" wrapText="1"/>
    </xf>
    <xf numFmtId="0" fontId="7" fillId="0" borderId="6" xfId="0" applyFont="1" applyFill="1" applyBorder="1" applyAlignment="1" applyProtection="1">
      <alignment horizontal="center" vertical="center" wrapText="1"/>
    </xf>
    <xf numFmtId="0" fontId="1" fillId="0" borderId="28" xfId="88" applyFont="1" applyFill="1" applyBorder="1" applyAlignment="1">
      <alignment vertical="center" wrapText="1"/>
    </xf>
    <xf numFmtId="0" fontId="1" fillId="0" borderId="34" xfId="88" applyFont="1" applyFill="1" applyBorder="1" applyAlignment="1">
      <alignment horizontal="center" vertical="center" wrapText="1"/>
    </xf>
    <xf numFmtId="0" fontId="1" fillId="0" borderId="10" xfId="88" applyFont="1" applyFill="1" applyBorder="1" applyAlignment="1">
      <alignment horizontal="center" vertical="center" wrapText="1"/>
    </xf>
    <xf numFmtId="176" fontId="1" fillId="0" borderId="34" xfId="88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49" fontId="1" fillId="3" borderId="1" xfId="88" applyNumberFormat="1" applyFont="1" applyFill="1" applyBorder="1" applyAlignment="1">
      <alignment horizontal="center" vertical="center" wrapText="1"/>
    </xf>
    <xf numFmtId="49" fontId="1" fillId="27" borderId="31" xfId="88" applyNumberFormat="1" applyFont="1" applyFill="1" applyBorder="1" applyAlignment="1">
      <alignment horizontal="center" vertical="center" wrapText="1"/>
    </xf>
    <xf numFmtId="176" fontId="1" fillId="2" borderId="2" xfId="88" applyNumberFormat="1" applyFont="1" applyFill="1" applyBorder="1" applyAlignment="1">
      <alignment horizontal="center" vertical="center" wrapText="1"/>
    </xf>
    <xf numFmtId="0" fontId="38" fillId="7" borderId="12" xfId="0" applyFont="1" applyFill="1" applyBorder="1" applyAlignment="1" applyProtection="1">
      <alignment horizontal="center" vertical="center" wrapText="1"/>
    </xf>
    <xf numFmtId="0" fontId="112" fillId="27" borderId="3" xfId="0" applyFont="1" applyFill="1" applyBorder="1" applyAlignment="1">
      <alignment horizontal="center" vertical="center" wrapText="1"/>
    </xf>
    <xf numFmtId="176" fontId="1" fillId="27" borderId="2" xfId="88" applyNumberFormat="1" applyFont="1" applyFill="1" applyBorder="1" applyAlignment="1">
      <alignment horizontal="center" vertical="center" wrapText="1"/>
    </xf>
    <xf numFmtId="176" fontId="5" fillId="0" borderId="2" xfId="100" applyNumberFormat="1" applyFont="1" applyFill="1" applyBorder="1" applyAlignment="1">
      <alignment horizontal="center" vertical="center"/>
    </xf>
    <xf numFmtId="176" fontId="5" fillId="0" borderId="2" xfId="101" applyNumberFormat="1" applyFont="1" applyFill="1" applyBorder="1" applyAlignment="1">
      <alignment horizontal="center" vertical="center"/>
    </xf>
    <xf numFmtId="49" fontId="38" fillId="0" borderId="17" xfId="0" applyNumberFormat="1" applyFont="1" applyFill="1" applyBorder="1" applyAlignment="1" applyProtection="1">
      <alignment horizontal="center" vertical="center"/>
    </xf>
    <xf numFmtId="0" fontId="38" fillId="0" borderId="12" xfId="0" applyFont="1" applyFill="1" applyBorder="1" applyAlignment="1" applyProtection="1">
      <alignment horizontal="center" vertical="center" wrapText="1"/>
    </xf>
    <xf numFmtId="0" fontId="38" fillId="0" borderId="15" xfId="0" applyFont="1" applyFill="1" applyBorder="1" applyAlignment="1" applyProtection="1">
      <alignment horizontal="center" vertical="center" wrapText="1"/>
    </xf>
    <xf numFmtId="0" fontId="38" fillId="7" borderId="15" xfId="0" applyFont="1" applyFill="1" applyBorder="1" applyAlignment="1" applyProtection="1">
      <alignment horizontal="center" vertical="center" wrapText="1"/>
    </xf>
    <xf numFmtId="57" fontId="38" fillId="0" borderId="5" xfId="0" applyNumberFormat="1" applyFont="1" applyFill="1" applyBorder="1" applyAlignment="1" applyProtection="1">
      <alignment horizontal="center" vertical="center" wrapText="1"/>
    </xf>
    <xf numFmtId="0" fontId="38" fillId="0" borderId="5" xfId="0" applyFont="1" applyFill="1" applyBorder="1" applyAlignment="1" applyProtection="1">
      <alignment horizontal="left" vertical="center" wrapText="1"/>
    </xf>
    <xf numFmtId="0" fontId="1" fillId="27" borderId="2" xfId="88" applyNumberFormat="1" applyFont="1" applyFill="1" applyBorder="1" applyAlignment="1">
      <alignment horizontal="center" vertical="center" wrapText="1"/>
    </xf>
    <xf numFmtId="49" fontId="38" fillId="0" borderId="6" xfId="0" applyNumberFormat="1" applyFont="1" applyFill="1" applyBorder="1" applyAlignment="1" applyProtection="1">
      <alignment horizontal="center" vertical="center"/>
    </xf>
    <xf numFmtId="49" fontId="38" fillId="7" borderId="6" xfId="0" applyNumberFormat="1" applyFont="1" applyFill="1" applyBorder="1" applyAlignment="1" applyProtection="1">
      <alignment horizontal="center" vertical="center"/>
    </xf>
    <xf numFmtId="49" fontId="38" fillId="3" borderId="3" xfId="0" applyNumberFormat="1" applyFont="1" applyFill="1" applyBorder="1" applyAlignment="1" applyProtection="1">
      <alignment horizontal="center" vertical="center"/>
    </xf>
    <xf numFmtId="0" fontId="38" fillId="3" borderId="12" xfId="0" applyFont="1" applyFill="1" applyBorder="1" applyAlignment="1" applyProtection="1">
      <alignment horizontal="center" vertical="center" wrapText="1"/>
    </xf>
    <xf numFmtId="0" fontId="38" fillId="3" borderId="15" xfId="0" applyFont="1" applyFill="1" applyBorder="1" applyAlignment="1" applyProtection="1">
      <alignment horizontal="center" vertical="center" wrapText="1"/>
    </xf>
    <xf numFmtId="0" fontId="38" fillId="3" borderId="5" xfId="0" applyFont="1" applyFill="1" applyBorder="1" applyAlignment="1" applyProtection="1">
      <alignment horizontal="center" vertical="center" wrapText="1"/>
    </xf>
    <xf numFmtId="0" fontId="38" fillId="0" borderId="5" xfId="0" applyFont="1" applyFill="1" applyBorder="1" applyAlignment="1" applyProtection="1">
      <alignment vertical="center" wrapText="1"/>
    </xf>
    <xf numFmtId="0" fontId="38" fillId="0" borderId="24" xfId="0" applyFont="1" applyFill="1" applyBorder="1" applyAlignment="1" applyProtection="1">
      <alignment vertical="center"/>
    </xf>
    <xf numFmtId="176" fontId="1" fillId="27" borderId="4" xfId="88" applyNumberFormat="1" applyFont="1" applyFill="1" applyBorder="1" applyAlignment="1">
      <alignment horizontal="center" vertical="center" wrapText="1"/>
    </xf>
    <xf numFmtId="0" fontId="38" fillId="0" borderId="13" xfId="0" applyFont="1" applyFill="1" applyBorder="1" applyAlignment="1" applyProtection="1">
      <alignment horizontal="center" vertical="center" wrapText="1"/>
    </xf>
    <xf numFmtId="176" fontId="2" fillId="15" borderId="4" xfId="88" applyNumberFormat="1" applyFont="1" applyFill="1" applyBorder="1" applyAlignment="1">
      <alignment horizontal="center" vertical="center" wrapText="1"/>
    </xf>
    <xf numFmtId="176" fontId="2" fillId="3" borderId="2" xfId="88" applyNumberFormat="1" applyFont="1" applyFill="1" applyBorder="1" applyAlignment="1">
      <alignment horizontal="center" vertical="center" wrapText="1"/>
    </xf>
    <xf numFmtId="0" fontId="72" fillId="0" borderId="2" xfId="0" applyFont="1" applyFill="1" applyBorder="1" applyAlignment="1">
      <alignment horizontal="center" vertical="center"/>
    </xf>
    <xf numFmtId="0" fontId="72" fillId="7" borderId="2" xfId="0" applyFont="1" applyFill="1" applyBorder="1" applyAlignment="1">
      <alignment vertical="center"/>
    </xf>
    <xf numFmtId="0" fontId="38" fillId="0" borderId="2" xfId="0" applyFont="1" applyFill="1" applyBorder="1" applyAlignment="1">
      <alignment vertical="center"/>
    </xf>
    <xf numFmtId="0" fontId="38" fillId="0" borderId="10" xfId="0" applyFont="1" applyFill="1" applyBorder="1" applyAlignment="1">
      <alignment vertical="center"/>
    </xf>
    <xf numFmtId="0" fontId="39" fillId="15" borderId="2" xfId="0" applyFont="1" applyFill="1" applyBorder="1" applyAlignment="1">
      <alignment horizontal="center" vertical="center"/>
    </xf>
    <xf numFmtId="176" fontId="1" fillId="0" borderId="2" xfId="88" applyNumberFormat="1" applyFont="1" applyFill="1" applyBorder="1" applyAlignment="1">
      <alignment horizontal="center" vertical="center" wrapText="1"/>
    </xf>
    <xf numFmtId="176" fontId="5" fillId="28" borderId="2" xfId="88" applyNumberFormat="1" applyFont="1" applyFill="1" applyBorder="1" applyAlignment="1">
      <alignment horizontal="center" vertical="center" wrapText="1"/>
    </xf>
    <xf numFmtId="178" fontId="1" fillId="0" borderId="34" xfId="88" applyNumberFormat="1" applyFont="1" applyFill="1" applyBorder="1" applyAlignment="1">
      <alignment horizontal="center" vertical="center" wrapText="1"/>
    </xf>
    <xf numFmtId="178" fontId="1" fillId="2" borderId="2" xfId="88" applyNumberFormat="1" applyFont="1" applyFill="1" applyBorder="1" applyAlignment="1">
      <alignment horizontal="center" vertical="center" wrapText="1"/>
    </xf>
    <xf numFmtId="178" fontId="5" fillId="0" borderId="2" xfId="88" applyNumberFormat="1" applyFont="1" applyFill="1" applyBorder="1" applyAlignment="1">
      <alignment horizontal="center" vertical="center" wrapText="1"/>
    </xf>
    <xf numFmtId="0" fontId="5" fillId="0" borderId="2" xfId="92" applyFont="1" applyBorder="1" applyAlignment="1">
      <alignment horizontal="center" vertical="center" wrapText="1"/>
    </xf>
    <xf numFmtId="0" fontId="16" fillId="0" borderId="28" xfId="88" applyFont="1" applyFill="1" applyBorder="1" applyAlignment="1">
      <alignment horizontal="center" vertical="center" wrapText="1"/>
    </xf>
    <xf numFmtId="49" fontId="1" fillId="2" borderId="2" xfId="88" applyNumberFormat="1" applyFont="1" applyFill="1" applyBorder="1" applyAlignment="1">
      <alignment horizontal="center" vertical="center" wrapText="1"/>
    </xf>
    <xf numFmtId="49" fontId="16" fillId="2" borderId="2" xfId="88" applyNumberFormat="1" applyFont="1" applyFill="1" applyBorder="1" applyAlignment="1">
      <alignment horizontal="center" vertical="center" wrapText="1"/>
    </xf>
    <xf numFmtId="176" fontId="5" fillId="29" borderId="2" xfId="88" applyNumberFormat="1" applyFont="1" applyFill="1" applyBorder="1" applyAlignment="1">
      <alignment horizontal="center" vertical="center" wrapText="1"/>
    </xf>
    <xf numFmtId="176" fontId="2" fillId="0" borderId="2" xfId="88" applyNumberFormat="1" applyFont="1" applyFill="1" applyBorder="1" applyAlignment="1">
      <alignment horizontal="center" vertical="center" wrapText="1"/>
    </xf>
    <xf numFmtId="0" fontId="38" fillId="0" borderId="0" xfId="0" applyFont="1" applyFill="1" applyAlignment="1">
      <alignment vertical="center"/>
    </xf>
    <xf numFmtId="0" fontId="25" fillId="0" borderId="0" xfId="0" applyFont="1" applyFill="1" applyAlignment="1">
      <alignment vertical="center"/>
    </xf>
    <xf numFmtId="0" fontId="34" fillId="0" borderId="0" xfId="0" applyFont="1" applyFill="1" applyAlignment="1">
      <alignment vertical="center"/>
    </xf>
    <xf numFmtId="0" fontId="51" fillId="0" borderId="4" xfId="0" applyFont="1" applyFill="1" applyBorder="1" applyAlignment="1">
      <alignment horizontal="center" vertical="center"/>
    </xf>
    <xf numFmtId="0" fontId="51" fillId="0" borderId="3" xfId="0" applyFont="1" applyFill="1" applyBorder="1" applyAlignment="1">
      <alignment horizontal="center" vertical="center"/>
    </xf>
    <xf numFmtId="0" fontId="51" fillId="0" borderId="3" xfId="0" applyFont="1" applyFill="1" applyBorder="1" applyAlignment="1">
      <alignment horizontal="center" vertical="center" wrapText="1"/>
    </xf>
    <xf numFmtId="0" fontId="51" fillId="3" borderId="6" xfId="0" applyFont="1" applyFill="1" applyBorder="1" applyAlignment="1">
      <alignment horizontal="center" vertical="center"/>
    </xf>
    <xf numFmtId="49" fontId="51" fillId="0" borderId="3" xfId="0" applyNumberFormat="1" applyFont="1" applyFill="1" applyBorder="1" applyAlignment="1">
      <alignment horizontal="center" vertical="center"/>
    </xf>
    <xf numFmtId="0" fontId="24" fillId="0" borderId="12" xfId="0" applyFont="1" applyFill="1" applyBorder="1" applyAlignment="1">
      <alignment horizontal="center" vertical="center" wrapText="1"/>
    </xf>
    <xf numFmtId="0" fontId="25" fillId="0" borderId="3" xfId="0" applyFont="1" applyFill="1" applyBorder="1" applyAlignment="1">
      <alignment vertical="center"/>
    </xf>
    <xf numFmtId="0" fontId="48" fillId="0" borderId="0" xfId="0" applyFont="1" applyFill="1" applyAlignment="1">
      <alignment vertical="center"/>
    </xf>
    <xf numFmtId="179" fontId="15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4" fillId="0" borderId="0" xfId="88" applyFont="1" applyFill="1" applyAlignment="1">
      <alignment horizontal="center" vertical="center" wrapText="1"/>
    </xf>
    <xf numFmtId="0" fontId="68" fillId="0" borderId="2" xfId="88" applyFont="1" applyFill="1" applyBorder="1" applyAlignment="1">
      <alignment horizontal="center" vertical="center" wrapText="1"/>
    </xf>
    <xf numFmtId="0" fontId="129" fillId="0" borderId="2" xfId="88" applyFont="1" applyFill="1" applyBorder="1" applyAlignment="1">
      <alignment horizontal="center" vertical="center" wrapText="1"/>
    </xf>
    <xf numFmtId="0" fontId="57" fillId="0" borderId="2" xfId="88" applyFont="1" applyFill="1" applyBorder="1" applyAlignment="1">
      <alignment horizontal="center" vertical="center" wrapText="1"/>
    </xf>
    <xf numFmtId="49" fontId="57" fillId="0" borderId="2" xfId="88" applyNumberFormat="1" applyFont="1" applyFill="1" applyBorder="1" applyAlignment="1">
      <alignment horizontal="center" vertical="center" wrapText="1"/>
    </xf>
    <xf numFmtId="0" fontId="57" fillId="0" borderId="2" xfId="88" applyFont="1" applyFill="1" applyBorder="1" applyAlignment="1">
      <alignment vertical="center" wrapText="1"/>
    </xf>
    <xf numFmtId="0" fontId="5" fillId="3" borderId="2" xfId="88" applyFont="1" applyFill="1" applyBorder="1" applyAlignment="1">
      <alignment horizontal="center" vertical="center" wrapText="1"/>
    </xf>
    <xf numFmtId="0" fontId="26" fillId="11" borderId="2" xfId="88" applyFont="1" applyFill="1" applyBorder="1" applyAlignment="1">
      <alignment horizontal="center" vertical="center" wrapText="1"/>
    </xf>
    <xf numFmtId="0" fontId="80" fillId="3" borderId="2" xfId="88" applyFont="1" applyFill="1" applyBorder="1" applyAlignment="1">
      <alignment horizontal="center" vertical="center" wrapText="1"/>
    </xf>
    <xf numFmtId="14" fontId="80" fillId="3" borderId="2" xfId="88" applyNumberFormat="1" applyFont="1" applyFill="1" applyBorder="1" applyAlignment="1">
      <alignment horizontal="center" vertical="center" wrapText="1"/>
    </xf>
    <xf numFmtId="49" fontId="80" fillId="3" borderId="2" xfId="88" applyNumberFormat="1" applyFont="1" applyFill="1" applyBorder="1" applyAlignment="1">
      <alignment horizontal="center" vertical="center" wrapText="1"/>
    </xf>
    <xf numFmtId="0" fontId="48" fillId="0" borderId="2" xfId="89" applyFont="1" applyFill="1" applyBorder="1" applyAlignment="1">
      <alignment horizontal="center" vertical="center" wrapText="1"/>
    </xf>
    <xf numFmtId="0" fontId="48" fillId="0" borderId="2" xfId="89" applyFont="1" applyFill="1" applyBorder="1" applyAlignment="1">
      <alignment vertical="center"/>
    </xf>
    <xf numFmtId="0" fontId="48" fillId="0" borderId="2" xfId="89" applyFont="1" applyFill="1" applyBorder="1" applyAlignment="1">
      <alignment horizontal="center" vertical="center"/>
    </xf>
    <xf numFmtId="14" fontId="6" fillId="3" borderId="2" xfId="88" applyNumberFormat="1" applyFont="1" applyFill="1" applyBorder="1" applyAlignment="1">
      <alignment horizontal="center" vertical="center" wrapText="1"/>
    </xf>
    <xf numFmtId="0" fontId="35" fillId="24" borderId="2" xfId="0" applyFont="1" applyFill="1" applyBorder="1" applyAlignment="1">
      <alignment horizontal="center" vertical="center"/>
    </xf>
    <xf numFmtId="0" fontId="33" fillId="0" borderId="2" xfId="88" applyFont="1" applyFill="1" applyBorder="1" applyAlignment="1">
      <alignment horizontal="center" vertical="center" wrapText="1"/>
    </xf>
    <xf numFmtId="14" fontId="6" fillId="0" borderId="2" xfId="88" applyNumberFormat="1" applyFont="1" applyFill="1" applyBorder="1" applyAlignment="1">
      <alignment horizontal="center" vertical="center" wrapText="1"/>
    </xf>
    <xf numFmtId="14" fontId="80" fillId="0" borderId="2" xfId="88" applyNumberFormat="1" applyFont="1" applyFill="1" applyBorder="1" applyAlignment="1">
      <alignment horizontal="center" vertical="center" wrapText="1"/>
    </xf>
    <xf numFmtId="0" fontId="6" fillId="3" borderId="2" xfId="88" applyFont="1" applyFill="1" applyBorder="1" applyAlignment="1">
      <alignment horizontal="center" vertical="center"/>
    </xf>
    <xf numFmtId="0" fontId="26" fillId="0" borderId="2" xfId="88" applyFont="1" applyFill="1" applyBorder="1" applyAlignment="1">
      <alignment horizontal="center" vertical="center" wrapText="1"/>
    </xf>
    <xf numFmtId="0" fontId="35" fillId="0" borderId="2" xfId="0" applyFont="1" applyFill="1" applyBorder="1" applyAlignment="1">
      <alignment horizontal="center" vertical="center"/>
    </xf>
    <xf numFmtId="0" fontId="35" fillId="0" borderId="2" xfId="0" applyFont="1" applyFill="1" applyBorder="1" applyAlignment="1">
      <alignment horizontal="center" vertical="center" wrapText="1"/>
    </xf>
    <xf numFmtId="0" fontId="80" fillId="3" borderId="4" xfId="88" applyFont="1" applyFill="1" applyBorder="1" applyAlignment="1">
      <alignment horizontal="center" vertical="center" wrapText="1"/>
    </xf>
    <xf numFmtId="0" fontId="31" fillId="0" borderId="4" xfId="0" applyFont="1" applyFill="1" applyBorder="1" applyAlignment="1" applyProtection="1">
      <alignment horizontal="center" vertical="center" wrapText="1"/>
    </xf>
    <xf numFmtId="0" fontId="31" fillId="3" borderId="4" xfId="0" applyFont="1" applyFill="1" applyBorder="1" applyAlignment="1" applyProtection="1">
      <alignment horizontal="center" vertical="center" wrapText="1"/>
    </xf>
    <xf numFmtId="0" fontId="131" fillId="3" borderId="4" xfId="0" applyFont="1" applyFill="1" applyBorder="1" applyAlignment="1" applyProtection="1">
      <alignment horizontal="center" vertical="center" wrapText="1"/>
    </xf>
    <xf numFmtId="0" fontId="48" fillId="4" borderId="2" xfId="0" applyFont="1" applyFill="1" applyBorder="1" applyAlignment="1">
      <alignment horizontal="center" vertical="center" wrapText="1"/>
    </xf>
    <xf numFmtId="0" fontId="14" fillId="0" borderId="2" xfId="105" applyFont="1" applyBorder="1" applyAlignment="1">
      <alignment horizontal="center" vertical="center" wrapText="1"/>
    </xf>
    <xf numFmtId="0" fontId="48" fillId="9" borderId="2" xfId="89" applyFont="1" applyFill="1" applyBorder="1" applyAlignment="1">
      <alignment horizontal="center" vertical="center"/>
    </xf>
    <xf numFmtId="0" fontId="127" fillId="0" borderId="2" xfId="105" applyFont="1" applyBorder="1" applyAlignment="1">
      <alignment horizontal="center" vertical="center" wrapText="1"/>
    </xf>
    <xf numFmtId="0" fontId="48" fillId="3" borderId="2" xfId="0" applyFont="1" applyFill="1" applyBorder="1" applyAlignment="1">
      <alignment horizontal="center" vertical="center" wrapText="1"/>
    </xf>
    <xf numFmtId="0" fontId="57" fillId="0" borderId="2" xfId="88" applyNumberFormat="1" applyFont="1" applyFill="1" applyBorder="1" applyAlignment="1">
      <alignment horizontal="center" vertical="center" wrapText="1"/>
    </xf>
    <xf numFmtId="0" fontId="75" fillId="3" borderId="2" xfId="87" applyFont="1" applyFill="1" applyBorder="1" applyAlignment="1">
      <alignment horizontal="center" vertical="center" wrapText="1"/>
    </xf>
    <xf numFmtId="182" fontId="48" fillId="0" borderId="2" xfId="0" applyNumberFormat="1" applyFont="1" applyFill="1" applyBorder="1" applyAlignment="1">
      <alignment horizontal="center" vertical="center"/>
    </xf>
    <xf numFmtId="0" fontId="48" fillId="3" borderId="4" xfId="0" applyFont="1" applyFill="1" applyBorder="1" applyAlignment="1">
      <alignment horizontal="center" vertical="center"/>
    </xf>
    <xf numFmtId="0" fontId="52" fillId="3" borderId="2" xfId="87" applyFont="1" applyFill="1" applyBorder="1" applyAlignment="1">
      <alignment horizontal="center" vertical="center" wrapText="1"/>
    </xf>
    <xf numFmtId="0" fontId="76" fillId="0" borderId="2" xfId="89" applyFont="1" applyFill="1" applyBorder="1" applyAlignment="1">
      <alignment horizontal="center" vertical="center" wrapText="1"/>
    </xf>
    <xf numFmtId="0" fontId="2" fillId="0" borderId="0" xfId="88" applyFont="1" applyFill="1" applyAlignment="1">
      <alignment horizontal="center" vertical="center" wrapText="1"/>
    </xf>
    <xf numFmtId="178" fontId="57" fillId="0" borderId="2" xfId="88" applyNumberFormat="1" applyFont="1" applyFill="1" applyBorder="1" applyAlignment="1">
      <alignment horizontal="center" vertical="center" wrapText="1"/>
    </xf>
    <xf numFmtId="0" fontId="3" fillId="0" borderId="2" xfId="88" applyFont="1" applyFill="1" applyBorder="1" applyAlignment="1">
      <alignment horizontal="center" vertical="center" wrapText="1"/>
    </xf>
    <xf numFmtId="0" fontId="1" fillId="3" borderId="28" xfId="88" applyFont="1" applyFill="1" applyBorder="1" applyAlignment="1">
      <alignment horizontal="center" vertical="center" wrapText="1"/>
    </xf>
    <xf numFmtId="0" fontId="1" fillId="6" borderId="28" xfId="88" applyFont="1" applyFill="1" applyBorder="1" applyAlignment="1">
      <alignment horizontal="center" vertical="center" wrapText="1"/>
    </xf>
    <xf numFmtId="0" fontId="1" fillId="2" borderId="2" xfId="88" applyFont="1" applyFill="1" applyBorder="1" applyAlignment="1">
      <alignment horizontal="center" vertical="center" wrapText="1"/>
    </xf>
    <xf numFmtId="176" fontId="80" fillId="3" borderId="2" xfId="88" applyNumberFormat="1" applyFont="1" applyFill="1" applyBorder="1" applyAlignment="1">
      <alignment horizontal="center" vertical="center" wrapText="1"/>
    </xf>
    <xf numFmtId="0" fontId="80" fillId="0" borderId="2" xfId="88" applyNumberFormat="1" applyFont="1" applyFill="1" applyBorder="1" applyAlignment="1">
      <alignment horizontal="center" vertical="center" wrapText="1"/>
    </xf>
    <xf numFmtId="0" fontId="80" fillId="3" borderId="2" xfId="88" applyNumberFormat="1" applyFont="1" applyFill="1" applyBorder="1" applyAlignment="1">
      <alignment horizontal="center" vertical="center" wrapText="1"/>
    </xf>
    <xf numFmtId="0" fontId="7" fillId="3" borderId="10" xfId="88" applyFont="1" applyFill="1" applyBorder="1" applyAlignment="1">
      <alignment horizontal="center" vertical="center" wrapText="1"/>
    </xf>
    <xf numFmtId="177" fontId="133" fillId="0" borderId="4" xfId="106" applyNumberFormat="1" applyFont="1" applyFill="1" applyBorder="1" applyAlignment="1">
      <alignment horizontal="center" vertical="center" wrapText="1"/>
    </xf>
    <xf numFmtId="0" fontId="80" fillId="3" borderId="10" xfId="88" applyFont="1" applyFill="1" applyBorder="1" applyAlignment="1">
      <alignment horizontal="center" vertical="center" wrapText="1"/>
    </xf>
    <xf numFmtId="0" fontId="48" fillId="0" borderId="10" xfId="89" applyFont="1" applyFill="1" applyBorder="1" applyAlignment="1">
      <alignment vertical="center"/>
    </xf>
    <xf numFmtId="176" fontId="6" fillId="3" borderId="2" xfId="88" applyNumberFormat="1" applyFont="1" applyFill="1" applyBorder="1" applyAlignment="1">
      <alignment horizontal="center" vertical="center" wrapText="1"/>
    </xf>
    <xf numFmtId="176" fontId="6" fillId="0" borderId="2" xfId="88" applyNumberFormat="1" applyFont="1" applyFill="1" applyBorder="1" applyAlignment="1">
      <alignment horizontal="center" vertical="center" wrapText="1"/>
    </xf>
    <xf numFmtId="0" fontId="6" fillId="3" borderId="2" xfId="88" applyNumberFormat="1" applyFont="1" applyFill="1" applyBorder="1" applyAlignment="1">
      <alignment horizontal="center" vertical="center" wrapText="1"/>
    </xf>
    <xf numFmtId="0" fontId="49" fillId="3" borderId="10" xfId="88" applyFont="1" applyFill="1" applyBorder="1" applyAlignment="1">
      <alignment horizontal="center" vertical="center" wrapText="1"/>
    </xf>
    <xf numFmtId="176" fontId="80" fillId="0" borderId="2" xfId="88" applyNumberFormat="1" applyFont="1" applyFill="1" applyBorder="1" applyAlignment="1">
      <alignment horizontal="center" vertical="center" wrapText="1"/>
    </xf>
    <xf numFmtId="0" fontId="75" fillId="7" borderId="5" xfId="0" applyFont="1" applyFill="1" applyBorder="1" applyAlignment="1">
      <alignment horizontal="center" vertical="center" wrapText="1"/>
    </xf>
    <xf numFmtId="0" fontId="75" fillId="3" borderId="11" xfId="88" applyFont="1" applyFill="1" applyBorder="1" applyAlignment="1">
      <alignment horizontal="center" vertical="center" wrapText="1"/>
    </xf>
    <xf numFmtId="0" fontId="28" fillId="3" borderId="10" xfId="88" applyFont="1" applyFill="1" applyBorder="1" applyAlignment="1">
      <alignment horizontal="center" vertical="center" wrapText="1"/>
    </xf>
    <xf numFmtId="0" fontId="75" fillId="3" borderId="10" xfId="88" applyFont="1" applyFill="1" applyBorder="1" applyAlignment="1">
      <alignment horizontal="center" vertical="center" wrapText="1"/>
    </xf>
    <xf numFmtId="0" fontId="75" fillId="3" borderId="10" xfId="87" applyFont="1" applyFill="1" applyBorder="1" applyAlignment="1">
      <alignment horizontal="center" vertical="center" wrapText="1"/>
    </xf>
    <xf numFmtId="0" fontId="54" fillId="0" borderId="10" xfId="0" applyFont="1" applyFill="1" applyBorder="1" applyAlignment="1">
      <alignment horizontal="center" vertical="center" wrapText="1"/>
    </xf>
    <xf numFmtId="0" fontId="48" fillId="0" borderId="10" xfId="0" applyFont="1" applyFill="1" applyBorder="1" applyAlignment="1">
      <alignment horizontal="center" vertical="center" wrapText="1"/>
    </xf>
    <xf numFmtId="0" fontId="48" fillId="0" borderId="10" xfId="89" applyFont="1" applyFill="1" applyBorder="1" applyAlignment="1">
      <alignment horizontal="center" vertical="center"/>
    </xf>
    <xf numFmtId="0" fontId="48" fillId="0" borderId="10" xfId="89" applyFont="1" applyFill="1" applyBorder="1" applyAlignment="1">
      <alignment horizontal="center" vertical="center" wrapText="1"/>
    </xf>
    <xf numFmtId="0" fontId="139" fillId="0" borderId="10" xfId="89" applyFont="1" applyFill="1" applyBorder="1" applyAlignment="1">
      <alignment horizontal="center" vertical="center"/>
    </xf>
    <xf numFmtId="176" fontId="1" fillId="6" borderId="2" xfId="88" applyNumberFormat="1" applyFont="1" applyFill="1" applyBorder="1" applyAlignment="1">
      <alignment horizontal="center" vertical="center" wrapText="1"/>
    </xf>
    <xf numFmtId="176" fontId="1" fillId="3" borderId="2" xfId="88" applyNumberFormat="1" applyFont="1" applyFill="1" applyBorder="1" applyAlignment="1">
      <alignment horizontal="center" vertical="center" wrapText="1"/>
    </xf>
    <xf numFmtId="0" fontId="48" fillId="3" borderId="2" xfId="89" applyFont="1" applyFill="1" applyBorder="1" applyAlignment="1">
      <alignment horizontal="center" vertical="center"/>
    </xf>
    <xf numFmtId="0" fontId="54" fillId="0" borderId="2" xfId="89" applyFont="1" applyFill="1" applyBorder="1" applyAlignment="1">
      <alignment vertical="center"/>
    </xf>
    <xf numFmtId="177" fontId="133" fillId="0" borderId="2" xfId="102" applyNumberFormat="1" applyFont="1" applyFill="1" applyBorder="1" applyAlignment="1">
      <alignment horizontal="center" vertical="center" wrapText="1"/>
    </xf>
    <xf numFmtId="176" fontId="14" fillId="11" borderId="2" xfId="105" applyNumberFormat="1" applyFont="1" applyFill="1" applyBorder="1" applyAlignment="1">
      <alignment horizontal="center" vertical="center" wrapText="1"/>
    </xf>
    <xf numFmtId="176" fontId="5" fillId="0" borderId="2" xfId="92" applyNumberFormat="1" applyFont="1" applyBorder="1" applyAlignment="1">
      <alignment horizontal="center" vertical="center" wrapText="1"/>
    </xf>
    <xf numFmtId="176" fontId="14" fillId="2" borderId="2" xfId="105" applyNumberFormat="1" applyFont="1" applyFill="1" applyBorder="1" applyAlignment="1">
      <alignment horizontal="center" vertical="center" wrapText="1"/>
    </xf>
    <xf numFmtId="183" fontId="5" fillId="0" borderId="2" xfId="92" applyNumberFormat="1" applyFont="1" applyFill="1" applyBorder="1" applyAlignment="1">
      <alignment horizontal="center" vertical="center" wrapText="1"/>
    </xf>
    <xf numFmtId="177" fontId="5" fillId="3" borderId="2" xfId="97" applyNumberFormat="1" applyFont="1" applyFill="1" applyBorder="1" applyAlignment="1">
      <alignment horizontal="center" vertical="center" wrapText="1"/>
    </xf>
    <xf numFmtId="179" fontId="1" fillId="0" borderId="0" xfId="88" applyNumberFormat="1" applyFont="1" applyFill="1" applyAlignment="1">
      <alignment horizontal="center" vertical="center" wrapText="1"/>
    </xf>
    <xf numFmtId="179" fontId="1" fillId="2" borderId="2" xfId="88" applyNumberFormat="1" applyFont="1" applyFill="1" applyBorder="1" applyAlignment="1">
      <alignment horizontal="center" vertical="center" wrapText="1"/>
    </xf>
    <xf numFmtId="177" fontId="5" fillId="0" borderId="2" xfId="92" applyNumberFormat="1" applyFont="1" applyBorder="1" applyAlignment="1">
      <alignment horizontal="center" vertical="center" wrapText="1"/>
    </xf>
    <xf numFmtId="179" fontId="5" fillId="3" borderId="2" xfId="92" applyNumberFormat="1" applyFont="1" applyFill="1" applyBorder="1" applyAlignment="1">
      <alignment horizontal="center" vertical="center" wrapText="1"/>
    </xf>
    <xf numFmtId="176" fontId="5" fillId="0" borderId="2" xfId="92" applyNumberFormat="1" applyFont="1" applyFill="1" applyBorder="1" applyAlignment="1">
      <alignment horizontal="center" vertical="center" wrapText="1"/>
    </xf>
    <xf numFmtId="183" fontId="46" fillId="0" borderId="2" xfId="92" applyNumberFormat="1" applyFont="1" applyBorder="1" applyAlignment="1">
      <alignment horizontal="center" vertical="center" wrapText="1"/>
    </xf>
    <xf numFmtId="176" fontId="5" fillId="3" borderId="2" xfId="92" applyNumberFormat="1" applyFont="1" applyFill="1" applyBorder="1" applyAlignment="1">
      <alignment horizontal="center" vertical="center" wrapText="1"/>
    </xf>
    <xf numFmtId="176" fontId="14" fillId="0" borderId="2" xfId="105" applyNumberFormat="1" applyFont="1" applyBorder="1" applyAlignment="1">
      <alignment horizontal="center" vertical="center" wrapText="1"/>
    </xf>
    <xf numFmtId="183" fontId="5" fillId="0" borderId="2" xfId="92" applyNumberFormat="1" applyFont="1" applyBorder="1" applyAlignment="1">
      <alignment horizontal="center" vertical="center" wrapText="1"/>
    </xf>
    <xf numFmtId="0" fontId="5" fillId="0" borderId="2" xfId="92" applyNumberFormat="1" applyFont="1" applyBorder="1" applyAlignment="1">
      <alignment horizontal="center" vertical="center" wrapText="1"/>
    </xf>
    <xf numFmtId="0" fontId="68" fillId="0" borderId="0" xfId="88" applyFont="1" applyFill="1" applyAlignment="1">
      <alignment horizontal="center" vertical="center" wrapText="1"/>
    </xf>
    <xf numFmtId="0" fontId="68" fillId="2" borderId="2" xfId="88" applyFont="1" applyFill="1" applyBorder="1" applyAlignment="1">
      <alignment horizontal="center" vertical="center" wrapText="1"/>
    </xf>
    <xf numFmtId="0" fontId="42" fillId="0" borderId="2" xfId="103" applyFont="1" applyFill="1" applyBorder="1" applyAlignment="1">
      <alignment horizontal="center" vertical="center" wrapText="1"/>
    </xf>
    <xf numFmtId="0" fontId="136" fillId="3" borderId="2" xfId="87" applyFont="1" applyFill="1" applyBorder="1" applyAlignment="1">
      <alignment horizontal="center" vertical="center" wrapText="1"/>
    </xf>
    <xf numFmtId="0" fontId="42" fillId="7" borderId="3" xfId="0" applyFont="1" applyFill="1" applyBorder="1" applyAlignment="1" applyProtection="1">
      <alignment horizontal="center" vertical="center" wrapText="1"/>
    </xf>
    <xf numFmtId="0" fontId="42" fillId="3" borderId="2" xfId="87" applyFont="1" applyFill="1" applyBorder="1" applyAlignment="1">
      <alignment horizontal="center" vertical="center" wrapText="1"/>
    </xf>
    <xf numFmtId="0" fontId="79" fillId="0" borderId="2" xfId="89" applyFont="1" applyFill="1" applyBorder="1" applyAlignment="1">
      <alignment horizontal="center" vertical="center" wrapText="1"/>
    </xf>
    <xf numFmtId="0" fontId="42" fillId="0" borderId="2" xfId="105" applyFont="1" applyBorder="1" applyAlignment="1">
      <alignment horizontal="center" vertical="center" wrapText="1"/>
    </xf>
    <xf numFmtId="0" fontId="6" fillId="0" borderId="2" xfId="105" applyFont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73" fillId="8" borderId="2" xfId="88" applyFont="1" applyFill="1" applyBorder="1" applyAlignment="1">
      <alignment horizontal="center" vertical="center" wrapText="1"/>
    </xf>
    <xf numFmtId="14" fontId="51" fillId="0" borderId="3" xfId="0" applyNumberFormat="1" applyFont="1" applyFill="1" applyBorder="1" applyAlignment="1">
      <alignment horizontal="center" vertical="center"/>
    </xf>
    <xf numFmtId="0" fontId="23" fillId="8" borderId="2" xfId="0" applyFont="1" applyFill="1" applyBorder="1" applyAlignment="1" applyProtection="1">
      <alignment horizontal="center" vertical="center"/>
    </xf>
    <xf numFmtId="0" fontId="23" fillId="0" borderId="2" xfId="0" applyFont="1" applyFill="1" applyBorder="1" applyAlignment="1" applyProtection="1">
      <alignment horizontal="center" vertical="center"/>
    </xf>
    <xf numFmtId="180" fontId="51" fillId="0" borderId="3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/>
    </xf>
    <xf numFmtId="0" fontId="51" fillId="0" borderId="3" xfId="0" applyFont="1" applyFill="1" applyBorder="1" applyAlignment="1">
      <alignment horizontal="left" vertical="center" wrapText="1"/>
    </xf>
    <xf numFmtId="0" fontId="51" fillId="4" borderId="3" xfId="0" applyFont="1" applyFill="1" applyBorder="1" applyAlignment="1">
      <alignment horizontal="center" vertical="center"/>
    </xf>
    <xf numFmtId="0" fontId="49" fillId="0" borderId="3" xfId="0" applyFont="1" applyFill="1" applyBorder="1" applyAlignment="1">
      <alignment horizontal="center" vertical="center"/>
    </xf>
    <xf numFmtId="14" fontId="49" fillId="0" borderId="3" xfId="0" applyNumberFormat="1" applyFont="1" applyFill="1" applyBorder="1" applyAlignment="1">
      <alignment horizontal="center" vertical="center"/>
    </xf>
    <xf numFmtId="0" fontId="49" fillId="0" borderId="3" xfId="0" applyFont="1" applyFill="1" applyBorder="1" applyAlignment="1">
      <alignment horizontal="center" vertical="center" wrapText="1"/>
    </xf>
    <xf numFmtId="0" fontId="61" fillId="0" borderId="3" xfId="0" applyFont="1" applyFill="1" applyBorder="1" applyAlignment="1">
      <alignment horizontal="center" vertical="center" wrapText="1"/>
    </xf>
    <xf numFmtId="0" fontId="52" fillId="0" borderId="3" xfId="0" applyFont="1" applyFill="1" applyBorder="1" applyAlignment="1">
      <alignment horizontal="left" vertical="center" wrapText="1"/>
    </xf>
    <xf numFmtId="0" fontId="52" fillId="0" borderId="3" xfId="0" applyFont="1" applyFill="1" applyBorder="1" applyAlignment="1">
      <alignment horizontal="left" vertical="center"/>
    </xf>
    <xf numFmtId="0" fontId="49" fillId="0" borderId="3" xfId="0" applyFont="1" applyFill="1" applyBorder="1" applyAlignment="1">
      <alignment horizontal="left" vertical="center" wrapText="1"/>
    </xf>
    <xf numFmtId="0" fontId="51" fillId="0" borderId="5" xfId="0" applyFont="1" applyFill="1" applyBorder="1" applyAlignment="1">
      <alignment horizontal="center" vertical="center"/>
    </xf>
    <xf numFmtId="0" fontId="24" fillId="0" borderId="3" xfId="0" applyFont="1" applyFill="1" applyBorder="1" applyAlignment="1">
      <alignment vertical="center" wrapText="1"/>
    </xf>
    <xf numFmtId="0" fontId="34" fillId="0" borderId="29" xfId="0" applyFont="1" applyFill="1" applyBorder="1" applyAlignment="1">
      <alignment horizontal="center" vertical="center"/>
    </xf>
    <xf numFmtId="0" fontId="24" fillId="5" borderId="3" xfId="0" applyFont="1" applyFill="1" applyBorder="1" applyAlignment="1">
      <alignment vertical="center" wrapText="1"/>
    </xf>
    <xf numFmtId="0" fontId="51" fillId="0" borderId="3" xfId="0" applyFont="1" applyFill="1" applyBorder="1" applyAlignment="1">
      <alignment vertical="center" wrapText="1"/>
    </xf>
    <xf numFmtId="0" fontId="24" fillId="0" borderId="3" xfId="0" applyFont="1" applyFill="1" applyBorder="1" applyAlignment="1">
      <alignment vertical="center"/>
    </xf>
    <xf numFmtId="0" fontId="51" fillId="0" borderId="3" xfId="0" applyFont="1" applyFill="1" applyBorder="1" applyAlignment="1">
      <alignment vertical="center"/>
    </xf>
    <xf numFmtId="0" fontId="51" fillId="0" borderId="12" xfId="0" applyFont="1" applyFill="1" applyBorder="1" applyAlignment="1">
      <alignment vertical="center"/>
    </xf>
    <xf numFmtId="0" fontId="49" fillId="0" borderId="3" xfId="0" applyFont="1" applyFill="1" applyBorder="1" applyAlignment="1">
      <alignment vertical="center" wrapText="1"/>
    </xf>
    <xf numFmtId="0" fontId="49" fillId="0" borderId="12" xfId="0" applyFont="1" applyFill="1" applyBorder="1" applyAlignment="1">
      <alignment vertical="center"/>
    </xf>
    <xf numFmtId="0" fontId="49" fillId="0" borderId="5" xfId="0" applyFont="1" applyFill="1" applyBorder="1" applyAlignment="1">
      <alignment horizontal="center" vertical="center"/>
    </xf>
    <xf numFmtId="0" fontId="73" fillId="0" borderId="29" xfId="0" applyFont="1" applyFill="1" applyBorder="1" applyAlignment="1">
      <alignment horizontal="center" vertical="center"/>
    </xf>
    <xf numFmtId="0" fontId="51" fillId="0" borderId="3" xfId="0" applyFont="1" applyFill="1" applyBorder="1" applyAlignment="1">
      <alignment horizontal="left" vertical="center"/>
    </xf>
    <xf numFmtId="0" fontId="38" fillId="0" borderId="3" xfId="0" applyFont="1" applyFill="1" applyBorder="1" applyAlignment="1">
      <alignment horizontal="left" vertical="center" wrapText="1"/>
    </xf>
    <xf numFmtId="0" fontId="80" fillId="0" borderId="3" xfId="0" applyFont="1" applyFill="1" applyBorder="1" applyAlignment="1">
      <alignment horizontal="center" vertical="center" wrapText="1"/>
    </xf>
    <xf numFmtId="0" fontId="80" fillId="0" borderId="12" xfId="0" applyFont="1" applyFill="1" applyBorder="1" applyAlignment="1">
      <alignment horizontal="center" vertical="center" wrapText="1"/>
    </xf>
    <xf numFmtId="0" fontId="0" fillId="22" borderId="0" xfId="0" applyFill="1">
      <alignment vertical="center"/>
    </xf>
    <xf numFmtId="0" fontId="20" fillId="0" borderId="4" xfId="88" applyFont="1" applyFill="1" applyBorder="1" applyAlignment="1">
      <alignment horizontal="center" vertical="center" wrapText="1"/>
    </xf>
    <xf numFmtId="14" fontId="20" fillId="0" borderId="4" xfId="88" applyNumberFormat="1" applyFont="1" applyFill="1" applyBorder="1" applyAlignment="1">
      <alignment horizontal="center" vertical="center" wrapText="1"/>
    </xf>
    <xf numFmtId="0" fontId="20" fillId="0" borderId="7" xfId="88" applyFont="1" applyFill="1" applyBorder="1" applyAlignment="1">
      <alignment horizontal="center" vertical="center" wrapText="1"/>
    </xf>
    <xf numFmtId="14" fontId="20" fillId="0" borderId="7" xfId="88" applyNumberFormat="1" applyFont="1" applyFill="1" applyBorder="1" applyAlignment="1">
      <alignment horizontal="center" vertical="center" wrapText="1"/>
    </xf>
    <xf numFmtId="0" fontId="20" fillId="0" borderId="2" xfId="88" applyFont="1" applyFill="1" applyBorder="1" applyAlignment="1">
      <alignment vertical="center" wrapText="1"/>
    </xf>
    <xf numFmtId="0" fontId="23" fillId="22" borderId="2" xfId="103" applyFont="1" applyFill="1" applyBorder="1" applyAlignment="1">
      <alignment horizontal="center" vertical="center" wrapText="1"/>
    </xf>
    <xf numFmtId="0" fontId="73" fillId="22" borderId="2" xfId="88" applyFont="1" applyFill="1" applyBorder="1" applyAlignment="1">
      <alignment horizontal="center" vertical="center" wrapText="1"/>
    </xf>
    <xf numFmtId="0" fontId="6" fillId="22" borderId="2" xfId="88" applyFont="1" applyFill="1" applyBorder="1" applyAlignment="1">
      <alignment horizontal="center" vertical="center" wrapText="1"/>
    </xf>
    <xf numFmtId="14" fontId="50" fillId="22" borderId="2" xfId="0" applyNumberFormat="1" applyFont="1" applyFill="1" applyBorder="1" applyAlignment="1">
      <alignment horizontal="center" vertical="center" wrapText="1"/>
    </xf>
    <xf numFmtId="14" fontId="6" fillId="22" borderId="2" xfId="88" applyNumberFormat="1" applyFont="1" applyFill="1" applyBorder="1" applyAlignment="1">
      <alignment horizontal="center" vertical="center" wrapText="1"/>
    </xf>
    <xf numFmtId="0" fontId="6" fillId="22" borderId="7" xfId="88" applyFont="1" applyFill="1" applyBorder="1" applyAlignment="1">
      <alignment horizontal="center" vertical="center" wrapText="1"/>
    </xf>
    <xf numFmtId="0" fontId="6" fillId="22" borderId="2" xfId="110" applyFont="1" applyFill="1" applyBorder="1" applyAlignment="1">
      <alignment horizontal="center" vertical="center" wrapText="1"/>
    </xf>
    <xf numFmtId="0" fontId="6" fillId="0" borderId="7" xfId="88" applyFont="1" applyFill="1" applyBorder="1" applyAlignment="1">
      <alignment horizontal="center" vertical="center" wrapText="1"/>
    </xf>
    <xf numFmtId="0" fontId="36" fillId="8" borderId="2" xfId="88" applyFont="1" applyFill="1" applyBorder="1" applyAlignment="1">
      <alignment horizontal="center" vertical="center" wrapText="1"/>
    </xf>
    <xf numFmtId="0" fontId="80" fillId="4" borderId="2" xfId="88" applyFont="1" applyFill="1" applyBorder="1" applyAlignment="1">
      <alignment horizontal="center" vertical="center" wrapText="1"/>
    </xf>
    <xf numFmtId="0" fontId="23" fillId="8" borderId="28" xfId="88" applyFont="1" applyFill="1" applyBorder="1" applyAlignment="1">
      <alignment horizontal="center" vertical="center" wrapText="1"/>
    </xf>
    <xf numFmtId="0" fontId="38" fillId="7" borderId="2" xfId="0" applyFont="1" applyFill="1" applyBorder="1" applyAlignment="1" applyProtection="1">
      <alignment horizontal="center" vertical="center" wrapText="1"/>
    </xf>
    <xf numFmtId="0" fontId="38" fillId="7" borderId="4" xfId="0" applyFont="1" applyFill="1" applyBorder="1" applyAlignment="1" applyProtection="1">
      <alignment horizontal="center" vertical="center" wrapText="1"/>
    </xf>
    <xf numFmtId="0" fontId="38" fillId="7" borderId="2" xfId="0" applyFont="1" applyFill="1" applyBorder="1" applyAlignment="1" applyProtection="1">
      <alignment horizontal="center" vertical="center"/>
    </xf>
    <xf numFmtId="0" fontId="6" fillId="9" borderId="2" xfId="0" applyFont="1" applyFill="1" applyBorder="1" applyAlignment="1">
      <alignment horizontal="center" vertical="center"/>
    </xf>
    <xf numFmtId="0" fontId="20" fillId="3" borderId="4" xfId="88" applyFont="1" applyFill="1" applyBorder="1" applyAlignment="1">
      <alignment horizontal="center" vertical="center" wrapText="1"/>
    </xf>
    <xf numFmtId="0" fontId="20" fillId="3" borderId="7" xfId="88" applyFont="1" applyFill="1" applyBorder="1" applyAlignment="1">
      <alignment horizontal="center" vertical="center" wrapText="1"/>
    </xf>
    <xf numFmtId="0" fontId="20" fillId="0" borderId="23" xfId="88" applyFont="1" applyFill="1" applyBorder="1" applyAlignment="1">
      <alignment horizontal="center" vertical="center" wrapText="1"/>
    </xf>
    <xf numFmtId="0" fontId="50" fillId="22" borderId="2" xfId="0" applyFont="1" applyFill="1" applyBorder="1" applyAlignment="1">
      <alignment horizontal="center" vertical="center"/>
    </xf>
    <xf numFmtId="0" fontId="6" fillId="0" borderId="23" xfId="88" applyFont="1" applyFill="1" applyBorder="1" applyAlignment="1">
      <alignment horizontal="center" vertical="center" wrapText="1"/>
    </xf>
    <xf numFmtId="0" fontId="7" fillId="0" borderId="2" xfId="88" applyFont="1" applyFill="1" applyBorder="1" applyAlignment="1">
      <alignment horizontal="center" vertical="center" wrapText="1"/>
    </xf>
    <xf numFmtId="176" fontId="20" fillId="0" borderId="4" xfId="88" applyNumberFormat="1" applyFont="1" applyFill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/>
    </xf>
    <xf numFmtId="176" fontId="37" fillId="0" borderId="2" xfId="0" applyNumberFormat="1" applyFont="1" applyBorder="1" applyAlignment="1">
      <alignment horizontal="center" vertical="center"/>
    </xf>
    <xf numFmtId="176" fontId="20" fillId="0" borderId="7" xfId="88" applyNumberFormat="1" applyFont="1" applyFill="1" applyBorder="1" applyAlignment="1">
      <alignment horizontal="center" vertical="center" wrapText="1"/>
    </xf>
    <xf numFmtId="0" fontId="7" fillId="22" borderId="2" xfId="88" applyFont="1" applyFill="1" applyBorder="1" applyAlignment="1">
      <alignment horizontal="center" vertical="center" wrapText="1"/>
    </xf>
    <xf numFmtId="0" fontId="48" fillId="22" borderId="2" xfId="0" applyFont="1" applyFill="1" applyBorder="1" applyAlignment="1">
      <alignment horizontal="center" vertical="center"/>
    </xf>
    <xf numFmtId="0" fontId="66" fillId="22" borderId="2" xfId="0" applyFont="1" applyFill="1" applyBorder="1" applyAlignment="1">
      <alignment horizontal="center" vertical="center"/>
    </xf>
    <xf numFmtId="176" fontId="0" fillId="22" borderId="2" xfId="0" applyNumberFormat="1" applyFont="1" applyFill="1" applyBorder="1" applyAlignment="1">
      <alignment horizontal="center" vertical="center"/>
    </xf>
    <xf numFmtId="0" fontId="0" fillId="22" borderId="2" xfId="0" applyFont="1" applyFill="1" applyBorder="1" applyAlignment="1">
      <alignment horizontal="center" vertical="center"/>
    </xf>
    <xf numFmtId="176" fontId="0" fillId="22" borderId="2" xfId="0" applyNumberFormat="1" applyFill="1" applyBorder="1" applyAlignment="1">
      <alignment horizontal="center" vertical="center"/>
    </xf>
    <xf numFmtId="0" fontId="50" fillId="0" borderId="2" xfId="0" applyFont="1" applyFill="1" applyBorder="1" applyAlignment="1">
      <alignment vertical="center" wrapText="1"/>
    </xf>
    <xf numFmtId="0" fontId="48" fillId="3" borderId="2" xfId="0" applyFont="1" applyFill="1" applyBorder="1" applyAlignment="1">
      <alignment vertical="center" wrapText="1"/>
    </xf>
    <xf numFmtId="0" fontId="38" fillId="3" borderId="4" xfId="0" applyFont="1" applyFill="1" applyBorder="1" applyAlignment="1" applyProtection="1">
      <alignment horizontal="center" vertical="center" wrapText="1"/>
    </xf>
    <xf numFmtId="0" fontId="38" fillId="3" borderId="2" xfId="0" applyFont="1" applyFill="1" applyBorder="1" applyAlignment="1" applyProtection="1">
      <alignment horizontal="center" vertical="center" wrapText="1"/>
    </xf>
    <xf numFmtId="176" fontId="66" fillId="15" borderId="2" xfId="0" applyNumberFormat="1" applyFont="1" applyFill="1" applyBorder="1" applyAlignment="1">
      <alignment horizontal="center" vertical="center"/>
    </xf>
    <xf numFmtId="176" fontId="19" fillId="22" borderId="2" xfId="0" applyNumberFormat="1" applyFont="1" applyFill="1" applyBorder="1" applyAlignment="1">
      <alignment horizontal="center" vertical="center"/>
    </xf>
    <xf numFmtId="176" fontId="23" fillId="0" borderId="2" xfId="103" applyNumberFormat="1" applyFont="1" applyFill="1" applyBorder="1" applyAlignment="1">
      <alignment horizontal="center" vertical="center" wrapText="1"/>
    </xf>
    <xf numFmtId="176" fontId="3" fillId="0" borderId="2" xfId="103" applyNumberFormat="1" applyFont="1" applyFill="1" applyBorder="1" applyAlignment="1">
      <alignment horizontal="center" vertical="center" wrapText="1"/>
    </xf>
    <xf numFmtId="176" fontId="23" fillId="22" borderId="2" xfId="103" applyNumberFormat="1" applyFont="1" applyFill="1" applyBorder="1" applyAlignment="1">
      <alignment horizontal="center" vertical="center" wrapText="1"/>
    </xf>
    <xf numFmtId="0" fontId="47" fillId="0" borderId="2" xfId="0" applyFont="1" applyBorder="1" applyAlignment="1">
      <alignment horizontal="center" vertical="center"/>
    </xf>
    <xf numFmtId="0" fontId="4" fillId="2" borderId="2" xfId="103" applyFont="1" applyFill="1" applyBorder="1" applyAlignment="1">
      <alignment horizontal="center" vertical="center" wrapText="1"/>
    </xf>
    <xf numFmtId="176" fontId="56" fillId="5" borderId="2" xfId="0" applyNumberFormat="1" applyFont="1" applyFill="1" applyBorder="1" applyAlignment="1">
      <alignment horizontal="center" vertical="center"/>
    </xf>
    <xf numFmtId="0" fontId="52" fillId="22" borderId="2" xfId="88" applyFont="1" applyFill="1" applyBorder="1" applyAlignment="1">
      <alignment horizontal="center" vertical="center" wrapText="1"/>
    </xf>
    <xf numFmtId="0" fontId="49" fillId="0" borderId="2" xfId="88" applyFont="1" applyFill="1" applyBorder="1" applyAlignment="1">
      <alignment horizontal="center" vertical="center" wrapText="1"/>
    </xf>
    <xf numFmtId="0" fontId="52" fillId="0" borderId="2" xfId="88" applyFont="1" applyFill="1" applyBorder="1" applyAlignment="1">
      <alignment horizontal="center" vertical="center" wrapText="1"/>
    </xf>
    <xf numFmtId="0" fontId="54" fillId="0" borderId="2" xfId="0" applyFont="1" applyFill="1" applyBorder="1" applyAlignment="1">
      <alignment vertical="center" wrapText="1"/>
    </xf>
    <xf numFmtId="0" fontId="51" fillId="7" borderId="4" xfId="0" applyFont="1" applyFill="1" applyBorder="1" applyAlignment="1" applyProtection="1">
      <alignment horizontal="center" vertical="center" wrapText="1"/>
    </xf>
    <xf numFmtId="0" fontId="54" fillId="3" borderId="2" xfId="0" applyFont="1" applyFill="1" applyBorder="1" applyAlignment="1">
      <alignment vertical="center" wrapText="1"/>
    </xf>
    <xf numFmtId="0" fontId="0" fillId="0" borderId="2" xfId="0" applyBorder="1">
      <alignment vertical="center"/>
    </xf>
    <xf numFmtId="0" fontId="140" fillId="22" borderId="2" xfId="0" applyFont="1" applyFill="1" applyBorder="1" applyAlignment="1">
      <alignment horizontal="center" vertical="center" wrapText="1"/>
    </xf>
    <xf numFmtId="0" fontId="0" fillId="22" borderId="2" xfId="0" applyFill="1" applyBorder="1" applyAlignment="1">
      <alignment horizontal="center" vertical="center"/>
    </xf>
    <xf numFmtId="0" fontId="140" fillId="0" borderId="2" xfId="0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/>
    </xf>
    <xf numFmtId="0" fontId="141" fillId="0" borderId="2" xfId="0" applyFont="1" applyFill="1" applyBorder="1" applyAlignment="1">
      <alignment vertical="center" wrapText="1"/>
    </xf>
    <xf numFmtId="0" fontId="8" fillId="0" borderId="0" xfId="0" applyFont="1" applyFill="1" applyAlignment="1">
      <alignment horizontal="center" vertical="center" wrapText="1"/>
    </xf>
    <xf numFmtId="0" fontId="93" fillId="22" borderId="0" xfId="0" applyFont="1" applyFill="1" applyAlignment="1">
      <alignment horizontal="center" vertical="center" wrapText="1"/>
    </xf>
    <xf numFmtId="0" fontId="0" fillId="30" borderId="0" xfId="0" applyFill="1">
      <alignment vertical="center"/>
    </xf>
    <xf numFmtId="0" fontId="9" fillId="0" borderId="0" xfId="0" applyFont="1" applyFill="1" applyAlignment="1">
      <alignment horizontal="center" vertical="center" wrapText="1"/>
    </xf>
    <xf numFmtId="176" fontId="9" fillId="0" borderId="0" xfId="0" applyNumberFormat="1" applyFont="1" applyAlignment="1">
      <alignment horizontal="center" vertical="center" wrapText="1"/>
    </xf>
    <xf numFmtId="0" fontId="142" fillId="0" borderId="0" xfId="0" applyFont="1" applyAlignment="1">
      <alignment horizontal="center" vertical="center" wrapText="1"/>
    </xf>
    <xf numFmtId="0" fontId="57" fillId="0" borderId="4" xfId="88" applyFont="1" applyFill="1" applyBorder="1" applyAlignment="1">
      <alignment horizontal="center" vertical="center" wrapText="1"/>
    </xf>
    <xf numFmtId="0" fontId="57" fillId="0" borderId="7" xfId="88" applyFont="1" applyFill="1" applyBorder="1" applyAlignment="1">
      <alignment horizontal="center" vertical="center" wrapText="1"/>
    </xf>
    <xf numFmtId="0" fontId="143" fillId="0" borderId="2" xfId="0" applyFont="1" applyBorder="1" applyAlignment="1">
      <alignment horizontal="center" vertical="center"/>
    </xf>
    <xf numFmtId="0" fontId="42" fillId="31" borderId="2" xfId="88" applyFont="1" applyFill="1" applyBorder="1" applyAlignment="1">
      <alignment horizontal="center" vertical="center" wrapText="1"/>
    </xf>
    <xf numFmtId="0" fontId="132" fillId="31" borderId="2" xfId="88" applyFont="1" applyFill="1" applyBorder="1" applyAlignment="1">
      <alignment horizontal="center" vertical="center" wrapText="1"/>
    </xf>
    <xf numFmtId="14" fontId="50" fillId="0" borderId="2" xfId="0" applyNumberFormat="1" applyFont="1" applyFill="1" applyBorder="1" applyAlignment="1">
      <alignment horizontal="center" vertical="center" wrapText="1"/>
    </xf>
    <xf numFmtId="0" fontId="79" fillId="31" borderId="2" xfId="0" applyFont="1" applyFill="1" applyBorder="1" applyAlignment="1">
      <alignment horizontal="center" vertical="center" wrapText="1"/>
    </xf>
    <xf numFmtId="0" fontId="50" fillId="0" borderId="2" xfId="0" applyFont="1" applyFill="1" applyBorder="1" applyAlignment="1">
      <alignment horizontal="center" vertical="center"/>
    </xf>
    <xf numFmtId="0" fontId="79" fillId="31" borderId="2" xfId="0" applyFont="1" applyFill="1" applyBorder="1" applyAlignment="1">
      <alignment horizontal="center" vertical="center"/>
    </xf>
    <xf numFmtId="14" fontId="48" fillId="0" borderId="2" xfId="0" applyNumberFormat="1" applyFont="1" applyFill="1" applyBorder="1" applyAlignment="1">
      <alignment vertical="center"/>
    </xf>
    <xf numFmtId="0" fontId="143" fillId="22" borderId="2" xfId="0" applyFont="1" applyFill="1" applyBorder="1" applyAlignment="1">
      <alignment horizontal="center" vertical="center"/>
    </xf>
    <xf numFmtId="0" fontId="79" fillId="22" borderId="2" xfId="0" applyFont="1" applyFill="1" applyBorder="1" applyAlignment="1">
      <alignment horizontal="center" vertical="center"/>
    </xf>
    <xf numFmtId="0" fontId="48" fillId="22" borderId="2" xfId="0" applyFont="1" applyFill="1" applyBorder="1" applyAlignment="1">
      <alignment horizontal="center" vertical="center" wrapText="1"/>
    </xf>
    <xf numFmtId="14" fontId="48" fillId="22" borderId="2" xfId="0" applyNumberFormat="1" applyFont="1" applyFill="1" applyBorder="1" applyAlignment="1">
      <alignment horizontal="center" vertical="center"/>
    </xf>
    <xf numFmtId="0" fontId="50" fillId="3" borderId="2" xfId="89" applyNumberFormat="1" applyFont="1" applyFill="1" applyBorder="1" applyAlignment="1" applyProtection="1">
      <alignment horizontal="center" vertical="center" wrapText="1"/>
    </xf>
    <xf numFmtId="14" fontId="0" fillId="3" borderId="2" xfId="89" applyNumberFormat="1" applyFont="1" applyFill="1" applyBorder="1" applyAlignment="1" applyProtection="1">
      <alignment horizontal="center" vertical="center" wrapText="1"/>
    </xf>
    <xf numFmtId="0" fontId="53" fillId="3" borderId="2" xfId="89" applyFont="1" applyFill="1" applyBorder="1" applyAlignment="1">
      <alignment horizontal="center" vertical="center" wrapText="1"/>
    </xf>
    <xf numFmtId="0" fontId="50" fillId="3" borderId="2" xfId="89" applyFont="1" applyFill="1" applyBorder="1" applyAlignment="1">
      <alignment horizontal="center" vertical="center" wrapText="1"/>
    </xf>
    <xf numFmtId="0" fontId="6" fillId="22" borderId="2" xfId="103" applyFont="1" applyFill="1" applyBorder="1" applyAlignment="1">
      <alignment horizontal="center" vertical="center" wrapText="1"/>
    </xf>
    <xf numFmtId="0" fontId="6" fillId="22" borderId="2" xfId="0" applyFont="1" applyFill="1" applyBorder="1" applyAlignment="1">
      <alignment horizontal="center" vertical="center"/>
    </xf>
    <xf numFmtId="0" fontId="50" fillId="22" borderId="2" xfId="89" applyFont="1" applyFill="1" applyBorder="1" applyAlignment="1">
      <alignment horizontal="center" vertical="center" wrapText="1"/>
    </xf>
    <xf numFmtId="179" fontId="42" fillId="31" borderId="2" xfId="110" applyNumberFormat="1" applyFont="1" applyFill="1" applyBorder="1" applyAlignment="1" applyProtection="1">
      <alignment horizontal="center" vertical="center" wrapText="1"/>
    </xf>
    <xf numFmtId="179" fontId="6" fillId="3" borderId="2" xfId="110" applyNumberFormat="1" applyFont="1" applyFill="1" applyBorder="1" applyAlignment="1" applyProtection="1">
      <alignment horizontal="center" vertical="center" wrapText="1"/>
    </xf>
    <xf numFmtId="14" fontId="6" fillId="3" borderId="2" xfId="110" applyNumberFormat="1" applyFont="1" applyFill="1" applyBorder="1" applyAlignment="1">
      <alignment horizontal="center" vertical="center" wrapText="1"/>
    </xf>
    <xf numFmtId="0" fontId="6" fillId="3" borderId="2" xfId="110" applyFont="1" applyFill="1" applyBorder="1" applyAlignment="1">
      <alignment horizontal="center" vertical="center" wrapText="1"/>
    </xf>
    <xf numFmtId="179" fontId="42" fillId="31" borderId="2" xfId="87" applyNumberFormat="1" applyFont="1" applyFill="1" applyBorder="1" applyAlignment="1">
      <alignment horizontal="center" vertical="center" wrapText="1"/>
    </xf>
    <xf numFmtId="179" fontId="6" fillId="13" borderId="2" xfId="87" applyNumberFormat="1" applyFont="1" applyFill="1" applyBorder="1" applyAlignment="1">
      <alignment horizontal="center" vertical="center" wrapText="1"/>
    </xf>
    <xf numFmtId="180" fontId="6" fillId="13" borderId="2" xfId="87" applyNumberFormat="1" applyFont="1" applyFill="1" applyBorder="1" applyAlignment="1">
      <alignment horizontal="center" vertical="center" wrapText="1"/>
    </xf>
    <xf numFmtId="0" fontId="143" fillId="0" borderId="2" xfId="0" applyFont="1" applyFill="1" applyBorder="1" applyAlignment="1">
      <alignment horizontal="center" vertical="center"/>
    </xf>
    <xf numFmtId="0" fontId="143" fillId="5" borderId="2" xfId="0" applyFont="1" applyFill="1" applyBorder="1" applyAlignment="1">
      <alignment horizontal="center" vertical="center"/>
    </xf>
    <xf numFmtId="179" fontId="42" fillId="0" borderId="2" xfId="87" applyNumberFormat="1" applyFont="1" applyFill="1" applyBorder="1" applyAlignment="1">
      <alignment horizontal="center" vertical="center" wrapText="1"/>
    </xf>
    <xf numFmtId="14" fontId="38" fillId="7" borderId="4" xfId="0" applyNumberFormat="1" applyFont="1" applyFill="1" applyBorder="1" applyAlignment="1" applyProtection="1">
      <alignment horizontal="center" vertical="center" wrapText="1"/>
    </xf>
    <xf numFmtId="179" fontId="58" fillId="0" borderId="2" xfId="87" applyNumberFormat="1" applyFont="1" applyFill="1" applyBorder="1" applyAlignment="1">
      <alignment horizontal="center" vertical="center" wrapText="1"/>
    </xf>
    <xf numFmtId="0" fontId="38" fillId="4" borderId="2" xfId="0" applyFont="1" applyFill="1" applyBorder="1" applyAlignment="1" applyProtection="1">
      <alignment horizontal="center" vertical="center"/>
    </xf>
    <xf numFmtId="0" fontId="144" fillId="22" borderId="2" xfId="0" applyFont="1" applyFill="1" applyBorder="1" applyAlignment="1">
      <alignment horizontal="center" vertical="center"/>
    </xf>
    <xf numFmtId="179" fontId="42" fillId="22" borderId="2" xfId="87" applyNumberFormat="1" applyFont="1" applyFill="1" applyBorder="1" applyAlignment="1">
      <alignment horizontal="center" vertical="center" wrapText="1"/>
    </xf>
    <xf numFmtId="0" fontId="53" fillId="22" borderId="2" xfId="0" applyFont="1" applyFill="1" applyBorder="1" applyAlignment="1">
      <alignment horizontal="center" vertical="center"/>
    </xf>
    <xf numFmtId="0" fontId="6" fillId="22" borderId="2" xfId="0" applyFont="1" applyFill="1" applyBorder="1" applyAlignment="1" applyProtection="1">
      <alignment horizontal="center" vertical="center" wrapText="1"/>
    </xf>
    <xf numFmtId="0" fontId="143" fillId="30" borderId="2" xfId="0" applyFont="1" applyFill="1" applyBorder="1" applyAlignment="1">
      <alignment horizontal="center" vertical="center"/>
    </xf>
    <xf numFmtId="179" fontId="42" fillId="30" borderId="2" xfId="87" applyNumberFormat="1" applyFont="1" applyFill="1" applyBorder="1" applyAlignment="1">
      <alignment horizontal="center" vertical="center" wrapText="1"/>
    </xf>
    <xf numFmtId="0" fontId="48" fillId="30" borderId="2" xfId="0" applyFont="1" applyFill="1" applyBorder="1" applyAlignment="1">
      <alignment horizontal="center" vertical="center"/>
    </xf>
    <xf numFmtId="0" fontId="6" fillId="30" borderId="2" xfId="0" applyFont="1" applyFill="1" applyBorder="1" applyAlignment="1">
      <alignment horizontal="center" vertical="center"/>
    </xf>
    <xf numFmtId="0" fontId="6" fillId="30" borderId="7" xfId="88" applyFont="1" applyFill="1" applyBorder="1" applyAlignment="1">
      <alignment horizontal="center" vertical="center" wrapText="1"/>
    </xf>
    <xf numFmtId="0" fontId="38" fillId="30" borderId="2" xfId="0" applyFont="1" applyFill="1" applyBorder="1" applyAlignment="1" applyProtection="1">
      <alignment horizontal="center" vertical="center" wrapText="1"/>
    </xf>
    <xf numFmtId="0" fontId="5" fillId="0" borderId="2" xfId="87" applyFont="1" applyFill="1" applyBorder="1" applyAlignment="1">
      <alignment horizontal="center" vertical="center" wrapText="1"/>
    </xf>
    <xf numFmtId="0" fontId="93" fillId="0" borderId="2" xfId="103" applyFont="1" applyFill="1" applyBorder="1" applyAlignment="1">
      <alignment horizontal="center" vertical="center" wrapText="1"/>
    </xf>
    <xf numFmtId="0" fontId="93" fillId="0" borderId="2" xfId="87" applyFont="1" applyFill="1" applyBorder="1" applyAlignment="1">
      <alignment horizontal="center" vertical="center" wrapText="1"/>
    </xf>
    <xf numFmtId="0" fontId="50" fillId="3" borderId="2" xfId="0" applyFont="1" applyFill="1" applyBorder="1" applyAlignment="1">
      <alignment horizontal="center" vertical="center"/>
    </xf>
    <xf numFmtId="0" fontId="0" fillId="3" borderId="2" xfId="89" applyNumberFormat="1" applyFont="1" applyFill="1" applyBorder="1" applyAlignment="1" applyProtection="1">
      <alignment horizontal="center" vertical="center" wrapText="1"/>
    </xf>
    <xf numFmtId="0" fontId="0" fillId="22" borderId="2" xfId="89" applyNumberFormat="1" applyFont="1" applyFill="1" applyBorder="1" applyAlignment="1" applyProtection="1">
      <alignment horizontal="center" vertical="center" wrapText="1"/>
    </xf>
    <xf numFmtId="0" fontId="80" fillId="3" borderId="2" xfId="89" applyNumberFormat="1" applyFont="1" applyFill="1" applyBorder="1" applyAlignment="1" applyProtection="1">
      <alignment horizontal="center" vertical="center" wrapText="1"/>
    </xf>
    <xf numFmtId="0" fontId="6" fillId="0" borderId="2" xfId="110" applyFont="1" applyFill="1" applyBorder="1" applyAlignment="1">
      <alignment horizontal="center" vertical="center" wrapText="1"/>
    </xf>
    <xf numFmtId="0" fontId="7" fillId="0" borderId="4" xfId="0" applyFont="1" applyFill="1" applyBorder="1" applyAlignment="1" applyProtection="1">
      <alignment horizontal="center" vertical="center" wrapText="1"/>
    </xf>
    <xf numFmtId="0" fontId="7" fillId="7" borderId="2" xfId="0" applyFont="1" applyFill="1" applyBorder="1" applyAlignment="1" applyProtection="1">
      <alignment horizontal="center" vertical="center" wrapText="1"/>
    </xf>
    <xf numFmtId="0" fontId="78" fillId="0" borderId="47" xfId="105" applyFont="1" applyBorder="1" applyAlignment="1">
      <alignment horizontal="center" vertical="center" wrapText="1"/>
    </xf>
    <xf numFmtId="176" fontId="78" fillId="0" borderId="47" xfId="105" applyNumberFormat="1" applyFont="1" applyBorder="1" applyAlignment="1">
      <alignment horizontal="center" vertical="center" wrapText="1"/>
    </xf>
    <xf numFmtId="0" fontId="2" fillId="6" borderId="28" xfId="88" applyFont="1" applyFill="1" applyBorder="1" applyAlignment="1">
      <alignment horizontal="center" vertical="center" wrapText="1"/>
    </xf>
    <xf numFmtId="176" fontId="2" fillId="2" borderId="2" xfId="88" applyNumberFormat="1" applyFont="1" applyFill="1" applyBorder="1" applyAlignment="1">
      <alignment horizontal="center" vertical="center" wrapText="1"/>
    </xf>
    <xf numFmtId="0" fontId="2" fillId="2" borderId="2" xfId="88" applyFont="1" applyFill="1" applyBorder="1" applyAlignment="1">
      <alignment horizontal="center" vertical="center" wrapText="1"/>
    </xf>
    <xf numFmtId="177" fontId="12" fillId="2" borderId="2" xfId="101" applyNumberFormat="1" applyFont="1" applyFill="1" applyBorder="1" applyAlignment="1">
      <alignment horizontal="center" vertical="center" wrapText="1"/>
    </xf>
    <xf numFmtId="0" fontId="40" fillId="0" borderId="2" xfId="0" applyFont="1" applyFill="1" applyBorder="1" applyAlignment="1">
      <alignment vertical="center" wrapText="1"/>
    </xf>
    <xf numFmtId="0" fontId="41" fillId="0" borderId="2" xfId="0" applyFont="1" applyFill="1" applyBorder="1" applyAlignment="1">
      <alignment vertical="center" wrapText="1"/>
    </xf>
    <xf numFmtId="177" fontId="12" fillId="2" borderId="4" xfId="106" applyNumberFormat="1" applyFont="1" applyFill="1" applyBorder="1" applyAlignment="1">
      <alignment horizontal="center" vertical="center" wrapText="1"/>
    </xf>
    <xf numFmtId="177" fontId="12" fillId="2" borderId="2" xfId="102" applyNumberFormat="1" applyFont="1" applyFill="1" applyBorder="1" applyAlignment="1">
      <alignment horizontal="center" vertical="center" wrapText="1"/>
    </xf>
    <xf numFmtId="0" fontId="50" fillId="0" borderId="2" xfId="0" applyFont="1" applyFill="1" applyBorder="1" applyAlignment="1">
      <alignment horizontal="center" vertical="center" wrapText="1"/>
    </xf>
    <xf numFmtId="0" fontId="40" fillId="22" borderId="2" xfId="0" applyFont="1" applyFill="1" applyBorder="1" applyAlignment="1">
      <alignment horizontal="center" vertical="center" wrapText="1"/>
    </xf>
    <xf numFmtId="0" fontId="2" fillId="22" borderId="2" xfId="88" applyFont="1" applyFill="1" applyBorder="1" applyAlignment="1">
      <alignment horizontal="center" vertical="center" wrapText="1"/>
    </xf>
    <xf numFmtId="176" fontId="12" fillId="22" borderId="2" xfId="100" applyNumberFormat="1" applyFont="1" applyFill="1" applyBorder="1" applyAlignment="1">
      <alignment horizontal="center" vertical="center" wrapText="1"/>
    </xf>
    <xf numFmtId="177" fontId="12" fillId="22" borderId="4" xfId="106" applyNumberFormat="1" applyFont="1" applyFill="1" applyBorder="1" applyAlignment="1">
      <alignment horizontal="center" vertical="center" wrapText="1"/>
    </xf>
    <xf numFmtId="177" fontId="12" fillId="22" borderId="2" xfId="102" applyNumberFormat="1" applyFont="1" applyFill="1" applyBorder="1" applyAlignment="1">
      <alignment horizontal="center" vertical="center" wrapText="1"/>
    </xf>
    <xf numFmtId="0" fontId="38" fillId="3" borderId="2" xfId="89" applyNumberFormat="1" applyFont="1" applyFill="1" applyBorder="1" applyAlignment="1" applyProtection="1">
      <alignment horizontal="center" vertical="center" wrapText="1"/>
    </xf>
    <xf numFmtId="177" fontId="12" fillId="22" borderId="2" xfId="101" applyNumberFormat="1" applyFont="1" applyFill="1" applyBorder="1" applyAlignment="1">
      <alignment horizontal="center" vertical="center" wrapText="1"/>
    </xf>
    <xf numFmtId="49" fontId="6" fillId="0" borderId="2" xfId="87" applyNumberFormat="1" applyFont="1" applyFill="1" applyBorder="1" applyAlignment="1">
      <alignment horizontal="center" vertical="center" wrapText="1"/>
    </xf>
    <xf numFmtId="176" fontId="9" fillId="2" borderId="2" xfId="0" applyNumberFormat="1" applyFont="1" applyFill="1" applyBorder="1" applyAlignment="1">
      <alignment horizontal="center" vertical="center" wrapText="1"/>
    </xf>
    <xf numFmtId="177" fontId="12" fillId="2" borderId="2" xfId="100" applyNumberFormat="1" applyFont="1" applyFill="1" applyBorder="1" applyAlignment="1">
      <alignment horizontal="center" vertical="center" wrapText="1"/>
    </xf>
    <xf numFmtId="0" fontId="2" fillId="26" borderId="2" xfId="88" applyNumberFormat="1" applyFont="1" applyFill="1" applyBorder="1" applyAlignment="1">
      <alignment horizontal="center" vertical="center"/>
    </xf>
    <xf numFmtId="0" fontId="7" fillId="7" borderId="4" xfId="0" applyFont="1" applyFill="1" applyBorder="1" applyAlignment="1" applyProtection="1">
      <alignment horizontal="center" vertical="center" wrapText="1"/>
    </xf>
    <xf numFmtId="0" fontId="2" fillId="26" borderId="28" xfId="88" applyNumberFormat="1" applyFont="1" applyFill="1" applyBorder="1" applyAlignment="1">
      <alignment horizontal="center" vertical="center"/>
    </xf>
    <xf numFmtId="0" fontId="53" fillId="22" borderId="2" xfId="0" applyFont="1" applyFill="1" applyBorder="1" applyAlignment="1">
      <alignment vertical="center" wrapText="1"/>
    </xf>
    <xf numFmtId="0" fontId="48" fillId="30" borderId="2" xfId="0" applyFont="1" applyFill="1" applyBorder="1" applyAlignment="1">
      <alignment vertical="center" wrapText="1"/>
    </xf>
    <xf numFmtId="0" fontId="2" fillId="30" borderId="28" xfId="88" applyNumberFormat="1" applyFont="1" applyFill="1" applyBorder="1" applyAlignment="1">
      <alignment horizontal="center" vertical="center"/>
    </xf>
    <xf numFmtId="177" fontId="12" fillId="30" borderId="2" xfId="100" applyNumberFormat="1" applyFont="1" applyFill="1" applyBorder="1" applyAlignment="1">
      <alignment horizontal="center" vertical="center" wrapText="1"/>
    </xf>
    <xf numFmtId="177" fontId="12" fillId="30" borderId="2" xfId="101" applyNumberFormat="1" applyFont="1" applyFill="1" applyBorder="1" applyAlignment="1">
      <alignment horizontal="center" vertical="center" wrapText="1"/>
    </xf>
    <xf numFmtId="176" fontId="91" fillId="6" borderId="28" xfId="88" applyNumberFormat="1" applyFont="1" applyFill="1" applyBorder="1" applyAlignment="1">
      <alignment horizontal="center" vertical="center" wrapText="1"/>
    </xf>
    <xf numFmtId="0" fontId="93" fillId="0" borderId="2" xfId="88" applyFont="1" applyFill="1" applyBorder="1" applyAlignment="1">
      <alignment horizontal="center" vertical="center" wrapText="1"/>
    </xf>
    <xf numFmtId="176" fontId="91" fillId="6" borderId="2" xfId="88" applyNumberFormat="1" applyFont="1" applyFill="1" applyBorder="1" applyAlignment="1">
      <alignment horizontal="center" vertical="center" wrapText="1"/>
    </xf>
    <xf numFmtId="0" fontId="78" fillId="0" borderId="47" xfId="105" applyFont="1" applyFill="1" applyBorder="1" applyAlignment="1">
      <alignment horizontal="center" vertical="center" wrapText="1"/>
    </xf>
    <xf numFmtId="0" fontId="2" fillId="0" borderId="2" xfId="88" applyFont="1" applyFill="1" applyBorder="1" applyAlignment="1">
      <alignment horizontal="center" vertical="center" wrapText="1"/>
    </xf>
    <xf numFmtId="177" fontId="12" fillId="32" borderId="2" xfId="100" applyNumberFormat="1" applyFont="1" applyFill="1" applyBorder="1" applyAlignment="1">
      <alignment horizontal="center" vertical="center" wrapText="1"/>
    </xf>
    <xf numFmtId="177" fontId="12" fillId="22" borderId="2" xfId="100" applyNumberFormat="1" applyFont="1" applyFill="1" applyBorder="1" applyAlignment="1">
      <alignment horizontal="center" vertical="center" wrapText="1"/>
    </xf>
    <xf numFmtId="177" fontId="12" fillId="22" borderId="4" xfId="10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176" fontId="2" fillId="0" borderId="4" xfId="88" applyNumberFormat="1" applyFont="1" applyFill="1" applyBorder="1" applyAlignment="1">
      <alignment horizontal="center" vertical="center" wrapText="1"/>
    </xf>
    <xf numFmtId="176" fontId="12" fillId="32" borderId="2" xfId="88" applyNumberFormat="1" applyFont="1" applyFill="1" applyBorder="1" applyAlignment="1">
      <alignment horizontal="center" vertical="center" wrapText="1"/>
    </xf>
    <xf numFmtId="176" fontId="12" fillId="2" borderId="2" xfId="88" applyNumberFormat="1" applyFont="1" applyFill="1" applyBorder="1" applyAlignment="1">
      <alignment horizontal="center" vertical="center" wrapText="1"/>
    </xf>
    <xf numFmtId="176" fontId="12" fillId="0" borderId="4" xfId="88" applyNumberFormat="1" applyFont="1" applyFill="1" applyBorder="1" applyAlignment="1">
      <alignment horizontal="center" vertical="center" wrapText="1"/>
    </xf>
    <xf numFmtId="176" fontId="12" fillId="22" borderId="2" xfId="88" applyNumberFormat="1" applyFont="1" applyFill="1" applyBorder="1" applyAlignment="1">
      <alignment horizontal="center" vertical="center" wrapText="1"/>
    </xf>
    <xf numFmtId="176" fontId="12" fillId="22" borderId="4" xfId="88" applyNumberFormat="1" applyFont="1" applyFill="1" applyBorder="1" applyAlignment="1">
      <alignment horizontal="center" vertical="center" wrapText="1"/>
    </xf>
    <xf numFmtId="176" fontId="12" fillId="30" borderId="2" xfId="88" applyNumberFormat="1" applyFont="1" applyFill="1" applyBorder="1" applyAlignment="1">
      <alignment horizontal="center" vertical="center" wrapText="1"/>
    </xf>
    <xf numFmtId="176" fontId="12" fillId="30" borderId="4" xfId="88" applyNumberFormat="1" applyFont="1" applyFill="1" applyBorder="1" applyAlignment="1">
      <alignment horizontal="center" vertical="center" wrapText="1"/>
    </xf>
    <xf numFmtId="177" fontId="12" fillId="30" borderId="4" xfId="106" applyNumberFormat="1" applyFont="1" applyFill="1" applyBorder="1" applyAlignment="1">
      <alignment horizontal="center" vertical="center" wrapText="1"/>
    </xf>
    <xf numFmtId="177" fontId="9" fillId="0" borderId="2" xfId="105" applyNumberFormat="1" applyFont="1" applyBorder="1" applyAlignment="1">
      <alignment horizontal="center" vertical="center" wrapText="1"/>
    </xf>
    <xf numFmtId="0" fontId="12" fillId="0" borderId="2" xfId="88" applyFont="1" applyFill="1" applyBorder="1" applyAlignment="1">
      <alignment horizontal="center" vertical="center" wrapText="1"/>
    </xf>
    <xf numFmtId="177" fontId="9" fillId="22" borderId="2" xfId="105" applyNumberFormat="1" applyFont="1" applyFill="1" applyBorder="1" applyAlignment="1">
      <alignment horizontal="center" vertical="center" wrapText="1"/>
    </xf>
    <xf numFmtId="0" fontId="12" fillId="22" borderId="2" xfId="88" applyFont="1" applyFill="1" applyBorder="1" applyAlignment="1">
      <alignment horizontal="center" vertical="center" wrapText="1"/>
    </xf>
    <xf numFmtId="0" fontId="93" fillId="22" borderId="2" xfId="0" applyFont="1" applyFill="1" applyBorder="1" applyAlignment="1">
      <alignment horizontal="center" vertical="center" wrapText="1"/>
    </xf>
    <xf numFmtId="177" fontId="12" fillId="22" borderId="2" xfId="105" applyNumberFormat="1" applyFont="1" applyFill="1" applyBorder="1" applyAlignment="1">
      <alignment horizontal="center" vertical="center" wrapText="1"/>
    </xf>
    <xf numFmtId="0" fontId="8" fillId="30" borderId="2" xfId="0" applyFont="1" applyFill="1" applyBorder="1" applyAlignment="1">
      <alignment horizontal="center" vertical="center" wrapText="1"/>
    </xf>
    <xf numFmtId="177" fontId="9" fillId="30" borderId="2" xfId="105" applyNumberFormat="1" applyFont="1" applyFill="1" applyBorder="1" applyAlignment="1">
      <alignment horizontal="center" vertical="center" wrapText="1"/>
    </xf>
    <xf numFmtId="0" fontId="12" fillId="30" borderId="2" xfId="88" applyFont="1" applyFill="1" applyBorder="1" applyAlignment="1">
      <alignment horizontal="center" vertical="center" wrapText="1"/>
    </xf>
    <xf numFmtId="176" fontId="78" fillId="0" borderId="0" xfId="105" applyNumberFormat="1" applyFont="1" applyBorder="1" applyAlignment="1">
      <alignment horizontal="center" vertical="center" wrapText="1"/>
    </xf>
    <xf numFmtId="176" fontId="9" fillId="22" borderId="2" xfId="105" applyNumberFormat="1" applyFont="1" applyFill="1" applyBorder="1" applyAlignment="1">
      <alignment horizontal="center" vertical="center" wrapText="1"/>
    </xf>
    <xf numFmtId="176" fontId="12" fillId="22" borderId="2" xfId="107" applyNumberFormat="1" applyFont="1" applyFill="1" applyBorder="1" applyAlignment="1">
      <alignment horizontal="center" vertical="center" wrapText="1"/>
    </xf>
    <xf numFmtId="176" fontId="127" fillId="5" borderId="2" xfId="105" applyNumberFormat="1" applyFont="1" applyFill="1" applyBorder="1" applyAlignment="1">
      <alignment horizontal="center" vertical="center" wrapText="1"/>
    </xf>
    <xf numFmtId="176" fontId="9" fillId="0" borderId="2" xfId="105" applyNumberFormat="1" applyFont="1" applyFill="1" applyBorder="1" applyAlignment="1">
      <alignment horizontal="center" vertical="center" wrapText="1"/>
    </xf>
    <xf numFmtId="176" fontId="2" fillId="22" borderId="2" xfId="88" applyNumberFormat="1" applyFont="1" applyFill="1" applyBorder="1" applyAlignment="1">
      <alignment horizontal="center" vertical="center" wrapText="1"/>
    </xf>
    <xf numFmtId="176" fontId="12" fillId="22" borderId="2" xfId="105" applyNumberFormat="1" applyFont="1" applyFill="1" applyBorder="1" applyAlignment="1">
      <alignment horizontal="center" vertical="center" wrapText="1"/>
    </xf>
    <xf numFmtId="176" fontId="14" fillId="5" borderId="2" xfId="105" applyNumberFormat="1" applyFont="1" applyFill="1" applyBorder="1" applyAlignment="1">
      <alignment horizontal="center" vertical="center" wrapText="1"/>
    </xf>
    <xf numFmtId="176" fontId="2" fillId="30" borderId="2" xfId="88" applyNumberFormat="1" applyFont="1" applyFill="1" applyBorder="1" applyAlignment="1">
      <alignment horizontal="center" vertical="center" wrapText="1"/>
    </xf>
    <xf numFmtId="176" fontId="12" fillId="30" borderId="2" xfId="100" applyNumberFormat="1" applyFont="1" applyFill="1" applyBorder="1" applyAlignment="1">
      <alignment horizontal="center" vertical="center" wrapText="1"/>
    </xf>
    <xf numFmtId="176" fontId="9" fillId="30" borderId="2" xfId="105" applyNumberFormat="1" applyFont="1" applyFill="1" applyBorder="1" applyAlignment="1">
      <alignment horizontal="center" vertical="center" wrapText="1"/>
    </xf>
    <xf numFmtId="176" fontId="91" fillId="3" borderId="2" xfId="88" applyNumberFormat="1" applyFont="1" applyFill="1" applyBorder="1" applyAlignment="1">
      <alignment horizontal="center" vertical="center" wrapText="1"/>
    </xf>
    <xf numFmtId="0" fontId="142" fillId="0" borderId="0" xfId="105" applyFont="1" applyBorder="1" applyAlignment="1">
      <alignment horizontal="center" vertical="center" wrapText="1"/>
    </xf>
    <xf numFmtId="0" fontId="13" fillId="2" borderId="2" xfId="88" applyFont="1" applyFill="1" applyBorder="1" applyAlignment="1">
      <alignment horizontal="center" vertical="center" wrapText="1"/>
    </xf>
    <xf numFmtId="0" fontId="142" fillId="0" borderId="2" xfId="88" applyFont="1" applyFill="1" applyBorder="1" applyAlignment="1">
      <alignment horizontal="center" vertical="center" wrapText="1"/>
    </xf>
    <xf numFmtId="0" fontId="32" fillId="0" borderId="2" xfId="88" applyFont="1" applyFill="1" applyBorder="1" applyAlignment="1">
      <alignment horizontal="center" vertical="center" wrapText="1"/>
    </xf>
    <xf numFmtId="0" fontId="32" fillId="3" borderId="2" xfId="88" applyFont="1" applyFill="1" applyBorder="1" applyAlignment="1">
      <alignment horizontal="center" vertical="center" wrapText="1"/>
    </xf>
    <xf numFmtId="0" fontId="49" fillId="3" borderId="2" xfId="88" applyFont="1" applyFill="1" applyBorder="1" applyAlignment="1">
      <alignment horizontal="center" vertical="center" wrapText="1"/>
    </xf>
    <xf numFmtId="0" fontId="142" fillId="22" borderId="2" xfId="88" applyFont="1" applyFill="1" applyBorder="1" applyAlignment="1">
      <alignment horizontal="center" vertical="center" wrapText="1"/>
    </xf>
    <xf numFmtId="0" fontId="49" fillId="22" borderId="2" xfId="88" applyFont="1" applyFill="1" applyBorder="1" applyAlignment="1">
      <alignment horizontal="center" vertical="center" wrapText="1"/>
    </xf>
    <xf numFmtId="0" fontId="8" fillId="22" borderId="0" xfId="0" applyFont="1" applyFill="1" applyAlignment="1">
      <alignment horizontal="center" vertical="center" wrapText="1"/>
    </xf>
    <xf numFmtId="0" fontId="18" fillId="3" borderId="2" xfId="89" applyNumberFormat="1" applyFont="1" applyFill="1" applyBorder="1" applyAlignment="1" applyProtection="1">
      <alignment horizontal="center" vertical="center" wrapText="1"/>
    </xf>
    <xf numFmtId="0" fontId="18" fillId="22" borderId="2" xfId="89" applyNumberFormat="1" applyFont="1" applyFill="1" applyBorder="1" applyAlignment="1" applyProtection="1">
      <alignment horizontal="center" vertical="center" wrapText="1"/>
    </xf>
    <xf numFmtId="0" fontId="28" fillId="3" borderId="2" xfId="89" applyNumberFormat="1" applyFont="1" applyFill="1" applyBorder="1" applyAlignment="1" applyProtection="1">
      <alignment horizontal="center" vertical="center" wrapText="1"/>
    </xf>
    <xf numFmtId="0" fontId="142" fillId="0" borderId="2" xfId="0" applyFont="1" applyBorder="1" applyAlignment="1">
      <alignment horizontal="center" vertical="center" wrapText="1"/>
    </xf>
    <xf numFmtId="49" fontId="49" fillId="0" borderId="2" xfId="87" applyNumberFormat="1" applyFont="1" applyFill="1" applyBorder="1" applyAlignment="1">
      <alignment horizontal="center" vertical="center" wrapText="1"/>
    </xf>
    <xf numFmtId="49" fontId="32" fillId="0" borderId="2" xfId="87" applyNumberFormat="1" applyFont="1" applyFill="1" applyBorder="1" applyAlignment="1">
      <alignment horizontal="center" vertical="center" wrapText="1"/>
    </xf>
    <xf numFmtId="0" fontId="24" fillId="7" borderId="2" xfId="0" applyFont="1" applyFill="1" applyBorder="1" applyAlignment="1" applyProtection="1">
      <alignment horizontal="center" vertical="center" wrapText="1"/>
    </xf>
    <xf numFmtId="0" fontId="24" fillId="7" borderId="4" xfId="0" applyFont="1" applyFill="1" applyBorder="1" applyAlignment="1" applyProtection="1">
      <alignment horizontal="center" vertical="center" wrapText="1"/>
    </xf>
    <xf numFmtId="0" fontId="30" fillId="7" borderId="4" xfId="0" applyFont="1" applyFill="1" applyBorder="1" applyAlignment="1" applyProtection="1">
      <alignment horizontal="center" vertical="center" wrapText="1"/>
    </xf>
    <xf numFmtId="179" fontId="6" fillId="22" borderId="2" xfId="87" applyNumberFormat="1" applyFont="1" applyFill="1" applyBorder="1" applyAlignment="1">
      <alignment horizontal="center" vertical="center" wrapText="1"/>
    </xf>
    <xf numFmtId="0" fontId="32" fillId="22" borderId="2" xfId="0" applyFont="1" applyFill="1" applyBorder="1" applyAlignment="1" applyProtection="1">
      <alignment horizontal="center" vertical="center" wrapText="1"/>
    </xf>
    <xf numFmtId="179" fontId="6" fillId="30" borderId="2" xfId="87" applyNumberFormat="1" applyFont="1" applyFill="1" applyBorder="1" applyAlignment="1">
      <alignment horizontal="center" vertical="center" wrapText="1"/>
    </xf>
    <xf numFmtId="0" fontId="24" fillId="30" borderId="2" xfId="0" applyFont="1" applyFill="1" applyBorder="1" applyAlignment="1" applyProtection="1">
      <alignment horizontal="center" vertical="center" wrapText="1"/>
    </xf>
    <xf numFmtId="0" fontId="8" fillId="30" borderId="0" xfId="0" applyFont="1" applyFill="1" applyAlignment="1">
      <alignment horizontal="center" vertical="center" wrapText="1"/>
    </xf>
    <xf numFmtId="0" fontId="30" fillId="7" borderId="2" xfId="0" applyFont="1" applyFill="1" applyBorder="1" applyAlignment="1" applyProtection="1">
      <alignment horizontal="center" vertical="center" wrapText="1"/>
    </xf>
  </cellXfs>
  <cellStyles count="11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3 5 195" xfId="49"/>
    <cellStyle name="60% - 强调文字颜色 3 3 157" xfId="50"/>
    <cellStyle name="40% - 强调文字颜色 2 2 140" xfId="51"/>
    <cellStyle name="20% - 强调文字颜色 2 3 204" xfId="52"/>
    <cellStyle name="计算 2 86" xfId="53"/>
    <cellStyle name="20% - 强调文字颜色 1 3 96" xfId="54"/>
    <cellStyle name="60% - 强调文字颜色 4 4 29" xfId="55"/>
    <cellStyle name="20% - 强调文字颜色 4 34" xfId="56"/>
    <cellStyle name="60% - 强调文字颜色 2 3 114" xfId="57"/>
    <cellStyle name="40% - 强调文字颜色 1 3 5" xfId="58"/>
    <cellStyle name="强调文字颜色 5 5 197" xfId="59"/>
    <cellStyle name="强调文字颜色 2 2 179" xfId="60"/>
    <cellStyle name="解释性文本 2 157" xfId="61"/>
    <cellStyle name="强调文字颜色 6 4 65" xfId="62"/>
    <cellStyle name="20% - 强调文字颜色 5 5 177" xfId="63"/>
    <cellStyle name="警告文本 2 166" xfId="64"/>
    <cellStyle name="差 4 149" xfId="65"/>
    <cellStyle name="适中 2 34" xfId="66"/>
    <cellStyle name="强调文字颜色 3 2 19" xfId="67"/>
    <cellStyle name="好_莲华 106" xfId="68"/>
    <cellStyle name="60% - 强调文字颜色 1 2 132" xfId="69"/>
    <cellStyle name="标题 5 199" xfId="70"/>
    <cellStyle name="60% - 强调文字颜色 6 8" xfId="71"/>
    <cellStyle name="链接单元格 3 108" xfId="72"/>
    <cellStyle name="标题 2 3 74" xfId="73"/>
    <cellStyle name="20% - 强调文字颜色 6 3 5" xfId="74"/>
    <cellStyle name="汇总 5 147" xfId="75"/>
    <cellStyle name="标题 3 2 199" xfId="76"/>
    <cellStyle name="标题 4 2 184" xfId="77"/>
    <cellStyle name="常规 9 2 2" xfId="78"/>
    <cellStyle name="标题 1 5 100" xfId="79"/>
    <cellStyle name="40% - 强调文字颜色 3 2 100" xfId="80"/>
    <cellStyle name="输入 3 91" xfId="81"/>
    <cellStyle name="40% - 强调文字颜色 6 5 65" xfId="82"/>
    <cellStyle name="注释 3 10" xfId="83"/>
    <cellStyle name="强调文字颜色 1 4 100" xfId="84"/>
    <cellStyle name="常规 4 2 3 2" xfId="85"/>
    <cellStyle name="常规 4 6 2" xfId="86"/>
    <cellStyle name="常规 2" xfId="87"/>
    <cellStyle name="常规 3" xfId="88"/>
    <cellStyle name="常规 4" xfId="89"/>
    <cellStyle name="常规 5" xfId="90"/>
    <cellStyle name="常规 6" xfId="91"/>
    <cellStyle name="常规 8" xfId="92"/>
    <cellStyle name="常规 9" xfId="93"/>
    <cellStyle name="常规 7 2 2 2" xfId="94"/>
    <cellStyle name="检查单元格 5 115" xfId="95"/>
    <cellStyle name="常规 10 2" xfId="96"/>
    <cellStyle name="常规 11" xfId="97"/>
    <cellStyle name="常规 14 2" xfId="98"/>
    <cellStyle name="常规 15 2" xfId="99"/>
    <cellStyle name="常规 18" xfId="100"/>
    <cellStyle name="常规 19" xfId="101"/>
    <cellStyle name="常规 24" xfId="102"/>
    <cellStyle name="常规 2 3" xfId="103"/>
    <cellStyle name="输出 2 100" xfId="104"/>
    <cellStyle name="常规 25" xfId="105"/>
    <cellStyle name="常规 27" xfId="106"/>
    <cellStyle name="常规 29" xfId="107"/>
    <cellStyle name="常规 3 32" xfId="108"/>
    <cellStyle name="常规 6 31" xfId="109"/>
    <cellStyle name="常规 7 2" xfId="110"/>
    <cellStyle name="常规_Sheet1" xfId="111"/>
    <cellStyle name="常规 9 4 2" xfId="112"/>
    <cellStyle name="常规 2 2 11" xfId="11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928599"/>
      <color rgb="00A9A3BF"/>
      <color rgb="00F4C966"/>
      <color rgb="00FFC000"/>
      <color rgb="0092D050"/>
      <color rgb="00CCFFCC"/>
      <color rgb="00FFFFFF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1" Type="http://schemas.openxmlformats.org/officeDocument/2006/relationships/styles" Target="styles.xml"/><Relationship Id="rId40" Type="http://schemas.openxmlformats.org/officeDocument/2006/relationships/sheetMetadata" Target="metadata.xml"/><Relationship Id="rId4" Type="http://schemas.openxmlformats.org/officeDocument/2006/relationships/worksheet" Target="worksheets/sheet4.xml"/><Relationship Id="rId39" Type="http://schemas.openxmlformats.org/officeDocument/2006/relationships/sharedStrings" Target="sharedStrings.xml"/><Relationship Id="rId38" Type="http://schemas.openxmlformats.org/officeDocument/2006/relationships/theme" Target="theme/theme1.xml"/><Relationship Id="rId37" Type="http://schemas.openxmlformats.org/officeDocument/2006/relationships/externalLink" Target="externalLinks/externalLink2.xml"/><Relationship Id="rId36" Type="http://schemas.openxmlformats.org/officeDocument/2006/relationships/externalLink" Target="externalLinks/externalLink1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0</xdr:row>
      <xdr:rowOff>18415</xdr:rowOff>
    </xdr:from>
    <xdr:to>
      <xdr:col>2</xdr:col>
      <xdr:colOff>173355</xdr:colOff>
      <xdr:row>0</xdr:row>
      <xdr:rowOff>342265</xdr:rowOff>
    </xdr:to>
    <xdr:pic>
      <xdr:nvPicPr>
        <xdr:cNvPr id="2" name="图片 1" descr="图片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8415"/>
          <a:ext cx="1135380" cy="3238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23</xdr:col>
      <xdr:colOff>266700</xdr:colOff>
      <xdr:row>0</xdr:row>
      <xdr:rowOff>9525</xdr:rowOff>
    </xdr:from>
    <xdr:to>
      <xdr:col>25</xdr:col>
      <xdr:colOff>62230</xdr:colOff>
      <xdr:row>0</xdr:row>
      <xdr:rowOff>437515</xdr:rowOff>
    </xdr:to>
    <xdr:pic>
      <xdr:nvPicPr>
        <xdr:cNvPr id="2" name="图片 1" descr="46423cb066a351f3bd64cdcb2ebd1b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0" y="9525"/>
          <a:ext cx="897890" cy="427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23</xdr:col>
      <xdr:colOff>85725</xdr:colOff>
      <xdr:row>0</xdr:row>
      <xdr:rowOff>635</xdr:rowOff>
    </xdr:from>
    <xdr:to>
      <xdr:col>24</xdr:col>
      <xdr:colOff>220345</xdr:colOff>
      <xdr:row>0</xdr:row>
      <xdr:rowOff>428625</xdr:rowOff>
    </xdr:to>
    <xdr:pic>
      <xdr:nvPicPr>
        <xdr:cNvPr id="2" name="图片 1" descr="46423cb066a351f3bd64cdcb2ebd1b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981940" y="635"/>
          <a:ext cx="934720" cy="427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ocuments\WeChat%20Files\wxid_cpnb47ttmte721\FileStorage\File\2021-09\2021&#24180;08&#26376;&#32771;&#21220;&#27719;&#24635;&#34920;(1)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Administrator\Documents\WeChat%20Files\wxid_cpnb47ttmte721\FileStorage\File\2021-09\2021&#24180;08&#26376;&#32771;&#21220;&#27719;&#24635;&#34920;(1)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、总部"/>
      <sheetName val="2、莲华"/>
      <sheetName val="莲华非全日制"/>
      <sheetName val="3、云大呈贡"/>
      <sheetName val="非全日制 (2)"/>
      <sheetName val="4、黑龙潭"/>
      <sheetName val="5、北辰"/>
      <sheetName val="6、安宁"/>
      <sheetName val="7、林职院（金殿） "/>
      <sheetName val="8、国土（阳宗海）"/>
      <sheetName val="9、财大附中"/>
      <sheetName val="10、国土学院（经开区）"/>
      <sheetName val="11、大理"/>
      <sheetName val="12、云大东陆校区"/>
      <sheetName val="东陆非全日制"/>
      <sheetName val="13、中医大学"/>
      <sheetName val="中医非全日制 "/>
      <sheetName val="14、应急厅"/>
      <sheetName val="15.小龙潭"/>
      <sheetName val="16.监狱管理局"/>
      <sheetName val="非全日制"/>
      <sheetName val="17、交警支队"/>
      <sheetName val="交警非全日制"/>
      <sheetName val="18、嵩明监狱"/>
      <sheetName val="19、昆明监狱"/>
      <sheetName val="20、云大东陆（青教院）"/>
      <sheetName val="青教院非全日制"/>
      <sheetName val="21、师范大学（联大校区）"/>
      <sheetName val="22、中铁"/>
      <sheetName val="23、体院"/>
      <sheetName val="24、昆明仓库"/>
      <sheetName val="25、森林公安"/>
      <sheetName val="26、地方志办公室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1、总部"/>
      <sheetName val="2、莲华"/>
      <sheetName val="莲华非全日制"/>
      <sheetName val="3、云大呈贡"/>
      <sheetName val="非全日制 (2)"/>
      <sheetName val="4、黑龙潭"/>
      <sheetName val="5、北辰"/>
      <sheetName val="6、安宁"/>
      <sheetName val="7、林职院（金殿） "/>
      <sheetName val="8、国土（阳宗海）"/>
      <sheetName val="9、财大附中"/>
      <sheetName val="10、国土学院（经开区）"/>
      <sheetName val="11、大理"/>
      <sheetName val="12、云大东陆校区"/>
      <sheetName val="东陆非全日制"/>
      <sheetName val="13、中医大学"/>
      <sheetName val="中医非全日制 "/>
      <sheetName val="14、应急厅"/>
      <sheetName val="15.小龙潭"/>
      <sheetName val="16.监狱管理局"/>
      <sheetName val="非全日制"/>
      <sheetName val="17、交警支队"/>
      <sheetName val="交警非全日制"/>
      <sheetName val="18、嵩明监狱"/>
      <sheetName val="19、昆明监狱"/>
      <sheetName val="20、云大东陆（青教院）"/>
      <sheetName val="青教院非全日制"/>
      <sheetName val="21、师范大学（联大校区）"/>
      <sheetName val="22、中铁"/>
      <sheetName val="23、体院"/>
      <sheetName val="24、昆明仓库"/>
      <sheetName val="25、森林公安"/>
      <sheetName val="26、地方志办公室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  <pageSetUpPr fitToPage="1"/>
  </sheetPr>
  <dimension ref="A1:XFD49"/>
  <sheetViews>
    <sheetView zoomScale="80" zoomScaleNormal="80" topLeftCell="A2" workbookViewId="0">
      <pane xSplit="2" ySplit="1" topLeftCell="C3" activePane="bottomRight" state="frozen"/>
      <selection/>
      <selection pane="topRight"/>
      <selection pane="bottomLeft"/>
      <selection pane="bottomRight" activeCell="AK9" sqref="AK9"/>
    </sheetView>
  </sheetViews>
  <sheetFormatPr defaultColWidth="9" defaultRowHeight="45" customHeight="1"/>
  <cols>
    <col min="1" max="1" width="7.35833333333333" style="625" customWidth="1"/>
    <col min="2" max="2" width="13.75" style="625" customWidth="1"/>
    <col min="3" max="3" width="9.85833333333333" style="625" hidden="1" customWidth="1"/>
    <col min="4" max="4" width="11.6583333333333" style="625" hidden="1" customWidth="1"/>
    <col min="5" max="5" width="8.60833333333333" style="625" hidden="1" customWidth="1"/>
    <col min="6" max="6" width="5.69166666666667" style="625" hidden="1" customWidth="1"/>
    <col min="7" max="14" width="5.13333333333333" style="625" hidden="1" customWidth="1"/>
    <col min="15" max="15" width="24.9916666666667" style="625" hidden="1" customWidth="1"/>
    <col min="16" max="16" width="8.33333333333333" style="625" hidden="1" customWidth="1"/>
    <col min="17" max="17" width="9.43333333333333" style="625" hidden="1" customWidth="1"/>
    <col min="18" max="18" width="10.9666666666667" style="625" hidden="1" customWidth="1"/>
    <col min="19" max="19" width="23.8916666666667" style="625" hidden="1" customWidth="1"/>
    <col min="20" max="20" width="8.05" style="1953" hidden="1" customWidth="1"/>
    <col min="21" max="21" width="8.05" style="1953" customWidth="1"/>
    <col min="22" max="22" width="7.775" style="1954" customWidth="1"/>
    <col min="23" max="28" width="6.93333333333333" style="1380" customWidth="1"/>
    <col min="29" max="29" width="6.525" style="1380" customWidth="1"/>
    <col min="30" max="30" width="6.525" style="1953" customWidth="1"/>
    <col min="31" max="32" width="5.96666666666667" style="1380" customWidth="1"/>
    <col min="33" max="33" width="7.63333333333333" style="1380" customWidth="1"/>
    <col min="34" max="36" width="6.93333333333333" style="1380" customWidth="1"/>
    <col min="37" max="37" width="8.46666666666667" style="1380" customWidth="1"/>
    <col min="38" max="38" width="5.41666666666667" style="1380" customWidth="1"/>
    <col min="39" max="39" width="7.35833333333333" style="1954" customWidth="1"/>
    <col min="40" max="40" width="5.55833333333333" style="1380" customWidth="1"/>
    <col min="41" max="41" width="7.08333333333333" style="1380" customWidth="1"/>
    <col min="42" max="42" width="6.8" style="1954" customWidth="1"/>
    <col min="43" max="44" width="6.525" style="1380" customWidth="1"/>
    <col min="45" max="45" width="6.80833333333333" style="1380" customWidth="1"/>
    <col min="46" max="46" width="8.475" style="1380" customWidth="1"/>
    <col min="47" max="47" width="7.35833333333333" style="1954" customWidth="1"/>
    <col min="48" max="48" width="16.55" style="1954" customWidth="1"/>
    <col min="49" max="49" width="27.5" style="1955" customWidth="1"/>
    <col min="50" max="50" width="17.6416666666667" style="1856" customWidth="1"/>
    <col min="51" max="51" width="26.4083333333333" style="1856" customWidth="1"/>
    <col min="52" max="16381" width="9" style="1856"/>
    <col min="16383" max="16384" width="9" style="1856"/>
  </cols>
  <sheetData>
    <row r="1" ht="30" customHeight="1" spans="1:49">
      <c r="A1" s="1910" t="s">
        <v>0</v>
      </c>
      <c r="B1" s="1956" t="s">
        <v>1</v>
      </c>
      <c r="C1" s="1890" t="s">
        <v>2</v>
      </c>
      <c r="D1" s="1891" t="s">
        <v>3</v>
      </c>
      <c r="E1" s="1890" t="s">
        <v>4</v>
      </c>
      <c r="F1" s="1890" t="s">
        <v>5</v>
      </c>
      <c r="G1" s="1890" t="s">
        <v>6</v>
      </c>
      <c r="H1" s="1516" t="s">
        <v>7</v>
      </c>
      <c r="I1" s="1890" t="s">
        <v>8</v>
      </c>
      <c r="J1" s="1890" t="s">
        <v>9</v>
      </c>
      <c r="K1" s="1910" t="s">
        <v>10</v>
      </c>
      <c r="L1" s="1890" t="s">
        <v>11</v>
      </c>
      <c r="M1" s="1890" t="s">
        <v>12</v>
      </c>
      <c r="N1" s="1890" t="s">
        <v>13</v>
      </c>
      <c r="O1" s="1890" t="s">
        <v>14</v>
      </c>
      <c r="P1" s="1890" t="s">
        <v>15</v>
      </c>
      <c r="Q1" s="1890" t="s">
        <v>16</v>
      </c>
      <c r="R1" s="1916" t="s">
        <v>17</v>
      </c>
      <c r="S1" s="1516" t="s">
        <v>18</v>
      </c>
      <c r="T1" s="2010"/>
      <c r="U1" s="2010" t="s">
        <v>19</v>
      </c>
      <c r="V1" s="2011"/>
      <c r="W1" s="2010"/>
      <c r="X1" s="2010"/>
      <c r="Y1" s="2010"/>
      <c r="Z1" s="2010"/>
      <c r="AA1" s="2010"/>
      <c r="AB1" s="2010"/>
      <c r="AC1" s="2010"/>
      <c r="AD1" s="2042"/>
      <c r="AE1" s="2010"/>
      <c r="AF1" s="2010"/>
      <c r="AG1" s="2010"/>
      <c r="AH1" s="2010"/>
      <c r="AI1" s="2010"/>
      <c r="AJ1" s="2010"/>
      <c r="AK1" s="2010"/>
      <c r="AL1" s="2010"/>
      <c r="AM1" s="2010"/>
      <c r="AN1" s="2010"/>
      <c r="AO1" s="2010"/>
      <c r="AP1" s="2011"/>
      <c r="AQ1" s="2010"/>
      <c r="AR1" s="2010"/>
      <c r="AS1" s="2010"/>
      <c r="AT1" s="2010"/>
      <c r="AU1" s="2011"/>
      <c r="AV1" s="2066"/>
      <c r="AW1" s="2078">
        <v>0</v>
      </c>
    </row>
    <row r="2" ht="52" customHeight="1" spans="1:50">
      <c r="A2" s="1911"/>
      <c r="B2" s="1957"/>
      <c r="C2" s="1892"/>
      <c r="D2" s="1893"/>
      <c r="E2" s="1892"/>
      <c r="F2" s="1892"/>
      <c r="G2" s="1892"/>
      <c r="H2" s="1894" t="s">
        <v>20</v>
      </c>
      <c r="I2" s="1892"/>
      <c r="J2" s="1892"/>
      <c r="K2" s="1911"/>
      <c r="L2" s="1892"/>
      <c r="M2" s="1892"/>
      <c r="N2" s="1912"/>
      <c r="O2" s="1892"/>
      <c r="P2" s="1892"/>
      <c r="Q2" s="1892"/>
      <c r="R2" s="1919"/>
      <c r="S2" s="1516"/>
      <c r="T2" s="2012" t="s">
        <v>21</v>
      </c>
      <c r="U2" s="2012" t="s">
        <v>22</v>
      </c>
      <c r="V2" s="2013" t="s">
        <v>23</v>
      </c>
      <c r="W2" s="2014" t="s">
        <v>24</v>
      </c>
      <c r="X2" s="2014" t="s">
        <v>25</v>
      </c>
      <c r="Y2" s="2014" t="s">
        <v>26</v>
      </c>
      <c r="Z2" s="2014" t="s">
        <v>27</v>
      </c>
      <c r="AA2" s="2014" t="s">
        <v>28</v>
      </c>
      <c r="AB2" s="2014" t="s">
        <v>29</v>
      </c>
      <c r="AC2" s="2014" t="s">
        <v>30</v>
      </c>
      <c r="AD2" s="2043" t="s">
        <v>31</v>
      </c>
      <c r="AE2" s="2014" t="s">
        <v>21</v>
      </c>
      <c r="AF2" s="2014" t="s">
        <v>32</v>
      </c>
      <c r="AG2" s="2014" t="s">
        <v>33</v>
      </c>
      <c r="AH2" s="2014" t="s">
        <v>34</v>
      </c>
      <c r="AI2" s="2014" t="s">
        <v>35</v>
      </c>
      <c r="AJ2" s="2014" t="s">
        <v>36</v>
      </c>
      <c r="AK2" s="2014" t="s">
        <v>37</v>
      </c>
      <c r="AL2" s="2014" t="s">
        <v>38</v>
      </c>
      <c r="AM2" s="2013" t="s">
        <v>39</v>
      </c>
      <c r="AN2" s="2014" t="s">
        <v>40</v>
      </c>
      <c r="AO2" s="2014" t="s">
        <v>41</v>
      </c>
      <c r="AP2" s="2013" t="s">
        <v>42</v>
      </c>
      <c r="AQ2" s="2014" t="s">
        <v>43</v>
      </c>
      <c r="AR2" s="2014" t="s">
        <v>44</v>
      </c>
      <c r="AS2" s="2014" t="s">
        <v>45</v>
      </c>
      <c r="AT2" s="2014" t="s">
        <v>46</v>
      </c>
      <c r="AU2" s="2013" t="s">
        <v>47</v>
      </c>
      <c r="AV2" s="2013" t="s">
        <v>48</v>
      </c>
      <c r="AW2" s="2079" t="s">
        <v>49</v>
      </c>
      <c r="AX2" s="13"/>
    </row>
    <row r="3" ht="49" customHeight="1" spans="1:51">
      <c r="A3" s="1958">
        <f>ROW()-2</f>
        <v>1</v>
      </c>
      <c r="B3" s="1959" t="s">
        <v>50</v>
      </c>
      <c r="C3" s="965" t="s">
        <v>51</v>
      </c>
      <c r="D3" s="965" t="s">
        <v>52</v>
      </c>
      <c r="E3" s="965" t="s">
        <v>53</v>
      </c>
      <c r="F3" s="1902">
        <v>0</v>
      </c>
      <c r="G3" s="965">
        <v>0</v>
      </c>
      <c r="H3" s="965">
        <v>0</v>
      </c>
      <c r="I3" s="965">
        <v>0</v>
      </c>
      <c r="J3" s="965">
        <v>0</v>
      </c>
      <c r="K3" s="9">
        <v>0</v>
      </c>
      <c r="L3" s="965">
        <v>0</v>
      </c>
      <c r="M3" s="965">
        <v>0</v>
      </c>
      <c r="N3" s="965">
        <f t="shared" ref="N3:N17" si="0">K3+L3-M3</f>
        <v>0</v>
      </c>
      <c r="O3" s="965" t="s">
        <v>54</v>
      </c>
      <c r="P3" s="965">
        <v>0</v>
      </c>
      <c r="Q3" s="965">
        <v>0</v>
      </c>
      <c r="R3" s="965">
        <f t="shared" ref="R3:R32" si="1">P3*Q3</f>
        <v>0</v>
      </c>
      <c r="S3" s="1926" t="s">
        <v>55</v>
      </c>
      <c r="T3" s="179">
        <v>0</v>
      </c>
      <c r="U3" s="21">
        <v>0</v>
      </c>
      <c r="V3" s="40"/>
      <c r="W3" s="2015"/>
      <c r="X3" s="2015"/>
      <c r="Y3" s="2015"/>
      <c r="Z3" s="2030"/>
      <c r="AA3" s="2015"/>
      <c r="AB3" s="2030"/>
      <c r="AC3" s="31"/>
      <c r="AD3" s="31"/>
      <c r="AE3" s="179">
        <v>0</v>
      </c>
      <c r="AF3" s="31"/>
      <c r="AG3" s="31"/>
      <c r="AH3" s="31">
        <v>0</v>
      </c>
      <c r="AI3" s="31">
        <v>0</v>
      </c>
      <c r="AJ3" s="31">
        <v>0</v>
      </c>
      <c r="AK3" s="2057">
        <f>SUM(V3:AJ3)</f>
        <v>0</v>
      </c>
      <c r="AL3" s="2058">
        <f t="shared" ref="AL3:AL28" si="2">H3</f>
        <v>0</v>
      </c>
      <c r="AM3" s="1633">
        <v>0</v>
      </c>
      <c r="AN3" s="2058">
        <f>G3*2</f>
        <v>0</v>
      </c>
      <c r="AO3" s="2057"/>
      <c r="AP3" s="40">
        <v>444.52</v>
      </c>
      <c r="AQ3" s="41">
        <v>100</v>
      </c>
      <c r="AR3" s="41"/>
      <c r="AS3" s="41"/>
      <c r="AT3" s="41">
        <f t="shared" ref="AT3:AT46" si="3">SUM(AM3:AS3)</f>
        <v>544.52</v>
      </c>
      <c r="AV3" s="41">
        <f>AK3-AT3</f>
        <v>-544.52</v>
      </c>
      <c r="AW3" s="2080" t="s">
        <v>56</v>
      </c>
      <c r="AX3" s="1939" t="s">
        <v>54</v>
      </c>
      <c r="AY3" s="1856" t="s">
        <v>55</v>
      </c>
    </row>
    <row r="4" ht="79" customHeight="1" spans="1:51">
      <c r="A4" s="1958">
        <f t="shared" ref="A4:A13" si="4">ROW()-2</f>
        <v>2</v>
      </c>
      <c r="B4" s="1959" t="s">
        <v>57</v>
      </c>
      <c r="C4" s="965" t="s">
        <v>51</v>
      </c>
      <c r="D4" s="965" t="s">
        <v>58</v>
      </c>
      <c r="E4" s="965" t="s">
        <v>53</v>
      </c>
      <c r="F4" s="1902">
        <v>31</v>
      </c>
      <c r="G4" s="965">
        <v>0</v>
      </c>
      <c r="H4" s="965">
        <v>0</v>
      </c>
      <c r="I4" s="9">
        <v>0</v>
      </c>
      <c r="J4" s="9">
        <v>0</v>
      </c>
      <c r="K4" s="9">
        <v>3.2</v>
      </c>
      <c r="L4" s="9">
        <v>2</v>
      </c>
      <c r="M4" s="9">
        <v>2</v>
      </c>
      <c r="N4" s="9">
        <f t="shared" si="0"/>
        <v>3.2</v>
      </c>
      <c r="O4" s="965" t="s">
        <v>59</v>
      </c>
      <c r="P4" s="965">
        <v>12</v>
      </c>
      <c r="Q4" s="965">
        <v>110</v>
      </c>
      <c r="R4" s="965">
        <f t="shared" si="1"/>
        <v>1320</v>
      </c>
      <c r="S4" s="2016" t="s">
        <v>60</v>
      </c>
      <c r="T4" s="179">
        <v>200</v>
      </c>
      <c r="U4" s="21">
        <v>5600</v>
      </c>
      <c r="V4" s="40">
        <v>1800</v>
      </c>
      <c r="W4" s="2015">
        <v>1100</v>
      </c>
      <c r="X4" s="2015">
        <v>500</v>
      </c>
      <c r="Y4" s="2015">
        <v>700</v>
      </c>
      <c r="Z4" s="2030">
        <v>500</v>
      </c>
      <c r="AA4" s="2015">
        <v>500</v>
      </c>
      <c r="AB4" s="2030">
        <v>500</v>
      </c>
      <c r="AC4" s="31"/>
      <c r="AD4" s="31"/>
      <c r="AE4" s="179">
        <v>200</v>
      </c>
      <c r="AF4" s="31">
        <v>11</v>
      </c>
      <c r="AG4" s="31">
        <v>1320</v>
      </c>
      <c r="AH4" s="31">
        <v>500</v>
      </c>
      <c r="AI4" s="31">
        <v>0</v>
      </c>
      <c r="AJ4" s="31">
        <v>100</v>
      </c>
      <c r="AK4" s="2057">
        <f>SUM(V4:AJ4)</f>
        <v>7731</v>
      </c>
      <c r="AL4" s="2058">
        <f t="shared" si="2"/>
        <v>0</v>
      </c>
      <c r="AM4" s="1633">
        <f>U4/F4*AL4</f>
        <v>0</v>
      </c>
      <c r="AN4" s="2058">
        <f>G4*2</f>
        <v>0</v>
      </c>
      <c r="AO4" s="2057"/>
      <c r="AP4" s="40">
        <v>444.52</v>
      </c>
      <c r="AQ4" s="41">
        <v>100</v>
      </c>
      <c r="AR4" s="42"/>
      <c r="AS4" s="42"/>
      <c r="AT4" s="41">
        <f t="shared" si="3"/>
        <v>544.52</v>
      </c>
      <c r="AU4" s="41">
        <f>AK4-AT4</f>
        <v>7186.48</v>
      </c>
      <c r="AV4" s="41"/>
      <c r="AW4" s="2080" t="s">
        <v>61</v>
      </c>
      <c r="AX4" s="2081" t="s">
        <v>54</v>
      </c>
      <c r="AY4" s="1856" t="s">
        <v>60</v>
      </c>
    </row>
    <row r="5" ht="123" customHeight="1" spans="1:51">
      <c r="A5" s="1958">
        <f t="shared" si="4"/>
        <v>3</v>
      </c>
      <c r="B5" s="1959" t="s">
        <v>62</v>
      </c>
      <c r="C5" s="965" t="s">
        <v>63</v>
      </c>
      <c r="D5" s="965" t="s">
        <v>64</v>
      </c>
      <c r="E5" s="965" t="s">
        <v>53</v>
      </c>
      <c r="F5" s="1902">
        <v>31</v>
      </c>
      <c r="G5" s="965">
        <v>0</v>
      </c>
      <c r="H5" s="965">
        <v>0</v>
      </c>
      <c r="I5" s="965">
        <v>0</v>
      </c>
      <c r="J5" s="965">
        <v>0</v>
      </c>
      <c r="K5" s="9">
        <v>0</v>
      </c>
      <c r="L5" s="965">
        <v>0</v>
      </c>
      <c r="M5" s="965">
        <v>0</v>
      </c>
      <c r="N5" s="965">
        <f t="shared" si="0"/>
        <v>0</v>
      </c>
      <c r="O5" s="965" t="s">
        <v>54</v>
      </c>
      <c r="P5" s="965">
        <v>30</v>
      </c>
      <c r="Q5" s="965">
        <v>90</v>
      </c>
      <c r="R5" s="965">
        <f t="shared" si="1"/>
        <v>2700</v>
      </c>
      <c r="S5" s="2016" t="s">
        <v>65</v>
      </c>
      <c r="T5" s="179">
        <v>200</v>
      </c>
      <c r="U5" s="21">
        <v>9000</v>
      </c>
      <c r="V5" s="40">
        <v>3500</v>
      </c>
      <c r="W5" s="2015">
        <v>1800</v>
      </c>
      <c r="X5" s="2015">
        <v>1500</v>
      </c>
      <c r="Y5" s="2015">
        <v>700</v>
      </c>
      <c r="Z5" s="2030">
        <v>500</v>
      </c>
      <c r="AA5" s="2015">
        <v>500</v>
      </c>
      <c r="AB5" s="2030">
        <v>500</v>
      </c>
      <c r="AC5" s="2044">
        <v>1000</v>
      </c>
      <c r="AD5" s="31"/>
      <c r="AE5" s="179">
        <v>200</v>
      </c>
      <c r="AF5" s="31">
        <v>11</v>
      </c>
      <c r="AG5" s="31">
        <f>-600+2700</f>
        <v>2100</v>
      </c>
      <c r="AH5" s="31">
        <v>500</v>
      </c>
      <c r="AI5" s="31">
        <v>0</v>
      </c>
      <c r="AJ5" s="31">
        <v>100</v>
      </c>
      <c r="AK5" s="2057">
        <f>SUM(V5:AJ5)</f>
        <v>12911</v>
      </c>
      <c r="AL5" s="2058">
        <f t="shared" si="2"/>
        <v>0</v>
      </c>
      <c r="AM5" s="1633">
        <f>U5/F5*AL5</f>
        <v>0</v>
      </c>
      <c r="AN5" s="2058">
        <f>G5*2</f>
        <v>0</v>
      </c>
      <c r="AO5" s="2057">
        <v>616.67</v>
      </c>
      <c r="AP5" s="40">
        <v>444.52</v>
      </c>
      <c r="AQ5" s="41">
        <v>100</v>
      </c>
      <c r="AR5" s="42"/>
      <c r="AS5" s="41"/>
      <c r="AT5" s="41">
        <f t="shared" si="3"/>
        <v>1161.19</v>
      </c>
      <c r="AU5" s="41">
        <f>AK5-AT5</f>
        <v>11749.81</v>
      </c>
      <c r="AV5" s="41"/>
      <c r="AW5" s="2080" t="s">
        <v>66</v>
      </c>
      <c r="AX5" s="1939" t="s">
        <v>67</v>
      </c>
      <c r="AY5" s="1856" t="s">
        <v>68</v>
      </c>
    </row>
    <row r="6" ht="31" customHeight="1" spans="1:50">
      <c r="A6" s="1958">
        <f t="shared" si="4"/>
        <v>4</v>
      </c>
      <c r="B6" s="1959" t="s">
        <v>69</v>
      </c>
      <c r="C6" s="965" t="s">
        <v>70</v>
      </c>
      <c r="D6" s="965" t="s">
        <v>71</v>
      </c>
      <c r="E6" s="965" t="s">
        <v>53</v>
      </c>
      <c r="F6" s="1902">
        <v>31</v>
      </c>
      <c r="G6" s="965">
        <v>0</v>
      </c>
      <c r="H6" s="965">
        <v>0</v>
      </c>
      <c r="I6" s="965">
        <v>0</v>
      </c>
      <c r="J6" s="965">
        <v>0</v>
      </c>
      <c r="K6" s="9">
        <v>0</v>
      </c>
      <c r="L6" s="965">
        <v>0</v>
      </c>
      <c r="M6" s="965">
        <v>0</v>
      </c>
      <c r="N6" s="965">
        <f t="shared" si="0"/>
        <v>0</v>
      </c>
      <c r="O6" s="965" t="s">
        <v>54</v>
      </c>
      <c r="P6" s="965">
        <v>0</v>
      </c>
      <c r="Q6" s="965">
        <v>0</v>
      </c>
      <c r="R6" s="965">
        <f t="shared" si="1"/>
        <v>0</v>
      </c>
      <c r="S6" s="2017"/>
      <c r="T6" s="179">
        <v>200</v>
      </c>
      <c r="U6" s="21">
        <v>800</v>
      </c>
      <c r="V6" s="40"/>
      <c r="W6" s="2015"/>
      <c r="X6" s="2015"/>
      <c r="Y6" s="2015"/>
      <c r="Z6" s="2030"/>
      <c r="AA6" s="2015"/>
      <c r="AB6" s="2030"/>
      <c r="AC6" s="31"/>
      <c r="AD6" s="31"/>
      <c r="AE6" s="179">
        <v>200</v>
      </c>
      <c r="AF6" s="31">
        <v>11</v>
      </c>
      <c r="AG6" s="31">
        <v>0</v>
      </c>
      <c r="AH6" s="31">
        <v>500</v>
      </c>
      <c r="AI6" s="31">
        <v>0</v>
      </c>
      <c r="AJ6" s="31">
        <v>300</v>
      </c>
      <c r="AK6" s="2057">
        <f t="shared" ref="AK6:AK46" si="5">SUM(V6:AJ6)</f>
        <v>1011</v>
      </c>
      <c r="AL6" s="2058">
        <f t="shared" si="2"/>
        <v>0</v>
      </c>
      <c r="AM6" s="1633">
        <v>0</v>
      </c>
      <c r="AN6" s="2058">
        <f>G6*2</f>
        <v>0</v>
      </c>
      <c r="AO6" s="2057"/>
      <c r="AP6" s="42">
        <v>0</v>
      </c>
      <c r="AQ6" s="41">
        <v>0</v>
      </c>
      <c r="AR6" s="42"/>
      <c r="AS6" s="41"/>
      <c r="AT6" s="41">
        <f t="shared" si="3"/>
        <v>0</v>
      </c>
      <c r="AU6" s="41">
        <f>AK6-AT6</f>
        <v>1011</v>
      </c>
      <c r="AV6" s="41"/>
      <c r="AW6" s="943" t="s">
        <v>72</v>
      </c>
      <c r="AX6" s="1939" t="s">
        <v>54</v>
      </c>
    </row>
    <row r="7" ht="79" customHeight="1" spans="1:51">
      <c r="A7" s="1958">
        <f t="shared" si="4"/>
        <v>5</v>
      </c>
      <c r="B7" s="1959" t="s">
        <v>73</v>
      </c>
      <c r="C7" s="965" t="s">
        <v>74</v>
      </c>
      <c r="D7" s="965" t="s">
        <v>75</v>
      </c>
      <c r="E7" s="965" t="s">
        <v>53</v>
      </c>
      <c r="F7" s="1902">
        <v>31</v>
      </c>
      <c r="G7" s="965">
        <v>0</v>
      </c>
      <c r="H7" s="965">
        <v>0</v>
      </c>
      <c r="I7" s="965">
        <v>0</v>
      </c>
      <c r="J7" s="965">
        <v>0</v>
      </c>
      <c r="K7" s="9">
        <v>0</v>
      </c>
      <c r="L7" s="965">
        <v>0</v>
      </c>
      <c r="M7" s="965">
        <v>0</v>
      </c>
      <c r="N7" s="965">
        <f t="shared" si="0"/>
        <v>0</v>
      </c>
      <c r="O7" s="965" t="s">
        <v>54</v>
      </c>
      <c r="P7" s="965">
        <v>12</v>
      </c>
      <c r="Q7" s="965">
        <v>110</v>
      </c>
      <c r="R7" s="965">
        <f t="shared" si="1"/>
        <v>1320</v>
      </c>
      <c r="S7" s="2016" t="s">
        <v>76</v>
      </c>
      <c r="T7" s="179">
        <v>200</v>
      </c>
      <c r="U7" s="21">
        <v>5800</v>
      </c>
      <c r="V7" s="40">
        <v>2000</v>
      </c>
      <c r="W7" s="2015">
        <v>1100</v>
      </c>
      <c r="X7" s="2015">
        <v>500</v>
      </c>
      <c r="Y7" s="2015">
        <v>700</v>
      </c>
      <c r="Z7" s="2030">
        <v>500</v>
      </c>
      <c r="AA7" s="2015">
        <v>500</v>
      </c>
      <c r="AB7" s="2030">
        <v>500</v>
      </c>
      <c r="AC7" s="2044">
        <v>1200</v>
      </c>
      <c r="AD7" s="31"/>
      <c r="AE7" s="179">
        <v>200</v>
      </c>
      <c r="AF7" s="31">
        <v>11</v>
      </c>
      <c r="AG7" s="31">
        <f>360+1320</f>
        <v>1680</v>
      </c>
      <c r="AH7" s="31">
        <v>500</v>
      </c>
      <c r="AI7" s="31">
        <v>0</v>
      </c>
      <c r="AJ7" s="31">
        <v>300</v>
      </c>
      <c r="AK7" s="2057">
        <f t="shared" si="5"/>
        <v>9691</v>
      </c>
      <c r="AL7" s="2058">
        <f t="shared" si="2"/>
        <v>0</v>
      </c>
      <c r="AM7" s="1633">
        <f t="shared" ref="AM7:AM18" si="6">U7/F7*AL7</f>
        <v>0</v>
      </c>
      <c r="AN7" s="2058">
        <f>G7*2</f>
        <v>0</v>
      </c>
      <c r="AO7" s="2057">
        <v>287.11</v>
      </c>
      <c r="AP7" s="42">
        <v>0</v>
      </c>
      <c r="AQ7" s="41">
        <v>0</v>
      </c>
      <c r="AR7" s="42"/>
      <c r="AS7" s="41"/>
      <c r="AT7" s="41">
        <f t="shared" si="3"/>
        <v>287.11</v>
      </c>
      <c r="AU7" s="41">
        <f>AK7-AT7</f>
        <v>9403.89</v>
      </c>
      <c r="AV7" s="41"/>
      <c r="AW7" s="2080" t="s">
        <v>77</v>
      </c>
      <c r="AX7" s="1939" t="s">
        <v>54</v>
      </c>
      <c r="AY7" s="1856" t="s">
        <v>78</v>
      </c>
    </row>
    <row r="8" ht="37" customHeight="1" spans="1:51">
      <c r="A8" s="1958">
        <f t="shared" si="4"/>
        <v>6</v>
      </c>
      <c r="B8" s="1960" t="s">
        <v>79</v>
      </c>
      <c r="C8" s="965" t="s">
        <v>80</v>
      </c>
      <c r="D8" s="965" t="s">
        <v>81</v>
      </c>
      <c r="E8" s="965" t="s">
        <v>53</v>
      </c>
      <c r="F8" s="1902">
        <v>31</v>
      </c>
      <c r="G8" s="965">
        <v>0</v>
      </c>
      <c r="H8" s="965">
        <v>0</v>
      </c>
      <c r="I8" s="965">
        <v>0</v>
      </c>
      <c r="J8" s="965">
        <v>0</v>
      </c>
      <c r="K8" s="9">
        <v>0</v>
      </c>
      <c r="L8" s="965">
        <v>0</v>
      </c>
      <c r="M8" s="965">
        <v>0</v>
      </c>
      <c r="N8" s="965">
        <f t="shared" si="0"/>
        <v>0</v>
      </c>
      <c r="O8" s="965" t="s">
        <v>54</v>
      </c>
      <c r="P8" s="965">
        <v>7</v>
      </c>
      <c r="Q8" s="965">
        <v>0</v>
      </c>
      <c r="R8" s="965">
        <f t="shared" si="1"/>
        <v>0</v>
      </c>
      <c r="S8" s="1926" t="s">
        <v>82</v>
      </c>
      <c r="T8" s="179">
        <v>0</v>
      </c>
      <c r="U8" s="21">
        <v>570</v>
      </c>
      <c r="V8" s="40">
        <v>570</v>
      </c>
      <c r="W8" s="2018">
        <v>0</v>
      </c>
      <c r="X8" s="2019">
        <v>0</v>
      </c>
      <c r="Y8" s="2019">
        <v>0</v>
      </c>
      <c r="Z8" s="2030">
        <v>0</v>
      </c>
      <c r="AA8" s="2019">
        <v>0</v>
      </c>
      <c r="AB8" s="2030"/>
      <c r="AC8" s="31"/>
      <c r="AD8" s="31"/>
      <c r="AE8" s="179">
        <v>0</v>
      </c>
      <c r="AF8" s="31"/>
      <c r="AG8" s="31"/>
      <c r="AH8" s="31"/>
      <c r="AI8" s="31"/>
      <c r="AJ8" s="31"/>
      <c r="AK8" s="2057">
        <f t="shared" si="5"/>
        <v>570</v>
      </c>
      <c r="AL8" s="2058">
        <f t="shared" si="2"/>
        <v>0</v>
      </c>
      <c r="AM8" s="1633">
        <f t="shared" si="6"/>
        <v>0</v>
      </c>
      <c r="AN8" s="2058"/>
      <c r="AO8" s="2057"/>
      <c r="AP8" s="40">
        <v>445</v>
      </c>
      <c r="AQ8" s="41">
        <v>100</v>
      </c>
      <c r="AR8" s="42"/>
      <c r="AS8" s="41"/>
      <c r="AT8" s="41">
        <f t="shared" si="3"/>
        <v>545</v>
      </c>
      <c r="AU8" s="41">
        <f>AK8-AT8</f>
        <v>25</v>
      </c>
      <c r="AV8" s="41"/>
      <c r="AW8" s="2080" t="s">
        <v>83</v>
      </c>
      <c r="AX8" s="2082"/>
      <c r="AY8" s="1856" t="s">
        <v>82</v>
      </c>
    </row>
    <row r="9" ht="87" customHeight="1" spans="1:51">
      <c r="A9" s="1958">
        <f t="shared" si="4"/>
        <v>7</v>
      </c>
      <c r="B9" s="1960" t="s">
        <v>84</v>
      </c>
      <c r="C9" s="965" t="s">
        <v>85</v>
      </c>
      <c r="D9" s="1961" t="s">
        <v>86</v>
      </c>
      <c r="E9" s="1777" t="s">
        <v>53</v>
      </c>
      <c r="F9" s="1902">
        <v>31</v>
      </c>
      <c r="G9" s="965">
        <v>0</v>
      </c>
      <c r="H9" s="965">
        <v>31</v>
      </c>
      <c r="I9" s="1963">
        <v>0</v>
      </c>
      <c r="J9" s="965">
        <v>0</v>
      </c>
      <c r="K9" s="2003">
        <v>3.1</v>
      </c>
      <c r="L9" s="965">
        <v>0</v>
      </c>
      <c r="M9" s="965">
        <v>0</v>
      </c>
      <c r="N9" s="965">
        <f t="shared" si="0"/>
        <v>3.1</v>
      </c>
      <c r="O9" s="9" t="s">
        <v>87</v>
      </c>
      <c r="P9" s="965">
        <v>9</v>
      </c>
      <c r="Q9" s="965">
        <v>0</v>
      </c>
      <c r="R9" s="965">
        <f t="shared" si="1"/>
        <v>0</v>
      </c>
      <c r="S9" s="207" t="s">
        <v>88</v>
      </c>
      <c r="T9" s="179">
        <v>200</v>
      </c>
      <c r="U9" s="21">
        <v>4900</v>
      </c>
      <c r="V9" s="40">
        <v>2200</v>
      </c>
      <c r="W9" s="2018">
        <v>1000</v>
      </c>
      <c r="X9" s="2019">
        <v>500</v>
      </c>
      <c r="Y9" s="2019">
        <v>300</v>
      </c>
      <c r="Z9" s="2030">
        <v>200</v>
      </c>
      <c r="AA9" s="2019">
        <v>200</v>
      </c>
      <c r="AB9" s="2030">
        <v>500</v>
      </c>
      <c r="AC9" s="31"/>
      <c r="AD9" s="31"/>
      <c r="AE9" s="179">
        <v>200</v>
      </c>
      <c r="AF9" s="31">
        <v>11</v>
      </c>
      <c r="AG9" s="31">
        <v>0</v>
      </c>
      <c r="AH9" s="31"/>
      <c r="AI9" s="31"/>
      <c r="AJ9" s="31"/>
      <c r="AK9" s="2057">
        <f t="shared" si="5"/>
        <v>5111</v>
      </c>
      <c r="AL9" s="2058">
        <f t="shared" si="2"/>
        <v>31</v>
      </c>
      <c r="AM9" s="1633">
        <f t="shared" si="6"/>
        <v>4900</v>
      </c>
      <c r="AN9" s="2058">
        <f>G9*2</f>
        <v>0</v>
      </c>
      <c r="AO9" s="2057"/>
      <c r="AP9" s="40">
        <v>444.52</v>
      </c>
      <c r="AQ9" s="41">
        <v>100</v>
      </c>
      <c r="AR9" s="42"/>
      <c r="AS9" s="41"/>
      <c r="AT9" s="41">
        <f t="shared" si="3"/>
        <v>5444.52</v>
      </c>
      <c r="AV9" s="41">
        <f>AK9-AT9</f>
        <v>-333.52</v>
      </c>
      <c r="AW9" s="2080" t="s">
        <v>89</v>
      </c>
      <c r="AX9" s="2082" t="s">
        <v>90</v>
      </c>
      <c r="AY9" s="1856" t="s">
        <v>91</v>
      </c>
    </row>
    <row r="10" ht="58" customHeight="1" spans="1:51">
      <c r="A10" s="1958">
        <f t="shared" si="4"/>
        <v>8</v>
      </c>
      <c r="B10" s="1962" t="s">
        <v>92</v>
      </c>
      <c r="C10" s="179" t="s">
        <v>93</v>
      </c>
      <c r="D10" s="571" t="s">
        <v>94</v>
      </c>
      <c r="E10" s="1777" t="s">
        <v>53</v>
      </c>
      <c r="F10" s="1902">
        <v>31</v>
      </c>
      <c r="G10" s="1963">
        <v>0</v>
      </c>
      <c r="H10" s="1963">
        <v>0</v>
      </c>
      <c r="I10" s="1963">
        <v>0</v>
      </c>
      <c r="J10" s="965">
        <v>0</v>
      </c>
      <c r="K10" s="2003">
        <v>0.8</v>
      </c>
      <c r="L10" s="965">
        <v>0</v>
      </c>
      <c r="M10" s="965">
        <v>0</v>
      </c>
      <c r="N10" s="965">
        <f t="shared" si="0"/>
        <v>0.8</v>
      </c>
      <c r="O10" s="965"/>
      <c r="P10" s="965">
        <v>5</v>
      </c>
      <c r="Q10" s="965">
        <v>110</v>
      </c>
      <c r="R10" s="965">
        <f t="shared" si="1"/>
        <v>550</v>
      </c>
      <c r="S10" s="2020" t="s">
        <v>95</v>
      </c>
      <c r="T10" s="179">
        <v>200</v>
      </c>
      <c r="U10" s="21">
        <v>3500</v>
      </c>
      <c r="V10" s="40">
        <v>1500</v>
      </c>
      <c r="W10" s="2018">
        <v>700</v>
      </c>
      <c r="X10" s="2019">
        <v>500</v>
      </c>
      <c r="Y10" s="2019">
        <v>300</v>
      </c>
      <c r="Z10" s="2030">
        <v>100</v>
      </c>
      <c r="AA10" s="2019">
        <v>100</v>
      </c>
      <c r="AB10" s="2030">
        <v>300</v>
      </c>
      <c r="AC10" s="2044">
        <v>2823</v>
      </c>
      <c r="AD10" s="31"/>
      <c r="AE10" s="179">
        <v>200</v>
      </c>
      <c r="AF10" s="31">
        <v>15</v>
      </c>
      <c r="AG10" s="31">
        <v>550</v>
      </c>
      <c r="AH10" s="31">
        <v>300</v>
      </c>
      <c r="AI10" s="31">
        <v>300</v>
      </c>
      <c r="AJ10" s="31">
        <v>0</v>
      </c>
      <c r="AK10" s="2057">
        <f t="shared" si="5"/>
        <v>7688</v>
      </c>
      <c r="AL10" s="2058">
        <f t="shared" si="2"/>
        <v>0</v>
      </c>
      <c r="AM10" s="1633">
        <f t="shared" si="6"/>
        <v>0</v>
      </c>
      <c r="AN10" s="2058">
        <f>G10*2</f>
        <v>0</v>
      </c>
      <c r="AO10" s="2057"/>
      <c r="AP10" s="40">
        <v>444.52</v>
      </c>
      <c r="AQ10" s="41">
        <v>100</v>
      </c>
      <c r="AR10" s="42"/>
      <c r="AS10" s="42"/>
      <c r="AT10" s="41">
        <f t="shared" si="3"/>
        <v>544.52</v>
      </c>
      <c r="AU10" s="41">
        <f t="shared" ref="AU10:AU46" si="7">AK10-AT10</f>
        <v>7143.48</v>
      </c>
      <c r="AV10" s="41"/>
      <c r="AW10" s="2080" t="s">
        <v>96</v>
      </c>
      <c r="AX10" s="2081" t="s">
        <v>97</v>
      </c>
      <c r="AY10" s="1856" t="s">
        <v>95</v>
      </c>
    </row>
    <row r="11" ht="81" customHeight="1" spans="1:51">
      <c r="A11" s="1958">
        <f t="shared" si="4"/>
        <v>9</v>
      </c>
      <c r="B11" s="1964" t="s">
        <v>98</v>
      </c>
      <c r="C11" s="445" t="s">
        <v>99</v>
      </c>
      <c r="D11" s="1965" t="s">
        <v>100</v>
      </c>
      <c r="E11" s="1777" t="s">
        <v>53</v>
      </c>
      <c r="F11" s="1902">
        <v>31</v>
      </c>
      <c r="G11" s="1963">
        <v>0</v>
      </c>
      <c r="H11" s="1963">
        <v>0</v>
      </c>
      <c r="I11" s="1963">
        <v>0</v>
      </c>
      <c r="J11" s="965">
        <v>0</v>
      </c>
      <c r="K11" s="2003">
        <v>0.8</v>
      </c>
      <c r="L11" s="965">
        <v>0.5</v>
      </c>
      <c r="M11" s="965">
        <v>0.1</v>
      </c>
      <c r="N11" s="965">
        <f t="shared" si="0"/>
        <v>1.2</v>
      </c>
      <c r="O11" s="9" t="s">
        <v>101</v>
      </c>
      <c r="P11" s="965">
        <v>9</v>
      </c>
      <c r="Q11" s="965">
        <v>110</v>
      </c>
      <c r="R11" s="965">
        <f t="shared" si="1"/>
        <v>990</v>
      </c>
      <c r="S11" s="208" t="s">
        <v>102</v>
      </c>
      <c r="T11" s="179">
        <v>200</v>
      </c>
      <c r="U11" s="21">
        <v>4900</v>
      </c>
      <c r="V11" s="40">
        <v>2200</v>
      </c>
      <c r="W11" s="2018">
        <v>1000</v>
      </c>
      <c r="X11" s="2019">
        <v>500</v>
      </c>
      <c r="Y11" s="2019">
        <v>300</v>
      </c>
      <c r="Z11" s="2030">
        <v>200</v>
      </c>
      <c r="AA11" s="2019">
        <v>200</v>
      </c>
      <c r="AB11" s="2030">
        <v>500</v>
      </c>
      <c r="AC11" s="23"/>
      <c r="AD11" s="23"/>
      <c r="AE11" s="179">
        <v>200</v>
      </c>
      <c r="AF11" s="23">
        <v>0</v>
      </c>
      <c r="AG11" s="31">
        <v>990</v>
      </c>
      <c r="AH11" s="31">
        <v>200</v>
      </c>
      <c r="AI11" s="31">
        <v>0</v>
      </c>
      <c r="AJ11" s="31">
        <v>200</v>
      </c>
      <c r="AK11" s="2057">
        <f t="shared" si="5"/>
        <v>6490</v>
      </c>
      <c r="AL11" s="2058">
        <f t="shared" si="2"/>
        <v>0</v>
      </c>
      <c r="AM11" s="1633">
        <f t="shared" si="6"/>
        <v>0</v>
      </c>
      <c r="AN11" s="2058">
        <f>G11*2</f>
        <v>0</v>
      </c>
      <c r="AO11" s="2057"/>
      <c r="AP11" s="40">
        <v>444.52</v>
      </c>
      <c r="AQ11" s="41">
        <v>100</v>
      </c>
      <c r="AR11" s="42"/>
      <c r="AS11" s="41">
        <v>500</v>
      </c>
      <c r="AT11" s="41">
        <f t="shared" si="3"/>
        <v>1044.52</v>
      </c>
      <c r="AU11" s="41">
        <f t="shared" si="7"/>
        <v>5445.48</v>
      </c>
      <c r="AV11" s="41"/>
      <c r="AW11" s="2080" t="s">
        <v>103</v>
      </c>
      <c r="AX11" s="2083" t="s">
        <v>104</v>
      </c>
      <c r="AY11" s="1856" t="s">
        <v>105</v>
      </c>
    </row>
    <row r="12" s="1889" customFormat="1" ht="70" customHeight="1" spans="1:16384">
      <c r="A12" s="1966">
        <f t="shared" si="4"/>
        <v>10</v>
      </c>
      <c r="B12" s="1967" t="s">
        <v>106</v>
      </c>
      <c r="C12" s="1968" t="s">
        <v>107</v>
      </c>
      <c r="D12" s="1969" t="s">
        <v>108</v>
      </c>
      <c r="E12" s="1899" t="s">
        <v>53</v>
      </c>
      <c r="F12" s="1900">
        <v>31</v>
      </c>
      <c r="G12" s="1913">
        <v>0</v>
      </c>
      <c r="H12" s="1913">
        <v>0</v>
      </c>
      <c r="I12" s="1913">
        <v>1</v>
      </c>
      <c r="J12" s="1913">
        <v>0</v>
      </c>
      <c r="K12" s="1913">
        <v>0.625</v>
      </c>
      <c r="L12" s="1897">
        <v>0.7</v>
      </c>
      <c r="M12" s="1897">
        <v>0</v>
      </c>
      <c r="N12" s="1897">
        <f t="shared" si="0"/>
        <v>1.325</v>
      </c>
      <c r="O12" s="1897" t="s">
        <v>109</v>
      </c>
      <c r="P12" s="1897">
        <v>6</v>
      </c>
      <c r="Q12" s="1897">
        <v>110</v>
      </c>
      <c r="R12" s="1897">
        <f t="shared" si="1"/>
        <v>660</v>
      </c>
      <c r="S12" s="2021" t="s">
        <v>110</v>
      </c>
      <c r="T12" s="1921">
        <v>200</v>
      </c>
      <c r="U12" s="2022">
        <v>3900</v>
      </c>
      <c r="V12" s="2023">
        <v>1600</v>
      </c>
      <c r="W12" s="2024">
        <v>1000</v>
      </c>
      <c r="X12" s="2025">
        <v>300</v>
      </c>
      <c r="Y12" s="2025">
        <v>300</v>
      </c>
      <c r="Z12" s="2045">
        <v>200</v>
      </c>
      <c r="AA12" s="2025">
        <v>200</v>
      </c>
      <c r="AB12" s="2045">
        <v>300</v>
      </c>
      <c r="AC12" s="2024"/>
      <c r="AD12" s="2024"/>
      <c r="AE12" s="1921">
        <v>200</v>
      </c>
      <c r="AF12" s="2024">
        <v>11</v>
      </c>
      <c r="AG12" s="2045">
        <v>660</v>
      </c>
      <c r="AH12" s="2045">
        <v>200</v>
      </c>
      <c r="AI12" s="2045">
        <v>300</v>
      </c>
      <c r="AJ12" s="2045">
        <v>200</v>
      </c>
      <c r="AK12" s="2059">
        <f t="shared" si="5"/>
        <v>5471</v>
      </c>
      <c r="AL12" s="2060">
        <f t="shared" si="2"/>
        <v>0</v>
      </c>
      <c r="AM12" s="2052">
        <f t="shared" si="6"/>
        <v>0</v>
      </c>
      <c r="AN12" s="2060">
        <v>0</v>
      </c>
      <c r="AO12" s="2059"/>
      <c r="AP12" s="2023">
        <v>444.52</v>
      </c>
      <c r="AQ12" s="2067">
        <v>400</v>
      </c>
      <c r="AR12" s="2068"/>
      <c r="AS12" s="2068">
        <v>500</v>
      </c>
      <c r="AT12" s="2067">
        <f t="shared" si="3"/>
        <v>1344.52</v>
      </c>
      <c r="AU12" s="2067">
        <f t="shared" si="7"/>
        <v>4126.48</v>
      </c>
      <c r="AV12" s="2069" t="s">
        <v>111</v>
      </c>
      <c r="AW12" s="2084" t="s">
        <v>112</v>
      </c>
      <c r="AX12" s="2085" t="s">
        <v>109</v>
      </c>
      <c r="AY12" s="2086" t="s">
        <v>113</v>
      </c>
      <c r="AZ12" s="2086"/>
      <c r="BA12" s="2086"/>
      <c r="BB12" s="2086"/>
      <c r="BC12" s="2086"/>
      <c r="BD12" s="2086"/>
      <c r="BE12" s="2086"/>
      <c r="BF12" s="2086"/>
      <c r="BG12" s="2086"/>
      <c r="BH12" s="2086"/>
      <c r="BI12" s="2086"/>
      <c r="BJ12" s="2086"/>
      <c r="BK12" s="2086"/>
      <c r="BL12" s="2086"/>
      <c r="BM12" s="2086"/>
      <c r="BN12" s="2086"/>
      <c r="BO12" s="2086"/>
      <c r="BP12" s="2086"/>
      <c r="BQ12" s="2086"/>
      <c r="BR12" s="2086"/>
      <c r="BS12" s="2086"/>
      <c r="BT12" s="2086"/>
      <c r="BU12" s="2086"/>
      <c r="BV12" s="2086"/>
      <c r="BW12" s="2086"/>
      <c r="BX12" s="2086"/>
      <c r="BY12" s="2086"/>
      <c r="BZ12" s="2086"/>
      <c r="CA12" s="2086"/>
      <c r="CB12" s="2086"/>
      <c r="CC12" s="2086"/>
      <c r="CD12" s="2086"/>
      <c r="CE12" s="2086"/>
      <c r="CF12" s="2086"/>
      <c r="CG12" s="2086"/>
      <c r="CH12" s="2086"/>
      <c r="CI12" s="2086"/>
      <c r="CJ12" s="2086"/>
      <c r="CK12" s="2086"/>
      <c r="CL12" s="2086"/>
      <c r="CM12" s="2086"/>
      <c r="CN12" s="2086"/>
      <c r="CO12" s="2086"/>
      <c r="CP12" s="2086"/>
      <c r="CQ12" s="2086"/>
      <c r="CR12" s="2086"/>
      <c r="CS12" s="2086"/>
      <c r="CT12" s="2086"/>
      <c r="CU12" s="2086"/>
      <c r="CV12" s="2086"/>
      <c r="CW12" s="2086"/>
      <c r="CX12" s="2086"/>
      <c r="CY12" s="2086"/>
      <c r="CZ12" s="2086"/>
      <c r="DA12" s="2086"/>
      <c r="DB12" s="2086"/>
      <c r="DC12" s="2086"/>
      <c r="DD12" s="2086"/>
      <c r="DE12" s="2086"/>
      <c r="DF12" s="2086"/>
      <c r="DG12" s="2086"/>
      <c r="DH12" s="2086"/>
      <c r="DI12" s="2086"/>
      <c r="DJ12" s="2086"/>
      <c r="DK12" s="2086"/>
      <c r="DL12" s="2086"/>
      <c r="DM12" s="2086"/>
      <c r="DN12" s="2086"/>
      <c r="DO12" s="2086"/>
      <c r="DP12" s="2086"/>
      <c r="DQ12" s="2086"/>
      <c r="DR12" s="2086"/>
      <c r="DS12" s="2086"/>
      <c r="DT12" s="2086"/>
      <c r="DU12" s="2086"/>
      <c r="DV12" s="2086"/>
      <c r="DW12" s="2086"/>
      <c r="DX12" s="2086"/>
      <c r="DY12" s="2086"/>
      <c r="DZ12" s="2086"/>
      <c r="EA12" s="2086"/>
      <c r="EB12" s="2086"/>
      <c r="EC12" s="2086"/>
      <c r="ED12" s="2086"/>
      <c r="EE12" s="2086"/>
      <c r="EF12" s="2086"/>
      <c r="EG12" s="2086"/>
      <c r="EH12" s="2086"/>
      <c r="EI12" s="2086"/>
      <c r="EJ12" s="2086"/>
      <c r="EK12" s="2086"/>
      <c r="EL12" s="2086"/>
      <c r="EM12" s="2086"/>
      <c r="EN12" s="2086"/>
      <c r="EO12" s="2086"/>
      <c r="EP12" s="2086"/>
      <c r="EQ12" s="2086"/>
      <c r="ER12" s="2086"/>
      <c r="ES12" s="2086"/>
      <c r="ET12" s="2086"/>
      <c r="EU12" s="2086"/>
      <c r="EV12" s="2086"/>
      <c r="EW12" s="2086"/>
      <c r="EX12" s="2086"/>
      <c r="EY12" s="2086"/>
      <c r="EZ12" s="2086"/>
      <c r="FA12" s="2086"/>
      <c r="FB12" s="2086"/>
      <c r="FC12" s="2086"/>
      <c r="FD12" s="2086"/>
      <c r="FE12" s="2086"/>
      <c r="FF12" s="2086"/>
      <c r="FG12" s="2086"/>
      <c r="FH12" s="2086"/>
      <c r="FI12" s="2086"/>
      <c r="FJ12" s="2086"/>
      <c r="FK12" s="2086"/>
      <c r="FL12" s="2086"/>
      <c r="FM12" s="2086"/>
      <c r="FN12" s="2086"/>
      <c r="FO12" s="2086"/>
      <c r="FP12" s="2086"/>
      <c r="FQ12" s="2086"/>
      <c r="FR12" s="2086"/>
      <c r="FS12" s="2086"/>
      <c r="FT12" s="2086"/>
      <c r="FU12" s="2086"/>
      <c r="FV12" s="2086"/>
      <c r="FW12" s="2086"/>
      <c r="FX12" s="2086"/>
      <c r="FY12" s="2086"/>
      <c r="FZ12" s="2086"/>
      <c r="GA12" s="2086"/>
      <c r="GB12" s="2086"/>
      <c r="GC12" s="2086"/>
      <c r="GD12" s="2086"/>
      <c r="GE12" s="2086"/>
      <c r="GF12" s="2086"/>
      <c r="GG12" s="2086"/>
      <c r="GH12" s="2086"/>
      <c r="GI12" s="2086"/>
      <c r="GJ12" s="2086"/>
      <c r="GK12" s="2086"/>
      <c r="GL12" s="2086"/>
      <c r="GM12" s="2086"/>
      <c r="GN12" s="2086"/>
      <c r="GO12" s="2086"/>
      <c r="GP12" s="2086"/>
      <c r="GQ12" s="2086"/>
      <c r="GR12" s="2086"/>
      <c r="GS12" s="2086"/>
      <c r="GT12" s="2086"/>
      <c r="GU12" s="2086"/>
      <c r="GV12" s="2086"/>
      <c r="GW12" s="2086"/>
      <c r="GX12" s="2086"/>
      <c r="GY12" s="2086"/>
      <c r="GZ12" s="2086"/>
      <c r="HA12" s="2086"/>
      <c r="HB12" s="2086"/>
      <c r="HC12" s="2086"/>
      <c r="HD12" s="2086"/>
      <c r="HE12" s="2086"/>
      <c r="HF12" s="2086"/>
      <c r="HG12" s="2086"/>
      <c r="HH12" s="2086"/>
      <c r="HI12" s="2086"/>
      <c r="HJ12" s="2086"/>
      <c r="HK12" s="2086"/>
      <c r="HL12" s="2086"/>
      <c r="HM12" s="2086"/>
      <c r="HN12" s="2086"/>
      <c r="HO12" s="2086"/>
      <c r="HP12" s="2086"/>
      <c r="HQ12" s="2086"/>
      <c r="HR12" s="2086"/>
      <c r="HS12" s="2086"/>
      <c r="HT12" s="2086"/>
      <c r="HU12" s="2086"/>
      <c r="HV12" s="2086"/>
      <c r="HW12" s="2086"/>
      <c r="HX12" s="2086"/>
      <c r="HY12" s="2086"/>
      <c r="HZ12" s="2086"/>
      <c r="IA12" s="2086"/>
      <c r="IB12" s="2086"/>
      <c r="IC12" s="2086"/>
      <c r="ID12" s="2086"/>
      <c r="IE12" s="2086"/>
      <c r="IF12" s="2086"/>
      <c r="IG12" s="2086"/>
      <c r="IH12" s="2086"/>
      <c r="II12" s="2086"/>
      <c r="IJ12" s="2086"/>
      <c r="IK12" s="2086"/>
      <c r="IL12" s="2086"/>
      <c r="IM12" s="2086"/>
      <c r="IN12" s="2086"/>
      <c r="IO12" s="2086"/>
      <c r="IP12" s="2086"/>
      <c r="IQ12" s="2086"/>
      <c r="IR12" s="2086"/>
      <c r="IS12" s="2086"/>
      <c r="IT12" s="2086"/>
      <c r="IU12" s="2086"/>
      <c r="IV12" s="2086"/>
      <c r="IW12" s="2086"/>
      <c r="IX12" s="2086"/>
      <c r="IY12" s="2086"/>
      <c r="IZ12" s="2086"/>
      <c r="JA12" s="2086"/>
      <c r="JB12" s="2086"/>
      <c r="JC12" s="2086"/>
      <c r="JD12" s="2086"/>
      <c r="JE12" s="2086"/>
      <c r="JF12" s="2086"/>
      <c r="JG12" s="2086"/>
      <c r="JH12" s="2086"/>
      <c r="JI12" s="2086"/>
      <c r="JJ12" s="2086"/>
      <c r="JK12" s="2086"/>
      <c r="JL12" s="2086"/>
      <c r="JM12" s="2086"/>
      <c r="JN12" s="2086"/>
      <c r="JO12" s="2086"/>
      <c r="JP12" s="2086"/>
      <c r="JQ12" s="2086"/>
      <c r="JR12" s="2086"/>
      <c r="JS12" s="2086"/>
      <c r="JT12" s="2086"/>
      <c r="JU12" s="2086"/>
      <c r="JV12" s="2086"/>
      <c r="JW12" s="2086"/>
      <c r="JX12" s="2086"/>
      <c r="JY12" s="2086"/>
      <c r="JZ12" s="2086"/>
      <c r="KA12" s="2086"/>
      <c r="KB12" s="2086"/>
      <c r="KC12" s="2086"/>
      <c r="KD12" s="2086"/>
      <c r="KE12" s="2086"/>
      <c r="KF12" s="2086"/>
      <c r="KG12" s="2086"/>
      <c r="KH12" s="2086"/>
      <c r="KI12" s="2086"/>
      <c r="KJ12" s="2086"/>
      <c r="KK12" s="2086"/>
      <c r="KL12" s="2086"/>
      <c r="KM12" s="2086"/>
      <c r="KN12" s="2086"/>
      <c r="KO12" s="2086"/>
      <c r="KP12" s="2086"/>
      <c r="KQ12" s="2086"/>
      <c r="KR12" s="2086"/>
      <c r="KS12" s="2086"/>
      <c r="KT12" s="2086"/>
      <c r="KU12" s="2086"/>
      <c r="KV12" s="2086"/>
      <c r="KW12" s="2086"/>
      <c r="KX12" s="2086"/>
      <c r="KY12" s="2086"/>
      <c r="KZ12" s="2086"/>
      <c r="LA12" s="2086"/>
      <c r="LB12" s="2086"/>
      <c r="LC12" s="2086"/>
      <c r="LD12" s="2086"/>
      <c r="LE12" s="2086"/>
      <c r="LF12" s="2086"/>
      <c r="LG12" s="2086"/>
      <c r="LH12" s="2086"/>
      <c r="LI12" s="2086"/>
      <c r="LJ12" s="2086"/>
      <c r="LK12" s="2086"/>
      <c r="LL12" s="2086"/>
      <c r="LM12" s="2086"/>
      <c r="LN12" s="2086"/>
      <c r="LO12" s="2086"/>
      <c r="LP12" s="2086"/>
      <c r="LQ12" s="2086"/>
      <c r="LR12" s="2086"/>
      <c r="LS12" s="2086"/>
      <c r="LT12" s="2086"/>
      <c r="LU12" s="2086"/>
      <c r="LV12" s="2086"/>
      <c r="LW12" s="2086"/>
      <c r="LX12" s="2086"/>
      <c r="LY12" s="2086"/>
      <c r="LZ12" s="2086"/>
      <c r="MA12" s="2086"/>
      <c r="MB12" s="2086"/>
      <c r="MC12" s="2086"/>
      <c r="MD12" s="2086"/>
      <c r="ME12" s="2086"/>
      <c r="MF12" s="2086"/>
      <c r="MG12" s="2086"/>
      <c r="MH12" s="2086"/>
      <c r="MI12" s="2086"/>
      <c r="MJ12" s="2086"/>
      <c r="MK12" s="2086"/>
      <c r="ML12" s="2086"/>
      <c r="MM12" s="2086"/>
      <c r="MN12" s="2086"/>
      <c r="MO12" s="2086"/>
      <c r="MP12" s="2086"/>
      <c r="MQ12" s="2086"/>
      <c r="MR12" s="2086"/>
      <c r="MS12" s="2086"/>
      <c r="MT12" s="2086"/>
      <c r="MU12" s="2086"/>
      <c r="MV12" s="2086"/>
      <c r="MW12" s="2086"/>
      <c r="MX12" s="2086"/>
      <c r="MY12" s="2086"/>
      <c r="MZ12" s="2086"/>
      <c r="NA12" s="2086"/>
      <c r="NB12" s="2086"/>
      <c r="NC12" s="2086"/>
      <c r="ND12" s="2086"/>
      <c r="NE12" s="2086"/>
      <c r="NF12" s="2086"/>
      <c r="NG12" s="2086"/>
      <c r="NH12" s="2086"/>
      <c r="NI12" s="2086"/>
      <c r="NJ12" s="2086"/>
      <c r="NK12" s="2086"/>
      <c r="NL12" s="2086"/>
      <c r="NM12" s="2086"/>
      <c r="NN12" s="2086"/>
      <c r="NO12" s="2086"/>
      <c r="NP12" s="2086"/>
      <c r="NQ12" s="2086"/>
      <c r="NR12" s="2086"/>
      <c r="NS12" s="2086"/>
      <c r="NT12" s="2086"/>
      <c r="NU12" s="2086"/>
      <c r="NV12" s="2086"/>
      <c r="NW12" s="2086"/>
      <c r="NX12" s="2086"/>
      <c r="NY12" s="2086"/>
      <c r="NZ12" s="2086"/>
      <c r="OA12" s="2086"/>
      <c r="OB12" s="2086"/>
      <c r="OC12" s="2086"/>
      <c r="OD12" s="2086"/>
      <c r="OE12" s="2086"/>
      <c r="OF12" s="2086"/>
      <c r="OG12" s="2086"/>
      <c r="OH12" s="2086"/>
      <c r="OI12" s="2086"/>
      <c r="OJ12" s="2086"/>
      <c r="OK12" s="2086"/>
      <c r="OL12" s="2086"/>
      <c r="OM12" s="2086"/>
      <c r="ON12" s="2086"/>
      <c r="OO12" s="2086"/>
      <c r="OP12" s="2086"/>
      <c r="OQ12" s="2086"/>
      <c r="OR12" s="2086"/>
      <c r="OS12" s="2086"/>
      <c r="OT12" s="2086"/>
      <c r="OU12" s="2086"/>
      <c r="OV12" s="2086"/>
      <c r="OW12" s="2086"/>
      <c r="OX12" s="2086"/>
      <c r="OY12" s="2086"/>
      <c r="OZ12" s="2086"/>
      <c r="PA12" s="2086"/>
      <c r="PB12" s="2086"/>
      <c r="PC12" s="2086"/>
      <c r="PD12" s="2086"/>
      <c r="PE12" s="2086"/>
      <c r="PF12" s="2086"/>
      <c r="PG12" s="2086"/>
      <c r="PH12" s="2086"/>
      <c r="PI12" s="2086"/>
      <c r="PJ12" s="2086"/>
      <c r="PK12" s="2086"/>
      <c r="PL12" s="2086"/>
      <c r="PM12" s="2086"/>
      <c r="PN12" s="2086"/>
      <c r="PO12" s="2086"/>
      <c r="PP12" s="2086"/>
      <c r="PQ12" s="2086"/>
      <c r="PR12" s="2086"/>
      <c r="PS12" s="2086"/>
      <c r="PT12" s="2086"/>
      <c r="PU12" s="2086"/>
      <c r="PV12" s="2086"/>
      <c r="PW12" s="2086"/>
      <c r="PX12" s="2086"/>
      <c r="PY12" s="2086"/>
      <c r="PZ12" s="2086"/>
      <c r="QA12" s="2086"/>
      <c r="QB12" s="2086"/>
      <c r="QC12" s="2086"/>
      <c r="QD12" s="2086"/>
      <c r="QE12" s="2086"/>
      <c r="QF12" s="2086"/>
      <c r="QG12" s="2086"/>
      <c r="QH12" s="2086"/>
      <c r="QI12" s="2086"/>
      <c r="QJ12" s="2086"/>
      <c r="QK12" s="2086"/>
      <c r="QL12" s="2086"/>
      <c r="QM12" s="2086"/>
      <c r="QN12" s="2086"/>
      <c r="QO12" s="2086"/>
      <c r="QP12" s="2086"/>
      <c r="QQ12" s="2086"/>
      <c r="QR12" s="2086"/>
      <c r="QS12" s="2086"/>
      <c r="QT12" s="2086"/>
      <c r="QU12" s="2086"/>
      <c r="QV12" s="2086"/>
      <c r="QW12" s="2086"/>
      <c r="QX12" s="2086"/>
      <c r="QY12" s="2086"/>
      <c r="QZ12" s="2086"/>
      <c r="RA12" s="2086"/>
      <c r="RB12" s="2086"/>
      <c r="RC12" s="2086"/>
      <c r="RD12" s="2086"/>
      <c r="RE12" s="2086"/>
      <c r="RF12" s="2086"/>
      <c r="RG12" s="2086"/>
      <c r="RH12" s="2086"/>
      <c r="RI12" s="2086"/>
      <c r="RJ12" s="2086"/>
      <c r="RK12" s="2086"/>
      <c r="RL12" s="2086"/>
      <c r="RM12" s="2086"/>
      <c r="RN12" s="2086"/>
      <c r="RO12" s="2086"/>
      <c r="RP12" s="2086"/>
      <c r="RQ12" s="2086"/>
      <c r="RR12" s="2086"/>
      <c r="RS12" s="2086"/>
      <c r="RT12" s="2086"/>
      <c r="RU12" s="2086"/>
      <c r="RV12" s="2086"/>
      <c r="RW12" s="2086"/>
      <c r="RX12" s="2086"/>
      <c r="RY12" s="2086"/>
      <c r="RZ12" s="2086"/>
      <c r="SA12" s="2086"/>
      <c r="SB12" s="2086"/>
      <c r="SC12" s="2086"/>
      <c r="SD12" s="2086"/>
      <c r="SE12" s="2086"/>
      <c r="SF12" s="2086"/>
      <c r="SG12" s="2086"/>
      <c r="SH12" s="2086"/>
      <c r="SI12" s="2086"/>
      <c r="SJ12" s="2086"/>
      <c r="SK12" s="2086"/>
      <c r="SL12" s="2086"/>
      <c r="SM12" s="2086"/>
      <c r="SN12" s="2086"/>
      <c r="SO12" s="2086"/>
      <c r="SP12" s="2086"/>
      <c r="SQ12" s="2086"/>
      <c r="SR12" s="2086"/>
      <c r="SS12" s="2086"/>
      <c r="ST12" s="2086"/>
      <c r="SU12" s="2086"/>
      <c r="SV12" s="2086"/>
      <c r="SW12" s="2086"/>
      <c r="SX12" s="2086"/>
      <c r="SY12" s="2086"/>
      <c r="SZ12" s="2086"/>
      <c r="TA12" s="2086"/>
      <c r="TB12" s="2086"/>
      <c r="TC12" s="2086"/>
      <c r="TD12" s="2086"/>
      <c r="TE12" s="2086"/>
      <c r="TF12" s="2086"/>
      <c r="TG12" s="2086"/>
      <c r="TH12" s="2086"/>
      <c r="TI12" s="2086"/>
      <c r="TJ12" s="2086"/>
      <c r="TK12" s="2086"/>
      <c r="TL12" s="2086"/>
      <c r="TM12" s="2086"/>
      <c r="TN12" s="2086"/>
      <c r="TO12" s="2086"/>
      <c r="TP12" s="2086"/>
      <c r="TQ12" s="2086"/>
      <c r="TR12" s="2086"/>
      <c r="TS12" s="2086"/>
      <c r="TT12" s="2086"/>
      <c r="TU12" s="2086"/>
      <c r="TV12" s="2086"/>
      <c r="TW12" s="2086"/>
      <c r="TX12" s="2086"/>
      <c r="TY12" s="2086"/>
      <c r="TZ12" s="2086"/>
      <c r="UA12" s="2086"/>
      <c r="UB12" s="2086"/>
      <c r="UC12" s="2086"/>
      <c r="UD12" s="2086"/>
      <c r="UE12" s="2086"/>
      <c r="UF12" s="2086"/>
      <c r="UG12" s="2086"/>
      <c r="UH12" s="2086"/>
      <c r="UI12" s="2086"/>
      <c r="UJ12" s="2086"/>
      <c r="UK12" s="2086"/>
      <c r="UL12" s="2086"/>
      <c r="UM12" s="2086"/>
      <c r="UN12" s="2086"/>
      <c r="UO12" s="2086"/>
      <c r="UP12" s="2086"/>
      <c r="UQ12" s="2086"/>
      <c r="UR12" s="2086"/>
      <c r="US12" s="2086"/>
      <c r="UT12" s="2086"/>
      <c r="UU12" s="2086"/>
      <c r="UV12" s="2086"/>
      <c r="UW12" s="2086"/>
      <c r="UX12" s="2086"/>
      <c r="UY12" s="2086"/>
      <c r="UZ12" s="2086"/>
      <c r="VA12" s="2086"/>
      <c r="VB12" s="2086"/>
      <c r="VC12" s="2086"/>
      <c r="VD12" s="2086"/>
      <c r="VE12" s="2086"/>
      <c r="VF12" s="2086"/>
      <c r="VG12" s="2086"/>
      <c r="VH12" s="2086"/>
      <c r="VI12" s="2086"/>
      <c r="VJ12" s="2086"/>
      <c r="VK12" s="2086"/>
      <c r="VL12" s="2086"/>
      <c r="VM12" s="2086"/>
      <c r="VN12" s="2086"/>
      <c r="VO12" s="2086"/>
      <c r="VP12" s="2086"/>
      <c r="VQ12" s="2086"/>
      <c r="VR12" s="2086"/>
      <c r="VS12" s="2086"/>
      <c r="VT12" s="2086"/>
      <c r="VU12" s="2086"/>
      <c r="VV12" s="2086"/>
      <c r="VW12" s="2086"/>
      <c r="VX12" s="2086"/>
      <c r="VY12" s="2086"/>
      <c r="VZ12" s="2086"/>
      <c r="WA12" s="2086"/>
      <c r="WB12" s="2086"/>
      <c r="WC12" s="2086"/>
      <c r="WD12" s="2086"/>
      <c r="WE12" s="2086"/>
      <c r="WF12" s="2086"/>
      <c r="WG12" s="2086"/>
      <c r="WH12" s="2086"/>
      <c r="WI12" s="2086"/>
      <c r="WJ12" s="2086"/>
      <c r="WK12" s="2086"/>
      <c r="WL12" s="2086"/>
      <c r="WM12" s="2086"/>
      <c r="WN12" s="2086"/>
      <c r="WO12" s="2086"/>
      <c r="WP12" s="2086"/>
      <c r="WQ12" s="2086"/>
      <c r="WR12" s="2086"/>
      <c r="WS12" s="2086"/>
      <c r="WT12" s="2086"/>
      <c r="WU12" s="2086"/>
      <c r="WV12" s="2086"/>
      <c r="WW12" s="2086"/>
      <c r="WX12" s="2086"/>
      <c r="WY12" s="2086"/>
      <c r="WZ12" s="2086"/>
      <c r="XA12" s="2086"/>
      <c r="XB12" s="2086"/>
      <c r="XC12" s="2086"/>
      <c r="XD12" s="2086"/>
      <c r="XE12" s="2086"/>
      <c r="XF12" s="2086"/>
      <c r="XG12" s="2086"/>
      <c r="XH12" s="2086"/>
      <c r="XI12" s="2086"/>
      <c r="XJ12" s="2086"/>
      <c r="XK12" s="2086"/>
      <c r="XL12" s="2086"/>
      <c r="XM12" s="2086"/>
      <c r="XN12" s="2086"/>
      <c r="XO12" s="2086"/>
      <c r="XP12" s="2086"/>
      <c r="XQ12" s="2086"/>
      <c r="XR12" s="2086"/>
      <c r="XS12" s="2086"/>
      <c r="XT12" s="2086"/>
      <c r="XU12" s="2086"/>
      <c r="XV12" s="2086"/>
      <c r="XW12" s="2086"/>
      <c r="XX12" s="2086"/>
      <c r="XY12" s="2086"/>
      <c r="XZ12" s="2086"/>
      <c r="YA12" s="2086"/>
      <c r="YB12" s="2086"/>
      <c r="YC12" s="2086"/>
      <c r="YD12" s="2086"/>
      <c r="YE12" s="2086"/>
      <c r="YF12" s="2086"/>
      <c r="YG12" s="2086"/>
      <c r="YH12" s="2086"/>
      <c r="YI12" s="2086"/>
      <c r="YJ12" s="2086"/>
      <c r="YK12" s="2086"/>
      <c r="YL12" s="2086"/>
      <c r="YM12" s="2086"/>
      <c r="YN12" s="2086"/>
      <c r="YO12" s="2086"/>
      <c r="YP12" s="2086"/>
      <c r="YQ12" s="2086"/>
      <c r="YR12" s="2086"/>
      <c r="YS12" s="2086"/>
      <c r="YT12" s="2086"/>
      <c r="YU12" s="2086"/>
      <c r="YV12" s="2086"/>
      <c r="YW12" s="2086"/>
      <c r="YX12" s="2086"/>
      <c r="YY12" s="2086"/>
      <c r="YZ12" s="2086"/>
      <c r="ZA12" s="2086"/>
      <c r="ZB12" s="2086"/>
      <c r="ZC12" s="2086"/>
      <c r="ZD12" s="2086"/>
      <c r="ZE12" s="2086"/>
      <c r="ZF12" s="2086"/>
      <c r="ZG12" s="2086"/>
      <c r="ZH12" s="2086"/>
      <c r="ZI12" s="2086"/>
      <c r="ZJ12" s="2086"/>
      <c r="ZK12" s="2086"/>
      <c r="ZL12" s="2086"/>
      <c r="ZM12" s="2086"/>
      <c r="ZN12" s="2086"/>
      <c r="ZO12" s="2086"/>
      <c r="ZP12" s="2086"/>
      <c r="ZQ12" s="2086"/>
      <c r="ZR12" s="2086"/>
      <c r="ZS12" s="2086"/>
      <c r="ZT12" s="2086"/>
      <c r="ZU12" s="2086"/>
      <c r="ZV12" s="2086"/>
      <c r="ZW12" s="2086"/>
      <c r="ZX12" s="2086"/>
      <c r="ZY12" s="2086"/>
      <c r="ZZ12" s="2086"/>
      <c r="AAA12" s="2086"/>
      <c r="AAB12" s="2086"/>
      <c r="AAC12" s="2086"/>
      <c r="AAD12" s="2086"/>
      <c r="AAE12" s="2086"/>
      <c r="AAF12" s="2086"/>
      <c r="AAG12" s="2086"/>
      <c r="AAH12" s="2086"/>
      <c r="AAI12" s="2086"/>
      <c r="AAJ12" s="2086"/>
      <c r="AAK12" s="2086"/>
      <c r="AAL12" s="2086"/>
      <c r="AAM12" s="2086"/>
      <c r="AAN12" s="2086"/>
      <c r="AAO12" s="2086"/>
      <c r="AAP12" s="2086"/>
      <c r="AAQ12" s="2086"/>
      <c r="AAR12" s="2086"/>
      <c r="AAS12" s="2086"/>
      <c r="AAT12" s="2086"/>
      <c r="AAU12" s="2086"/>
      <c r="AAV12" s="2086"/>
      <c r="AAW12" s="2086"/>
      <c r="AAX12" s="2086"/>
      <c r="AAY12" s="2086"/>
      <c r="AAZ12" s="2086"/>
      <c r="ABA12" s="2086"/>
      <c r="ABB12" s="2086"/>
      <c r="ABC12" s="2086"/>
      <c r="ABD12" s="2086"/>
      <c r="ABE12" s="2086"/>
      <c r="ABF12" s="2086"/>
      <c r="ABG12" s="2086"/>
      <c r="ABH12" s="2086"/>
      <c r="ABI12" s="2086"/>
      <c r="ABJ12" s="2086"/>
      <c r="ABK12" s="2086"/>
      <c r="ABL12" s="2086"/>
      <c r="ABM12" s="2086"/>
      <c r="ABN12" s="2086"/>
      <c r="ABO12" s="2086"/>
      <c r="ABP12" s="2086"/>
      <c r="ABQ12" s="2086"/>
      <c r="ABR12" s="2086"/>
      <c r="ABS12" s="2086"/>
      <c r="ABT12" s="2086"/>
      <c r="ABU12" s="2086"/>
      <c r="ABV12" s="2086"/>
      <c r="ABW12" s="2086"/>
      <c r="ABX12" s="2086"/>
      <c r="ABY12" s="2086"/>
      <c r="ABZ12" s="2086"/>
      <c r="ACA12" s="2086"/>
      <c r="ACB12" s="2086"/>
      <c r="ACC12" s="2086"/>
      <c r="ACD12" s="2086"/>
      <c r="ACE12" s="2086"/>
      <c r="ACF12" s="2086"/>
      <c r="ACG12" s="2086"/>
      <c r="ACH12" s="2086"/>
      <c r="ACI12" s="2086"/>
      <c r="ACJ12" s="2086"/>
      <c r="ACK12" s="2086"/>
      <c r="ACL12" s="2086"/>
      <c r="ACM12" s="2086"/>
      <c r="ACN12" s="2086"/>
      <c r="ACO12" s="2086"/>
      <c r="ACP12" s="2086"/>
      <c r="ACQ12" s="2086"/>
      <c r="ACR12" s="2086"/>
      <c r="ACS12" s="2086"/>
      <c r="ACT12" s="2086"/>
      <c r="ACU12" s="2086"/>
      <c r="ACV12" s="2086"/>
      <c r="ACW12" s="2086"/>
      <c r="ACX12" s="2086"/>
      <c r="ACY12" s="2086"/>
      <c r="ACZ12" s="2086"/>
      <c r="ADA12" s="2086"/>
      <c r="ADB12" s="2086"/>
      <c r="ADC12" s="2086"/>
      <c r="ADD12" s="2086"/>
      <c r="ADE12" s="2086"/>
      <c r="ADF12" s="2086"/>
      <c r="ADG12" s="2086"/>
      <c r="ADH12" s="2086"/>
      <c r="ADI12" s="2086"/>
      <c r="ADJ12" s="2086"/>
      <c r="ADK12" s="2086"/>
      <c r="ADL12" s="2086"/>
      <c r="ADM12" s="2086"/>
      <c r="ADN12" s="2086"/>
      <c r="ADO12" s="2086"/>
      <c r="ADP12" s="2086"/>
      <c r="ADQ12" s="2086"/>
      <c r="ADR12" s="2086"/>
      <c r="ADS12" s="2086"/>
      <c r="ADT12" s="2086"/>
      <c r="ADU12" s="2086"/>
      <c r="ADV12" s="2086"/>
      <c r="ADW12" s="2086"/>
      <c r="ADX12" s="2086"/>
      <c r="ADY12" s="2086"/>
      <c r="ADZ12" s="2086"/>
      <c r="AEA12" s="2086"/>
      <c r="AEB12" s="2086"/>
      <c r="AEC12" s="2086"/>
      <c r="AED12" s="2086"/>
      <c r="AEE12" s="2086"/>
      <c r="AEF12" s="2086"/>
      <c r="AEG12" s="2086"/>
      <c r="AEH12" s="2086"/>
      <c r="AEI12" s="2086"/>
      <c r="AEJ12" s="2086"/>
      <c r="AEK12" s="2086"/>
      <c r="AEL12" s="2086"/>
      <c r="AEM12" s="2086"/>
      <c r="AEN12" s="2086"/>
      <c r="AEO12" s="2086"/>
      <c r="AEP12" s="2086"/>
      <c r="AEQ12" s="2086"/>
      <c r="AER12" s="2086"/>
      <c r="AES12" s="2086"/>
      <c r="AET12" s="2086"/>
      <c r="AEU12" s="2086"/>
      <c r="AEV12" s="2086"/>
      <c r="AEW12" s="2086"/>
      <c r="AEX12" s="2086"/>
      <c r="AEY12" s="2086"/>
      <c r="AEZ12" s="2086"/>
      <c r="AFA12" s="2086"/>
      <c r="AFB12" s="2086"/>
      <c r="AFC12" s="2086"/>
      <c r="AFD12" s="2086"/>
      <c r="AFE12" s="2086"/>
      <c r="AFF12" s="2086"/>
      <c r="AFG12" s="2086"/>
      <c r="AFH12" s="2086"/>
      <c r="AFI12" s="2086"/>
      <c r="AFJ12" s="2086"/>
      <c r="AFK12" s="2086"/>
      <c r="AFL12" s="2086"/>
      <c r="AFM12" s="2086"/>
      <c r="AFN12" s="2086"/>
      <c r="AFO12" s="2086"/>
      <c r="AFP12" s="2086"/>
      <c r="AFQ12" s="2086"/>
      <c r="AFR12" s="2086"/>
      <c r="AFS12" s="2086"/>
      <c r="AFT12" s="2086"/>
      <c r="AFU12" s="2086"/>
      <c r="AFV12" s="2086"/>
      <c r="AFW12" s="2086"/>
      <c r="AFX12" s="2086"/>
      <c r="AFY12" s="2086"/>
      <c r="AFZ12" s="2086"/>
      <c r="AGA12" s="2086"/>
      <c r="AGB12" s="2086"/>
      <c r="AGC12" s="2086"/>
      <c r="AGD12" s="2086"/>
      <c r="AGE12" s="2086"/>
      <c r="AGF12" s="2086"/>
      <c r="AGG12" s="2086"/>
      <c r="AGH12" s="2086"/>
      <c r="AGI12" s="2086"/>
      <c r="AGJ12" s="2086"/>
      <c r="AGK12" s="2086"/>
      <c r="AGL12" s="2086"/>
      <c r="AGM12" s="2086"/>
      <c r="AGN12" s="2086"/>
      <c r="AGO12" s="2086"/>
      <c r="AGP12" s="2086"/>
      <c r="AGQ12" s="2086"/>
      <c r="AGR12" s="2086"/>
      <c r="AGS12" s="2086"/>
      <c r="AGT12" s="2086"/>
      <c r="AGU12" s="2086"/>
      <c r="AGV12" s="2086"/>
      <c r="AGW12" s="2086"/>
      <c r="AGX12" s="2086"/>
      <c r="AGY12" s="2086"/>
      <c r="AGZ12" s="2086"/>
      <c r="AHA12" s="2086"/>
      <c r="AHB12" s="2086"/>
      <c r="AHC12" s="2086"/>
      <c r="AHD12" s="2086"/>
      <c r="AHE12" s="2086"/>
      <c r="AHF12" s="2086"/>
      <c r="AHG12" s="2086"/>
      <c r="AHH12" s="2086"/>
      <c r="AHI12" s="2086"/>
      <c r="AHJ12" s="2086"/>
      <c r="AHK12" s="2086"/>
      <c r="AHL12" s="2086"/>
      <c r="AHM12" s="2086"/>
      <c r="AHN12" s="2086"/>
      <c r="AHO12" s="2086"/>
      <c r="AHP12" s="2086"/>
      <c r="AHQ12" s="2086"/>
      <c r="AHR12" s="2086"/>
      <c r="AHS12" s="2086"/>
      <c r="AHT12" s="2086"/>
      <c r="AHU12" s="2086"/>
      <c r="AHV12" s="2086"/>
      <c r="AHW12" s="2086"/>
      <c r="AHX12" s="2086"/>
      <c r="AHY12" s="2086"/>
      <c r="AHZ12" s="2086"/>
      <c r="AIA12" s="2086"/>
      <c r="AIB12" s="2086"/>
      <c r="AIC12" s="2086"/>
      <c r="AID12" s="2086"/>
      <c r="AIE12" s="2086"/>
      <c r="AIF12" s="2086"/>
      <c r="AIG12" s="2086"/>
      <c r="AIH12" s="2086"/>
      <c r="AII12" s="2086"/>
      <c r="AIJ12" s="2086"/>
      <c r="AIK12" s="2086"/>
      <c r="AIL12" s="2086"/>
      <c r="AIM12" s="2086"/>
      <c r="AIN12" s="2086"/>
      <c r="AIO12" s="2086"/>
      <c r="AIP12" s="2086"/>
      <c r="AIQ12" s="2086"/>
      <c r="AIR12" s="2086"/>
      <c r="AIS12" s="2086"/>
      <c r="AIT12" s="2086"/>
      <c r="AIU12" s="2086"/>
      <c r="AIV12" s="2086"/>
      <c r="AIW12" s="2086"/>
      <c r="AIX12" s="2086"/>
      <c r="AIY12" s="2086"/>
      <c r="AIZ12" s="2086"/>
      <c r="AJA12" s="2086"/>
      <c r="AJB12" s="2086"/>
      <c r="AJC12" s="2086"/>
      <c r="AJD12" s="2086"/>
      <c r="AJE12" s="2086"/>
      <c r="AJF12" s="2086"/>
      <c r="AJG12" s="2086"/>
      <c r="AJH12" s="2086"/>
      <c r="AJI12" s="2086"/>
      <c r="AJJ12" s="2086"/>
      <c r="AJK12" s="2086"/>
      <c r="AJL12" s="2086"/>
      <c r="AJM12" s="2086"/>
      <c r="AJN12" s="2086"/>
      <c r="AJO12" s="2086"/>
      <c r="AJP12" s="2086"/>
      <c r="AJQ12" s="2086"/>
      <c r="AJR12" s="2086"/>
      <c r="AJS12" s="2086"/>
      <c r="AJT12" s="2086"/>
      <c r="AJU12" s="2086"/>
      <c r="AJV12" s="2086"/>
      <c r="AJW12" s="2086"/>
      <c r="AJX12" s="2086"/>
      <c r="AJY12" s="2086"/>
      <c r="AJZ12" s="2086"/>
      <c r="AKA12" s="2086"/>
      <c r="AKB12" s="2086"/>
      <c r="AKC12" s="2086"/>
      <c r="AKD12" s="2086"/>
      <c r="AKE12" s="2086"/>
      <c r="AKF12" s="2086"/>
      <c r="AKG12" s="2086"/>
      <c r="AKH12" s="2086"/>
      <c r="AKI12" s="2086"/>
      <c r="AKJ12" s="2086"/>
      <c r="AKK12" s="2086"/>
      <c r="AKL12" s="2086"/>
      <c r="AKM12" s="2086"/>
      <c r="AKN12" s="2086"/>
      <c r="AKO12" s="2086"/>
      <c r="AKP12" s="2086"/>
      <c r="AKQ12" s="2086"/>
      <c r="AKR12" s="2086"/>
      <c r="AKS12" s="2086"/>
      <c r="AKT12" s="2086"/>
      <c r="AKU12" s="2086"/>
      <c r="AKV12" s="2086"/>
      <c r="AKW12" s="2086"/>
      <c r="AKX12" s="2086"/>
      <c r="AKY12" s="2086"/>
      <c r="AKZ12" s="2086"/>
      <c r="ALA12" s="2086"/>
      <c r="ALB12" s="2086"/>
      <c r="ALC12" s="2086"/>
      <c r="ALD12" s="2086"/>
      <c r="ALE12" s="2086"/>
      <c r="ALF12" s="2086"/>
      <c r="ALG12" s="2086"/>
      <c r="ALH12" s="2086"/>
      <c r="ALI12" s="2086"/>
      <c r="ALJ12" s="2086"/>
      <c r="ALK12" s="2086"/>
      <c r="ALL12" s="2086"/>
      <c r="ALM12" s="2086"/>
      <c r="ALN12" s="2086"/>
      <c r="ALO12" s="2086"/>
      <c r="ALP12" s="2086"/>
      <c r="ALQ12" s="2086"/>
      <c r="ALR12" s="2086"/>
      <c r="ALS12" s="2086"/>
      <c r="ALT12" s="2086"/>
      <c r="ALU12" s="2086"/>
      <c r="ALV12" s="2086"/>
      <c r="ALW12" s="2086"/>
      <c r="ALX12" s="2086"/>
      <c r="ALY12" s="2086"/>
      <c r="ALZ12" s="2086"/>
      <c r="AMA12" s="2086"/>
      <c r="AMB12" s="2086"/>
      <c r="AMC12" s="2086"/>
      <c r="AMD12" s="2086"/>
      <c r="AME12" s="2086"/>
      <c r="AMF12" s="2086"/>
      <c r="AMG12" s="2086"/>
      <c r="AMH12" s="2086"/>
      <c r="AMI12" s="2086"/>
      <c r="AMJ12" s="2086"/>
      <c r="AMK12" s="2086"/>
      <c r="AML12" s="2086"/>
      <c r="AMM12" s="2086"/>
      <c r="AMN12" s="2086"/>
      <c r="AMO12" s="2086"/>
      <c r="AMP12" s="2086"/>
      <c r="AMQ12" s="2086"/>
      <c r="AMR12" s="2086"/>
      <c r="AMS12" s="2086"/>
      <c r="AMT12" s="2086"/>
      <c r="AMU12" s="2086"/>
      <c r="AMV12" s="2086"/>
      <c r="AMW12" s="2086"/>
      <c r="AMX12" s="2086"/>
      <c r="AMY12" s="2086"/>
      <c r="AMZ12" s="2086"/>
      <c r="ANA12" s="2086"/>
      <c r="ANB12" s="2086"/>
      <c r="ANC12" s="2086"/>
      <c r="AND12" s="2086"/>
      <c r="ANE12" s="2086"/>
      <c r="ANF12" s="2086"/>
      <c r="ANG12" s="2086"/>
      <c r="ANH12" s="2086"/>
      <c r="ANI12" s="2086"/>
      <c r="ANJ12" s="2086"/>
      <c r="ANK12" s="2086"/>
      <c r="ANL12" s="2086"/>
      <c r="ANM12" s="2086"/>
      <c r="ANN12" s="2086"/>
      <c r="ANO12" s="2086"/>
      <c r="ANP12" s="2086"/>
      <c r="ANQ12" s="2086"/>
      <c r="ANR12" s="2086"/>
      <c r="ANS12" s="2086"/>
      <c r="ANT12" s="2086"/>
      <c r="ANU12" s="2086"/>
      <c r="ANV12" s="2086"/>
      <c r="ANW12" s="2086"/>
      <c r="ANX12" s="2086"/>
      <c r="ANY12" s="2086"/>
      <c r="ANZ12" s="2086"/>
      <c r="AOA12" s="2086"/>
      <c r="AOB12" s="2086"/>
      <c r="AOC12" s="2086"/>
      <c r="AOD12" s="2086"/>
      <c r="AOE12" s="2086"/>
      <c r="AOF12" s="2086"/>
      <c r="AOG12" s="2086"/>
      <c r="AOH12" s="2086"/>
      <c r="AOI12" s="2086"/>
      <c r="AOJ12" s="2086"/>
      <c r="AOK12" s="2086"/>
      <c r="AOL12" s="2086"/>
      <c r="AOM12" s="2086"/>
      <c r="AON12" s="2086"/>
      <c r="AOO12" s="2086"/>
      <c r="AOP12" s="2086"/>
      <c r="AOQ12" s="2086"/>
      <c r="AOR12" s="2086"/>
      <c r="AOS12" s="2086"/>
      <c r="AOT12" s="2086"/>
      <c r="AOU12" s="2086"/>
      <c r="AOV12" s="2086"/>
      <c r="AOW12" s="2086"/>
      <c r="AOX12" s="2086"/>
      <c r="AOY12" s="2086"/>
      <c r="AOZ12" s="2086"/>
      <c r="APA12" s="2086"/>
      <c r="APB12" s="2086"/>
      <c r="APC12" s="2086"/>
      <c r="APD12" s="2086"/>
      <c r="APE12" s="2086"/>
      <c r="APF12" s="2086"/>
      <c r="APG12" s="2086"/>
      <c r="APH12" s="2086"/>
      <c r="API12" s="2086"/>
      <c r="APJ12" s="2086"/>
      <c r="APK12" s="2086"/>
      <c r="APL12" s="2086"/>
      <c r="APM12" s="2086"/>
      <c r="APN12" s="2086"/>
      <c r="APO12" s="2086"/>
      <c r="APP12" s="2086"/>
      <c r="APQ12" s="2086"/>
      <c r="APR12" s="2086"/>
      <c r="APS12" s="2086"/>
      <c r="APT12" s="2086"/>
      <c r="APU12" s="2086"/>
      <c r="APV12" s="2086"/>
      <c r="APW12" s="2086"/>
      <c r="APX12" s="2086"/>
      <c r="APY12" s="2086"/>
      <c r="APZ12" s="2086"/>
      <c r="AQA12" s="2086"/>
      <c r="AQB12" s="2086"/>
      <c r="AQC12" s="2086"/>
      <c r="AQD12" s="2086"/>
      <c r="AQE12" s="2086"/>
      <c r="AQF12" s="2086"/>
      <c r="AQG12" s="2086"/>
      <c r="AQH12" s="2086"/>
      <c r="AQI12" s="2086"/>
      <c r="AQJ12" s="2086"/>
      <c r="AQK12" s="2086"/>
      <c r="AQL12" s="2086"/>
      <c r="AQM12" s="2086"/>
      <c r="AQN12" s="2086"/>
      <c r="AQO12" s="2086"/>
      <c r="AQP12" s="2086"/>
      <c r="AQQ12" s="2086"/>
      <c r="AQR12" s="2086"/>
      <c r="AQS12" s="2086"/>
      <c r="AQT12" s="2086"/>
      <c r="AQU12" s="2086"/>
      <c r="AQV12" s="2086"/>
      <c r="AQW12" s="2086"/>
      <c r="AQX12" s="2086"/>
      <c r="AQY12" s="2086"/>
      <c r="AQZ12" s="2086"/>
      <c r="ARA12" s="2086"/>
      <c r="ARB12" s="2086"/>
      <c r="ARC12" s="2086"/>
      <c r="ARD12" s="2086"/>
      <c r="ARE12" s="2086"/>
      <c r="ARF12" s="2086"/>
      <c r="ARG12" s="2086"/>
      <c r="ARH12" s="2086"/>
      <c r="ARI12" s="2086"/>
      <c r="ARJ12" s="2086"/>
      <c r="ARK12" s="2086"/>
      <c r="ARL12" s="2086"/>
      <c r="ARM12" s="2086"/>
      <c r="ARN12" s="2086"/>
      <c r="ARO12" s="2086"/>
      <c r="ARP12" s="2086"/>
      <c r="ARQ12" s="2086"/>
      <c r="ARR12" s="2086"/>
      <c r="ARS12" s="2086"/>
      <c r="ART12" s="2086"/>
      <c r="ARU12" s="2086"/>
      <c r="ARV12" s="2086"/>
      <c r="ARW12" s="2086"/>
      <c r="ARX12" s="2086"/>
      <c r="ARY12" s="2086"/>
      <c r="ARZ12" s="2086"/>
      <c r="ASA12" s="2086"/>
      <c r="ASB12" s="2086"/>
      <c r="ASC12" s="2086"/>
      <c r="ASD12" s="2086"/>
      <c r="ASE12" s="2086"/>
      <c r="ASF12" s="2086"/>
      <c r="ASG12" s="2086"/>
      <c r="ASH12" s="2086"/>
      <c r="ASI12" s="2086"/>
      <c r="ASJ12" s="2086"/>
      <c r="ASK12" s="2086"/>
      <c r="ASL12" s="2086"/>
      <c r="ASM12" s="2086"/>
      <c r="ASN12" s="2086"/>
      <c r="ASO12" s="2086"/>
      <c r="ASP12" s="2086"/>
      <c r="ASQ12" s="2086"/>
      <c r="ASR12" s="2086"/>
      <c r="ASS12" s="2086"/>
      <c r="AST12" s="2086"/>
      <c r="ASU12" s="2086"/>
      <c r="ASV12" s="2086"/>
      <c r="ASW12" s="2086"/>
      <c r="ASX12" s="2086"/>
      <c r="ASY12" s="2086"/>
      <c r="ASZ12" s="2086"/>
      <c r="ATA12" s="2086"/>
      <c r="ATB12" s="2086"/>
      <c r="ATC12" s="2086"/>
      <c r="ATD12" s="2086"/>
      <c r="ATE12" s="2086"/>
      <c r="ATF12" s="2086"/>
      <c r="ATG12" s="2086"/>
      <c r="ATH12" s="2086"/>
      <c r="ATI12" s="2086"/>
      <c r="ATJ12" s="2086"/>
      <c r="ATK12" s="2086"/>
      <c r="ATL12" s="2086"/>
      <c r="ATM12" s="2086"/>
      <c r="ATN12" s="2086"/>
      <c r="ATO12" s="2086"/>
      <c r="ATP12" s="2086"/>
      <c r="ATQ12" s="2086"/>
      <c r="ATR12" s="2086"/>
      <c r="ATS12" s="2086"/>
      <c r="ATT12" s="2086"/>
      <c r="ATU12" s="2086"/>
      <c r="ATV12" s="2086"/>
      <c r="ATW12" s="2086"/>
      <c r="ATX12" s="2086"/>
      <c r="ATY12" s="2086"/>
      <c r="ATZ12" s="2086"/>
      <c r="AUA12" s="2086"/>
      <c r="AUB12" s="2086"/>
      <c r="AUC12" s="2086"/>
      <c r="AUD12" s="2086"/>
      <c r="AUE12" s="2086"/>
      <c r="AUF12" s="2086"/>
      <c r="AUG12" s="2086"/>
      <c r="AUH12" s="2086"/>
      <c r="AUI12" s="2086"/>
      <c r="AUJ12" s="2086"/>
      <c r="AUK12" s="2086"/>
      <c r="AUL12" s="2086"/>
      <c r="AUM12" s="2086"/>
      <c r="AUN12" s="2086"/>
      <c r="AUO12" s="2086"/>
      <c r="AUP12" s="2086"/>
      <c r="AUQ12" s="2086"/>
      <c r="AUR12" s="2086"/>
      <c r="AUS12" s="2086"/>
      <c r="AUT12" s="2086"/>
      <c r="AUU12" s="2086"/>
      <c r="AUV12" s="2086"/>
      <c r="AUW12" s="2086"/>
      <c r="AUX12" s="2086"/>
      <c r="AUY12" s="2086"/>
      <c r="AUZ12" s="2086"/>
      <c r="AVA12" s="2086"/>
      <c r="AVB12" s="2086"/>
      <c r="AVC12" s="2086"/>
      <c r="AVD12" s="2086"/>
      <c r="AVE12" s="2086"/>
      <c r="AVF12" s="2086"/>
      <c r="AVG12" s="2086"/>
      <c r="AVH12" s="2086"/>
      <c r="AVI12" s="2086"/>
      <c r="AVJ12" s="2086"/>
      <c r="AVK12" s="2086"/>
      <c r="AVL12" s="2086"/>
      <c r="AVM12" s="2086"/>
      <c r="AVN12" s="2086"/>
      <c r="AVO12" s="2086"/>
      <c r="AVP12" s="2086"/>
      <c r="AVQ12" s="2086"/>
      <c r="AVR12" s="2086"/>
      <c r="AVS12" s="2086"/>
      <c r="AVT12" s="2086"/>
      <c r="AVU12" s="2086"/>
      <c r="AVV12" s="2086"/>
      <c r="AVW12" s="2086"/>
      <c r="AVX12" s="2086"/>
      <c r="AVY12" s="2086"/>
      <c r="AVZ12" s="2086"/>
      <c r="AWA12" s="2086"/>
      <c r="AWB12" s="2086"/>
      <c r="AWC12" s="2086"/>
      <c r="AWD12" s="2086"/>
      <c r="AWE12" s="2086"/>
      <c r="AWF12" s="2086"/>
      <c r="AWG12" s="2086"/>
      <c r="AWH12" s="2086"/>
      <c r="AWI12" s="2086"/>
      <c r="AWJ12" s="2086"/>
      <c r="AWK12" s="2086"/>
      <c r="AWL12" s="2086"/>
      <c r="AWM12" s="2086"/>
      <c r="AWN12" s="2086"/>
      <c r="AWO12" s="2086"/>
      <c r="AWP12" s="2086"/>
      <c r="AWQ12" s="2086"/>
      <c r="AWR12" s="2086"/>
      <c r="AWS12" s="2086"/>
      <c r="AWT12" s="2086"/>
      <c r="AWU12" s="2086"/>
      <c r="AWV12" s="2086"/>
      <c r="AWW12" s="2086"/>
      <c r="AWX12" s="2086"/>
      <c r="AWY12" s="2086"/>
      <c r="AWZ12" s="2086"/>
      <c r="AXA12" s="2086"/>
      <c r="AXB12" s="2086"/>
      <c r="AXC12" s="2086"/>
      <c r="AXD12" s="2086"/>
      <c r="AXE12" s="2086"/>
      <c r="AXF12" s="2086"/>
      <c r="AXG12" s="2086"/>
      <c r="AXH12" s="2086"/>
      <c r="AXI12" s="2086"/>
      <c r="AXJ12" s="2086"/>
      <c r="AXK12" s="2086"/>
      <c r="AXL12" s="2086"/>
      <c r="AXM12" s="2086"/>
      <c r="AXN12" s="2086"/>
      <c r="AXO12" s="2086"/>
      <c r="AXP12" s="2086"/>
      <c r="AXQ12" s="2086"/>
      <c r="AXR12" s="2086"/>
      <c r="AXS12" s="2086"/>
      <c r="AXT12" s="2086"/>
      <c r="AXU12" s="2086"/>
      <c r="AXV12" s="2086"/>
      <c r="AXW12" s="2086"/>
      <c r="AXX12" s="2086"/>
      <c r="AXY12" s="2086"/>
      <c r="AXZ12" s="2086"/>
      <c r="AYA12" s="2086"/>
      <c r="AYB12" s="2086"/>
      <c r="AYC12" s="2086"/>
      <c r="AYD12" s="2086"/>
      <c r="AYE12" s="2086"/>
      <c r="AYF12" s="2086"/>
      <c r="AYG12" s="2086"/>
      <c r="AYH12" s="2086"/>
      <c r="AYI12" s="2086"/>
      <c r="AYJ12" s="2086"/>
      <c r="AYK12" s="2086"/>
      <c r="AYL12" s="2086"/>
      <c r="AYM12" s="2086"/>
      <c r="AYN12" s="2086"/>
      <c r="AYO12" s="2086"/>
      <c r="AYP12" s="2086"/>
      <c r="AYQ12" s="2086"/>
      <c r="AYR12" s="2086"/>
      <c r="AYS12" s="2086"/>
      <c r="AYT12" s="2086"/>
      <c r="AYU12" s="2086"/>
      <c r="AYV12" s="2086"/>
      <c r="AYW12" s="2086"/>
      <c r="AYX12" s="2086"/>
      <c r="AYY12" s="2086"/>
      <c r="AYZ12" s="2086"/>
      <c r="AZA12" s="2086"/>
      <c r="AZB12" s="2086"/>
      <c r="AZC12" s="2086"/>
      <c r="AZD12" s="2086"/>
      <c r="AZE12" s="2086"/>
      <c r="AZF12" s="2086"/>
      <c r="AZG12" s="2086"/>
      <c r="AZH12" s="2086"/>
      <c r="AZI12" s="2086"/>
      <c r="AZJ12" s="2086"/>
      <c r="AZK12" s="2086"/>
      <c r="AZL12" s="2086"/>
      <c r="AZM12" s="2086"/>
      <c r="AZN12" s="2086"/>
      <c r="AZO12" s="2086"/>
      <c r="AZP12" s="2086"/>
      <c r="AZQ12" s="2086"/>
      <c r="AZR12" s="2086"/>
      <c r="AZS12" s="2086"/>
      <c r="AZT12" s="2086"/>
      <c r="AZU12" s="2086"/>
      <c r="AZV12" s="2086"/>
      <c r="AZW12" s="2086"/>
      <c r="AZX12" s="2086"/>
      <c r="AZY12" s="2086"/>
      <c r="AZZ12" s="2086"/>
      <c r="BAA12" s="2086"/>
      <c r="BAB12" s="2086"/>
      <c r="BAC12" s="2086"/>
      <c r="BAD12" s="2086"/>
      <c r="BAE12" s="2086"/>
      <c r="BAF12" s="2086"/>
      <c r="BAG12" s="2086"/>
      <c r="BAH12" s="2086"/>
      <c r="BAI12" s="2086"/>
      <c r="BAJ12" s="2086"/>
      <c r="BAK12" s="2086"/>
      <c r="BAL12" s="2086"/>
      <c r="BAM12" s="2086"/>
      <c r="BAN12" s="2086"/>
      <c r="BAO12" s="2086"/>
      <c r="BAP12" s="2086"/>
      <c r="BAQ12" s="2086"/>
      <c r="BAR12" s="2086"/>
      <c r="BAS12" s="2086"/>
      <c r="BAT12" s="2086"/>
      <c r="BAU12" s="2086"/>
      <c r="BAV12" s="2086"/>
      <c r="BAW12" s="2086"/>
      <c r="BAX12" s="2086"/>
      <c r="BAY12" s="2086"/>
      <c r="BAZ12" s="2086"/>
      <c r="BBA12" s="2086"/>
      <c r="BBB12" s="2086"/>
      <c r="BBC12" s="2086"/>
      <c r="BBD12" s="2086"/>
      <c r="BBE12" s="2086"/>
      <c r="BBF12" s="2086"/>
      <c r="BBG12" s="2086"/>
      <c r="BBH12" s="2086"/>
      <c r="BBI12" s="2086"/>
      <c r="BBJ12" s="2086"/>
      <c r="BBK12" s="2086"/>
      <c r="BBL12" s="2086"/>
      <c r="BBM12" s="2086"/>
      <c r="BBN12" s="2086"/>
      <c r="BBO12" s="2086"/>
      <c r="BBP12" s="2086"/>
      <c r="BBQ12" s="2086"/>
      <c r="BBR12" s="2086"/>
      <c r="BBS12" s="2086"/>
      <c r="BBT12" s="2086"/>
      <c r="BBU12" s="2086"/>
      <c r="BBV12" s="2086"/>
      <c r="BBW12" s="2086"/>
      <c r="BBX12" s="2086"/>
      <c r="BBY12" s="2086"/>
      <c r="BBZ12" s="2086"/>
      <c r="BCA12" s="2086"/>
      <c r="BCB12" s="2086"/>
      <c r="BCC12" s="2086"/>
      <c r="BCD12" s="2086"/>
      <c r="BCE12" s="2086"/>
      <c r="BCF12" s="2086"/>
      <c r="BCG12" s="2086"/>
      <c r="BCH12" s="2086"/>
      <c r="BCI12" s="2086"/>
      <c r="BCJ12" s="2086"/>
      <c r="BCK12" s="2086"/>
      <c r="BCL12" s="2086"/>
      <c r="BCM12" s="2086"/>
      <c r="BCN12" s="2086"/>
      <c r="BCO12" s="2086"/>
      <c r="BCP12" s="2086"/>
      <c r="BCQ12" s="2086"/>
      <c r="BCR12" s="2086"/>
      <c r="BCS12" s="2086"/>
      <c r="BCT12" s="2086"/>
      <c r="BCU12" s="2086"/>
      <c r="BCV12" s="2086"/>
      <c r="BCW12" s="2086"/>
      <c r="BCX12" s="2086"/>
      <c r="BCY12" s="2086"/>
      <c r="BCZ12" s="2086"/>
      <c r="BDA12" s="2086"/>
      <c r="BDB12" s="2086"/>
      <c r="BDC12" s="2086"/>
      <c r="BDD12" s="2086"/>
      <c r="BDE12" s="2086"/>
      <c r="BDF12" s="2086"/>
      <c r="BDG12" s="2086"/>
      <c r="BDH12" s="2086"/>
      <c r="BDI12" s="2086"/>
      <c r="BDJ12" s="2086"/>
      <c r="BDK12" s="2086"/>
      <c r="BDL12" s="2086"/>
      <c r="BDM12" s="2086"/>
      <c r="BDN12" s="2086"/>
      <c r="BDO12" s="2086"/>
      <c r="BDP12" s="2086"/>
      <c r="BDQ12" s="2086"/>
      <c r="BDR12" s="2086"/>
      <c r="BDS12" s="2086"/>
      <c r="BDT12" s="2086"/>
      <c r="BDU12" s="2086"/>
      <c r="BDV12" s="2086"/>
      <c r="BDW12" s="2086"/>
      <c r="BDX12" s="2086"/>
      <c r="BDY12" s="2086"/>
      <c r="BDZ12" s="2086"/>
      <c r="BEA12" s="2086"/>
      <c r="BEB12" s="2086"/>
      <c r="BEC12" s="2086"/>
      <c r="BED12" s="2086"/>
      <c r="BEE12" s="2086"/>
      <c r="BEF12" s="2086"/>
      <c r="BEG12" s="2086"/>
      <c r="BEH12" s="2086"/>
      <c r="BEI12" s="2086"/>
      <c r="BEJ12" s="2086"/>
      <c r="BEK12" s="2086"/>
      <c r="BEL12" s="2086"/>
      <c r="BEM12" s="2086"/>
      <c r="BEN12" s="2086"/>
      <c r="BEO12" s="2086"/>
      <c r="BEP12" s="2086"/>
      <c r="BEQ12" s="2086"/>
      <c r="BER12" s="2086"/>
      <c r="BES12" s="2086"/>
      <c r="BET12" s="2086"/>
      <c r="BEU12" s="2086"/>
      <c r="BEV12" s="2086"/>
      <c r="BEW12" s="2086"/>
      <c r="BEX12" s="2086"/>
      <c r="BEY12" s="2086"/>
      <c r="BEZ12" s="2086"/>
      <c r="BFA12" s="2086"/>
      <c r="BFB12" s="2086"/>
      <c r="BFC12" s="2086"/>
      <c r="BFD12" s="2086"/>
      <c r="BFE12" s="2086"/>
      <c r="BFF12" s="2086"/>
      <c r="BFG12" s="2086"/>
      <c r="BFH12" s="2086"/>
      <c r="BFI12" s="2086"/>
      <c r="BFJ12" s="2086"/>
      <c r="BFK12" s="2086"/>
      <c r="BFL12" s="2086"/>
      <c r="BFM12" s="2086"/>
      <c r="BFN12" s="2086"/>
      <c r="BFO12" s="2086"/>
      <c r="BFP12" s="2086"/>
      <c r="BFQ12" s="2086"/>
      <c r="BFR12" s="2086"/>
      <c r="BFS12" s="2086"/>
      <c r="BFT12" s="2086"/>
      <c r="BFU12" s="2086"/>
      <c r="BFV12" s="2086"/>
      <c r="BFW12" s="2086"/>
      <c r="BFX12" s="2086"/>
      <c r="BFY12" s="2086"/>
      <c r="BFZ12" s="2086"/>
      <c r="BGA12" s="2086"/>
      <c r="BGB12" s="2086"/>
      <c r="BGC12" s="2086"/>
      <c r="BGD12" s="2086"/>
      <c r="BGE12" s="2086"/>
      <c r="BGF12" s="2086"/>
      <c r="BGG12" s="2086"/>
      <c r="BGH12" s="2086"/>
      <c r="BGI12" s="2086"/>
      <c r="BGJ12" s="2086"/>
      <c r="BGK12" s="2086"/>
      <c r="BGL12" s="2086"/>
      <c r="BGM12" s="2086"/>
      <c r="BGN12" s="2086"/>
      <c r="BGO12" s="2086"/>
      <c r="BGP12" s="2086"/>
      <c r="BGQ12" s="2086"/>
      <c r="BGR12" s="2086"/>
      <c r="BGS12" s="2086"/>
      <c r="BGT12" s="2086"/>
      <c r="BGU12" s="2086"/>
      <c r="BGV12" s="2086"/>
      <c r="BGW12" s="2086"/>
      <c r="BGX12" s="2086"/>
      <c r="BGY12" s="2086"/>
      <c r="BGZ12" s="2086"/>
      <c r="BHA12" s="2086"/>
      <c r="BHB12" s="2086"/>
      <c r="BHC12" s="2086"/>
      <c r="BHD12" s="2086"/>
      <c r="BHE12" s="2086"/>
      <c r="BHF12" s="2086"/>
      <c r="BHG12" s="2086"/>
      <c r="BHH12" s="2086"/>
      <c r="BHI12" s="2086"/>
      <c r="BHJ12" s="2086"/>
      <c r="BHK12" s="2086"/>
      <c r="BHL12" s="2086"/>
      <c r="BHM12" s="2086"/>
      <c r="BHN12" s="2086"/>
      <c r="BHO12" s="2086"/>
      <c r="BHP12" s="2086"/>
      <c r="BHQ12" s="2086"/>
      <c r="BHR12" s="2086"/>
      <c r="BHS12" s="2086"/>
      <c r="BHT12" s="2086"/>
      <c r="BHU12" s="2086"/>
      <c r="BHV12" s="2086"/>
      <c r="BHW12" s="2086"/>
      <c r="BHX12" s="2086"/>
      <c r="BHY12" s="2086"/>
      <c r="BHZ12" s="2086"/>
      <c r="BIA12" s="2086"/>
      <c r="BIB12" s="2086"/>
      <c r="BIC12" s="2086"/>
      <c r="BID12" s="2086"/>
      <c r="BIE12" s="2086"/>
      <c r="BIF12" s="2086"/>
      <c r="BIG12" s="2086"/>
      <c r="BIH12" s="2086"/>
      <c r="BII12" s="2086"/>
      <c r="BIJ12" s="2086"/>
      <c r="BIK12" s="2086"/>
      <c r="BIL12" s="2086"/>
      <c r="BIM12" s="2086"/>
      <c r="BIN12" s="2086"/>
      <c r="BIO12" s="2086"/>
      <c r="BIP12" s="2086"/>
      <c r="BIQ12" s="2086"/>
      <c r="BIR12" s="2086"/>
      <c r="BIS12" s="2086"/>
      <c r="BIT12" s="2086"/>
      <c r="BIU12" s="2086"/>
      <c r="BIV12" s="2086"/>
      <c r="BIW12" s="2086"/>
      <c r="BIX12" s="2086"/>
      <c r="BIY12" s="2086"/>
      <c r="BIZ12" s="2086"/>
      <c r="BJA12" s="2086"/>
      <c r="BJB12" s="2086"/>
      <c r="BJC12" s="2086"/>
      <c r="BJD12" s="2086"/>
      <c r="BJE12" s="2086"/>
      <c r="BJF12" s="2086"/>
      <c r="BJG12" s="2086"/>
      <c r="BJH12" s="2086"/>
      <c r="BJI12" s="2086"/>
      <c r="BJJ12" s="2086"/>
      <c r="BJK12" s="2086"/>
      <c r="BJL12" s="2086"/>
      <c r="BJM12" s="2086"/>
      <c r="BJN12" s="2086"/>
      <c r="BJO12" s="2086"/>
      <c r="BJP12" s="2086"/>
      <c r="BJQ12" s="2086"/>
      <c r="BJR12" s="2086"/>
      <c r="BJS12" s="2086"/>
      <c r="BJT12" s="2086"/>
      <c r="BJU12" s="2086"/>
      <c r="BJV12" s="2086"/>
      <c r="BJW12" s="2086"/>
      <c r="BJX12" s="2086"/>
      <c r="BJY12" s="2086"/>
      <c r="BJZ12" s="2086"/>
      <c r="BKA12" s="2086"/>
      <c r="BKB12" s="2086"/>
      <c r="BKC12" s="2086"/>
      <c r="BKD12" s="2086"/>
      <c r="BKE12" s="2086"/>
      <c r="BKF12" s="2086"/>
      <c r="BKG12" s="2086"/>
      <c r="BKH12" s="2086"/>
      <c r="BKI12" s="2086"/>
      <c r="BKJ12" s="2086"/>
      <c r="BKK12" s="2086"/>
      <c r="BKL12" s="2086"/>
      <c r="BKM12" s="2086"/>
      <c r="BKN12" s="2086"/>
      <c r="BKO12" s="2086"/>
      <c r="BKP12" s="2086"/>
      <c r="BKQ12" s="2086"/>
      <c r="BKR12" s="2086"/>
      <c r="BKS12" s="2086"/>
      <c r="BKT12" s="2086"/>
      <c r="BKU12" s="2086"/>
      <c r="BKV12" s="2086"/>
      <c r="BKW12" s="2086"/>
      <c r="BKX12" s="2086"/>
      <c r="BKY12" s="2086"/>
      <c r="BKZ12" s="2086"/>
      <c r="BLA12" s="2086"/>
      <c r="BLB12" s="2086"/>
      <c r="BLC12" s="2086"/>
      <c r="BLD12" s="2086"/>
      <c r="BLE12" s="2086"/>
      <c r="BLF12" s="2086"/>
      <c r="BLG12" s="2086"/>
      <c r="BLH12" s="2086"/>
      <c r="BLI12" s="2086"/>
      <c r="BLJ12" s="2086"/>
      <c r="BLK12" s="2086"/>
      <c r="BLL12" s="2086"/>
      <c r="BLM12" s="2086"/>
      <c r="BLN12" s="2086"/>
      <c r="BLO12" s="2086"/>
      <c r="BLP12" s="2086"/>
      <c r="BLQ12" s="2086"/>
      <c r="BLR12" s="2086"/>
      <c r="BLS12" s="2086"/>
      <c r="BLT12" s="2086"/>
      <c r="BLU12" s="2086"/>
      <c r="BLV12" s="2086"/>
      <c r="BLW12" s="2086"/>
      <c r="BLX12" s="2086"/>
      <c r="BLY12" s="2086"/>
      <c r="BLZ12" s="2086"/>
      <c r="BMA12" s="2086"/>
      <c r="BMB12" s="2086"/>
      <c r="BMC12" s="2086"/>
      <c r="BMD12" s="2086"/>
      <c r="BME12" s="2086"/>
      <c r="BMF12" s="2086"/>
      <c r="BMG12" s="2086"/>
      <c r="BMH12" s="2086"/>
      <c r="BMI12" s="2086"/>
      <c r="BMJ12" s="2086"/>
      <c r="BMK12" s="2086"/>
      <c r="BML12" s="2086"/>
      <c r="BMM12" s="2086"/>
      <c r="BMN12" s="2086"/>
      <c r="BMO12" s="2086"/>
      <c r="BMP12" s="2086"/>
      <c r="BMQ12" s="2086"/>
      <c r="BMR12" s="2086"/>
      <c r="BMS12" s="2086"/>
      <c r="BMT12" s="2086"/>
      <c r="BMU12" s="2086"/>
      <c r="BMV12" s="2086"/>
      <c r="BMW12" s="2086"/>
      <c r="BMX12" s="2086"/>
      <c r="BMY12" s="2086"/>
      <c r="BMZ12" s="2086"/>
      <c r="BNA12" s="2086"/>
      <c r="BNB12" s="2086"/>
      <c r="BNC12" s="2086"/>
      <c r="BND12" s="2086"/>
      <c r="BNE12" s="2086"/>
      <c r="BNF12" s="2086"/>
      <c r="BNG12" s="2086"/>
      <c r="BNH12" s="2086"/>
      <c r="BNI12" s="2086"/>
      <c r="BNJ12" s="2086"/>
      <c r="BNK12" s="2086"/>
      <c r="BNL12" s="2086"/>
      <c r="BNM12" s="2086"/>
      <c r="BNN12" s="2086"/>
      <c r="BNO12" s="2086"/>
      <c r="BNP12" s="2086"/>
      <c r="BNQ12" s="2086"/>
      <c r="BNR12" s="2086"/>
      <c r="BNS12" s="2086"/>
      <c r="BNT12" s="2086"/>
      <c r="BNU12" s="2086"/>
      <c r="BNV12" s="2086"/>
      <c r="BNW12" s="2086"/>
      <c r="BNX12" s="2086"/>
      <c r="BNY12" s="2086"/>
      <c r="BNZ12" s="2086"/>
      <c r="BOA12" s="2086"/>
      <c r="BOB12" s="2086"/>
      <c r="BOC12" s="2086"/>
      <c r="BOD12" s="2086"/>
      <c r="BOE12" s="2086"/>
      <c r="BOF12" s="2086"/>
      <c r="BOG12" s="2086"/>
      <c r="BOH12" s="2086"/>
      <c r="BOI12" s="2086"/>
      <c r="BOJ12" s="2086"/>
      <c r="BOK12" s="2086"/>
      <c r="BOL12" s="2086"/>
      <c r="BOM12" s="2086"/>
      <c r="BON12" s="2086"/>
      <c r="BOO12" s="2086"/>
      <c r="BOP12" s="2086"/>
      <c r="BOQ12" s="2086"/>
      <c r="BOR12" s="2086"/>
      <c r="BOS12" s="2086"/>
      <c r="BOT12" s="2086"/>
      <c r="BOU12" s="2086"/>
      <c r="BOV12" s="2086"/>
      <c r="BOW12" s="2086"/>
      <c r="BOX12" s="2086"/>
      <c r="BOY12" s="2086"/>
      <c r="BOZ12" s="2086"/>
      <c r="BPA12" s="2086"/>
      <c r="BPB12" s="2086"/>
      <c r="BPC12" s="2086"/>
      <c r="BPD12" s="2086"/>
      <c r="BPE12" s="2086"/>
      <c r="BPF12" s="2086"/>
      <c r="BPG12" s="2086"/>
      <c r="BPH12" s="2086"/>
      <c r="BPI12" s="2086"/>
      <c r="BPJ12" s="2086"/>
      <c r="BPK12" s="2086"/>
      <c r="BPL12" s="2086"/>
      <c r="BPM12" s="2086"/>
      <c r="BPN12" s="2086"/>
      <c r="BPO12" s="2086"/>
      <c r="BPP12" s="2086"/>
      <c r="BPQ12" s="2086"/>
      <c r="BPR12" s="2086"/>
      <c r="BPS12" s="2086"/>
      <c r="BPT12" s="2086"/>
      <c r="BPU12" s="2086"/>
      <c r="BPV12" s="2086"/>
      <c r="BPW12" s="2086"/>
      <c r="BPX12" s="2086"/>
      <c r="BPY12" s="2086"/>
      <c r="BPZ12" s="2086"/>
      <c r="BQA12" s="2086"/>
      <c r="BQB12" s="2086"/>
      <c r="BQC12" s="2086"/>
      <c r="BQD12" s="2086"/>
      <c r="BQE12" s="2086"/>
      <c r="BQF12" s="2086"/>
      <c r="BQG12" s="2086"/>
      <c r="BQH12" s="2086"/>
      <c r="BQI12" s="2086"/>
      <c r="BQJ12" s="2086"/>
      <c r="BQK12" s="2086"/>
      <c r="BQL12" s="2086"/>
      <c r="BQM12" s="2086"/>
      <c r="BQN12" s="2086"/>
      <c r="BQO12" s="2086"/>
      <c r="BQP12" s="2086"/>
      <c r="BQQ12" s="2086"/>
      <c r="BQR12" s="2086"/>
      <c r="BQS12" s="2086"/>
      <c r="BQT12" s="2086"/>
      <c r="BQU12" s="2086"/>
      <c r="BQV12" s="2086"/>
      <c r="BQW12" s="2086"/>
      <c r="BQX12" s="2086"/>
      <c r="BQY12" s="2086"/>
      <c r="BQZ12" s="2086"/>
      <c r="BRA12" s="2086"/>
      <c r="BRB12" s="2086"/>
      <c r="BRC12" s="2086"/>
      <c r="BRD12" s="2086"/>
      <c r="BRE12" s="2086"/>
      <c r="BRF12" s="2086"/>
      <c r="BRG12" s="2086"/>
      <c r="BRH12" s="2086"/>
      <c r="BRI12" s="2086"/>
      <c r="BRJ12" s="2086"/>
      <c r="BRK12" s="2086"/>
      <c r="BRL12" s="2086"/>
      <c r="BRM12" s="2086"/>
      <c r="BRN12" s="2086"/>
      <c r="BRO12" s="2086"/>
      <c r="BRP12" s="2086"/>
      <c r="BRQ12" s="2086"/>
      <c r="BRR12" s="2086"/>
      <c r="BRS12" s="2086"/>
      <c r="BRT12" s="2086"/>
      <c r="BRU12" s="2086"/>
      <c r="BRV12" s="2086"/>
      <c r="BRW12" s="2086"/>
      <c r="BRX12" s="2086"/>
      <c r="BRY12" s="2086"/>
      <c r="BRZ12" s="2086"/>
      <c r="BSA12" s="2086"/>
      <c r="BSB12" s="2086"/>
      <c r="BSC12" s="2086"/>
      <c r="BSD12" s="2086"/>
      <c r="BSE12" s="2086"/>
      <c r="BSF12" s="2086"/>
      <c r="BSG12" s="2086"/>
      <c r="BSH12" s="2086"/>
      <c r="BSI12" s="2086"/>
      <c r="BSJ12" s="2086"/>
      <c r="BSK12" s="2086"/>
      <c r="BSL12" s="2086"/>
      <c r="BSM12" s="2086"/>
      <c r="BSN12" s="2086"/>
      <c r="BSO12" s="2086"/>
      <c r="BSP12" s="2086"/>
      <c r="BSQ12" s="2086"/>
      <c r="BSR12" s="2086"/>
      <c r="BSS12" s="2086"/>
      <c r="BST12" s="2086"/>
      <c r="BSU12" s="2086"/>
      <c r="BSV12" s="2086"/>
      <c r="BSW12" s="2086"/>
      <c r="BSX12" s="2086"/>
      <c r="BSY12" s="2086"/>
      <c r="BSZ12" s="2086"/>
      <c r="BTA12" s="2086"/>
      <c r="BTB12" s="2086"/>
      <c r="BTC12" s="2086"/>
      <c r="BTD12" s="2086"/>
      <c r="BTE12" s="2086"/>
      <c r="BTF12" s="2086"/>
      <c r="BTG12" s="2086"/>
      <c r="BTH12" s="2086"/>
      <c r="BTI12" s="2086"/>
      <c r="BTJ12" s="2086"/>
      <c r="BTK12" s="2086"/>
      <c r="BTL12" s="2086"/>
      <c r="BTM12" s="2086"/>
      <c r="BTN12" s="2086"/>
      <c r="BTO12" s="2086"/>
      <c r="BTP12" s="2086"/>
      <c r="BTQ12" s="2086"/>
      <c r="BTR12" s="2086"/>
      <c r="BTS12" s="2086"/>
      <c r="BTT12" s="2086"/>
      <c r="BTU12" s="2086"/>
      <c r="BTV12" s="2086"/>
      <c r="BTW12" s="2086"/>
      <c r="BTX12" s="2086"/>
      <c r="BTY12" s="2086"/>
      <c r="BTZ12" s="2086"/>
      <c r="BUA12" s="2086"/>
      <c r="BUB12" s="2086"/>
      <c r="BUC12" s="2086"/>
      <c r="BUD12" s="2086"/>
      <c r="BUE12" s="2086"/>
      <c r="BUF12" s="2086"/>
      <c r="BUG12" s="2086"/>
      <c r="BUH12" s="2086"/>
      <c r="BUI12" s="2086"/>
      <c r="BUJ12" s="2086"/>
      <c r="BUK12" s="2086"/>
      <c r="BUL12" s="2086"/>
      <c r="BUM12" s="2086"/>
      <c r="BUN12" s="2086"/>
      <c r="BUO12" s="2086"/>
      <c r="BUP12" s="2086"/>
      <c r="BUQ12" s="2086"/>
      <c r="BUR12" s="2086"/>
      <c r="BUS12" s="2086"/>
      <c r="BUT12" s="2086"/>
      <c r="BUU12" s="2086"/>
      <c r="BUV12" s="2086"/>
      <c r="BUW12" s="2086"/>
      <c r="BUX12" s="2086"/>
      <c r="BUY12" s="2086"/>
      <c r="BUZ12" s="2086"/>
      <c r="BVA12" s="2086"/>
      <c r="BVB12" s="2086"/>
      <c r="BVC12" s="2086"/>
      <c r="BVD12" s="2086"/>
      <c r="BVE12" s="2086"/>
      <c r="BVF12" s="2086"/>
      <c r="BVG12" s="2086"/>
      <c r="BVH12" s="2086"/>
      <c r="BVI12" s="2086"/>
      <c r="BVJ12" s="2086"/>
      <c r="BVK12" s="2086"/>
      <c r="BVL12" s="2086"/>
      <c r="BVM12" s="2086"/>
      <c r="BVN12" s="2086"/>
      <c r="BVO12" s="2086"/>
      <c r="BVP12" s="2086"/>
      <c r="BVQ12" s="2086"/>
      <c r="BVR12" s="2086"/>
      <c r="BVS12" s="2086"/>
      <c r="BVT12" s="2086"/>
      <c r="BVU12" s="2086"/>
      <c r="BVV12" s="2086"/>
      <c r="BVW12" s="2086"/>
      <c r="BVX12" s="2086"/>
      <c r="BVY12" s="2086"/>
      <c r="BVZ12" s="2086"/>
      <c r="BWA12" s="2086"/>
      <c r="BWB12" s="2086"/>
      <c r="BWC12" s="2086"/>
      <c r="BWD12" s="2086"/>
      <c r="BWE12" s="2086"/>
      <c r="BWF12" s="2086"/>
      <c r="BWG12" s="2086"/>
      <c r="BWH12" s="2086"/>
      <c r="BWI12" s="2086"/>
      <c r="BWJ12" s="2086"/>
      <c r="BWK12" s="2086"/>
      <c r="BWL12" s="2086"/>
      <c r="BWM12" s="2086"/>
      <c r="BWN12" s="2086"/>
      <c r="BWO12" s="2086"/>
      <c r="BWP12" s="2086"/>
      <c r="BWQ12" s="2086"/>
      <c r="BWR12" s="2086"/>
      <c r="BWS12" s="2086"/>
      <c r="BWT12" s="2086"/>
      <c r="BWU12" s="2086"/>
      <c r="BWV12" s="2086"/>
      <c r="BWW12" s="2086"/>
      <c r="BWX12" s="2086"/>
      <c r="BWY12" s="2086"/>
      <c r="BWZ12" s="2086"/>
      <c r="BXA12" s="2086"/>
      <c r="BXB12" s="2086"/>
      <c r="BXC12" s="2086"/>
      <c r="BXD12" s="2086"/>
      <c r="BXE12" s="2086"/>
      <c r="BXF12" s="2086"/>
      <c r="BXG12" s="2086"/>
      <c r="BXH12" s="2086"/>
      <c r="BXI12" s="2086"/>
      <c r="BXJ12" s="2086"/>
      <c r="BXK12" s="2086"/>
      <c r="BXL12" s="2086"/>
      <c r="BXM12" s="2086"/>
      <c r="BXN12" s="2086"/>
      <c r="BXO12" s="2086"/>
      <c r="BXP12" s="2086"/>
      <c r="BXQ12" s="2086"/>
      <c r="BXR12" s="2086"/>
      <c r="BXS12" s="2086"/>
      <c r="BXT12" s="2086"/>
      <c r="BXU12" s="2086"/>
      <c r="BXV12" s="2086"/>
      <c r="BXW12" s="2086"/>
      <c r="BXX12" s="2086"/>
      <c r="BXY12" s="2086"/>
      <c r="BXZ12" s="2086"/>
      <c r="BYA12" s="2086"/>
      <c r="BYB12" s="2086"/>
      <c r="BYC12" s="2086"/>
      <c r="BYD12" s="2086"/>
      <c r="BYE12" s="2086"/>
      <c r="BYF12" s="2086"/>
      <c r="BYG12" s="2086"/>
      <c r="BYH12" s="2086"/>
      <c r="BYI12" s="2086"/>
      <c r="BYJ12" s="2086"/>
      <c r="BYK12" s="2086"/>
      <c r="BYL12" s="2086"/>
      <c r="BYM12" s="2086"/>
      <c r="BYN12" s="2086"/>
      <c r="BYO12" s="2086"/>
      <c r="BYP12" s="2086"/>
      <c r="BYQ12" s="2086"/>
      <c r="BYR12" s="2086"/>
      <c r="BYS12" s="2086"/>
      <c r="BYT12" s="2086"/>
      <c r="BYU12" s="2086"/>
      <c r="BYV12" s="2086"/>
      <c r="BYW12" s="2086"/>
      <c r="BYX12" s="2086"/>
      <c r="BYY12" s="2086"/>
      <c r="BYZ12" s="2086"/>
      <c r="BZA12" s="2086"/>
      <c r="BZB12" s="2086"/>
      <c r="BZC12" s="2086"/>
      <c r="BZD12" s="2086"/>
      <c r="BZE12" s="2086"/>
      <c r="BZF12" s="2086"/>
      <c r="BZG12" s="2086"/>
      <c r="BZH12" s="2086"/>
      <c r="BZI12" s="2086"/>
      <c r="BZJ12" s="2086"/>
      <c r="BZK12" s="2086"/>
      <c r="BZL12" s="2086"/>
      <c r="BZM12" s="2086"/>
      <c r="BZN12" s="2086"/>
      <c r="BZO12" s="2086"/>
      <c r="BZP12" s="2086"/>
      <c r="BZQ12" s="2086"/>
      <c r="BZR12" s="2086"/>
      <c r="BZS12" s="2086"/>
      <c r="BZT12" s="2086"/>
      <c r="BZU12" s="2086"/>
      <c r="BZV12" s="2086"/>
      <c r="BZW12" s="2086"/>
      <c r="BZX12" s="2086"/>
      <c r="BZY12" s="2086"/>
      <c r="BZZ12" s="2086"/>
      <c r="CAA12" s="2086"/>
      <c r="CAB12" s="2086"/>
      <c r="CAC12" s="2086"/>
      <c r="CAD12" s="2086"/>
      <c r="CAE12" s="2086"/>
      <c r="CAF12" s="2086"/>
      <c r="CAG12" s="2086"/>
      <c r="CAH12" s="2086"/>
      <c r="CAI12" s="2086"/>
      <c r="CAJ12" s="2086"/>
      <c r="CAK12" s="2086"/>
      <c r="CAL12" s="2086"/>
      <c r="CAM12" s="2086"/>
      <c r="CAN12" s="2086"/>
      <c r="CAO12" s="2086"/>
      <c r="CAP12" s="2086"/>
      <c r="CAQ12" s="2086"/>
      <c r="CAR12" s="2086"/>
      <c r="CAS12" s="2086"/>
      <c r="CAT12" s="2086"/>
      <c r="CAU12" s="2086"/>
      <c r="CAV12" s="2086"/>
      <c r="CAW12" s="2086"/>
      <c r="CAX12" s="2086"/>
      <c r="CAY12" s="2086"/>
      <c r="CAZ12" s="2086"/>
      <c r="CBA12" s="2086"/>
      <c r="CBB12" s="2086"/>
      <c r="CBC12" s="2086"/>
      <c r="CBD12" s="2086"/>
      <c r="CBE12" s="2086"/>
      <c r="CBF12" s="2086"/>
      <c r="CBG12" s="2086"/>
      <c r="CBH12" s="2086"/>
      <c r="CBI12" s="2086"/>
      <c r="CBJ12" s="2086"/>
      <c r="CBK12" s="2086"/>
      <c r="CBL12" s="2086"/>
      <c r="CBM12" s="2086"/>
      <c r="CBN12" s="2086"/>
      <c r="CBO12" s="2086"/>
      <c r="CBP12" s="2086"/>
      <c r="CBQ12" s="2086"/>
      <c r="CBR12" s="2086"/>
      <c r="CBS12" s="2086"/>
      <c r="CBT12" s="2086"/>
      <c r="CBU12" s="2086"/>
      <c r="CBV12" s="2086"/>
      <c r="CBW12" s="2086"/>
      <c r="CBX12" s="2086"/>
      <c r="CBY12" s="2086"/>
      <c r="CBZ12" s="2086"/>
      <c r="CCA12" s="2086"/>
      <c r="CCB12" s="2086"/>
      <c r="CCC12" s="2086"/>
      <c r="CCD12" s="2086"/>
      <c r="CCE12" s="2086"/>
      <c r="CCF12" s="2086"/>
      <c r="CCG12" s="2086"/>
      <c r="CCH12" s="2086"/>
      <c r="CCI12" s="2086"/>
      <c r="CCJ12" s="2086"/>
      <c r="CCK12" s="2086"/>
      <c r="CCL12" s="2086"/>
      <c r="CCM12" s="2086"/>
      <c r="CCN12" s="2086"/>
      <c r="CCO12" s="2086"/>
      <c r="CCP12" s="2086"/>
      <c r="CCQ12" s="2086"/>
      <c r="CCR12" s="2086"/>
      <c r="CCS12" s="2086"/>
      <c r="CCT12" s="2086"/>
      <c r="CCU12" s="2086"/>
      <c r="CCV12" s="2086"/>
      <c r="CCW12" s="2086"/>
      <c r="CCX12" s="2086"/>
      <c r="CCY12" s="2086"/>
      <c r="CCZ12" s="2086"/>
      <c r="CDA12" s="2086"/>
      <c r="CDB12" s="2086"/>
      <c r="CDC12" s="2086"/>
      <c r="CDD12" s="2086"/>
      <c r="CDE12" s="2086"/>
      <c r="CDF12" s="2086"/>
      <c r="CDG12" s="2086"/>
      <c r="CDH12" s="2086"/>
      <c r="CDI12" s="2086"/>
      <c r="CDJ12" s="2086"/>
      <c r="CDK12" s="2086"/>
      <c r="CDL12" s="2086"/>
      <c r="CDM12" s="2086"/>
      <c r="CDN12" s="2086"/>
      <c r="CDO12" s="2086"/>
      <c r="CDP12" s="2086"/>
      <c r="CDQ12" s="2086"/>
      <c r="CDR12" s="2086"/>
      <c r="CDS12" s="2086"/>
      <c r="CDT12" s="2086"/>
      <c r="CDU12" s="2086"/>
      <c r="CDV12" s="2086"/>
      <c r="CDW12" s="2086"/>
      <c r="CDX12" s="2086"/>
      <c r="CDY12" s="2086"/>
      <c r="CDZ12" s="2086"/>
      <c r="CEA12" s="2086"/>
      <c r="CEB12" s="2086"/>
      <c r="CEC12" s="2086"/>
      <c r="CED12" s="2086"/>
      <c r="CEE12" s="2086"/>
      <c r="CEF12" s="2086"/>
      <c r="CEG12" s="2086"/>
      <c r="CEH12" s="2086"/>
      <c r="CEI12" s="2086"/>
      <c r="CEJ12" s="2086"/>
      <c r="CEK12" s="2086"/>
      <c r="CEL12" s="2086"/>
      <c r="CEM12" s="2086"/>
      <c r="CEN12" s="2086"/>
      <c r="CEO12" s="2086"/>
      <c r="CEP12" s="2086"/>
      <c r="CEQ12" s="2086"/>
      <c r="CER12" s="2086"/>
      <c r="CES12" s="2086"/>
      <c r="CET12" s="2086"/>
      <c r="CEU12" s="2086"/>
      <c r="CEV12" s="2086"/>
      <c r="CEW12" s="2086"/>
      <c r="CEX12" s="2086"/>
      <c r="CEY12" s="2086"/>
      <c r="CEZ12" s="2086"/>
      <c r="CFA12" s="2086"/>
      <c r="CFB12" s="2086"/>
      <c r="CFC12" s="2086"/>
      <c r="CFD12" s="2086"/>
      <c r="CFE12" s="2086"/>
      <c r="CFF12" s="2086"/>
      <c r="CFG12" s="2086"/>
      <c r="CFH12" s="2086"/>
      <c r="CFI12" s="2086"/>
      <c r="CFJ12" s="2086"/>
      <c r="CFK12" s="2086"/>
      <c r="CFL12" s="2086"/>
      <c r="CFM12" s="2086"/>
      <c r="CFN12" s="2086"/>
      <c r="CFO12" s="2086"/>
      <c r="CFP12" s="2086"/>
      <c r="CFQ12" s="2086"/>
      <c r="CFR12" s="2086"/>
      <c r="CFS12" s="2086"/>
      <c r="CFT12" s="2086"/>
      <c r="CFU12" s="2086"/>
      <c r="CFV12" s="2086"/>
      <c r="CFW12" s="2086"/>
      <c r="CFX12" s="2086"/>
      <c r="CFY12" s="2086"/>
      <c r="CFZ12" s="2086"/>
      <c r="CGA12" s="2086"/>
      <c r="CGB12" s="2086"/>
      <c r="CGC12" s="2086"/>
      <c r="CGD12" s="2086"/>
      <c r="CGE12" s="2086"/>
      <c r="CGF12" s="2086"/>
      <c r="CGG12" s="2086"/>
      <c r="CGH12" s="2086"/>
      <c r="CGI12" s="2086"/>
      <c r="CGJ12" s="2086"/>
      <c r="CGK12" s="2086"/>
      <c r="CGL12" s="2086"/>
      <c r="CGM12" s="2086"/>
      <c r="CGN12" s="2086"/>
      <c r="CGO12" s="2086"/>
      <c r="CGP12" s="2086"/>
      <c r="CGQ12" s="2086"/>
      <c r="CGR12" s="2086"/>
      <c r="CGS12" s="2086"/>
      <c r="CGT12" s="2086"/>
      <c r="CGU12" s="2086"/>
      <c r="CGV12" s="2086"/>
      <c r="CGW12" s="2086"/>
      <c r="CGX12" s="2086"/>
      <c r="CGY12" s="2086"/>
      <c r="CGZ12" s="2086"/>
      <c r="CHA12" s="2086"/>
      <c r="CHB12" s="2086"/>
      <c r="CHC12" s="2086"/>
      <c r="CHD12" s="2086"/>
      <c r="CHE12" s="2086"/>
      <c r="CHF12" s="2086"/>
      <c r="CHG12" s="2086"/>
      <c r="CHH12" s="2086"/>
      <c r="CHI12" s="2086"/>
      <c r="CHJ12" s="2086"/>
      <c r="CHK12" s="2086"/>
      <c r="CHL12" s="2086"/>
      <c r="CHM12" s="2086"/>
      <c r="CHN12" s="2086"/>
      <c r="CHO12" s="2086"/>
      <c r="CHP12" s="2086"/>
      <c r="CHQ12" s="2086"/>
      <c r="CHR12" s="2086"/>
      <c r="CHS12" s="2086"/>
      <c r="CHT12" s="2086"/>
      <c r="CHU12" s="2086"/>
      <c r="CHV12" s="2086"/>
      <c r="CHW12" s="2086"/>
      <c r="CHX12" s="2086"/>
      <c r="CHY12" s="2086"/>
      <c r="CHZ12" s="2086"/>
      <c r="CIA12" s="2086"/>
      <c r="CIB12" s="2086"/>
      <c r="CIC12" s="2086"/>
      <c r="CID12" s="2086"/>
      <c r="CIE12" s="2086"/>
      <c r="CIF12" s="2086"/>
      <c r="CIG12" s="2086"/>
      <c r="CIH12" s="2086"/>
      <c r="CII12" s="2086"/>
      <c r="CIJ12" s="2086"/>
      <c r="CIK12" s="2086"/>
      <c r="CIL12" s="2086"/>
      <c r="CIM12" s="2086"/>
      <c r="CIN12" s="2086"/>
      <c r="CIO12" s="2086"/>
      <c r="CIP12" s="2086"/>
      <c r="CIQ12" s="2086"/>
      <c r="CIR12" s="2086"/>
      <c r="CIS12" s="2086"/>
      <c r="CIT12" s="2086"/>
      <c r="CIU12" s="2086"/>
      <c r="CIV12" s="2086"/>
      <c r="CIW12" s="2086"/>
      <c r="CIX12" s="2086"/>
      <c r="CIY12" s="2086"/>
      <c r="CIZ12" s="2086"/>
      <c r="CJA12" s="2086"/>
      <c r="CJB12" s="2086"/>
      <c r="CJC12" s="2086"/>
      <c r="CJD12" s="2086"/>
      <c r="CJE12" s="2086"/>
      <c r="CJF12" s="2086"/>
      <c r="CJG12" s="2086"/>
      <c r="CJH12" s="2086"/>
      <c r="CJI12" s="2086"/>
      <c r="CJJ12" s="2086"/>
      <c r="CJK12" s="2086"/>
      <c r="CJL12" s="2086"/>
      <c r="CJM12" s="2086"/>
      <c r="CJN12" s="2086"/>
      <c r="CJO12" s="2086"/>
      <c r="CJP12" s="2086"/>
      <c r="CJQ12" s="2086"/>
      <c r="CJR12" s="2086"/>
      <c r="CJS12" s="2086"/>
      <c r="CJT12" s="2086"/>
      <c r="CJU12" s="2086"/>
      <c r="CJV12" s="2086"/>
      <c r="CJW12" s="2086"/>
      <c r="CJX12" s="2086"/>
      <c r="CJY12" s="2086"/>
      <c r="CJZ12" s="2086"/>
      <c r="CKA12" s="2086"/>
      <c r="CKB12" s="2086"/>
      <c r="CKC12" s="2086"/>
      <c r="CKD12" s="2086"/>
      <c r="CKE12" s="2086"/>
      <c r="CKF12" s="2086"/>
      <c r="CKG12" s="2086"/>
      <c r="CKH12" s="2086"/>
      <c r="CKI12" s="2086"/>
      <c r="CKJ12" s="2086"/>
      <c r="CKK12" s="2086"/>
      <c r="CKL12" s="2086"/>
      <c r="CKM12" s="2086"/>
      <c r="CKN12" s="2086"/>
      <c r="CKO12" s="2086"/>
      <c r="CKP12" s="2086"/>
      <c r="CKQ12" s="2086"/>
      <c r="CKR12" s="2086"/>
      <c r="CKS12" s="2086"/>
      <c r="CKT12" s="2086"/>
      <c r="CKU12" s="2086"/>
      <c r="CKV12" s="2086"/>
      <c r="CKW12" s="2086"/>
      <c r="CKX12" s="2086"/>
      <c r="CKY12" s="2086"/>
      <c r="CKZ12" s="2086"/>
      <c r="CLA12" s="2086"/>
      <c r="CLB12" s="2086"/>
      <c r="CLC12" s="2086"/>
      <c r="CLD12" s="2086"/>
      <c r="CLE12" s="2086"/>
      <c r="CLF12" s="2086"/>
      <c r="CLG12" s="2086"/>
      <c r="CLH12" s="2086"/>
      <c r="CLI12" s="2086"/>
      <c r="CLJ12" s="2086"/>
      <c r="CLK12" s="2086"/>
      <c r="CLL12" s="2086"/>
      <c r="CLM12" s="2086"/>
      <c r="CLN12" s="2086"/>
      <c r="CLO12" s="2086"/>
      <c r="CLP12" s="2086"/>
      <c r="CLQ12" s="2086"/>
      <c r="CLR12" s="2086"/>
      <c r="CLS12" s="2086"/>
      <c r="CLT12" s="2086"/>
      <c r="CLU12" s="2086"/>
      <c r="CLV12" s="2086"/>
      <c r="CLW12" s="2086"/>
      <c r="CLX12" s="2086"/>
      <c r="CLY12" s="2086"/>
      <c r="CLZ12" s="2086"/>
      <c r="CMA12" s="2086"/>
      <c r="CMB12" s="2086"/>
      <c r="CMC12" s="2086"/>
      <c r="CMD12" s="2086"/>
      <c r="CME12" s="2086"/>
      <c r="CMF12" s="2086"/>
      <c r="CMG12" s="2086"/>
      <c r="CMH12" s="2086"/>
      <c r="CMI12" s="2086"/>
      <c r="CMJ12" s="2086"/>
      <c r="CMK12" s="2086"/>
      <c r="CML12" s="2086"/>
      <c r="CMM12" s="2086"/>
      <c r="CMN12" s="2086"/>
      <c r="CMO12" s="2086"/>
      <c r="CMP12" s="2086"/>
      <c r="CMQ12" s="2086"/>
      <c r="CMR12" s="2086"/>
      <c r="CMS12" s="2086"/>
      <c r="CMT12" s="2086"/>
      <c r="CMU12" s="2086"/>
      <c r="CMV12" s="2086"/>
      <c r="CMW12" s="2086"/>
      <c r="CMX12" s="2086"/>
      <c r="CMY12" s="2086"/>
      <c r="CMZ12" s="2086"/>
      <c r="CNA12" s="2086"/>
      <c r="CNB12" s="2086"/>
      <c r="CNC12" s="2086"/>
      <c r="CND12" s="2086"/>
      <c r="CNE12" s="2086"/>
      <c r="CNF12" s="2086"/>
      <c r="CNG12" s="2086"/>
      <c r="CNH12" s="2086"/>
      <c r="CNI12" s="2086"/>
      <c r="CNJ12" s="2086"/>
      <c r="CNK12" s="2086"/>
      <c r="CNL12" s="2086"/>
      <c r="CNM12" s="2086"/>
      <c r="CNN12" s="2086"/>
      <c r="CNO12" s="2086"/>
      <c r="CNP12" s="2086"/>
      <c r="CNQ12" s="2086"/>
      <c r="CNR12" s="2086"/>
      <c r="CNS12" s="2086"/>
      <c r="CNT12" s="2086"/>
      <c r="CNU12" s="2086"/>
      <c r="CNV12" s="2086"/>
      <c r="CNW12" s="2086"/>
      <c r="CNX12" s="2086"/>
      <c r="CNY12" s="2086"/>
      <c r="CNZ12" s="2086"/>
      <c r="COA12" s="2086"/>
      <c r="COB12" s="2086"/>
      <c r="COC12" s="2086"/>
      <c r="COD12" s="2086"/>
      <c r="COE12" s="2086"/>
      <c r="COF12" s="2086"/>
      <c r="COG12" s="2086"/>
      <c r="COH12" s="2086"/>
      <c r="COI12" s="2086"/>
      <c r="COJ12" s="2086"/>
      <c r="COK12" s="2086"/>
      <c r="COL12" s="2086"/>
      <c r="COM12" s="2086"/>
      <c r="CON12" s="2086"/>
      <c r="COO12" s="2086"/>
      <c r="COP12" s="2086"/>
      <c r="COQ12" s="2086"/>
      <c r="COR12" s="2086"/>
      <c r="COS12" s="2086"/>
      <c r="COT12" s="2086"/>
      <c r="COU12" s="2086"/>
      <c r="COV12" s="2086"/>
      <c r="COW12" s="2086"/>
      <c r="COX12" s="2086"/>
      <c r="COY12" s="2086"/>
      <c r="COZ12" s="2086"/>
      <c r="CPA12" s="2086"/>
      <c r="CPB12" s="2086"/>
      <c r="CPC12" s="2086"/>
      <c r="CPD12" s="2086"/>
      <c r="CPE12" s="2086"/>
      <c r="CPF12" s="2086"/>
      <c r="CPG12" s="2086"/>
      <c r="CPH12" s="2086"/>
      <c r="CPI12" s="2086"/>
      <c r="CPJ12" s="2086"/>
      <c r="CPK12" s="2086"/>
      <c r="CPL12" s="2086"/>
      <c r="CPM12" s="2086"/>
      <c r="CPN12" s="2086"/>
      <c r="CPO12" s="2086"/>
      <c r="CPP12" s="2086"/>
      <c r="CPQ12" s="2086"/>
      <c r="CPR12" s="2086"/>
      <c r="CPS12" s="2086"/>
      <c r="CPT12" s="2086"/>
      <c r="CPU12" s="2086"/>
      <c r="CPV12" s="2086"/>
      <c r="CPW12" s="2086"/>
      <c r="CPX12" s="2086"/>
      <c r="CPY12" s="2086"/>
      <c r="CPZ12" s="2086"/>
      <c r="CQA12" s="2086"/>
      <c r="CQB12" s="2086"/>
      <c r="CQC12" s="2086"/>
      <c r="CQD12" s="2086"/>
      <c r="CQE12" s="2086"/>
      <c r="CQF12" s="2086"/>
      <c r="CQG12" s="2086"/>
      <c r="CQH12" s="2086"/>
      <c r="CQI12" s="2086"/>
      <c r="CQJ12" s="2086"/>
      <c r="CQK12" s="2086"/>
      <c r="CQL12" s="2086"/>
      <c r="CQM12" s="2086"/>
      <c r="CQN12" s="2086"/>
      <c r="CQO12" s="2086"/>
      <c r="CQP12" s="2086"/>
      <c r="CQQ12" s="2086"/>
      <c r="CQR12" s="2086"/>
      <c r="CQS12" s="2086"/>
      <c r="CQT12" s="2086"/>
      <c r="CQU12" s="2086"/>
      <c r="CQV12" s="2086"/>
      <c r="CQW12" s="2086"/>
      <c r="CQX12" s="2086"/>
      <c r="CQY12" s="2086"/>
      <c r="CQZ12" s="2086"/>
      <c r="CRA12" s="2086"/>
      <c r="CRB12" s="2086"/>
      <c r="CRC12" s="2086"/>
      <c r="CRD12" s="2086"/>
      <c r="CRE12" s="2086"/>
      <c r="CRF12" s="2086"/>
      <c r="CRG12" s="2086"/>
      <c r="CRH12" s="2086"/>
      <c r="CRI12" s="2086"/>
      <c r="CRJ12" s="2086"/>
      <c r="CRK12" s="2086"/>
      <c r="CRL12" s="2086"/>
      <c r="CRM12" s="2086"/>
      <c r="CRN12" s="2086"/>
      <c r="CRO12" s="2086"/>
      <c r="CRP12" s="2086"/>
      <c r="CRQ12" s="2086"/>
      <c r="CRR12" s="2086"/>
      <c r="CRS12" s="2086"/>
      <c r="CRT12" s="2086"/>
      <c r="CRU12" s="2086"/>
      <c r="CRV12" s="2086"/>
      <c r="CRW12" s="2086"/>
      <c r="CRX12" s="2086"/>
      <c r="CRY12" s="2086"/>
      <c r="CRZ12" s="2086"/>
      <c r="CSA12" s="2086"/>
      <c r="CSB12" s="2086"/>
      <c r="CSC12" s="2086"/>
      <c r="CSD12" s="2086"/>
      <c r="CSE12" s="2086"/>
      <c r="CSF12" s="2086"/>
      <c r="CSG12" s="2086"/>
      <c r="CSH12" s="2086"/>
      <c r="CSI12" s="2086"/>
      <c r="CSJ12" s="2086"/>
      <c r="CSK12" s="2086"/>
      <c r="CSL12" s="2086"/>
      <c r="CSM12" s="2086"/>
      <c r="CSN12" s="2086"/>
      <c r="CSO12" s="2086"/>
      <c r="CSP12" s="2086"/>
      <c r="CSQ12" s="2086"/>
      <c r="CSR12" s="2086"/>
      <c r="CSS12" s="2086"/>
      <c r="CST12" s="2086"/>
      <c r="CSU12" s="2086"/>
      <c r="CSV12" s="2086"/>
      <c r="CSW12" s="2086"/>
      <c r="CSX12" s="2086"/>
      <c r="CSY12" s="2086"/>
      <c r="CSZ12" s="2086"/>
      <c r="CTA12" s="2086"/>
      <c r="CTB12" s="2086"/>
      <c r="CTC12" s="2086"/>
      <c r="CTD12" s="2086"/>
      <c r="CTE12" s="2086"/>
      <c r="CTF12" s="2086"/>
      <c r="CTG12" s="2086"/>
      <c r="CTH12" s="2086"/>
      <c r="CTI12" s="2086"/>
      <c r="CTJ12" s="2086"/>
      <c r="CTK12" s="2086"/>
      <c r="CTL12" s="2086"/>
      <c r="CTM12" s="2086"/>
      <c r="CTN12" s="2086"/>
      <c r="CTO12" s="2086"/>
      <c r="CTP12" s="2086"/>
      <c r="CTQ12" s="2086"/>
      <c r="CTR12" s="2086"/>
      <c r="CTS12" s="2086"/>
      <c r="CTT12" s="2086"/>
      <c r="CTU12" s="2086"/>
      <c r="CTV12" s="2086"/>
      <c r="CTW12" s="2086"/>
      <c r="CTX12" s="2086"/>
      <c r="CTY12" s="2086"/>
      <c r="CTZ12" s="2086"/>
      <c r="CUA12" s="2086"/>
      <c r="CUB12" s="2086"/>
      <c r="CUC12" s="2086"/>
      <c r="CUD12" s="2086"/>
      <c r="CUE12" s="2086"/>
      <c r="CUF12" s="2086"/>
      <c r="CUG12" s="2086"/>
      <c r="CUH12" s="2086"/>
      <c r="CUI12" s="2086"/>
      <c r="CUJ12" s="2086"/>
      <c r="CUK12" s="2086"/>
      <c r="CUL12" s="2086"/>
      <c r="CUM12" s="2086"/>
      <c r="CUN12" s="2086"/>
      <c r="CUO12" s="2086"/>
      <c r="CUP12" s="2086"/>
      <c r="CUQ12" s="2086"/>
      <c r="CUR12" s="2086"/>
      <c r="CUS12" s="2086"/>
      <c r="CUT12" s="2086"/>
      <c r="CUU12" s="2086"/>
      <c r="CUV12" s="2086"/>
      <c r="CUW12" s="2086"/>
      <c r="CUX12" s="2086"/>
      <c r="CUY12" s="2086"/>
      <c r="CUZ12" s="2086"/>
      <c r="CVA12" s="2086"/>
      <c r="CVB12" s="2086"/>
      <c r="CVC12" s="2086"/>
      <c r="CVD12" s="2086"/>
      <c r="CVE12" s="2086"/>
      <c r="CVF12" s="2086"/>
      <c r="CVG12" s="2086"/>
      <c r="CVH12" s="2086"/>
      <c r="CVI12" s="2086"/>
      <c r="CVJ12" s="2086"/>
      <c r="CVK12" s="2086"/>
      <c r="CVL12" s="2086"/>
      <c r="CVM12" s="2086"/>
      <c r="CVN12" s="2086"/>
      <c r="CVO12" s="2086"/>
      <c r="CVP12" s="2086"/>
      <c r="CVQ12" s="2086"/>
      <c r="CVR12" s="2086"/>
      <c r="CVS12" s="2086"/>
      <c r="CVT12" s="2086"/>
      <c r="CVU12" s="2086"/>
      <c r="CVV12" s="2086"/>
      <c r="CVW12" s="2086"/>
      <c r="CVX12" s="2086"/>
      <c r="CVY12" s="2086"/>
      <c r="CVZ12" s="2086"/>
      <c r="CWA12" s="2086"/>
      <c r="CWB12" s="2086"/>
      <c r="CWC12" s="2086"/>
      <c r="CWD12" s="2086"/>
      <c r="CWE12" s="2086"/>
      <c r="CWF12" s="2086"/>
      <c r="CWG12" s="2086"/>
      <c r="CWH12" s="2086"/>
      <c r="CWI12" s="2086"/>
      <c r="CWJ12" s="2086"/>
      <c r="CWK12" s="2086"/>
      <c r="CWL12" s="2086"/>
      <c r="CWM12" s="2086"/>
      <c r="CWN12" s="2086"/>
      <c r="CWO12" s="2086"/>
      <c r="CWP12" s="2086"/>
      <c r="CWQ12" s="2086"/>
      <c r="CWR12" s="2086"/>
      <c r="CWS12" s="2086"/>
      <c r="CWT12" s="2086"/>
      <c r="CWU12" s="2086"/>
      <c r="CWV12" s="2086"/>
      <c r="CWW12" s="2086"/>
      <c r="CWX12" s="2086"/>
      <c r="CWY12" s="2086"/>
      <c r="CWZ12" s="2086"/>
      <c r="CXA12" s="2086"/>
      <c r="CXB12" s="2086"/>
      <c r="CXC12" s="2086"/>
      <c r="CXD12" s="2086"/>
      <c r="CXE12" s="2086"/>
      <c r="CXF12" s="2086"/>
      <c r="CXG12" s="2086"/>
      <c r="CXH12" s="2086"/>
      <c r="CXI12" s="2086"/>
      <c r="CXJ12" s="2086"/>
      <c r="CXK12" s="2086"/>
      <c r="CXL12" s="2086"/>
      <c r="CXM12" s="2086"/>
      <c r="CXN12" s="2086"/>
      <c r="CXO12" s="2086"/>
      <c r="CXP12" s="2086"/>
      <c r="CXQ12" s="2086"/>
      <c r="CXR12" s="2086"/>
      <c r="CXS12" s="2086"/>
      <c r="CXT12" s="2086"/>
      <c r="CXU12" s="2086"/>
      <c r="CXV12" s="2086"/>
      <c r="CXW12" s="2086"/>
      <c r="CXX12" s="2086"/>
      <c r="CXY12" s="2086"/>
      <c r="CXZ12" s="2086"/>
      <c r="CYA12" s="2086"/>
      <c r="CYB12" s="2086"/>
      <c r="CYC12" s="2086"/>
      <c r="CYD12" s="2086"/>
      <c r="CYE12" s="2086"/>
      <c r="CYF12" s="2086"/>
      <c r="CYG12" s="2086"/>
      <c r="CYH12" s="2086"/>
      <c r="CYI12" s="2086"/>
      <c r="CYJ12" s="2086"/>
      <c r="CYK12" s="2086"/>
      <c r="CYL12" s="2086"/>
      <c r="CYM12" s="2086"/>
      <c r="CYN12" s="2086"/>
      <c r="CYO12" s="2086"/>
      <c r="CYP12" s="2086"/>
      <c r="CYQ12" s="2086"/>
      <c r="CYR12" s="2086"/>
      <c r="CYS12" s="2086"/>
      <c r="CYT12" s="2086"/>
      <c r="CYU12" s="2086"/>
      <c r="CYV12" s="2086"/>
      <c r="CYW12" s="2086"/>
      <c r="CYX12" s="2086"/>
      <c r="CYY12" s="2086"/>
      <c r="CYZ12" s="2086"/>
      <c r="CZA12" s="2086"/>
      <c r="CZB12" s="2086"/>
      <c r="CZC12" s="2086"/>
      <c r="CZD12" s="2086"/>
      <c r="CZE12" s="2086"/>
      <c r="CZF12" s="2086"/>
      <c r="CZG12" s="2086"/>
      <c r="CZH12" s="2086"/>
      <c r="CZI12" s="2086"/>
      <c r="CZJ12" s="2086"/>
      <c r="CZK12" s="2086"/>
      <c r="CZL12" s="2086"/>
      <c r="CZM12" s="2086"/>
      <c r="CZN12" s="2086"/>
      <c r="CZO12" s="2086"/>
      <c r="CZP12" s="2086"/>
      <c r="CZQ12" s="2086"/>
      <c r="CZR12" s="2086"/>
      <c r="CZS12" s="2086"/>
      <c r="CZT12" s="2086"/>
      <c r="CZU12" s="2086"/>
      <c r="CZV12" s="2086"/>
      <c r="CZW12" s="2086"/>
      <c r="CZX12" s="2086"/>
      <c r="CZY12" s="2086"/>
      <c r="CZZ12" s="2086"/>
      <c r="DAA12" s="2086"/>
      <c r="DAB12" s="2086"/>
      <c r="DAC12" s="2086"/>
      <c r="DAD12" s="2086"/>
      <c r="DAE12" s="2086"/>
      <c r="DAF12" s="2086"/>
      <c r="DAG12" s="2086"/>
      <c r="DAH12" s="2086"/>
      <c r="DAI12" s="2086"/>
      <c r="DAJ12" s="2086"/>
      <c r="DAK12" s="2086"/>
      <c r="DAL12" s="2086"/>
      <c r="DAM12" s="2086"/>
      <c r="DAN12" s="2086"/>
      <c r="DAO12" s="2086"/>
      <c r="DAP12" s="2086"/>
      <c r="DAQ12" s="2086"/>
      <c r="DAR12" s="2086"/>
      <c r="DAS12" s="2086"/>
      <c r="DAT12" s="2086"/>
      <c r="DAU12" s="2086"/>
      <c r="DAV12" s="2086"/>
      <c r="DAW12" s="2086"/>
      <c r="DAX12" s="2086"/>
      <c r="DAY12" s="2086"/>
      <c r="DAZ12" s="2086"/>
      <c r="DBA12" s="2086"/>
      <c r="DBB12" s="2086"/>
      <c r="DBC12" s="2086"/>
      <c r="DBD12" s="2086"/>
      <c r="DBE12" s="2086"/>
      <c r="DBF12" s="2086"/>
      <c r="DBG12" s="2086"/>
      <c r="DBH12" s="2086"/>
      <c r="DBI12" s="2086"/>
      <c r="DBJ12" s="2086"/>
      <c r="DBK12" s="2086"/>
      <c r="DBL12" s="2086"/>
      <c r="DBM12" s="2086"/>
      <c r="DBN12" s="2086"/>
      <c r="DBO12" s="2086"/>
      <c r="DBP12" s="2086"/>
      <c r="DBQ12" s="2086"/>
      <c r="DBR12" s="2086"/>
      <c r="DBS12" s="2086"/>
      <c r="DBT12" s="2086"/>
      <c r="DBU12" s="2086"/>
      <c r="DBV12" s="2086"/>
      <c r="DBW12" s="2086"/>
      <c r="DBX12" s="2086"/>
      <c r="DBY12" s="2086"/>
      <c r="DBZ12" s="2086"/>
      <c r="DCA12" s="2086"/>
      <c r="DCB12" s="2086"/>
      <c r="DCC12" s="2086"/>
      <c r="DCD12" s="2086"/>
      <c r="DCE12" s="2086"/>
      <c r="DCF12" s="2086"/>
      <c r="DCG12" s="2086"/>
      <c r="DCH12" s="2086"/>
      <c r="DCI12" s="2086"/>
      <c r="DCJ12" s="2086"/>
      <c r="DCK12" s="2086"/>
      <c r="DCL12" s="2086"/>
      <c r="DCM12" s="2086"/>
      <c r="DCN12" s="2086"/>
      <c r="DCO12" s="2086"/>
      <c r="DCP12" s="2086"/>
      <c r="DCQ12" s="2086"/>
      <c r="DCR12" s="2086"/>
      <c r="DCS12" s="2086"/>
      <c r="DCT12" s="2086"/>
      <c r="DCU12" s="2086"/>
      <c r="DCV12" s="2086"/>
      <c r="DCW12" s="2086"/>
      <c r="DCX12" s="2086"/>
      <c r="DCY12" s="2086"/>
      <c r="DCZ12" s="2086"/>
      <c r="DDA12" s="2086"/>
      <c r="DDB12" s="2086"/>
      <c r="DDC12" s="2086"/>
      <c r="DDD12" s="2086"/>
      <c r="DDE12" s="2086"/>
      <c r="DDF12" s="2086"/>
      <c r="DDG12" s="2086"/>
      <c r="DDH12" s="2086"/>
      <c r="DDI12" s="2086"/>
      <c r="DDJ12" s="2086"/>
      <c r="DDK12" s="2086"/>
      <c r="DDL12" s="2086"/>
      <c r="DDM12" s="2086"/>
      <c r="DDN12" s="2086"/>
      <c r="DDO12" s="2086"/>
      <c r="DDP12" s="2086"/>
      <c r="DDQ12" s="2086"/>
      <c r="DDR12" s="2086"/>
      <c r="DDS12" s="2086"/>
      <c r="DDT12" s="2086"/>
      <c r="DDU12" s="2086"/>
      <c r="DDV12" s="2086"/>
      <c r="DDW12" s="2086"/>
      <c r="DDX12" s="2086"/>
      <c r="DDY12" s="2086"/>
      <c r="DDZ12" s="2086"/>
      <c r="DEA12" s="2086"/>
      <c r="DEB12" s="2086"/>
      <c r="DEC12" s="2086"/>
      <c r="DED12" s="2086"/>
      <c r="DEE12" s="2086"/>
      <c r="DEF12" s="2086"/>
      <c r="DEG12" s="2086"/>
      <c r="DEH12" s="2086"/>
      <c r="DEI12" s="2086"/>
      <c r="DEJ12" s="2086"/>
      <c r="DEK12" s="2086"/>
      <c r="DEL12" s="2086"/>
      <c r="DEM12" s="2086"/>
      <c r="DEN12" s="2086"/>
      <c r="DEO12" s="2086"/>
      <c r="DEP12" s="2086"/>
      <c r="DEQ12" s="2086"/>
      <c r="DER12" s="2086"/>
      <c r="DES12" s="2086"/>
      <c r="DET12" s="2086"/>
      <c r="DEU12" s="2086"/>
      <c r="DEV12" s="2086"/>
      <c r="DEW12" s="2086"/>
      <c r="DEX12" s="2086"/>
      <c r="DEY12" s="2086"/>
      <c r="DEZ12" s="2086"/>
      <c r="DFA12" s="2086"/>
      <c r="DFB12" s="2086"/>
      <c r="DFC12" s="2086"/>
      <c r="DFD12" s="2086"/>
      <c r="DFE12" s="2086"/>
      <c r="DFF12" s="2086"/>
      <c r="DFG12" s="2086"/>
      <c r="DFH12" s="2086"/>
      <c r="DFI12" s="2086"/>
      <c r="DFJ12" s="2086"/>
      <c r="DFK12" s="2086"/>
      <c r="DFL12" s="2086"/>
      <c r="DFM12" s="2086"/>
      <c r="DFN12" s="2086"/>
      <c r="DFO12" s="2086"/>
      <c r="DFP12" s="2086"/>
      <c r="DFQ12" s="2086"/>
      <c r="DFR12" s="2086"/>
      <c r="DFS12" s="2086"/>
      <c r="DFT12" s="2086"/>
      <c r="DFU12" s="2086"/>
      <c r="DFV12" s="2086"/>
      <c r="DFW12" s="2086"/>
      <c r="DFX12" s="2086"/>
      <c r="DFY12" s="2086"/>
      <c r="DFZ12" s="2086"/>
      <c r="DGA12" s="2086"/>
      <c r="DGB12" s="2086"/>
      <c r="DGC12" s="2086"/>
      <c r="DGD12" s="2086"/>
      <c r="DGE12" s="2086"/>
      <c r="DGF12" s="2086"/>
      <c r="DGG12" s="2086"/>
      <c r="DGH12" s="2086"/>
      <c r="DGI12" s="2086"/>
      <c r="DGJ12" s="2086"/>
      <c r="DGK12" s="2086"/>
      <c r="DGL12" s="2086"/>
      <c r="DGM12" s="2086"/>
      <c r="DGN12" s="2086"/>
      <c r="DGO12" s="2086"/>
      <c r="DGP12" s="2086"/>
      <c r="DGQ12" s="2086"/>
      <c r="DGR12" s="2086"/>
      <c r="DGS12" s="2086"/>
      <c r="DGT12" s="2086"/>
      <c r="DGU12" s="2086"/>
      <c r="DGV12" s="2086"/>
      <c r="DGW12" s="2086"/>
      <c r="DGX12" s="2086"/>
      <c r="DGY12" s="2086"/>
      <c r="DGZ12" s="2086"/>
      <c r="DHA12" s="2086"/>
      <c r="DHB12" s="2086"/>
      <c r="DHC12" s="2086"/>
      <c r="DHD12" s="2086"/>
      <c r="DHE12" s="2086"/>
      <c r="DHF12" s="2086"/>
      <c r="DHG12" s="2086"/>
      <c r="DHH12" s="2086"/>
      <c r="DHI12" s="2086"/>
      <c r="DHJ12" s="2086"/>
      <c r="DHK12" s="2086"/>
      <c r="DHL12" s="2086"/>
      <c r="DHM12" s="2086"/>
      <c r="DHN12" s="2086"/>
      <c r="DHO12" s="2086"/>
      <c r="DHP12" s="2086"/>
      <c r="DHQ12" s="2086"/>
      <c r="DHR12" s="2086"/>
      <c r="DHS12" s="2086"/>
      <c r="DHT12" s="2086"/>
      <c r="DHU12" s="2086"/>
      <c r="DHV12" s="2086"/>
      <c r="DHW12" s="2086"/>
      <c r="DHX12" s="2086"/>
      <c r="DHY12" s="2086"/>
      <c r="DHZ12" s="2086"/>
      <c r="DIA12" s="2086"/>
      <c r="DIB12" s="2086"/>
      <c r="DIC12" s="2086"/>
      <c r="DID12" s="2086"/>
      <c r="DIE12" s="2086"/>
      <c r="DIF12" s="2086"/>
      <c r="DIG12" s="2086"/>
      <c r="DIH12" s="2086"/>
      <c r="DII12" s="2086"/>
      <c r="DIJ12" s="2086"/>
      <c r="DIK12" s="2086"/>
      <c r="DIL12" s="2086"/>
      <c r="DIM12" s="2086"/>
      <c r="DIN12" s="2086"/>
      <c r="DIO12" s="2086"/>
      <c r="DIP12" s="2086"/>
      <c r="DIQ12" s="2086"/>
      <c r="DIR12" s="2086"/>
      <c r="DIS12" s="2086"/>
      <c r="DIT12" s="2086"/>
      <c r="DIU12" s="2086"/>
      <c r="DIV12" s="2086"/>
      <c r="DIW12" s="2086"/>
      <c r="DIX12" s="2086"/>
      <c r="DIY12" s="2086"/>
      <c r="DIZ12" s="2086"/>
      <c r="DJA12" s="2086"/>
      <c r="DJB12" s="2086"/>
      <c r="DJC12" s="2086"/>
      <c r="DJD12" s="2086"/>
      <c r="DJE12" s="2086"/>
      <c r="DJF12" s="2086"/>
      <c r="DJG12" s="2086"/>
      <c r="DJH12" s="2086"/>
      <c r="DJI12" s="2086"/>
      <c r="DJJ12" s="2086"/>
      <c r="DJK12" s="2086"/>
      <c r="DJL12" s="2086"/>
      <c r="DJM12" s="2086"/>
      <c r="DJN12" s="2086"/>
      <c r="DJO12" s="2086"/>
      <c r="DJP12" s="2086"/>
      <c r="DJQ12" s="2086"/>
      <c r="DJR12" s="2086"/>
      <c r="DJS12" s="2086"/>
      <c r="DJT12" s="2086"/>
      <c r="DJU12" s="2086"/>
      <c r="DJV12" s="2086"/>
      <c r="DJW12" s="2086"/>
      <c r="DJX12" s="2086"/>
      <c r="DJY12" s="2086"/>
      <c r="DJZ12" s="2086"/>
      <c r="DKA12" s="2086"/>
      <c r="DKB12" s="2086"/>
      <c r="DKC12" s="2086"/>
      <c r="DKD12" s="2086"/>
      <c r="DKE12" s="2086"/>
      <c r="DKF12" s="2086"/>
      <c r="DKG12" s="2086"/>
      <c r="DKH12" s="2086"/>
      <c r="DKI12" s="2086"/>
      <c r="DKJ12" s="2086"/>
      <c r="DKK12" s="2086"/>
      <c r="DKL12" s="2086"/>
      <c r="DKM12" s="2086"/>
      <c r="DKN12" s="2086"/>
      <c r="DKO12" s="2086"/>
      <c r="DKP12" s="2086"/>
      <c r="DKQ12" s="2086"/>
      <c r="DKR12" s="2086"/>
      <c r="DKS12" s="2086"/>
      <c r="DKT12" s="2086"/>
      <c r="DKU12" s="2086"/>
      <c r="DKV12" s="2086"/>
      <c r="DKW12" s="2086"/>
      <c r="DKX12" s="2086"/>
      <c r="DKY12" s="2086"/>
      <c r="DKZ12" s="2086"/>
      <c r="DLA12" s="2086"/>
      <c r="DLB12" s="2086"/>
      <c r="DLC12" s="2086"/>
      <c r="DLD12" s="2086"/>
      <c r="DLE12" s="2086"/>
      <c r="DLF12" s="2086"/>
      <c r="DLG12" s="2086"/>
      <c r="DLH12" s="2086"/>
      <c r="DLI12" s="2086"/>
      <c r="DLJ12" s="2086"/>
      <c r="DLK12" s="2086"/>
      <c r="DLL12" s="2086"/>
      <c r="DLM12" s="2086"/>
      <c r="DLN12" s="2086"/>
      <c r="DLO12" s="2086"/>
      <c r="DLP12" s="2086"/>
      <c r="DLQ12" s="2086"/>
      <c r="DLR12" s="2086"/>
      <c r="DLS12" s="2086"/>
      <c r="DLT12" s="2086"/>
      <c r="DLU12" s="2086"/>
      <c r="DLV12" s="2086"/>
      <c r="DLW12" s="2086"/>
      <c r="DLX12" s="2086"/>
      <c r="DLY12" s="2086"/>
      <c r="DLZ12" s="2086"/>
      <c r="DMA12" s="2086"/>
      <c r="DMB12" s="2086"/>
      <c r="DMC12" s="2086"/>
      <c r="DMD12" s="2086"/>
      <c r="DME12" s="2086"/>
      <c r="DMF12" s="2086"/>
      <c r="DMG12" s="2086"/>
      <c r="DMH12" s="2086"/>
      <c r="DMI12" s="2086"/>
      <c r="DMJ12" s="2086"/>
      <c r="DMK12" s="2086"/>
      <c r="DML12" s="2086"/>
      <c r="DMM12" s="2086"/>
      <c r="DMN12" s="2086"/>
      <c r="DMO12" s="2086"/>
      <c r="DMP12" s="2086"/>
      <c r="DMQ12" s="2086"/>
      <c r="DMR12" s="2086"/>
      <c r="DMS12" s="2086"/>
      <c r="DMT12" s="2086"/>
      <c r="DMU12" s="2086"/>
      <c r="DMV12" s="2086"/>
      <c r="DMW12" s="2086"/>
      <c r="DMX12" s="2086"/>
      <c r="DMY12" s="2086"/>
      <c r="DMZ12" s="2086"/>
      <c r="DNA12" s="2086"/>
      <c r="DNB12" s="2086"/>
      <c r="DNC12" s="2086"/>
      <c r="DND12" s="2086"/>
      <c r="DNE12" s="2086"/>
      <c r="DNF12" s="2086"/>
      <c r="DNG12" s="2086"/>
      <c r="DNH12" s="2086"/>
      <c r="DNI12" s="2086"/>
      <c r="DNJ12" s="2086"/>
      <c r="DNK12" s="2086"/>
      <c r="DNL12" s="2086"/>
      <c r="DNM12" s="2086"/>
      <c r="DNN12" s="2086"/>
      <c r="DNO12" s="2086"/>
      <c r="DNP12" s="2086"/>
      <c r="DNQ12" s="2086"/>
      <c r="DNR12" s="2086"/>
      <c r="DNS12" s="2086"/>
      <c r="DNT12" s="2086"/>
      <c r="DNU12" s="2086"/>
      <c r="DNV12" s="2086"/>
      <c r="DNW12" s="2086"/>
      <c r="DNX12" s="2086"/>
      <c r="DNY12" s="2086"/>
      <c r="DNZ12" s="2086"/>
      <c r="DOA12" s="2086"/>
      <c r="DOB12" s="2086"/>
      <c r="DOC12" s="2086"/>
      <c r="DOD12" s="2086"/>
      <c r="DOE12" s="2086"/>
      <c r="DOF12" s="2086"/>
      <c r="DOG12" s="2086"/>
      <c r="DOH12" s="2086"/>
      <c r="DOI12" s="2086"/>
      <c r="DOJ12" s="2086"/>
      <c r="DOK12" s="2086"/>
      <c r="DOL12" s="2086"/>
      <c r="DOM12" s="2086"/>
      <c r="DON12" s="2086"/>
      <c r="DOO12" s="2086"/>
      <c r="DOP12" s="2086"/>
      <c r="DOQ12" s="2086"/>
      <c r="DOR12" s="2086"/>
      <c r="DOS12" s="2086"/>
      <c r="DOT12" s="2086"/>
      <c r="DOU12" s="2086"/>
      <c r="DOV12" s="2086"/>
      <c r="DOW12" s="2086"/>
      <c r="DOX12" s="2086"/>
      <c r="DOY12" s="2086"/>
      <c r="DOZ12" s="2086"/>
      <c r="DPA12" s="2086"/>
      <c r="DPB12" s="2086"/>
      <c r="DPC12" s="2086"/>
      <c r="DPD12" s="2086"/>
      <c r="DPE12" s="2086"/>
      <c r="DPF12" s="2086"/>
      <c r="DPG12" s="2086"/>
      <c r="DPH12" s="2086"/>
      <c r="DPI12" s="2086"/>
      <c r="DPJ12" s="2086"/>
      <c r="DPK12" s="2086"/>
      <c r="DPL12" s="2086"/>
      <c r="DPM12" s="2086"/>
      <c r="DPN12" s="2086"/>
      <c r="DPO12" s="2086"/>
      <c r="DPP12" s="2086"/>
      <c r="DPQ12" s="2086"/>
      <c r="DPR12" s="2086"/>
      <c r="DPS12" s="2086"/>
      <c r="DPT12" s="2086"/>
      <c r="DPU12" s="2086"/>
      <c r="DPV12" s="2086"/>
      <c r="DPW12" s="2086"/>
      <c r="DPX12" s="2086"/>
      <c r="DPY12" s="2086"/>
      <c r="DPZ12" s="2086"/>
      <c r="DQA12" s="2086"/>
      <c r="DQB12" s="2086"/>
      <c r="DQC12" s="2086"/>
      <c r="DQD12" s="2086"/>
      <c r="DQE12" s="2086"/>
      <c r="DQF12" s="2086"/>
      <c r="DQG12" s="2086"/>
      <c r="DQH12" s="2086"/>
      <c r="DQI12" s="2086"/>
      <c r="DQJ12" s="2086"/>
      <c r="DQK12" s="2086"/>
      <c r="DQL12" s="2086"/>
      <c r="DQM12" s="2086"/>
      <c r="DQN12" s="2086"/>
      <c r="DQO12" s="2086"/>
      <c r="DQP12" s="2086"/>
      <c r="DQQ12" s="2086"/>
      <c r="DQR12" s="2086"/>
      <c r="DQS12" s="2086"/>
      <c r="DQT12" s="2086"/>
      <c r="DQU12" s="2086"/>
      <c r="DQV12" s="2086"/>
      <c r="DQW12" s="2086"/>
      <c r="DQX12" s="2086"/>
      <c r="DQY12" s="2086"/>
      <c r="DQZ12" s="2086"/>
      <c r="DRA12" s="2086"/>
      <c r="DRB12" s="2086"/>
      <c r="DRC12" s="2086"/>
      <c r="DRD12" s="2086"/>
      <c r="DRE12" s="2086"/>
      <c r="DRF12" s="2086"/>
      <c r="DRG12" s="2086"/>
      <c r="DRH12" s="2086"/>
      <c r="DRI12" s="2086"/>
      <c r="DRJ12" s="2086"/>
      <c r="DRK12" s="2086"/>
      <c r="DRL12" s="2086"/>
      <c r="DRM12" s="2086"/>
      <c r="DRN12" s="2086"/>
      <c r="DRO12" s="2086"/>
      <c r="DRP12" s="2086"/>
      <c r="DRQ12" s="2086"/>
      <c r="DRR12" s="2086"/>
      <c r="DRS12" s="2086"/>
      <c r="DRT12" s="2086"/>
      <c r="DRU12" s="2086"/>
      <c r="DRV12" s="2086"/>
      <c r="DRW12" s="2086"/>
      <c r="DRX12" s="2086"/>
      <c r="DRY12" s="2086"/>
      <c r="DRZ12" s="2086"/>
      <c r="DSA12" s="2086"/>
      <c r="DSB12" s="2086"/>
      <c r="DSC12" s="2086"/>
      <c r="DSD12" s="2086"/>
      <c r="DSE12" s="2086"/>
      <c r="DSF12" s="2086"/>
      <c r="DSG12" s="2086"/>
      <c r="DSH12" s="2086"/>
      <c r="DSI12" s="2086"/>
      <c r="DSJ12" s="2086"/>
      <c r="DSK12" s="2086"/>
      <c r="DSL12" s="2086"/>
      <c r="DSM12" s="2086"/>
      <c r="DSN12" s="2086"/>
      <c r="DSO12" s="2086"/>
      <c r="DSP12" s="2086"/>
      <c r="DSQ12" s="2086"/>
      <c r="DSR12" s="2086"/>
      <c r="DSS12" s="2086"/>
      <c r="DST12" s="2086"/>
      <c r="DSU12" s="2086"/>
      <c r="DSV12" s="2086"/>
      <c r="DSW12" s="2086"/>
      <c r="DSX12" s="2086"/>
      <c r="DSY12" s="2086"/>
      <c r="DSZ12" s="2086"/>
      <c r="DTA12" s="2086"/>
      <c r="DTB12" s="2086"/>
      <c r="DTC12" s="2086"/>
      <c r="DTD12" s="2086"/>
      <c r="DTE12" s="2086"/>
      <c r="DTF12" s="2086"/>
      <c r="DTG12" s="2086"/>
      <c r="DTH12" s="2086"/>
      <c r="DTI12" s="2086"/>
      <c r="DTJ12" s="2086"/>
      <c r="DTK12" s="2086"/>
      <c r="DTL12" s="2086"/>
      <c r="DTM12" s="2086"/>
      <c r="DTN12" s="2086"/>
      <c r="DTO12" s="2086"/>
      <c r="DTP12" s="2086"/>
      <c r="DTQ12" s="2086"/>
      <c r="DTR12" s="2086"/>
      <c r="DTS12" s="2086"/>
      <c r="DTT12" s="2086"/>
      <c r="DTU12" s="2086"/>
      <c r="DTV12" s="2086"/>
      <c r="DTW12" s="2086"/>
      <c r="DTX12" s="2086"/>
      <c r="DTY12" s="2086"/>
      <c r="DTZ12" s="2086"/>
      <c r="DUA12" s="2086"/>
      <c r="DUB12" s="2086"/>
      <c r="DUC12" s="2086"/>
      <c r="DUD12" s="2086"/>
      <c r="DUE12" s="2086"/>
      <c r="DUF12" s="2086"/>
      <c r="DUG12" s="2086"/>
      <c r="DUH12" s="2086"/>
      <c r="DUI12" s="2086"/>
      <c r="DUJ12" s="2086"/>
      <c r="DUK12" s="2086"/>
      <c r="DUL12" s="2086"/>
      <c r="DUM12" s="2086"/>
      <c r="DUN12" s="2086"/>
      <c r="DUO12" s="2086"/>
      <c r="DUP12" s="2086"/>
      <c r="DUQ12" s="2086"/>
      <c r="DUR12" s="2086"/>
      <c r="DUS12" s="2086"/>
      <c r="DUT12" s="2086"/>
      <c r="DUU12" s="2086"/>
      <c r="DUV12" s="2086"/>
      <c r="DUW12" s="2086"/>
      <c r="DUX12" s="2086"/>
      <c r="DUY12" s="2086"/>
      <c r="DUZ12" s="2086"/>
      <c r="DVA12" s="2086"/>
      <c r="DVB12" s="2086"/>
      <c r="DVC12" s="2086"/>
      <c r="DVD12" s="2086"/>
      <c r="DVE12" s="2086"/>
      <c r="DVF12" s="2086"/>
      <c r="DVG12" s="2086"/>
      <c r="DVH12" s="2086"/>
      <c r="DVI12" s="2086"/>
      <c r="DVJ12" s="2086"/>
      <c r="DVK12" s="2086"/>
      <c r="DVL12" s="2086"/>
      <c r="DVM12" s="2086"/>
      <c r="DVN12" s="2086"/>
      <c r="DVO12" s="2086"/>
      <c r="DVP12" s="2086"/>
      <c r="DVQ12" s="2086"/>
      <c r="DVR12" s="2086"/>
      <c r="DVS12" s="2086"/>
      <c r="DVT12" s="2086"/>
      <c r="DVU12" s="2086"/>
      <c r="DVV12" s="2086"/>
      <c r="DVW12" s="2086"/>
      <c r="DVX12" s="2086"/>
      <c r="DVY12" s="2086"/>
      <c r="DVZ12" s="2086"/>
      <c r="DWA12" s="2086"/>
      <c r="DWB12" s="2086"/>
      <c r="DWC12" s="2086"/>
      <c r="DWD12" s="2086"/>
      <c r="DWE12" s="2086"/>
      <c r="DWF12" s="2086"/>
      <c r="DWG12" s="2086"/>
      <c r="DWH12" s="2086"/>
      <c r="DWI12" s="2086"/>
      <c r="DWJ12" s="2086"/>
      <c r="DWK12" s="2086"/>
      <c r="DWL12" s="2086"/>
      <c r="DWM12" s="2086"/>
      <c r="DWN12" s="2086"/>
      <c r="DWO12" s="2086"/>
      <c r="DWP12" s="2086"/>
      <c r="DWQ12" s="2086"/>
      <c r="DWR12" s="2086"/>
      <c r="DWS12" s="2086"/>
      <c r="DWT12" s="2086"/>
      <c r="DWU12" s="2086"/>
      <c r="DWV12" s="2086"/>
      <c r="DWW12" s="2086"/>
      <c r="DWX12" s="2086"/>
      <c r="DWY12" s="2086"/>
      <c r="DWZ12" s="2086"/>
      <c r="DXA12" s="2086"/>
      <c r="DXB12" s="2086"/>
      <c r="DXC12" s="2086"/>
      <c r="DXD12" s="2086"/>
      <c r="DXE12" s="2086"/>
      <c r="DXF12" s="2086"/>
      <c r="DXG12" s="2086"/>
      <c r="DXH12" s="2086"/>
      <c r="DXI12" s="2086"/>
      <c r="DXJ12" s="2086"/>
      <c r="DXK12" s="2086"/>
      <c r="DXL12" s="2086"/>
      <c r="DXM12" s="2086"/>
      <c r="DXN12" s="2086"/>
      <c r="DXO12" s="2086"/>
      <c r="DXP12" s="2086"/>
      <c r="DXQ12" s="2086"/>
      <c r="DXR12" s="2086"/>
      <c r="DXS12" s="2086"/>
      <c r="DXT12" s="2086"/>
      <c r="DXU12" s="2086"/>
      <c r="DXV12" s="2086"/>
      <c r="DXW12" s="2086"/>
      <c r="DXX12" s="2086"/>
      <c r="DXY12" s="2086"/>
      <c r="DXZ12" s="2086"/>
      <c r="DYA12" s="2086"/>
      <c r="DYB12" s="2086"/>
      <c r="DYC12" s="2086"/>
      <c r="DYD12" s="2086"/>
      <c r="DYE12" s="2086"/>
      <c r="DYF12" s="2086"/>
      <c r="DYG12" s="2086"/>
      <c r="DYH12" s="2086"/>
      <c r="DYI12" s="2086"/>
      <c r="DYJ12" s="2086"/>
      <c r="DYK12" s="2086"/>
      <c r="DYL12" s="2086"/>
      <c r="DYM12" s="2086"/>
      <c r="DYN12" s="2086"/>
      <c r="DYO12" s="2086"/>
      <c r="DYP12" s="2086"/>
      <c r="DYQ12" s="2086"/>
      <c r="DYR12" s="2086"/>
      <c r="DYS12" s="2086"/>
      <c r="DYT12" s="2086"/>
      <c r="DYU12" s="2086"/>
      <c r="DYV12" s="2086"/>
      <c r="DYW12" s="2086"/>
      <c r="DYX12" s="2086"/>
      <c r="DYY12" s="2086"/>
      <c r="DYZ12" s="2086"/>
      <c r="DZA12" s="2086"/>
      <c r="DZB12" s="2086"/>
      <c r="DZC12" s="2086"/>
      <c r="DZD12" s="2086"/>
      <c r="DZE12" s="2086"/>
      <c r="DZF12" s="2086"/>
      <c r="DZG12" s="2086"/>
      <c r="DZH12" s="2086"/>
      <c r="DZI12" s="2086"/>
      <c r="DZJ12" s="2086"/>
      <c r="DZK12" s="2086"/>
      <c r="DZL12" s="2086"/>
      <c r="DZM12" s="2086"/>
      <c r="DZN12" s="2086"/>
      <c r="DZO12" s="2086"/>
      <c r="DZP12" s="2086"/>
      <c r="DZQ12" s="2086"/>
      <c r="DZR12" s="2086"/>
      <c r="DZS12" s="2086"/>
      <c r="DZT12" s="2086"/>
      <c r="DZU12" s="2086"/>
      <c r="DZV12" s="2086"/>
      <c r="DZW12" s="2086"/>
      <c r="DZX12" s="2086"/>
      <c r="DZY12" s="2086"/>
      <c r="DZZ12" s="2086"/>
      <c r="EAA12" s="2086"/>
      <c r="EAB12" s="2086"/>
      <c r="EAC12" s="2086"/>
      <c r="EAD12" s="2086"/>
      <c r="EAE12" s="2086"/>
      <c r="EAF12" s="2086"/>
      <c r="EAG12" s="2086"/>
      <c r="EAH12" s="2086"/>
      <c r="EAI12" s="2086"/>
      <c r="EAJ12" s="2086"/>
      <c r="EAK12" s="2086"/>
      <c r="EAL12" s="2086"/>
      <c r="EAM12" s="2086"/>
      <c r="EAN12" s="2086"/>
      <c r="EAO12" s="2086"/>
      <c r="EAP12" s="2086"/>
      <c r="EAQ12" s="2086"/>
      <c r="EAR12" s="2086"/>
      <c r="EAS12" s="2086"/>
      <c r="EAT12" s="2086"/>
      <c r="EAU12" s="2086"/>
      <c r="EAV12" s="2086"/>
      <c r="EAW12" s="2086"/>
      <c r="EAX12" s="2086"/>
      <c r="EAY12" s="2086"/>
      <c r="EAZ12" s="2086"/>
      <c r="EBA12" s="2086"/>
      <c r="EBB12" s="2086"/>
      <c r="EBC12" s="2086"/>
      <c r="EBD12" s="2086"/>
      <c r="EBE12" s="2086"/>
      <c r="EBF12" s="2086"/>
      <c r="EBG12" s="2086"/>
      <c r="EBH12" s="2086"/>
      <c r="EBI12" s="2086"/>
      <c r="EBJ12" s="2086"/>
      <c r="EBK12" s="2086"/>
      <c r="EBL12" s="2086"/>
      <c r="EBM12" s="2086"/>
      <c r="EBN12" s="2086"/>
      <c r="EBO12" s="2086"/>
      <c r="EBP12" s="2086"/>
      <c r="EBQ12" s="2086"/>
      <c r="EBR12" s="2086"/>
      <c r="EBS12" s="2086"/>
      <c r="EBT12" s="2086"/>
      <c r="EBU12" s="2086"/>
      <c r="EBV12" s="2086"/>
      <c r="EBW12" s="2086"/>
      <c r="EBX12" s="2086"/>
      <c r="EBY12" s="2086"/>
      <c r="EBZ12" s="2086"/>
      <c r="ECA12" s="2086"/>
      <c r="ECB12" s="2086"/>
      <c r="ECC12" s="2086"/>
      <c r="ECD12" s="2086"/>
      <c r="ECE12" s="2086"/>
      <c r="ECF12" s="2086"/>
      <c r="ECG12" s="2086"/>
      <c r="ECH12" s="2086"/>
      <c r="ECI12" s="2086"/>
      <c r="ECJ12" s="2086"/>
      <c r="ECK12" s="2086"/>
      <c r="ECL12" s="2086"/>
      <c r="ECM12" s="2086"/>
      <c r="ECN12" s="2086"/>
      <c r="ECO12" s="2086"/>
      <c r="ECP12" s="2086"/>
      <c r="ECQ12" s="2086"/>
      <c r="ECR12" s="2086"/>
      <c r="ECS12" s="2086"/>
      <c r="ECT12" s="2086"/>
      <c r="ECU12" s="2086"/>
      <c r="ECV12" s="2086"/>
      <c r="ECW12" s="2086"/>
      <c r="ECX12" s="2086"/>
      <c r="ECY12" s="2086"/>
      <c r="ECZ12" s="2086"/>
      <c r="EDA12" s="2086"/>
      <c r="EDB12" s="2086"/>
      <c r="EDC12" s="2086"/>
      <c r="EDD12" s="2086"/>
      <c r="EDE12" s="2086"/>
      <c r="EDF12" s="2086"/>
      <c r="EDG12" s="2086"/>
      <c r="EDH12" s="2086"/>
      <c r="EDI12" s="2086"/>
      <c r="EDJ12" s="2086"/>
      <c r="EDK12" s="2086"/>
      <c r="EDL12" s="2086"/>
      <c r="EDM12" s="2086"/>
      <c r="EDN12" s="2086"/>
      <c r="EDO12" s="2086"/>
      <c r="EDP12" s="2086"/>
      <c r="EDQ12" s="2086"/>
      <c r="EDR12" s="2086"/>
      <c r="EDS12" s="2086"/>
      <c r="EDT12" s="2086"/>
      <c r="EDU12" s="2086"/>
      <c r="EDV12" s="2086"/>
      <c r="EDW12" s="2086"/>
      <c r="EDX12" s="2086"/>
      <c r="EDY12" s="2086"/>
      <c r="EDZ12" s="2086"/>
      <c r="EEA12" s="2086"/>
      <c r="EEB12" s="2086"/>
      <c r="EEC12" s="2086"/>
      <c r="EED12" s="2086"/>
      <c r="EEE12" s="2086"/>
      <c r="EEF12" s="2086"/>
      <c r="EEG12" s="2086"/>
      <c r="EEH12" s="2086"/>
      <c r="EEI12" s="2086"/>
      <c r="EEJ12" s="2086"/>
      <c r="EEK12" s="2086"/>
      <c r="EEL12" s="2086"/>
      <c r="EEM12" s="2086"/>
      <c r="EEN12" s="2086"/>
      <c r="EEO12" s="2086"/>
      <c r="EEP12" s="2086"/>
      <c r="EEQ12" s="2086"/>
      <c r="EER12" s="2086"/>
      <c r="EES12" s="2086"/>
      <c r="EET12" s="2086"/>
      <c r="EEU12" s="2086"/>
      <c r="EEV12" s="2086"/>
      <c r="EEW12" s="2086"/>
      <c r="EEX12" s="2086"/>
      <c r="EEY12" s="2086"/>
      <c r="EEZ12" s="2086"/>
      <c r="EFA12" s="2086"/>
      <c r="EFB12" s="2086"/>
      <c r="EFC12" s="2086"/>
      <c r="EFD12" s="2086"/>
      <c r="EFE12" s="2086"/>
      <c r="EFF12" s="2086"/>
      <c r="EFG12" s="2086"/>
      <c r="EFH12" s="2086"/>
      <c r="EFI12" s="2086"/>
      <c r="EFJ12" s="2086"/>
      <c r="EFK12" s="2086"/>
      <c r="EFL12" s="2086"/>
      <c r="EFM12" s="2086"/>
      <c r="EFN12" s="2086"/>
      <c r="EFO12" s="2086"/>
      <c r="EFP12" s="2086"/>
      <c r="EFQ12" s="2086"/>
      <c r="EFR12" s="2086"/>
      <c r="EFS12" s="2086"/>
      <c r="EFT12" s="2086"/>
      <c r="EFU12" s="2086"/>
      <c r="EFV12" s="2086"/>
      <c r="EFW12" s="2086"/>
      <c r="EFX12" s="2086"/>
      <c r="EFY12" s="2086"/>
      <c r="EFZ12" s="2086"/>
      <c r="EGA12" s="2086"/>
      <c r="EGB12" s="2086"/>
      <c r="EGC12" s="2086"/>
      <c r="EGD12" s="2086"/>
      <c r="EGE12" s="2086"/>
      <c r="EGF12" s="2086"/>
      <c r="EGG12" s="2086"/>
      <c r="EGH12" s="2086"/>
      <c r="EGI12" s="2086"/>
      <c r="EGJ12" s="2086"/>
      <c r="EGK12" s="2086"/>
      <c r="EGL12" s="2086"/>
      <c r="EGM12" s="2086"/>
      <c r="EGN12" s="2086"/>
      <c r="EGO12" s="2086"/>
      <c r="EGP12" s="2086"/>
      <c r="EGQ12" s="2086"/>
      <c r="EGR12" s="2086"/>
      <c r="EGS12" s="2086"/>
      <c r="EGT12" s="2086"/>
      <c r="EGU12" s="2086"/>
      <c r="EGV12" s="2086"/>
      <c r="EGW12" s="2086"/>
      <c r="EGX12" s="2086"/>
      <c r="EGY12" s="2086"/>
      <c r="EGZ12" s="2086"/>
      <c r="EHA12" s="2086"/>
      <c r="EHB12" s="2086"/>
      <c r="EHC12" s="2086"/>
      <c r="EHD12" s="2086"/>
      <c r="EHE12" s="2086"/>
      <c r="EHF12" s="2086"/>
      <c r="EHG12" s="2086"/>
      <c r="EHH12" s="2086"/>
      <c r="EHI12" s="2086"/>
      <c r="EHJ12" s="2086"/>
      <c r="EHK12" s="2086"/>
      <c r="EHL12" s="2086"/>
      <c r="EHM12" s="2086"/>
      <c r="EHN12" s="2086"/>
      <c r="EHO12" s="2086"/>
      <c r="EHP12" s="2086"/>
      <c r="EHQ12" s="2086"/>
      <c r="EHR12" s="2086"/>
      <c r="EHS12" s="2086"/>
      <c r="EHT12" s="2086"/>
      <c r="EHU12" s="2086"/>
      <c r="EHV12" s="2086"/>
      <c r="EHW12" s="2086"/>
      <c r="EHX12" s="2086"/>
      <c r="EHY12" s="2086"/>
      <c r="EHZ12" s="2086"/>
      <c r="EIA12" s="2086"/>
      <c r="EIB12" s="2086"/>
      <c r="EIC12" s="2086"/>
      <c r="EID12" s="2086"/>
      <c r="EIE12" s="2086"/>
      <c r="EIF12" s="2086"/>
      <c r="EIG12" s="2086"/>
      <c r="EIH12" s="2086"/>
      <c r="EII12" s="2086"/>
      <c r="EIJ12" s="2086"/>
      <c r="EIK12" s="2086"/>
      <c r="EIL12" s="2086"/>
      <c r="EIM12" s="2086"/>
      <c r="EIN12" s="2086"/>
      <c r="EIO12" s="2086"/>
      <c r="EIP12" s="2086"/>
      <c r="EIQ12" s="2086"/>
      <c r="EIR12" s="2086"/>
      <c r="EIS12" s="2086"/>
      <c r="EIT12" s="2086"/>
      <c r="EIU12" s="2086"/>
      <c r="EIV12" s="2086"/>
      <c r="EIW12" s="2086"/>
      <c r="EIX12" s="2086"/>
      <c r="EIY12" s="2086"/>
      <c r="EIZ12" s="2086"/>
      <c r="EJA12" s="2086"/>
      <c r="EJB12" s="2086"/>
      <c r="EJC12" s="2086"/>
      <c r="EJD12" s="2086"/>
      <c r="EJE12" s="2086"/>
      <c r="EJF12" s="2086"/>
      <c r="EJG12" s="2086"/>
      <c r="EJH12" s="2086"/>
      <c r="EJI12" s="2086"/>
      <c r="EJJ12" s="2086"/>
      <c r="EJK12" s="2086"/>
      <c r="EJL12" s="2086"/>
      <c r="EJM12" s="2086"/>
      <c r="EJN12" s="2086"/>
      <c r="EJO12" s="2086"/>
      <c r="EJP12" s="2086"/>
      <c r="EJQ12" s="2086"/>
      <c r="EJR12" s="2086"/>
      <c r="EJS12" s="2086"/>
      <c r="EJT12" s="2086"/>
      <c r="EJU12" s="2086"/>
      <c r="EJV12" s="2086"/>
      <c r="EJW12" s="2086"/>
      <c r="EJX12" s="2086"/>
      <c r="EJY12" s="2086"/>
      <c r="EJZ12" s="2086"/>
      <c r="EKA12" s="2086"/>
      <c r="EKB12" s="2086"/>
      <c r="EKC12" s="2086"/>
      <c r="EKD12" s="2086"/>
      <c r="EKE12" s="2086"/>
      <c r="EKF12" s="2086"/>
      <c r="EKG12" s="2086"/>
      <c r="EKH12" s="2086"/>
      <c r="EKI12" s="2086"/>
      <c r="EKJ12" s="2086"/>
      <c r="EKK12" s="2086"/>
      <c r="EKL12" s="2086"/>
      <c r="EKM12" s="2086"/>
      <c r="EKN12" s="2086"/>
      <c r="EKO12" s="2086"/>
      <c r="EKP12" s="2086"/>
      <c r="EKQ12" s="2086"/>
      <c r="EKR12" s="2086"/>
      <c r="EKS12" s="2086"/>
      <c r="EKT12" s="2086"/>
      <c r="EKU12" s="2086"/>
      <c r="EKV12" s="2086"/>
      <c r="EKW12" s="2086"/>
      <c r="EKX12" s="2086"/>
      <c r="EKY12" s="2086"/>
      <c r="EKZ12" s="2086"/>
      <c r="ELA12" s="2086"/>
      <c r="ELB12" s="2086"/>
      <c r="ELC12" s="2086"/>
      <c r="ELD12" s="2086"/>
      <c r="ELE12" s="2086"/>
      <c r="ELF12" s="2086"/>
      <c r="ELG12" s="2086"/>
      <c r="ELH12" s="2086"/>
      <c r="ELI12" s="2086"/>
      <c r="ELJ12" s="2086"/>
      <c r="ELK12" s="2086"/>
      <c r="ELL12" s="2086"/>
      <c r="ELM12" s="2086"/>
      <c r="ELN12" s="2086"/>
      <c r="ELO12" s="2086"/>
      <c r="ELP12" s="2086"/>
      <c r="ELQ12" s="2086"/>
      <c r="ELR12" s="2086"/>
      <c r="ELS12" s="2086"/>
      <c r="ELT12" s="2086"/>
      <c r="ELU12" s="2086"/>
      <c r="ELV12" s="2086"/>
      <c r="ELW12" s="2086"/>
      <c r="ELX12" s="2086"/>
      <c r="ELY12" s="2086"/>
      <c r="ELZ12" s="2086"/>
      <c r="EMA12" s="2086"/>
      <c r="EMB12" s="2086"/>
      <c r="EMC12" s="2086"/>
      <c r="EMD12" s="2086"/>
      <c r="EME12" s="2086"/>
      <c r="EMF12" s="2086"/>
      <c r="EMG12" s="2086"/>
      <c r="EMH12" s="2086"/>
      <c r="EMI12" s="2086"/>
      <c r="EMJ12" s="2086"/>
      <c r="EMK12" s="2086"/>
      <c r="EML12" s="2086"/>
      <c r="EMM12" s="2086"/>
      <c r="EMN12" s="2086"/>
      <c r="EMO12" s="2086"/>
      <c r="EMP12" s="2086"/>
      <c r="EMQ12" s="2086"/>
      <c r="EMR12" s="2086"/>
      <c r="EMS12" s="2086"/>
      <c r="EMT12" s="2086"/>
      <c r="EMU12" s="2086"/>
      <c r="EMV12" s="2086"/>
      <c r="EMW12" s="2086"/>
      <c r="EMX12" s="2086"/>
      <c r="EMY12" s="2086"/>
      <c r="EMZ12" s="2086"/>
      <c r="ENA12" s="2086"/>
      <c r="ENB12" s="2086"/>
      <c r="ENC12" s="2086"/>
      <c r="END12" s="2086"/>
      <c r="ENE12" s="2086"/>
      <c r="ENF12" s="2086"/>
      <c r="ENG12" s="2086"/>
      <c r="ENH12" s="2086"/>
      <c r="ENI12" s="2086"/>
      <c r="ENJ12" s="2086"/>
      <c r="ENK12" s="2086"/>
      <c r="ENL12" s="2086"/>
      <c r="ENM12" s="2086"/>
      <c r="ENN12" s="2086"/>
      <c r="ENO12" s="2086"/>
      <c r="ENP12" s="2086"/>
      <c r="ENQ12" s="2086"/>
      <c r="ENR12" s="2086"/>
      <c r="ENS12" s="2086"/>
      <c r="ENT12" s="2086"/>
      <c r="ENU12" s="2086"/>
      <c r="ENV12" s="2086"/>
      <c r="ENW12" s="2086"/>
      <c r="ENX12" s="2086"/>
      <c r="ENY12" s="2086"/>
      <c r="ENZ12" s="2086"/>
      <c r="EOA12" s="2086"/>
      <c r="EOB12" s="2086"/>
      <c r="EOC12" s="2086"/>
      <c r="EOD12" s="2086"/>
      <c r="EOE12" s="2086"/>
      <c r="EOF12" s="2086"/>
      <c r="EOG12" s="2086"/>
      <c r="EOH12" s="2086"/>
      <c r="EOI12" s="2086"/>
      <c r="EOJ12" s="2086"/>
      <c r="EOK12" s="2086"/>
      <c r="EOL12" s="2086"/>
      <c r="EOM12" s="2086"/>
      <c r="EON12" s="2086"/>
      <c r="EOO12" s="2086"/>
      <c r="EOP12" s="2086"/>
      <c r="EOQ12" s="2086"/>
      <c r="EOR12" s="2086"/>
      <c r="EOS12" s="2086"/>
      <c r="EOT12" s="2086"/>
      <c r="EOU12" s="2086"/>
      <c r="EOV12" s="2086"/>
      <c r="EOW12" s="2086"/>
      <c r="EOX12" s="2086"/>
      <c r="EOY12" s="2086"/>
      <c r="EOZ12" s="2086"/>
      <c r="EPA12" s="2086"/>
      <c r="EPB12" s="2086"/>
      <c r="EPC12" s="2086"/>
      <c r="EPD12" s="2086"/>
      <c r="EPE12" s="2086"/>
      <c r="EPF12" s="2086"/>
      <c r="EPG12" s="2086"/>
      <c r="EPH12" s="2086"/>
      <c r="EPI12" s="2086"/>
      <c r="EPJ12" s="2086"/>
      <c r="EPK12" s="2086"/>
      <c r="EPL12" s="2086"/>
      <c r="EPM12" s="2086"/>
      <c r="EPN12" s="2086"/>
      <c r="EPO12" s="2086"/>
      <c r="EPP12" s="2086"/>
      <c r="EPQ12" s="2086"/>
      <c r="EPR12" s="2086"/>
      <c r="EPS12" s="2086"/>
      <c r="EPT12" s="2086"/>
      <c r="EPU12" s="2086"/>
      <c r="EPV12" s="2086"/>
      <c r="EPW12" s="2086"/>
      <c r="EPX12" s="2086"/>
      <c r="EPY12" s="2086"/>
      <c r="EPZ12" s="2086"/>
      <c r="EQA12" s="2086"/>
      <c r="EQB12" s="2086"/>
      <c r="EQC12" s="2086"/>
      <c r="EQD12" s="2086"/>
      <c r="EQE12" s="2086"/>
      <c r="EQF12" s="2086"/>
      <c r="EQG12" s="2086"/>
      <c r="EQH12" s="2086"/>
      <c r="EQI12" s="2086"/>
      <c r="EQJ12" s="2086"/>
      <c r="EQK12" s="2086"/>
      <c r="EQL12" s="2086"/>
      <c r="EQM12" s="2086"/>
      <c r="EQN12" s="2086"/>
      <c r="EQO12" s="2086"/>
      <c r="EQP12" s="2086"/>
      <c r="EQQ12" s="2086"/>
      <c r="EQR12" s="2086"/>
      <c r="EQS12" s="2086"/>
      <c r="EQT12" s="2086"/>
      <c r="EQU12" s="2086"/>
      <c r="EQV12" s="2086"/>
      <c r="EQW12" s="2086"/>
      <c r="EQX12" s="2086"/>
      <c r="EQY12" s="2086"/>
      <c r="EQZ12" s="2086"/>
      <c r="ERA12" s="2086"/>
      <c r="ERB12" s="2086"/>
      <c r="ERC12" s="2086"/>
      <c r="ERD12" s="2086"/>
      <c r="ERE12" s="2086"/>
      <c r="ERF12" s="2086"/>
      <c r="ERG12" s="2086"/>
      <c r="ERH12" s="2086"/>
      <c r="ERI12" s="2086"/>
      <c r="ERJ12" s="2086"/>
      <c r="ERK12" s="2086"/>
      <c r="ERL12" s="2086"/>
      <c r="ERM12" s="2086"/>
      <c r="ERN12" s="2086"/>
      <c r="ERO12" s="2086"/>
      <c r="ERP12" s="2086"/>
      <c r="ERQ12" s="2086"/>
      <c r="ERR12" s="2086"/>
      <c r="ERS12" s="2086"/>
      <c r="ERT12" s="2086"/>
      <c r="ERU12" s="2086"/>
      <c r="ERV12" s="2086"/>
      <c r="ERW12" s="2086"/>
      <c r="ERX12" s="2086"/>
      <c r="ERY12" s="2086"/>
      <c r="ERZ12" s="2086"/>
      <c r="ESA12" s="2086"/>
      <c r="ESB12" s="2086"/>
      <c r="ESC12" s="2086"/>
      <c r="ESD12" s="2086"/>
      <c r="ESE12" s="2086"/>
      <c r="ESF12" s="2086"/>
      <c r="ESG12" s="2086"/>
      <c r="ESH12" s="2086"/>
      <c r="ESI12" s="2086"/>
      <c r="ESJ12" s="2086"/>
      <c r="ESK12" s="2086"/>
      <c r="ESL12" s="2086"/>
      <c r="ESM12" s="2086"/>
      <c r="ESN12" s="2086"/>
      <c r="ESO12" s="2086"/>
      <c r="ESP12" s="2086"/>
      <c r="ESQ12" s="2086"/>
      <c r="ESR12" s="2086"/>
      <c r="ESS12" s="2086"/>
      <c r="EST12" s="2086"/>
      <c r="ESU12" s="2086"/>
      <c r="ESV12" s="2086"/>
      <c r="ESW12" s="2086"/>
      <c r="ESX12" s="2086"/>
      <c r="ESY12" s="2086"/>
      <c r="ESZ12" s="2086"/>
      <c r="ETA12" s="2086"/>
      <c r="ETB12" s="2086"/>
      <c r="ETC12" s="2086"/>
      <c r="ETD12" s="2086"/>
      <c r="ETE12" s="2086"/>
      <c r="ETF12" s="2086"/>
      <c r="ETG12" s="2086"/>
      <c r="ETH12" s="2086"/>
      <c r="ETI12" s="2086"/>
      <c r="ETJ12" s="2086"/>
      <c r="ETK12" s="2086"/>
      <c r="ETL12" s="2086"/>
      <c r="ETM12" s="2086"/>
      <c r="ETN12" s="2086"/>
      <c r="ETO12" s="2086"/>
      <c r="ETP12" s="2086"/>
      <c r="ETQ12" s="2086"/>
      <c r="ETR12" s="2086"/>
      <c r="ETS12" s="2086"/>
      <c r="ETT12" s="2086"/>
      <c r="ETU12" s="2086"/>
      <c r="ETV12" s="2086"/>
      <c r="ETW12" s="2086"/>
      <c r="ETX12" s="2086"/>
      <c r="ETY12" s="2086"/>
      <c r="ETZ12" s="2086"/>
      <c r="EUA12" s="2086"/>
      <c r="EUB12" s="2086"/>
      <c r="EUC12" s="2086"/>
      <c r="EUD12" s="2086"/>
      <c r="EUE12" s="2086"/>
      <c r="EUF12" s="2086"/>
      <c r="EUG12" s="2086"/>
      <c r="EUH12" s="2086"/>
      <c r="EUI12" s="2086"/>
      <c r="EUJ12" s="2086"/>
      <c r="EUK12" s="2086"/>
      <c r="EUL12" s="2086"/>
      <c r="EUM12" s="2086"/>
      <c r="EUN12" s="2086"/>
      <c r="EUO12" s="2086"/>
      <c r="EUP12" s="2086"/>
      <c r="EUQ12" s="2086"/>
      <c r="EUR12" s="2086"/>
      <c r="EUS12" s="2086"/>
      <c r="EUT12" s="2086"/>
      <c r="EUU12" s="2086"/>
      <c r="EUV12" s="2086"/>
      <c r="EUW12" s="2086"/>
      <c r="EUX12" s="2086"/>
      <c r="EUY12" s="2086"/>
      <c r="EUZ12" s="2086"/>
      <c r="EVA12" s="2086"/>
      <c r="EVB12" s="2086"/>
      <c r="EVC12" s="2086"/>
      <c r="EVD12" s="2086"/>
      <c r="EVE12" s="2086"/>
      <c r="EVF12" s="2086"/>
      <c r="EVG12" s="2086"/>
      <c r="EVH12" s="2086"/>
      <c r="EVI12" s="2086"/>
      <c r="EVJ12" s="2086"/>
      <c r="EVK12" s="2086"/>
      <c r="EVL12" s="2086"/>
      <c r="EVM12" s="2086"/>
      <c r="EVN12" s="2086"/>
      <c r="EVO12" s="2086"/>
      <c r="EVP12" s="2086"/>
      <c r="EVQ12" s="2086"/>
      <c r="EVR12" s="2086"/>
      <c r="EVS12" s="2086"/>
      <c r="EVT12" s="2086"/>
      <c r="EVU12" s="2086"/>
      <c r="EVV12" s="2086"/>
      <c r="EVW12" s="2086"/>
      <c r="EVX12" s="2086"/>
      <c r="EVY12" s="2086"/>
      <c r="EVZ12" s="2086"/>
      <c r="EWA12" s="2086"/>
      <c r="EWB12" s="2086"/>
      <c r="EWC12" s="2086"/>
      <c r="EWD12" s="2086"/>
      <c r="EWE12" s="2086"/>
      <c r="EWF12" s="2086"/>
      <c r="EWG12" s="2086"/>
      <c r="EWH12" s="2086"/>
      <c r="EWI12" s="2086"/>
      <c r="EWJ12" s="2086"/>
      <c r="EWK12" s="2086"/>
      <c r="EWL12" s="2086"/>
      <c r="EWM12" s="2086"/>
      <c r="EWN12" s="2086"/>
      <c r="EWO12" s="2086"/>
      <c r="EWP12" s="2086"/>
      <c r="EWQ12" s="2086"/>
      <c r="EWR12" s="2086"/>
      <c r="EWS12" s="2086"/>
      <c r="EWT12" s="2086"/>
      <c r="EWU12" s="2086"/>
      <c r="EWV12" s="2086"/>
      <c r="EWW12" s="2086"/>
      <c r="EWX12" s="2086"/>
      <c r="EWY12" s="2086"/>
      <c r="EWZ12" s="2086"/>
      <c r="EXA12" s="2086"/>
      <c r="EXB12" s="2086"/>
      <c r="EXC12" s="2086"/>
      <c r="EXD12" s="2086"/>
      <c r="EXE12" s="2086"/>
      <c r="EXF12" s="2086"/>
      <c r="EXG12" s="2086"/>
      <c r="EXH12" s="2086"/>
      <c r="EXI12" s="2086"/>
      <c r="EXJ12" s="2086"/>
      <c r="EXK12" s="2086"/>
      <c r="EXL12" s="2086"/>
      <c r="EXM12" s="2086"/>
      <c r="EXN12" s="2086"/>
      <c r="EXO12" s="2086"/>
      <c r="EXP12" s="2086"/>
      <c r="EXQ12" s="2086"/>
      <c r="EXR12" s="2086"/>
      <c r="EXS12" s="2086"/>
      <c r="EXT12" s="2086"/>
      <c r="EXU12" s="2086"/>
      <c r="EXV12" s="2086"/>
      <c r="EXW12" s="2086"/>
      <c r="EXX12" s="2086"/>
      <c r="EXY12" s="2086"/>
      <c r="EXZ12" s="2086"/>
      <c r="EYA12" s="2086"/>
      <c r="EYB12" s="2086"/>
      <c r="EYC12" s="2086"/>
      <c r="EYD12" s="2086"/>
      <c r="EYE12" s="2086"/>
      <c r="EYF12" s="2086"/>
      <c r="EYG12" s="2086"/>
      <c r="EYH12" s="2086"/>
      <c r="EYI12" s="2086"/>
      <c r="EYJ12" s="2086"/>
      <c r="EYK12" s="2086"/>
      <c r="EYL12" s="2086"/>
      <c r="EYM12" s="2086"/>
      <c r="EYN12" s="2086"/>
      <c r="EYO12" s="2086"/>
      <c r="EYP12" s="2086"/>
      <c r="EYQ12" s="2086"/>
      <c r="EYR12" s="2086"/>
      <c r="EYS12" s="2086"/>
      <c r="EYT12" s="2086"/>
      <c r="EYU12" s="2086"/>
      <c r="EYV12" s="2086"/>
      <c r="EYW12" s="2086"/>
      <c r="EYX12" s="2086"/>
      <c r="EYY12" s="2086"/>
      <c r="EYZ12" s="2086"/>
      <c r="EZA12" s="2086"/>
      <c r="EZB12" s="2086"/>
      <c r="EZC12" s="2086"/>
      <c r="EZD12" s="2086"/>
      <c r="EZE12" s="2086"/>
      <c r="EZF12" s="2086"/>
      <c r="EZG12" s="2086"/>
      <c r="EZH12" s="2086"/>
      <c r="EZI12" s="2086"/>
      <c r="EZJ12" s="2086"/>
      <c r="EZK12" s="2086"/>
      <c r="EZL12" s="2086"/>
      <c r="EZM12" s="2086"/>
      <c r="EZN12" s="2086"/>
      <c r="EZO12" s="2086"/>
      <c r="EZP12" s="2086"/>
      <c r="EZQ12" s="2086"/>
      <c r="EZR12" s="2086"/>
      <c r="EZS12" s="2086"/>
      <c r="EZT12" s="2086"/>
      <c r="EZU12" s="2086"/>
      <c r="EZV12" s="2086"/>
      <c r="EZW12" s="2086"/>
      <c r="EZX12" s="2086"/>
      <c r="EZY12" s="2086"/>
      <c r="EZZ12" s="2086"/>
      <c r="FAA12" s="2086"/>
      <c r="FAB12" s="2086"/>
      <c r="FAC12" s="2086"/>
      <c r="FAD12" s="2086"/>
      <c r="FAE12" s="2086"/>
      <c r="FAF12" s="2086"/>
      <c r="FAG12" s="2086"/>
      <c r="FAH12" s="2086"/>
      <c r="FAI12" s="2086"/>
      <c r="FAJ12" s="2086"/>
      <c r="FAK12" s="2086"/>
      <c r="FAL12" s="2086"/>
      <c r="FAM12" s="2086"/>
      <c r="FAN12" s="2086"/>
      <c r="FAO12" s="2086"/>
      <c r="FAP12" s="2086"/>
      <c r="FAQ12" s="2086"/>
      <c r="FAR12" s="2086"/>
      <c r="FAS12" s="2086"/>
      <c r="FAT12" s="2086"/>
      <c r="FAU12" s="2086"/>
      <c r="FAV12" s="2086"/>
      <c r="FAW12" s="2086"/>
      <c r="FAX12" s="2086"/>
      <c r="FAY12" s="2086"/>
      <c r="FAZ12" s="2086"/>
      <c r="FBA12" s="2086"/>
      <c r="FBB12" s="2086"/>
      <c r="FBC12" s="2086"/>
      <c r="FBD12" s="2086"/>
      <c r="FBE12" s="2086"/>
      <c r="FBF12" s="2086"/>
      <c r="FBG12" s="2086"/>
      <c r="FBH12" s="2086"/>
      <c r="FBI12" s="2086"/>
      <c r="FBJ12" s="2086"/>
      <c r="FBK12" s="2086"/>
      <c r="FBL12" s="2086"/>
      <c r="FBM12" s="2086"/>
      <c r="FBN12" s="2086"/>
      <c r="FBO12" s="2086"/>
      <c r="FBP12" s="2086"/>
      <c r="FBQ12" s="2086"/>
      <c r="FBR12" s="2086"/>
      <c r="FBS12" s="2086"/>
      <c r="FBT12" s="2086"/>
      <c r="FBU12" s="2086"/>
      <c r="FBV12" s="2086"/>
      <c r="FBW12" s="2086"/>
      <c r="FBX12" s="2086"/>
      <c r="FBY12" s="2086"/>
      <c r="FBZ12" s="2086"/>
      <c r="FCA12" s="2086"/>
      <c r="FCB12" s="2086"/>
      <c r="FCC12" s="2086"/>
      <c r="FCD12" s="2086"/>
      <c r="FCE12" s="2086"/>
      <c r="FCF12" s="2086"/>
      <c r="FCG12" s="2086"/>
      <c r="FCH12" s="2086"/>
      <c r="FCI12" s="2086"/>
      <c r="FCJ12" s="2086"/>
      <c r="FCK12" s="2086"/>
      <c r="FCL12" s="2086"/>
      <c r="FCM12" s="2086"/>
      <c r="FCN12" s="2086"/>
      <c r="FCO12" s="2086"/>
      <c r="FCP12" s="2086"/>
      <c r="FCQ12" s="2086"/>
      <c r="FCR12" s="2086"/>
      <c r="FCS12" s="2086"/>
      <c r="FCT12" s="2086"/>
      <c r="FCU12" s="2086"/>
      <c r="FCV12" s="2086"/>
      <c r="FCW12" s="2086"/>
      <c r="FCX12" s="2086"/>
      <c r="FCY12" s="2086"/>
      <c r="FCZ12" s="2086"/>
      <c r="FDA12" s="2086"/>
      <c r="FDB12" s="2086"/>
      <c r="FDC12" s="2086"/>
      <c r="FDD12" s="2086"/>
      <c r="FDE12" s="2086"/>
      <c r="FDF12" s="2086"/>
      <c r="FDG12" s="2086"/>
      <c r="FDH12" s="2086"/>
      <c r="FDI12" s="2086"/>
      <c r="FDJ12" s="2086"/>
      <c r="FDK12" s="2086"/>
      <c r="FDL12" s="2086"/>
      <c r="FDM12" s="2086"/>
      <c r="FDN12" s="2086"/>
      <c r="FDO12" s="2086"/>
      <c r="FDP12" s="2086"/>
      <c r="FDQ12" s="2086"/>
      <c r="FDR12" s="2086"/>
      <c r="FDS12" s="2086"/>
      <c r="FDT12" s="2086"/>
      <c r="FDU12" s="2086"/>
      <c r="FDV12" s="2086"/>
      <c r="FDW12" s="2086"/>
      <c r="FDX12" s="2086"/>
      <c r="FDY12" s="2086"/>
      <c r="FDZ12" s="2086"/>
      <c r="FEA12" s="2086"/>
      <c r="FEB12" s="2086"/>
      <c r="FEC12" s="2086"/>
      <c r="FED12" s="2086"/>
      <c r="FEE12" s="2086"/>
      <c r="FEF12" s="2086"/>
      <c r="FEG12" s="2086"/>
      <c r="FEH12" s="2086"/>
      <c r="FEI12" s="2086"/>
      <c r="FEJ12" s="2086"/>
      <c r="FEK12" s="2086"/>
      <c r="FEL12" s="2086"/>
      <c r="FEM12" s="2086"/>
      <c r="FEN12" s="2086"/>
      <c r="FEO12" s="2086"/>
      <c r="FEP12" s="2086"/>
      <c r="FEQ12" s="2086"/>
      <c r="FER12" s="2086"/>
      <c r="FES12" s="2086"/>
      <c r="FET12" s="2086"/>
      <c r="FEU12" s="2086"/>
      <c r="FEV12" s="2086"/>
      <c r="FEW12" s="2086"/>
      <c r="FEX12" s="2086"/>
      <c r="FEY12" s="2086"/>
      <c r="FEZ12" s="2086"/>
      <c r="FFA12" s="2086"/>
      <c r="FFB12" s="2086"/>
      <c r="FFC12" s="2086"/>
      <c r="FFD12" s="2086"/>
      <c r="FFE12" s="2086"/>
      <c r="FFF12" s="2086"/>
      <c r="FFG12" s="2086"/>
      <c r="FFH12" s="2086"/>
      <c r="FFI12" s="2086"/>
      <c r="FFJ12" s="2086"/>
      <c r="FFK12" s="2086"/>
      <c r="FFL12" s="2086"/>
      <c r="FFM12" s="2086"/>
      <c r="FFN12" s="2086"/>
      <c r="FFO12" s="2086"/>
      <c r="FFP12" s="2086"/>
      <c r="FFQ12" s="2086"/>
      <c r="FFR12" s="2086"/>
      <c r="FFS12" s="2086"/>
      <c r="FFT12" s="2086"/>
      <c r="FFU12" s="2086"/>
      <c r="FFV12" s="2086"/>
      <c r="FFW12" s="2086"/>
      <c r="FFX12" s="2086"/>
      <c r="FFY12" s="2086"/>
      <c r="FFZ12" s="2086"/>
      <c r="FGA12" s="2086"/>
      <c r="FGB12" s="2086"/>
      <c r="FGC12" s="2086"/>
      <c r="FGD12" s="2086"/>
      <c r="FGE12" s="2086"/>
      <c r="FGF12" s="2086"/>
      <c r="FGG12" s="2086"/>
      <c r="FGH12" s="2086"/>
      <c r="FGI12" s="2086"/>
      <c r="FGJ12" s="2086"/>
      <c r="FGK12" s="2086"/>
      <c r="FGL12" s="2086"/>
      <c r="FGM12" s="2086"/>
      <c r="FGN12" s="2086"/>
      <c r="FGO12" s="2086"/>
      <c r="FGP12" s="2086"/>
      <c r="FGQ12" s="2086"/>
      <c r="FGR12" s="2086"/>
      <c r="FGS12" s="2086"/>
      <c r="FGT12" s="2086"/>
      <c r="FGU12" s="2086"/>
      <c r="FGV12" s="2086"/>
      <c r="FGW12" s="2086"/>
      <c r="FGX12" s="2086"/>
      <c r="FGY12" s="2086"/>
      <c r="FGZ12" s="2086"/>
      <c r="FHA12" s="2086"/>
      <c r="FHB12" s="2086"/>
      <c r="FHC12" s="2086"/>
      <c r="FHD12" s="2086"/>
      <c r="FHE12" s="2086"/>
      <c r="FHF12" s="2086"/>
      <c r="FHG12" s="2086"/>
      <c r="FHH12" s="2086"/>
      <c r="FHI12" s="2086"/>
      <c r="FHJ12" s="2086"/>
      <c r="FHK12" s="2086"/>
      <c r="FHL12" s="2086"/>
      <c r="FHM12" s="2086"/>
      <c r="FHN12" s="2086"/>
      <c r="FHO12" s="2086"/>
      <c r="FHP12" s="2086"/>
      <c r="FHQ12" s="2086"/>
      <c r="FHR12" s="2086"/>
      <c r="FHS12" s="2086"/>
      <c r="FHT12" s="2086"/>
      <c r="FHU12" s="2086"/>
      <c r="FHV12" s="2086"/>
      <c r="FHW12" s="2086"/>
      <c r="FHX12" s="2086"/>
      <c r="FHY12" s="2086"/>
      <c r="FHZ12" s="2086"/>
      <c r="FIA12" s="2086"/>
      <c r="FIB12" s="2086"/>
      <c r="FIC12" s="2086"/>
      <c r="FID12" s="2086"/>
      <c r="FIE12" s="2086"/>
      <c r="FIF12" s="2086"/>
      <c r="FIG12" s="2086"/>
      <c r="FIH12" s="2086"/>
      <c r="FII12" s="2086"/>
      <c r="FIJ12" s="2086"/>
      <c r="FIK12" s="2086"/>
      <c r="FIL12" s="2086"/>
      <c r="FIM12" s="2086"/>
      <c r="FIN12" s="2086"/>
      <c r="FIO12" s="2086"/>
      <c r="FIP12" s="2086"/>
      <c r="FIQ12" s="2086"/>
      <c r="FIR12" s="2086"/>
      <c r="FIS12" s="2086"/>
      <c r="FIT12" s="2086"/>
      <c r="FIU12" s="2086"/>
      <c r="FIV12" s="2086"/>
      <c r="FIW12" s="2086"/>
      <c r="FIX12" s="2086"/>
      <c r="FIY12" s="2086"/>
      <c r="FIZ12" s="2086"/>
      <c r="FJA12" s="2086"/>
      <c r="FJB12" s="2086"/>
      <c r="FJC12" s="2086"/>
      <c r="FJD12" s="2086"/>
      <c r="FJE12" s="2086"/>
      <c r="FJF12" s="2086"/>
      <c r="FJG12" s="2086"/>
      <c r="FJH12" s="2086"/>
      <c r="FJI12" s="2086"/>
      <c r="FJJ12" s="2086"/>
      <c r="FJK12" s="2086"/>
      <c r="FJL12" s="2086"/>
      <c r="FJM12" s="2086"/>
      <c r="FJN12" s="2086"/>
      <c r="FJO12" s="2086"/>
      <c r="FJP12" s="2086"/>
      <c r="FJQ12" s="2086"/>
      <c r="FJR12" s="2086"/>
      <c r="FJS12" s="2086"/>
      <c r="FJT12" s="2086"/>
      <c r="FJU12" s="2086"/>
      <c r="FJV12" s="2086"/>
      <c r="FJW12" s="2086"/>
      <c r="FJX12" s="2086"/>
      <c r="FJY12" s="2086"/>
      <c r="FJZ12" s="2086"/>
      <c r="FKA12" s="2086"/>
      <c r="FKB12" s="2086"/>
      <c r="FKC12" s="2086"/>
      <c r="FKD12" s="2086"/>
      <c r="FKE12" s="2086"/>
      <c r="FKF12" s="2086"/>
      <c r="FKG12" s="2086"/>
      <c r="FKH12" s="2086"/>
      <c r="FKI12" s="2086"/>
      <c r="FKJ12" s="2086"/>
      <c r="FKK12" s="2086"/>
      <c r="FKL12" s="2086"/>
      <c r="FKM12" s="2086"/>
      <c r="FKN12" s="2086"/>
      <c r="FKO12" s="2086"/>
      <c r="FKP12" s="2086"/>
      <c r="FKQ12" s="2086"/>
      <c r="FKR12" s="2086"/>
      <c r="FKS12" s="2086"/>
      <c r="FKT12" s="2086"/>
      <c r="FKU12" s="2086"/>
      <c r="FKV12" s="2086"/>
      <c r="FKW12" s="2086"/>
      <c r="FKX12" s="2086"/>
      <c r="FKY12" s="2086"/>
      <c r="FKZ12" s="2086"/>
      <c r="FLA12" s="2086"/>
      <c r="FLB12" s="2086"/>
      <c r="FLC12" s="2086"/>
      <c r="FLD12" s="2086"/>
      <c r="FLE12" s="2086"/>
      <c r="FLF12" s="2086"/>
      <c r="FLG12" s="2086"/>
      <c r="FLH12" s="2086"/>
      <c r="FLI12" s="2086"/>
      <c r="FLJ12" s="2086"/>
      <c r="FLK12" s="2086"/>
      <c r="FLL12" s="2086"/>
      <c r="FLM12" s="2086"/>
      <c r="FLN12" s="2086"/>
      <c r="FLO12" s="2086"/>
      <c r="FLP12" s="2086"/>
      <c r="FLQ12" s="2086"/>
      <c r="FLR12" s="2086"/>
      <c r="FLS12" s="2086"/>
      <c r="FLT12" s="2086"/>
      <c r="FLU12" s="2086"/>
      <c r="FLV12" s="2086"/>
      <c r="FLW12" s="2086"/>
      <c r="FLX12" s="2086"/>
      <c r="FLY12" s="2086"/>
      <c r="FLZ12" s="2086"/>
      <c r="FMA12" s="2086"/>
      <c r="FMB12" s="2086"/>
      <c r="FMC12" s="2086"/>
      <c r="FMD12" s="2086"/>
      <c r="FME12" s="2086"/>
      <c r="FMF12" s="2086"/>
      <c r="FMG12" s="2086"/>
      <c r="FMH12" s="2086"/>
      <c r="FMI12" s="2086"/>
      <c r="FMJ12" s="2086"/>
      <c r="FMK12" s="2086"/>
      <c r="FML12" s="2086"/>
      <c r="FMM12" s="2086"/>
      <c r="FMN12" s="2086"/>
      <c r="FMO12" s="2086"/>
      <c r="FMP12" s="2086"/>
      <c r="FMQ12" s="2086"/>
      <c r="FMR12" s="2086"/>
      <c r="FMS12" s="2086"/>
      <c r="FMT12" s="2086"/>
      <c r="FMU12" s="2086"/>
      <c r="FMV12" s="2086"/>
      <c r="FMW12" s="2086"/>
      <c r="FMX12" s="2086"/>
      <c r="FMY12" s="2086"/>
      <c r="FMZ12" s="2086"/>
      <c r="FNA12" s="2086"/>
      <c r="FNB12" s="2086"/>
      <c r="FNC12" s="2086"/>
      <c r="FND12" s="2086"/>
      <c r="FNE12" s="2086"/>
      <c r="FNF12" s="2086"/>
      <c r="FNG12" s="2086"/>
      <c r="FNH12" s="2086"/>
      <c r="FNI12" s="2086"/>
      <c r="FNJ12" s="2086"/>
      <c r="FNK12" s="2086"/>
      <c r="FNL12" s="2086"/>
      <c r="FNM12" s="2086"/>
      <c r="FNN12" s="2086"/>
      <c r="FNO12" s="2086"/>
      <c r="FNP12" s="2086"/>
      <c r="FNQ12" s="2086"/>
      <c r="FNR12" s="2086"/>
      <c r="FNS12" s="2086"/>
      <c r="FNT12" s="2086"/>
      <c r="FNU12" s="2086"/>
      <c r="FNV12" s="2086"/>
      <c r="FNW12" s="2086"/>
      <c r="FNX12" s="2086"/>
      <c r="FNY12" s="2086"/>
      <c r="FNZ12" s="2086"/>
      <c r="FOA12" s="2086"/>
      <c r="FOB12" s="2086"/>
      <c r="FOC12" s="2086"/>
      <c r="FOD12" s="2086"/>
      <c r="FOE12" s="2086"/>
      <c r="FOF12" s="2086"/>
      <c r="FOG12" s="2086"/>
      <c r="FOH12" s="2086"/>
      <c r="FOI12" s="2086"/>
      <c r="FOJ12" s="2086"/>
      <c r="FOK12" s="2086"/>
      <c r="FOL12" s="2086"/>
      <c r="FOM12" s="2086"/>
      <c r="FON12" s="2086"/>
      <c r="FOO12" s="2086"/>
      <c r="FOP12" s="2086"/>
      <c r="FOQ12" s="2086"/>
      <c r="FOR12" s="2086"/>
      <c r="FOS12" s="2086"/>
      <c r="FOT12" s="2086"/>
      <c r="FOU12" s="2086"/>
      <c r="FOV12" s="2086"/>
      <c r="FOW12" s="2086"/>
      <c r="FOX12" s="2086"/>
      <c r="FOY12" s="2086"/>
      <c r="FOZ12" s="2086"/>
      <c r="FPA12" s="2086"/>
      <c r="FPB12" s="2086"/>
      <c r="FPC12" s="2086"/>
      <c r="FPD12" s="2086"/>
      <c r="FPE12" s="2086"/>
      <c r="FPF12" s="2086"/>
      <c r="FPG12" s="2086"/>
      <c r="FPH12" s="2086"/>
      <c r="FPI12" s="2086"/>
      <c r="FPJ12" s="2086"/>
      <c r="FPK12" s="2086"/>
      <c r="FPL12" s="2086"/>
      <c r="FPM12" s="2086"/>
      <c r="FPN12" s="2086"/>
      <c r="FPO12" s="2086"/>
      <c r="FPP12" s="2086"/>
      <c r="FPQ12" s="2086"/>
      <c r="FPR12" s="2086"/>
      <c r="FPS12" s="2086"/>
      <c r="FPT12" s="2086"/>
      <c r="FPU12" s="2086"/>
      <c r="FPV12" s="2086"/>
      <c r="FPW12" s="2086"/>
      <c r="FPX12" s="2086"/>
      <c r="FPY12" s="2086"/>
      <c r="FPZ12" s="2086"/>
      <c r="FQA12" s="2086"/>
      <c r="FQB12" s="2086"/>
      <c r="FQC12" s="2086"/>
      <c r="FQD12" s="2086"/>
      <c r="FQE12" s="2086"/>
      <c r="FQF12" s="2086"/>
      <c r="FQG12" s="2086"/>
      <c r="FQH12" s="2086"/>
      <c r="FQI12" s="2086"/>
      <c r="FQJ12" s="2086"/>
      <c r="FQK12" s="2086"/>
      <c r="FQL12" s="2086"/>
      <c r="FQM12" s="2086"/>
      <c r="FQN12" s="2086"/>
      <c r="FQO12" s="2086"/>
      <c r="FQP12" s="2086"/>
      <c r="FQQ12" s="2086"/>
      <c r="FQR12" s="2086"/>
      <c r="FQS12" s="2086"/>
      <c r="FQT12" s="2086"/>
      <c r="FQU12" s="2086"/>
      <c r="FQV12" s="2086"/>
      <c r="FQW12" s="2086"/>
      <c r="FQX12" s="2086"/>
      <c r="FQY12" s="2086"/>
      <c r="FQZ12" s="2086"/>
      <c r="FRA12" s="2086"/>
      <c r="FRB12" s="2086"/>
      <c r="FRC12" s="2086"/>
      <c r="FRD12" s="2086"/>
      <c r="FRE12" s="2086"/>
      <c r="FRF12" s="2086"/>
      <c r="FRG12" s="2086"/>
      <c r="FRH12" s="2086"/>
      <c r="FRI12" s="2086"/>
      <c r="FRJ12" s="2086"/>
      <c r="FRK12" s="2086"/>
      <c r="FRL12" s="2086"/>
      <c r="FRM12" s="2086"/>
      <c r="FRN12" s="2086"/>
      <c r="FRO12" s="2086"/>
      <c r="FRP12" s="2086"/>
      <c r="FRQ12" s="2086"/>
      <c r="FRR12" s="2086"/>
      <c r="FRS12" s="2086"/>
      <c r="FRT12" s="2086"/>
      <c r="FRU12" s="2086"/>
      <c r="FRV12" s="2086"/>
      <c r="FRW12" s="2086"/>
      <c r="FRX12" s="2086"/>
      <c r="FRY12" s="2086"/>
      <c r="FRZ12" s="2086"/>
      <c r="FSA12" s="2086"/>
      <c r="FSB12" s="2086"/>
      <c r="FSC12" s="2086"/>
      <c r="FSD12" s="2086"/>
      <c r="FSE12" s="2086"/>
      <c r="FSF12" s="2086"/>
      <c r="FSG12" s="2086"/>
      <c r="FSH12" s="2086"/>
      <c r="FSI12" s="2086"/>
      <c r="FSJ12" s="2086"/>
      <c r="FSK12" s="2086"/>
      <c r="FSL12" s="2086"/>
      <c r="FSM12" s="2086"/>
      <c r="FSN12" s="2086"/>
      <c r="FSO12" s="2086"/>
      <c r="FSP12" s="2086"/>
      <c r="FSQ12" s="2086"/>
      <c r="FSR12" s="2086"/>
      <c r="FSS12" s="2086"/>
      <c r="FST12" s="2086"/>
      <c r="FSU12" s="2086"/>
      <c r="FSV12" s="2086"/>
      <c r="FSW12" s="2086"/>
      <c r="FSX12" s="2086"/>
      <c r="FSY12" s="2086"/>
      <c r="FSZ12" s="2086"/>
      <c r="FTA12" s="2086"/>
      <c r="FTB12" s="2086"/>
      <c r="FTC12" s="2086"/>
      <c r="FTD12" s="2086"/>
      <c r="FTE12" s="2086"/>
      <c r="FTF12" s="2086"/>
      <c r="FTG12" s="2086"/>
      <c r="FTH12" s="2086"/>
      <c r="FTI12" s="2086"/>
      <c r="FTJ12" s="2086"/>
      <c r="FTK12" s="2086"/>
      <c r="FTL12" s="2086"/>
      <c r="FTM12" s="2086"/>
      <c r="FTN12" s="2086"/>
      <c r="FTO12" s="2086"/>
      <c r="FTP12" s="2086"/>
      <c r="FTQ12" s="2086"/>
      <c r="FTR12" s="2086"/>
      <c r="FTS12" s="2086"/>
      <c r="FTT12" s="2086"/>
      <c r="FTU12" s="2086"/>
      <c r="FTV12" s="2086"/>
      <c r="FTW12" s="2086"/>
      <c r="FTX12" s="2086"/>
      <c r="FTY12" s="2086"/>
      <c r="FTZ12" s="2086"/>
      <c r="FUA12" s="2086"/>
      <c r="FUB12" s="2086"/>
      <c r="FUC12" s="2086"/>
      <c r="FUD12" s="2086"/>
      <c r="FUE12" s="2086"/>
      <c r="FUF12" s="2086"/>
      <c r="FUG12" s="2086"/>
      <c r="FUH12" s="2086"/>
      <c r="FUI12" s="2086"/>
      <c r="FUJ12" s="2086"/>
      <c r="FUK12" s="2086"/>
      <c r="FUL12" s="2086"/>
      <c r="FUM12" s="2086"/>
      <c r="FUN12" s="2086"/>
      <c r="FUO12" s="2086"/>
      <c r="FUP12" s="2086"/>
      <c r="FUQ12" s="2086"/>
      <c r="FUR12" s="2086"/>
      <c r="FUS12" s="2086"/>
      <c r="FUT12" s="2086"/>
      <c r="FUU12" s="2086"/>
      <c r="FUV12" s="2086"/>
      <c r="FUW12" s="2086"/>
      <c r="FUX12" s="2086"/>
      <c r="FUY12" s="2086"/>
      <c r="FUZ12" s="2086"/>
      <c r="FVA12" s="2086"/>
      <c r="FVB12" s="2086"/>
      <c r="FVC12" s="2086"/>
      <c r="FVD12" s="2086"/>
      <c r="FVE12" s="2086"/>
      <c r="FVF12" s="2086"/>
      <c r="FVG12" s="2086"/>
      <c r="FVH12" s="2086"/>
      <c r="FVI12" s="2086"/>
      <c r="FVJ12" s="2086"/>
      <c r="FVK12" s="2086"/>
      <c r="FVL12" s="2086"/>
      <c r="FVM12" s="2086"/>
      <c r="FVN12" s="2086"/>
      <c r="FVO12" s="2086"/>
      <c r="FVP12" s="2086"/>
      <c r="FVQ12" s="2086"/>
      <c r="FVR12" s="2086"/>
      <c r="FVS12" s="2086"/>
      <c r="FVT12" s="2086"/>
      <c r="FVU12" s="2086"/>
      <c r="FVV12" s="2086"/>
      <c r="FVW12" s="2086"/>
      <c r="FVX12" s="2086"/>
      <c r="FVY12" s="2086"/>
      <c r="FVZ12" s="2086"/>
      <c r="FWA12" s="2086"/>
      <c r="FWB12" s="2086"/>
      <c r="FWC12" s="2086"/>
      <c r="FWD12" s="2086"/>
      <c r="FWE12" s="2086"/>
      <c r="FWF12" s="2086"/>
      <c r="FWG12" s="2086"/>
      <c r="FWH12" s="2086"/>
      <c r="FWI12" s="2086"/>
      <c r="FWJ12" s="2086"/>
      <c r="FWK12" s="2086"/>
      <c r="FWL12" s="2086"/>
      <c r="FWM12" s="2086"/>
      <c r="FWN12" s="2086"/>
      <c r="FWO12" s="2086"/>
      <c r="FWP12" s="2086"/>
      <c r="FWQ12" s="2086"/>
      <c r="FWR12" s="2086"/>
      <c r="FWS12" s="2086"/>
      <c r="FWT12" s="2086"/>
      <c r="FWU12" s="2086"/>
      <c r="FWV12" s="2086"/>
      <c r="FWW12" s="2086"/>
      <c r="FWX12" s="2086"/>
      <c r="FWY12" s="2086"/>
      <c r="FWZ12" s="2086"/>
      <c r="FXA12" s="2086"/>
      <c r="FXB12" s="2086"/>
      <c r="FXC12" s="2086"/>
      <c r="FXD12" s="2086"/>
      <c r="FXE12" s="2086"/>
      <c r="FXF12" s="2086"/>
      <c r="FXG12" s="2086"/>
      <c r="FXH12" s="2086"/>
      <c r="FXI12" s="2086"/>
      <c r="FXJ12" s="2086"/>
      <c r="FXK12" s="2086"/>
      <c r="FXL12" s="2086"/>
      <c r="FXM12" s="2086"/>
      <c r="FXN12" s="2086"/>
      <c r="FXO12" s="2086"/>
      <c r="FXP12" s="2086"/>
      <c r="FXQ12" s="2086"/>
      <c r="FXR12" s="2086"/>
      <c r="FXS12" s="2086"/>
      <c r="FXT12" s="2086"/>
      <c r="FXU12" s="2086"/>
      <c r="FXV12" s="2086"/>
      <c r="FXW12" s="2086"/>
      <c r="FXX12" s="2086"/>
      <c r="FXY12" s="2086"/>
      <c r="FXZ12" s="2086"/>
      <c r="FYA12" s="2086"/>
      <c r="FYB12" s="2086"/>
      <c r="FYC12" s="2086"/>
      <c r="FYD12" s="2086"/>
      <c r="FYE12" s="2086"/>
      <c r="FYF12" s="2086"/>
      <c r="FYG12" s="2086"/>
      <c r="FYH12" s="2086"/>
      <c r="FYI12" s="2086"/>
      <c r="FYJ12" s="2086"/>
      <c r="FYK12" s="2086"/>
      <c r="FYL12" s="2086"/>
      <c r="FYM12" s="2086"/>
      <c r="FYN12" s="2086"/>
      <c r="FYO12" s="2086"/>
      <c r="FYP12" s="2086"/>
      <c r="FYQ12" s="2086"/>
      <c r="FYR12" s="2086"/>
      <c r="FYS12" s="2086"/>
      <c r="FYT12" s="2086"/>
      <c r="FYU12" s="2086"/>
      <c r="FYV12" s="2086"/>
      <c r="FYW12" s="2086"/>
      <c r="FYX12" s="2086"/>
      <c r="FYY12" s="2086"/>
      <c r="FYZ12" s="2086"/>
      <c r="FZA12" s="2086"/>
      <c r="FZB12" s="2086"/>
      <c r="FZC12" s="2086"/>
      <c r="FZD12" s="2086"/>
      <c r="FZE12" s="2086"/>
      <c r="FZF12" s="2086"/>
      <c r="FZG12" s="2086"/>
      <c r="FZH12" s="2086"/>
      <c r="FZI12" s="2086"/>
      <c r="FZJ12" s="2086"/>
      <c r="FZK12" s="2086"/>
      <c r="FZL12" s="2086"/>
      <c r="FZM12" s="2086"/>
      <c r="FZN12" s="2086"/>
      <c r="FZO12" s="2086"/>
      <c r="FZP12" s="2086"/>
      <c r="FZQ12" s="2086"/>
      <c r="FZR12" s="2086"/>
      <c r="FZS12" s="2086"/>
      <c r="FZT12" s="2086"/>
      <c r="FZU12" s="2086"/>
      <c r="FZV12" s="2086"/>
      <c r="FZW12" s="2086"/>
      <c r="FZX12" s="2086"/>
      <c r="FZY12" s="2086"/>
      <c r="FZZ12" s="2086"/>
      <c r="GAA12" s="2086"/>
      <c r="GAB12" s="2086"/>
      <c r="GAC12" s="2086"/>
      <c r="GAD12" s="2086"/>
      <c r="GAE12" s="2086"/>
      <c r="GAF12" s="2086"/>
      <c r="GAG12" s="2086"/>
      <c r="GAH12" s="2086"/>
      <c r="GAI12" s="2086"/>
      <c r="GAJ12" s="2086"/>
      <c r="GAK12" s="2086"/>
      <c r="GAL12" s="2086"/>
      <c r="GAM12" s="2086"/>
      <c r="GAN12" s="2086"/>
      <c r="GAO12" s="2086"/>
      <c r="GAP12" s="2086"/>
      <c r="GAQ12" s="2086"/>
      <c r="GAR12" s="2086"/>
      <c r="GAS12" s="2086"/>
      <c r="GAT12" s="2086"/>
      <c r="GAU12" s="2086"/>
      <c r="GAV12" s="2086"/>
      <c r="GAW12" s="2086"/>
      <c r="GAX12" s="2086"/>
      <c r="GAY12" s="2086"/>
      <c r="GAZ12" s="2086"/>
      <c r="GBA12" s="2086"/>
      <c r="GBB12" s="2086"/>
      <c r="GBC12" s="2086"/>
      <c r="GBD12" s="2086"/>
      <c r="GBE12" s="2086"/>
      <c r="GBF12" s="2086"/>
      <c r="GBG12" s="2086"/>
      <c r="GBH12" s="2086"/>
      <c r="GBI12" s="2086"/>
      <c r="GBJ12" s="2086"/>
      <c r="GBK12" s="2086"/>
      <c r="GBL12" s="2086"/>
      <c r="GBM12" s="2086"/>
      <c r="GBN12" s="2086"/>
      <c r="GBO12" s="2086"/>
      <c r="GBP12" s="2086"/>
      <c r="GBQ12" s="2086"/>
      <c r="GBR12" s="2086"/>
      <c r="GBS12" s="2086"/>
      <c r="GBT12" s="2086"/>
      <c r="GBU12" s="2086"/>
      <c r="GBV12" s="2086"/>
      <c r="GBW12" s="2086"/>
      <c r="GBX12" s="2086"/>
      <c r="GBY12" s="2086"/>
      <c r="GBZ12" s="2086"/>
      <c r="GCA12" s="2086"/>
      <c r="GCB12" s="2086"/>
      <c r="GCC12" s="2086"/>
      <c r="GCD12" s="2086"/>
      <c r="GCE12" s="2086"/>
      <c r="GCF12" s="2086"/>
      <c r="GCG12" s="2086"/>
      <c r="GCH12" s="2086"/>
      <c r="GCI12" s="2086"/>
      <c r="GCJ12" s="2086"/>
      <c r="GCK12" s="2086"/>
      <c r="GCL12" s="2086"/>
      <c r="GCM12" s="2086"/>
      <c r="GCN12" s="2086"/>
      <c r="GCO12" s="2086"/>
      <c r="GCP12" s="2086"/>
      <c r="GCQ12" s="2086"/>
      <c r="GCR12" s="2086"/>
      <c r="GCS12" s="2086"/>
      <c r="GCT12" s="2086"/>
      <c r="GCU12" s="2086"/>
      <c r="GCV12" s="2086"/>
      <c r="GCW12" s="2086"/>
      <c r="GCX12" s="2086"/>
      <c r="GCY12" s="2086"/>
      <c r="GCZ12" s="2086"/>
      <c r="GDA12" s="2086"/>
      <c r="GDB12" s="2086"/>
      <c r="GDC12" s="2086"/>
      <c r="GDD12" s="2086"/>
      <c r="GDE12" s="2086"/>
      <c r="GDF12" s="2086"/>
      <c r="GDG12" s="2086"/>
      <c r="GDH12" s="2086"/>
      <c r="GDI12" s="2086"/>
      <c r="GDJ12" s="2086"/>
      <c r="GDK12" s="2086"/>
      <c r="GDL12" s="2086"/>
      <c r="GDM12" s="2086"/>
      <c r="GDN12" s="2086"/>
      <c r="GDO12" s="2086"/>
      <c r="GDP12" s="2086"/>
      <c r="GDQ12" s="2086"/>
      <c r="GDR12" s="2086"/>
      <c r="GDS12" s="2086"/>
      <c r="GDT12" s="2086"/>
      <c r="GDU12" s="2086"/>
      <c r="GDV12" s="2086"/>
      <c r="GDW12" s="2086"/>
      <c r="GDX12" s="2086"/>
      <c r="GDY12" s="2086"/>
      <c r="GDZ12" s="2086"/>
      <c r="GEA12" s="2086"/>
      <c r="GEB12" s="2086"/>
      <c r="GEC12" s="2086"/>
      <c r="GED12" s="2086"/>
      <c r="GEE12" s="2086"/>
      <c r="GEF12" s="2086"/>
      <c r="GEG12" s="2086"/>
      <c r="GEH12" s="2086"/>
      <c r="GEI12" s="2086"/>
      <c r="GEJ12" s="2086"/>
      <c r="GEK12" s="2086"/>
      <c r="GEL12" s="2086"/>
      <c r="GEM12" s="2086"/>
      <c r="GEN12" s="2086"/>
      <c r="GEO12" s="2086"/>
      <c r="GEP12" s="2086"/>
      <c r="GEQ12" s="2086"/>
      <c r="GER12" s="2086"/>
      <c r="GES12" s="2086"/>
      <c r="GET12" s="2086"/>
      <c r="GEU12" s="2086"/>
      <c r="GEV12" s="2086"/>
      <c r="GEW12" s="2086"/>
      <c r="GEX12" s="2086"/>
      <c r="GEY12" s="2086"/>
      <c r="GEZ12" s="2086"/>
      <c r="GFA12" s="2086"/>
      <c r="GFB12" s="2086"/>
      <c r="GFC12" s="2086"/>
      <c r="GFD12" s="2086"/>
      <c r="GFE12" s="2086"/>
      <c r="GFF12" s="2086"/>
      <c r="GFG12" s="2086"/>
      <c r="GFH12" s="2086"/>
      <c r="GFI12" s="2086"/>
      <c r="GFJ12" s="2086"/>
      <c r="GFK12" s="2086"/>
      <c r="GFL12" s="2086"/>
      <c r="GFM12" s="2086"/>
      <c r="GFN12" s="2086"/>
      <c r="GFO12" s="2086"/>
      <c r="GFP12" s="2086"/>
      <c r="GFQ12" s="2086"/>
      <c r="GFR12" s="2086"/>
      <c r="GFS12" s="2086"/>
      <c r="GFT12" s="2086"/>
      <c r="GFU12" s="2086"/>
      <c r="GFV12" s="2086"/>
      <c r="GFW12" s="2086"/>
      <c r="GFX12" s="2086"/>
      <c r="GFY12" s="2086"/>
      <c r="GFZ12" s="2086"/>
      <c r="GGA12" s="2086"/>
      <c r="GGB12" s="2086"/>
      <c r="GGC12" s="2086"/>
      <c r="GGD12" s="2086"/>
      <c r="GGE12" s="2086"/>
      <c r="GGF12" s="2086"/>
      <c r="GGG12" s="2086"/>
      <c r="GGH12" s="2086"/>
      <c r="GGI12" s="2086"/>
      <c r="GGJ12" s="2086"/>
      <c r="GGK12" s="2086"/>
      <c r="GGL12" s="2086"/>
      <c r="GGM12" s="2086"/>
      <c r="GGN12" s="2086"/>
      <c r="GGO12" s="2086"/>
      <c r="GGP12" s="2086"/>
      <c r="GGQ12" s="2086"/>
      <c r="GGR12" s="2086"/>
      <c r="GGS12" s="2086"/>
      <c r="GGT12" s="2086"/>
      <c r="GGU12" s="2086"/>
      <c r="GGV12" s="2086"/>
      <c r="GGW12" s="2086"/>
      <c r="GGX12" s="2086"/>
      <c r="GGY12" s="2086"/>
      <c r="GGZ12" s="2086"/>
      <c r="GHA12" s="2086"/>
      <c r="GHB12" s="2086"/>
      <c r="GHC12" s="2086"/>
      <c r="GHD12" s="2086"/>
      <c r="GHE12" s="2086"/>
      <c r="GHF12" s="2086"/>
      <c r="GHG12" s="2086"/>
      <c r="GHH12" s="2086"/>
      <c r="GHI12" s="2086"/>
      <c r="GHJ12" s="2086"/>
      <c r="GHK12" s="2086"/>
      <c r="GHL12" s="2086"/>
      <c r="GHM12" s="2086"/>
      <c r="GHN12" s="2086"/>
      <c r="GHO12" s="2086"/>
      <c r="GHP12" s="2086"/>
      <c r="GHQ12" s="2086"/>
      <c r="GHR12" s="2086"/>
      <c r="GHS12" s="2086"/>
      <c r="GHT12" s="2086"/>
      <c r="GHU12" s="2086"/>
      <c r="GHV12" s="2086"/>
      <c r="GHW12" s="2086"/>
      <c r="GHX12" s="2086"/>
      <c r="GHY12" s="2086"/>
      <c r="GHZ12" s="2086"/>
      <c r="GIA12" s="2086"/>
      <c r="GIB12" s="2086"/>
      <c r="GIC12" s="2086"/>
      <c r="GID12" s="2086"/>
      <c r="GIE12" s="2086"/>
      <c r="GIF12" s="2086"/>
      <c r="GIG12" s="2086"/>
      <c r="GIH12" s="2086"/>
      <c r="GII12" s="2086"/>
      <c r="GIJ12" s="2086"/>
      <c r="GIK12" s="2086"/>
      <c r="GIL12" s="2086"/>
      <c r="GIM12" s="2086"/>
      <c r="GIN12" s="2086"/>
      <c r="GIO12" s="2086"/>
      <c r="GIP12" s="2086"/>
      <c r="GIQ12" s="2086"/>
      <c r="GIR12" s="2086"/>
      <c r="GIS12" s="2086"/>
      <c r="GIT12" s="2086"/>
      <c r="GIU12" s="2086"/>
      <c r="GIV12" s="2086"/>
      <c r="GIW12" s="2086"/>
      <c r="GIX12" s="2086"/>
      <c r="GIY12" s="2086"/>
      <c r="GIZ12" s="2086"/>
      <c r="GJA12" s="2086"/>
      <c r="GJB12" s="2086"/>
      <c r="GJC12" s="2086"/>
      <c r="GJD12" s="2086"/>
      <c r="GJE12" s="2086"/>
      <c r="GJF12" s="2086"/>
      <c r="GJG12" s="2086"/>
      <c r="GJH12" s="2086"/>
      <c r="GJI12" s="2086"/>
      <c r="GJJ12" s="2086"/>
      <c r="GJK12" s="2086"/>
      <c r="GJL12" s="2086"/>
      <c r="GJM12" s="2086"/>
      <c r="GJN12" s="2086"/>
      <c r="GJO12" s="2086"/>
      <c r="GJP12" s="2086"/>
      <c r="GJQ12" s="2086"/>
      <c r="GJR12" s="2086"/>
      <c r="GJS12" s="2086"/>
      <c r="GJT12" s="2086"/>
      <c r="GJU12" s="2086"/>
      <c r="GJV12" s="2086"/>
      <c r="GJW12" s="2086"/>
      <c r="GJX12" s="2086"/>
      <c r="GJY12" s="2086"/>
      <c r="GJZ12" s="2086"/>
      <c r="GKA12" s="2086"/>
      <c r="GKB12" s="2086"/>
      <c r="GKC12" s="2086"/>
      <c r="GKD12" s="2086"/>
      <c r="GKE12" s="2086"/>
      <c r="GKF12" s="2086"/>
      <c r="GKG12" s="2086"/>
      <c r="GKH12" s="2086"/>
      <c r="GKI12" s="2086"/>
      <c r="GKJ12" s="2086"/>
      <c r="GKK12" s="2086"/>
      <c r="GKL12" s="2086"/>
      <c r="GKM12" s="2086"/>
      <c r="GKN12" s="2086"/>
      <c r="GKO12" s="2086"/>
      <c r="GKP12" s="2086"/>
      <c r="GKQ12" s="2086"/>
      <c r="GKR12" s="2086"/>
      <c r="GKS12" s="2086"/>
      <c r="GKT12" s="2086"/>
      <c r="GKU12" s="2086"/>
      <c r="GKV12" s="2086"/>
      <c r="GKW12" s="2086"/>
      <c r="GKX12" s="2086"/>
      <c r="GKY12" s="2086"/>
      <c r="GKZ12" s="2086"/>
      <c r="GLA12" s="2086"/>
      <c r="GLB12" s="2086"/>
      <c r="GLC12" s="2086"/>
      <c r="GLD12" s="2086"/>
      <c r="GLE12" s="2086"/>
      <c r="GLF12" s="2086"/>
      <c r="GLG12" s="2086"/>
      <c r="GLH12" s="2086"/>
      <c r="GLI12" s="2086"/>
      <c r="GLJ12" s="2086"/>
      <c r="GLK12" s="2086"/>
      <c r="GLL12" s="2086"/>
      <c r="GLM12" s="2086"/>
      <c r="GLN12" s="2086"/>
      <c r="GLO12" s="2086"/>
      <c r="GLP12" s="2086"/>
      <c r="GLQ12" s="2086"/>
      <c r="GLR12" s="2086"/>
      <c r="GLS12" s="2086"/>
      <c r="GLT12" s="2086"/>
      <c r="GLU12" s="2086"/>
      <c r="GLV12" s="2086"/>
      <c r="GLW12" s="2086"/>
      <c r="GLX12" s="2086"/>
      <c r="GLY12" s="2086"/>
      <c r="GLZ12" s="2086"/>
      <c r="GMA12" s="2086"/>
      <c r="GMB12" s="2086"/>
      <c r="GMC12" s="2086"/>
      <c r="GMD12" s="2086"/>
      <c r="GME12" s="2086"/>
      <c r="GMF12" s="2086"/>
      <c r="GMG12" s="2086"/>
      <c r="GMH12" s="2086"/>
      <c r="GMI12" s="2086"/>
      <c r="GMJ12" s="2086"/>
      <c r="GMK12" s="2086"/>
      <c r="GML12" s="2086"/>
      <c r="GMM12" s="2086"/>
      <c r="GMN12" s="2086"/>
      <c r="GMO12" s="2086"/>
      <c r="GMP12" s="2086"/>
      <c r="GMQ12" s="2086"/>
      <c r="GMR12" s="2086"/>
      <c r="GMS12" s="2086"/>
      <c r="GMT12" s="2086"/>
      <c r="GMU12" s="2086"/>
      <c r="GMV12" s="2086"/>
      <c r="GMW12" s="2086"/>
      <c r="GMX12" s="2086"/>
      <c r="GMY12" s="2086"/>
      <c r="GMZ12" s="2086"/>
      <c r="GNA12" s="2086"/>
      <c r="GNB12" s="2086"/>
      <c r="GNC12" s="2086"/>
      <c r="GND12" s="2086"/>
      <c r="GNE12" s="2086"/>
      <c r="GNF12" s="2086"/>
      <c r="GNG12" s="2086"/>
      <c r="GNH12" s="2086"/>
      <c r="GNI12" s="2086"/>
      <c r="GNJ12" s="2086"/>
      <c r="GNK12" s="2086"/>
      <c r="GNL12" s="2086"/>
      <c r="GNM12" s="2086"/>
      <c r="GNN12" s="2086"/>
      <c r="GNO12" s="2086"/>
      <c r="GNP12" s="2086"/>
      <c r="GNQ12" s="2086"/>
      <c r="GNR12" s="2086"/>
      <c r="GNS12" s="2086"/>
      <c r="GNT12" s="2086"/>
      <c r="GNU12" s="2086"/>
      <c r="GNV12" s="2086"/>
      <c r="GNW12" s="2086"/>
      <c r="GNX12" s="2086"/>
      <c r="GNY12" s="2086"/>
      <c r="GNZ12" s="2086"/>
      <c r="GOA12" s="2086"/>
      <c r="GOB12" s="2086"/>
      <c r="GOC12" s="2086"/>
      <c r="GOD12" s="2086"/>
      <c r="GOE12" s="2086"/>
      <c r="GOF12" s="2086"/>
      <c r="GOG12" s="2086"/>
      <c r="GOH12" s="2086"/>
      <c r="GOI12" s="2086"/>
      <c r="GOJ12" s="2086"/>
      <c r="GOK12" s="2086"/>
      <c r="GOL12" s="2086"/>
      <c r="GOM12" s="2086"/>
      <c r="GON12" s="2086"/>
      <c r="GOO12" s="2086"/>
      <c r="GOP12" s="2086"/>
      <c r="GOQ12" s="2086"/>
      <c r="GOR12" s="2086"/>
      <c r="GOS12" s="2086"/>
      <c r="GOT12" s="2086"/>
      <c r="GOU12" s="2086"/>
      <c r="GOV12" s="2086"/>
      <c r="GOW12" s="2086"/>
      <c r="GOX12" s="2086"/>
      <c r="GOY12" s="2086"/>
      <c r="GOZ12" s="2086"/>
      <c r="GPA12" s="2086"/>
      <c r="GPB12" s="2086"/>
      <c r="GPC12" s="2086"/>
      <c r="GPD12" s="2086"/>
      <c r="GPE12" s="2086"/>
      <c r="GPF12" s="2086"/>
      <c r="GPG12" s="2086"/>
      <c r="GPH12" s="2086"/>
      <c r="GPI12" s="2086"/>
      <c r="GPJ12" s="2086"/>
      <c r="GPK12" s="2086"/>
      <c r="GPL12" s="2086"/>
      <c r="GPM12" s="2086"/>
      <c r="GPN12" s="2086"/>
      <c r="GPO12" s="2086"/>
      <c r="GPP12" s="2086"/>
      <c r="GPQ12" s="2086"/>
      <c r="GPR12" s="2086"/>
      <c r="GPS12" s="2086"/>
      <c r="GPT12" s="2086"/>
      <c r="GPU12" s="2086"/>
      <c r="GPV12" s="2086"/>
      <c r="GPW12" s="2086"/>
      <c r="GPX12" s="2086"/>
      <c r="GPY12" s="2086"/>
      <c r="GPZ12" s="2086"/>
      <c r="GQA12" s="2086"/>
      <c r="GQB12" s="2086"/>
      <c r="GQC12" s="2086"/>
      <c r="GQD12" s="2086"/>
      <c r="GQE12" s="2086"/>
      <c r="GQF12" s="2086"/>
      <c r="GQG12" s="2086"/>
      <c r="GQH12" s="2086"/>
      <c r="GQI12" s="2086"/>
      <c r="GQJ12" s="2086"/>
      <c r="GQK12" s="2086"/>
      <c r="GQL12" s="2086"/>
      <c r="GQM12" s="2086"/>
      <c r="GQN12" s="2086"/>
      <c r="GQO12" s="2086"/>
      <c r="GQP12" s="2086"/>
      <c r="GQQ12" s="2086"/>
      <c r="GQR12" s="2086"/>
      <c r="GQS12" s="2086"/>
      <c r="GQT12" s="2086"/>
      <c r="GQU12" s="2086"/>
      <c r="GQV12" s="2086"/>
      <c r="GQW12" s="2086"/>
      <c r="GQX12" s="2086"/>
      <c r="GQY12" s="2086"/>
      <c r="GQZ12" s="2086"/>
      <c r="GRA12" s="2086"/>
      <c r="GRB12" s="2086"/>
      <c r="GRC12" s="2086"/>
      <c r="GRD12" s="2086"/>
      <c r="GRE12" s="2086"/>
      <c r="GRF12" s="2086"/>
      <c r="GRG12" s="2086"/>
      <c r="GRH12" s="2086"/>
      <c r="GRI12" s="2086"/>
      <c r="GRJ12" s="2086"/>
      <c r="GRK12" s="2086"/>
      <c r="GRL12" s="2086"/>
      <c r="GRM12" s="2086"/>
      <c r="GRN12" s="2086"/>
      <c r="GRO12" s="2086"/>
      <c r="GRP12" s="2086"/>
      <c r="GRQ12" s="2086"/>
      <c r="GRR12" s="2086"/>
      <c r="GRS12" s="2086"/>
      <c r="GRT12" s="2086"/>
      <c r="GRU12" s="2086"/>
      <c r="GRV12" s="2086"/>
      <c r="GRW12" s="2086"/>
      <c r="GRX12" s="2086"/>
      <c r="GRY12" s="2086"/>
      <c r="GRZ12" s="2086"/>
      <c r="GSA12" s="2086"/>
      <c r="GSB12" s="2086"/>
      <c r="GSC12" s="2086"/>
      <c r="GSD12" s="2086"/>
      <c r="GSE12" s="2086"/>
      <c r="GSF12" s="2086"/>
      <c r="GSG12" s="2086"/>
      <c r="GSH12" s="2086"/>
      <c r="GSI12" s="2086"/>
      <c r="GSJ12" s="2086"/>
      <c r="GSK12" s="2086"/>
      <c r="GSL12" s="2086"/>
      <c r="GSM12" s="2086"/>
      <c r="GSN12" s="2086"/>
      <c r="GSO12" s="2086"/>
      <c r="GSP12" s="2086"/>
      <c r="GSQ12" s="2086"/>
      <c r="GSR12" s="2086"/>
      <c r="GSS12" s="2086"/>
      <c r="GST12" s="2086"/>
      <c r="GSU12" s="2086"/>
      <c r="GSV12" s="2086"/>
      <c r="GSW12" s="2086"/>
      <c r="GSX12" s="2086"/>
      <c r="GSY12" s="2086"/>
      <c r="GSZ12" s="2086"/>
      <c r="GTA12" s="2086"/>
      <c r="GTB12" s="2086"/>
      <c r="GTC12" s="2086"/>
      <c r="GTD12" s="2086"/>
      <c r="GTE12" s="2086"/>
      <c r="GTF12" s="2086"/>
      <c r="GTG12" s="2086"/>
      <c r="GTH12" s="2086"/>
      <c r="GTI12" s="2086"/>
      <c r="GTJ12" s="2086"/>
      <c r="GTK12" s="2086"/>
      <c r="GTL12" s="2086"/>
      <c r="GTM12" s="2086"/>
      <c r="GTN12" s="2086"/>
      <c r="GTO12" s="2086"/>
      <c r="GTP12" s="2086"/>
      <c r="GTQ12" s="2086"/>
      <c r="GTR12" s="2086"/>
      <c r="GTS12" s="2086"/>
      <c r="GTT12" s="2086"/>
      <c r="GTU12" s="2086"/>
      <c r="GTV12" s="2086"/>
      <c r="GTW12" s="2086"/>
      <c r="GTX12" s="2086"/>
      <c r="GTY12" s="2086"/>
      <c r="GTZ12" s="2086"/>
      <c r="GUA12" s="2086"/>
      <c r="GUB12" s="2086"/>
      <c r="GUC12" s="2086"/>
      <c r="GUD12" s="2086"/>
      <c r="GUE12" s="2086"/>
      <c r="GUF12" s="2086"/>
      <c r="GUG12" s="2086"/>
      <c r="GUH12" s="2086"/>
      <c r="GUI12" s="2086"/>
      <c r="GUJ12" s="2086"/>
      <c r="GUK12" s="2086"/>
      <c r="GUL12" s="2086"/>
      <c r="GUM12" s="2086"/>
      <c r="GUN12" s="2086"/>
      <c r="GUO12" s="2086"/>
      <c r="GUP12" s="2086"/>
      <c r="GUQ12" s="2086"/>
      <c r="GUR12" s="2086"/>
      <c r="GUS12" s="2086"/>
      <c r="GUT12" s="2086"/>
      <c r="GUU12" s="2086"/>
      <c r="GUV12" s="2086"/>
      <c r="GUW12" s="2086"/>
      <c r="GUX12" s="2086"/>
      <c r="GUY12" s="2086"/>
      <c r="GUZ12" s="2086"/>
      <c r="GVA12" s="2086"/>
      <c r="GVB12" s="2086"/>
      <c r="GVC12" s="2086"/>
      <c r="GVD12" s="2086"/>
      <c r="GVE12" s="2086"/>
      <c r="GVF12" s="2086"/>
      <c r="GVG12" s="2086"/>
      <c r="GVH12" s="2086"/>
      <c r="GVI12" s="2086"/>
      <c r="GVJ12" s="2086"/>
      <c r="GVK12" s="2086"/>
      <c r="GVL12" s="2086"/>
      <c r="GVM12" s="2086"/>
      <c r="GVN12" s="2086"/>
      <c r="GVO12" s="2086"/>
      <c r="GVP12" s="2086"/>
      <c r="GVQ12" s="2086"/>
      <c r="GVR12" s="2086"/>
      <c r="GVS12" s="2086"/>
      <c r="GVT12" s="2086"/>
      <c r="GVU12" s="2086"/>
      <c r="GVV12" s="2086"/>
      <c r="GVW12" s="2086"/>
      <c r="GVX12" s="2086"/>
      <c r="GVY12" s="2086"/>
      <c r="GVZ12" s="2086"/>
      <c r="GWA12" s="2086"/>
      <c r="GWB12" s="2086"/>
      <c r="GWC12" s="2086"/>
      <c r="GWD12" s="2086"/>
      <c r="GWE12" s="2086"/>
      <c r="GWF12" s="2086"/>
      <c r="GWG12" s="2086"/>
      <c r="GWH12" s="2086"/>
      <c r="GWI12" s="2086"/>
      <c r="GWJ12" s="2086"/>
      <c r="GWK12" s="2086"/>
      <c r="GWL12" s="2086"/>
      <c r="GWM12" s="2086"/>
      <c r="GWN12" s="2086"/>
      <c r="GWO12" s="2086"/>
      <c r="GWP12" s="2086"/>
      <c r="GWQ12" s="2086"/>
      <c r="GWR12" s="2086"/>
      <c r="GWS12" s="2086"/>
      <c r="GWT12" s="2086"/>
      <c r="GWU12" s="2086"/>
      <c r="GWV12" s="2086"/>
      <c r="GWW12" s="2086"/>
      <c r="GWX12" s="2086"/>
      <c r="GWY12" s="2086"/>
      <c r="GWZ12" s="2086"/>
      <c r="GXA12" s="2086"/>
      <c r="GXB12" s="2086"/>
      <c r="GXC12" s="2086"/>
      <c r="GXD12" s="2086"/>
      <c r="GXE12" s="2086"/>
      <c r="GXF12" s="2086"/>
      <c r="GXG12" s="2086"/>
      <c r="GXH12" s="2086"/>
      <c r="GXI12" s="2086"/>
      <c r="GXJ12" s="2086"/>
      <c r="GXK12" s="2086"/>
      <c r="GXL12" s="2086"/>
      <c r="GXM12" s="2086"/>
      <c r="GXN12" s="2086"/>
      <c r="GXO12" s="2086"/>
      <c r="GXP12" s="2086"/>
      <c r="GXQ12" s="2086"/>
      <c r="GXR12" s="2086"/>
      <c r="GXS12" s="2086"/>
      <c r="GXT12" s="2086"/>
      <c r="GXU12" s="2086"/>
      <c r="GXV12" s="2086"/>
      <c r="GXW12" s="2086"/>
      <c r="GXX12" s="2086"/>
      <c r="GXY12" s="2086"/>
      <c r="GXZ12" s="2086"/>
      <c r="GYA12" s="2086"/>
      <c r="GYB12" s="2086"/>
      <c r="GYC12" s="2086"/>
      <c r="GYD12" s="2086"/>
      <c r="GYE12" s="2086"/>
      <c r="GYF12" s="2086"/>
      <c r="GYG12" s="2086"/>
      <c r="GYH12" s="2086"/>
      <c r="GYI12" s="2086"/>
      <c r="GYJ12" s="2086"/>
      <c r="GYK12" s="2086"/>
      <c r="GYL12" s="2086"/>
      <c r="GYM12" s="2086"/>
      <c r="GYN12" s="2086"/>
      <c r="GYO12" s="2086"/>
      <c r="GYP12" s="2086"/>
      <c r="GYQ12" s="2086"/>
      <c r="GYR12" s="2086"/>
      <c r="GYS12" s="2086"/>
      <c r="GYT12" s="2086"/>
      <c r="GYU12" s="2086"/>
      <c r="GYV12" s="2086"/>
      <c r="GYW12" s="2086"/>
      <c r="GYX12" s="2086"/>
      <c r="GYY12" s="2086"/>
      <c r="GYZ12" s="2086"/>
      <c r="GZA12" s="2086"/>
      <c r="GZB12" s="2086"/>
      <c r="GZC12" s="2086"/>
      <c r="GZD12" s="2086"/>
      <c r="GZE12" s="2086"/>
      <c r="GZF12" s="2086"/>
      <c r="GZG12" s="2086"/>
      <c r="GZH12" s="2086"/>
      <c r="GZI12" s="2086"/>
      <c r="GZJ12" s="2086"/>
      <c r="GZK12" s="2086"/>
      <c r="GZL12" s="2086"/>
      <c r="GZM12" s="2086"/>
      <c r="GZN12" s="2086"/>
      <c r="GZO12" s="2086"/>
      <c r="GZP12" s="2086"/>
      <c r="GZQ12" s="2086"/>
      <c r="GZR12" s="2086"/>
      <c r="GZS12" s="2086"/>
      <c r="GZT12" s="2086"/>
      <c r="GZU12" s="2086"/>
      <c r="GZV12" s="2086"/>
      <c r="GZW12" s="2086"/>
      <c r="GZX12" s="2086"/>
      <c r="GZY12" s="2086"/>
      <c r="GZZ12" s="2086"/>
      <c r="HAA12" s="2086"/>
      <c r="HAB12" s="2086"/>
      <c r="HAC12" s="2086"/>
      <c r="HAD12" s="2086"/>
      <c r="HAE12" s="2086"/>
      <c r="HAF12" s="2086"/>
      <c r="HAG12" s="2086"/>
      <c r="HAH12" s="2086"/>
      <c r="HAI12" s="2086"/>
      <c r="HAJ12" s="2086"/>
      <c r="HAK12" s="2086"/>
      <c r="HAL12" s="2086"/>
      <c r="HAM12" s="2086"/>
      <c r="HAN12" s="2086"/>
      <c r="HAO12" s="2086"/>
      <c r="HAP12" s="2086"/>
      <c r="HAQ12" s="2086"/>
      <c r="HAR12" s="2086"/>
      <c r="HAS12" s="2086"/>
      <c r="HAT12" s="2086"/>
      <c r="HAU12" s="2086"/>
      <c r="HAV12" s="2086"/>
      <c r="HAW12" s="2086"/>
      <c r="HAX12" s="2086"/>
      <c r="HAY12" s="2086"/>
      <c r="HAZ12" s="2086"/>
      <c r="HBA12" s="2086"/>
      <c r="HBB12" s="2086"/>
      <c r="HBC12" s="2086"/>
      <c r="HBD12" s="2086"/>
      <c r="HBE12" s="2086"/>
      <c r="HBF12" s="2086"/>
      <c r="HBG12" s="2086"/>
      <c r="HBH12" s="2086"/>
      <c r="HBI12" s="2086"/>
      <c r="HBJ12" s="2086"/>
      <c r="HBK12" s="2086"/>
      <c r="HBL12" s="2086"/>
      <c r="HBM12" s="2086"/>
      <c r="HBN12" s="2086"/>
      <c r="HBO12" s="2086"/>
      <c r="HBP12" s="2086"/>
      <c r="HBQ12" s="2086"/>
      <c r="HBR12" s="2086"/>
      <c r="HBS12" s="2086"/>
      <c r="HBT12" s="2086"/>
      <c r="HBU12" s="2086"/>
      <c r="HBV12" s="2086"/>
      <c r="HBW12" s="2086"/>
      <c r="HBX12" s="2086"/>
      <c r="HBY12" s="2086"/>
      <c r="HBZ12" s="2086"/>
      <c r="HCA12" s="2086"/>
      <c r="HCB12" s="2086"/>
      <c r="HCC12" s="2086"/>
      <c r="HCD12" s="2086"/>
      <c r="HCE12" s="2086"/>
      <c r="HCF12" s="2086"/>
      <c r="HCG12" s="2086"/>
      <c r="HCH12" s="2086"/>
      <c r="HCI12" s="2086"/>
      <c r="HCJ12" s="2086"/>
      <c r="HCK12" s="2086"/>
      <c r="HCL12" s="2086"/>
      <c r="HCM12" s="2086"/>
      <c r="HCN12" s="2086"/>
      <c r="HCO12" s="2086"/>
      <c r="HCP12" s="2086"/>
      <c r="HCQ12" s="2086"/>
      <c r="HCR12" s="2086"/>
      <c r="HCS12" s="2086"/>
      <c r="HCT12" s="2086"/>
      <c r="HCU12" s="2086"/>
      <c r="HCV12" s="2086"/>
      <c r="HCW12" s="2086"/>
      <c r="HCX12" s="2086"/>
      <c r="HCY12" s="2086"/>
      <c r="HCZ12" s="2086"/>
      <c r="HDA12" s="2086"/>
      <c r="HDB12" s="2086"/>
      <c r="HDC12" s="2086"/>
      <c r="HDD12" s="2086"/>
      <c r="HDE12" s="2086"/>
      <c r="HDF12" s="2086"/>
      <c r="HDG12" s="2086"/>
      <c r="HDH12" s="2086"/>
      <c r="HDI12" s="2086"/>
      <c r="HDJ12" s="2086"/>
      <c r="HDK12" s="2086"/>
      <c r="HDL12" s="2086"/>
      <c r="HDM12" s="2086"/>
      <c r="HDN12" s="2086"/>
      <c r="HDO12" s="2086"/>
      <c r="HDP12" s="2086"/>
      <c r="HDQ12" s="2086"/>
      <c r="HDR12" s="2086"/>
      <c r="HDS12" s="2086"/>
      <c r="HDT12" s="2086"/>
      <c r="HDU12" s="2086"/>
      <c r="HDV12" s="2086"/>
      <c r="HDW12" s="2086"/>
      <c r="HDX12" s="2086"/>
      <c r="HDY12" s="2086"/>
      <c r="HDZ12" s="2086"/>
      <c r="HEA12" s="2086"/>
      <c r="HEB12" s="2086"/>
      <c r="HEC12" s="2086"/>
      <c r="HED12" s="2086"/>
      <c r="HEE12" s="2086"/>
      <c r="HEF12" s="2086"/>
      <c r="HEG12" s="2086"/>
      <c r="HEH12" s="2086"/>
      <c r="HEI12" s="2086"/>
      <c r="HEJ12" s="2086"/>
      <c r="HEK12" s="2086"/>
      <c r="HEL12" s="2086"/>
      <c r="HEM12" s="2086"/>
      <c r="HEN12" s="2086"/>
      <c r="HEO12" s="2086"/>
      <c r="HEP12" s="2086"/>
      <c r="HEQ12" s="2086"/>
      <c r="HER12" s="2086"/>
      <c r="HES12" s="2086"/>
      <c r="HET12" s="2086"/>
      <c r="HEU12" s="2086"/>
      <c r="HEV12" s="2086"/>
      <c r="HEW12" s="2086"/>
      <c r="HEX12" s="2086"/>
      <c r="HEY12" s="2086"/>
      <c r="HEZ12" s="2086"/>
      <c r="HFA12" s="2086"/>
      <c r="HFB12" s="2086"/>
      <c r="HFC12" s="2086"/>
      <c r="HFD12" s="2086"/>
      <c r="HFE12" s="2086"/>
      <c r="HFF12" s="2086"/>
      <c r="HFG12" s="2086"/>
      <c r="HFH12" s="2086"/>
      <c r="HFI12" s="2086"/>
      <c r="HFJ12" s="2086"/>
      <c r="HFK12" s="2086"/>
      <c r="HFL12" s="2086"/>
      <c r="HFM12" s="2086"/>
      <c r="HFN12" s="2086"/>
      <c r="HFO12" s="2086"/>
      <c r="HFP12" s="2086"/>
      <c r="HFQ12" s="2086"/>
      <c r="HFR12" s="2086"/>
      <c r="HFS12" s="2086"/>
      <c r="HFT12" s="2086"/>
      <c r="HFU12" s="2086"/>
      <c r="HFV12" s="2086"/>
      <c r="HFW12" s="2086"/>
      <c r="HFX12" s="2086"/>
      <c r="HFY12" s="2086"/>
      <c r="HFZ12" s="2086"/>
      <c r="HGA12" s="2086"/>
      <c r="HGB12" s="2086"/>
      <c r="HGC12" s="2086"/>
      <c r="HGD12" s="2086"/>
      <c r="HGE12" s="2086"/>
      <c r="HGF12" s="2086"/>
      <c r="HGG12" s="2086"/>
      <c r="HGH12" s="2086"/>
      <c r="HGI12" s="2086"/>
      <c r="HGJ12" s="2086"/>
      <c r="HGK12" s="2086"/>
      <c r="HGL12" s="2086"/>
      <c r="HGM12" s="2086"/>
      <c r="HGN12" s="2086"/>
      <c r="HGO12" s="2086"/>
      <c r="HGP12" s="2086"/>
      <c r="HGQ12" s="2086"/>
      <c r="HGR12" s="2086"/>
      <c r="HGS12" s="2086"/>
      <c r="HGT12" s="2086"/>
      <c r="HGU12" s="2086"/>
      <c r="HGV12" s="2086"/>
      <c r="HGW12" s="2086"/>
      <c r="HGX12" s="2086"/>
      <c r="HGY12" s="2086"/>
      <c r="HGZ12" s="2086"/>
      <c r="HHA12" s="2086"/>
      <c r="HHB12" s="2086"/>
      <c r="HHC12" s="2086"/>
      <c r="HHD12" s="2086"/>
      <c r="HHE12" s="2086"/>
      <c r="HHF12" s="2086"/>
      <c r="HHG12" s="2086"/>
      <c r="HHH12" s="2086"/>
      <c r="HHI12" s="2086"/>
      <c r="HHJ12" s="2086"/>
      <c r="HHK12" s="2086"/>
      <c r="HHL12" s="2086"/>
      <c r="HHM12" s="2086"/>
      <c r="HHN12" s="2086"/>
      <c r="HHO12" s="2086"/>
      <c r="HHP12" s="2086"/>
      <c r="HHQ12" s="2086"/>
      <c r="HHR12" s="2086"/>
      <c r="HHS12" s="2086"/>
      <c r="HHT12" s="2086"/>
      <c r="HHU12" s="2086"/>
      <c r="HHV12" s="2086"/>
      <c r="HHW12" s="2086"/>
      <c r="HHX12" s="2086"/>
      <c r="HHY12" s="2086"/>
      <c r="HHZ12" s="2086"/>
      <c r="HIA12" s="2086"/>
      <c r="HIB12" s="2086"/>
      <c r="HIC12" s="2086"/>
      <c r="HID12" s="2086"/>
      <c r="HIE12" s="2086"/>
      <c r="HIF12" s="2086"/>
      <c r="HIG12" s="2086"/>
      <c r="HIH12" s="2086"/>
      <c r="HII12" s="2086"/>
      <c r="HIJ12" s="2086"/>
      <c r="HIK12" s="2086"/>
      <c r="HIL12" s="2086"/>
      <c r="HIM12" s="2086"/>
      <c r="HIN12" s="2086"/>
      <c r="HIO12" s="2086"/>
      <c r="HIP12" s="2086"/>
      <c r="HIQ12" s="2086"/>
      <c r="HIR12" s="2086"/>
      <c r="HIS12" s="2086"/>
      <c r="HIT12" s="2086"/>
      <c r="HIU12" s="2086"/>
      <c r="HIV12" s="2086"/>
      <c r="HIW12" s="2086"/>
      <c r="HIX12" s="2086"/>
      <c r="HIY12" s="2086"/>
      <c r="HIZ12" s="2086"/>
      <c r="HJA12" s="2086"/>
      <c r="HJB12" s="2086"/>
      <c r="HJC12" s="2086"/>
      <c r="HJD12" s="2086"/>
      <c r="HJE12" s="2086"/>
      <c r="HJF12" s="2086"/>
      <c r="HJG12" s="2086"/>
      <c r="HJH12" s="2086"/>
      <c r="HJI12" s="2086"/>
      <c r="HJJ12" s="2086"/>
      <c r="HJK12" s="2086"/>
      <c r="HJL12" s="2086"/>
      <c r="HJM12" s="2086"/>
      <c r="HJN12" s="2086"/>
      <c r="HJO12" s="2086"/>
      <c r="HJP12" s="2086"/>
      <c r="HJQ12" s="2086"/>
      <c r="HJR12" s="2086"/>
      <c r="HJS12" s="2086"/>
      <c r="HJT12" s="2086"/>
      <c r="HJU12" s="2086"/>
      <c r="HJV12" s="2086"/>
      <c r="HJW12" s="2086"/>
      <c r="HJX12" s="2086"/>
      <c r="HJY12" s="2086"/>
      <c r="HJZ12" s="2086"/>
      <c r="HKA12" s="2086"/>
      <c r="HKB12" s="2086"/>
      <c r="HKC12" s="2086"/>
      <c r="HKD12" s="2086"/>
      <c r="HKE12" s="2086"/>
      <c r="HKF12" s="2086"/>
      <c r="HKG12" s="2086"/>
      <c r="HKH12" s="2086"/>
      <c r="HKI12" s="2086"/>
      <c r="HKJ12" s="2086"/>
      <c r="HKK12" s="2086"/>
      <c r="HKL12" s="2086"/>
      <c r="HKM12" s="2086"/>
      <c r="HKN12" s="2086"/>
      <c r="HKO12" s="2086"/>
      <c r="HKP12" s="2086"/>
      <c r="HKQ12" s="2086"/>
      <c r="HKR12" s="2086"/>
      <c r="HKS12" s="2086"/>
      <c r="HKT12" s="2086"/>
      <c r="HKU12" s="2086"/>
      <c r="HKV12" s="2086"/>
      <c r="HKW12" s="2086"/>
      <c r="HKX12" s="2086"/>
      <c r="HKY12" s="2086"/>
      <c r="HKZ12" s="2086"/>
      <c r="HLA12" s="2086"/>
      <c r="HLB12" s="2086"/>
      <c r="HLC12" s="2086"/>
      <c r="HLD12" s="2086"/>
      <c r="HLE12" s="2086"/>
      <c r="HLF12" s="2086"/>
      <c r="HLG12" s="2086"/>
      <c r="HLH12" s="2086"/>
      <c r="HLI12" s="2086"/>
      <c r="HLJ12" s="2086"/>
      <c r="HLK12" s="2086"/>
      <c r="HLL12" s="2086"/>
      <c r="HLM12" s="2086"/>
      <c r="HLN12" s="2086"/>
      <c r="HLO12" s="2086"/>
      <c r="HLP12" s="2086"/>
      <c r="HLQ12" s="2086"/>
      <c r="HLR12" s="2086"/>
      <c r="HLS12" s="2086"/>
      <c r="HLT12" s="2086"/>
      <c r="HLU12" s="2086"/>
      <c r="HLV12" s="2086"/>
      <c r="HLW12" s="2086"/>
      <c r="HLX12" s="2086"/>
      <c r="HLY12" s="2086"/>
      <c r="HLZ12" s="2086"/>
      <c r="HMA12" s="2086"/>
      <c r="HMB12" s="2086"/>
      <c r="HMC12" s="2086"/>
      <c r="HMD12" s="2086"/>
      <c r="HME12" s="2086"/>
      <c r="HMF12" s="2086"/>
      <c r="HMG12" s="2086"/>
      <c r="HMH12" s="2086"/>
      <c r="HMI12" s="2086"/>
      <c r="HMJ12" s="2086"/>
      <c r="HMK12" s="2086"/>
      <c r="HML12" s="2086"/>
      <c r="HMM12" s="2086"/>
      <c r="HMN12" s="2086"/>
      <c r="HMO12" s="2086"/>
      <c r="HMP12" s="2086"/>
      <c r="HMQ12" s="2086"/>
      <c r="HMR12" s="2086"/>
      <c r="HMS12" s="2086"/>
      <c r="HMT12" s="2086"/>
      <c r="HMU12" s="2086"/>
      <c r="HMV12" s="2086"/>
      <c r="HMW12" s="2086"/>
      <c r="HMX12" s="2086"/>
      <c r="HMY12" s="2086"/>
      <c r="HMZ12" s="2086"/>
      <c r="HNA12" s="2086"/>
      <c r="HNB12" s="2086"/>
      <c r="HNC12" s="2086"/>
      <c r="HND12" s="2086"/>
      <c r="HNE12" s="2086"/>
      <c r="HNF12" s="2086"/>
      <c r="HNG12" s="2086"/>
      <c r="HNH12" s="2086"/>
      <c r="HNI12" s="2086"/>
      <c r="HNJ12" s="2086"/>
      <c r="HNK12" s="2086"/>
      <c r="HNL12" s="2086"/>
      <c r="HNM12" s="2086"/>
      <c r="HNN12" s="2086"/>
      <c r="HNO12" s="2086"/>
      <c r="HNP12" s="2086"/>
      <c r="HNQ12" s="2086"/>
      <c r="HNR12" s="2086"/>
      <c r="HNS12" s="2086"/>
      <c r="HNT12" s="2086"/>
      <c r="HNU12" s="2086"/>
      <c r="HNV12" s="2086"/>
      <c r="HNW12" s="2086"/>
      <c r="HNX12" s="2086"/>
      <c r="HNY12" s="2086"/>
      <c r="HNZ12" s="2086"/>
      <c r="HOA12" s="2086"/>
      <c r="HOB12" s="2086"/>
      <c r="HOC12" s="2086"/>
      <c r="HOD12" s="2086"/>
      <c r="HOE12" s="2086"/>
      <c r="HOF12" s="2086"/>
      <c r="HOG12" s="2086"/>
      <c r="HOH12" s="2086"/>
      <c r="HOI12" s="2086"/>
      <c r="HOJ12" s="2086"/>
      <c r="HOK12" s="2086"/>
      <c r="HOL12" s="2086"/>
      <c r="HOM12" s="2086"/>
      <c r="HON12" s="2086"/>
      <c r="HOO12" s="2086"/>
      <c r="HOP12" s="2086"/>
      <c r="HOQ12" s="2086"/>
      <c r="HOR12" s="2086"/>
      <c r="HOS12" s="2086"/>
      <c r="HOT12" s="2086"/>
      <c r="HOU12" s="2086"/>
      <c r="HOV12" s="2086"/>
      <c r="HOW12" s="2086"/>
      <c r="HOX12" s="2086"/>
      <c r="HOY12" s="2086"/>
      <c r="HOZ12" s="2086"/>
      <c r="HPA12" s="2086"/>
      <c r="HPB12" s="2086"/>
      <c r="HPC12" s="2086"/>
      <c r="HPD12" s="2086"/>
      <c r="HPE12" s="2086"/>
      <c r="HPF12" s="2086"/>
      <c r="HPG12" s="2086"/>
      <c r="HPH12" s="2086"/>
      <c r="HPI12" s="2086"/>
      <c r="HPJ12" s="2086"/>
      <c r="HPK12" s="2086"/>
      <c r="HPL12" s="2086"/>
      <c r="HPM12" s="2086"/>
      <c r="HPN12" s="2086"/>
      <c r="HPO12" s="2086"/>
      <c r="HPP12" s="2086"/>
      <c r="HPQ12" s="2086"/>
      <c r="HPR12" s="2086"/>
      <c r="HPS12" s="2086"/>
      <c r="HPT12" s="2086"/>
      <c r="HPU12" s="2086"/>
      <c r="HPV12" s="2086"/>
      <c r="HPW12" s="2086"/>
      <c r="HPX12" s="2086"/>
      <c r="HPY12" s="2086"/>
      <c r="HPZ12" s="2086"/>
      <c r="HQA12" s="2086"/>
      <c r="HQB12" s="2086"/>
      <c r="HQC12" s="2086"/>
      <c r="HQD12" s="2086"/>
      <c r="HQE12" s="2086"/>
      <c r="HQF12" s="2086"/>
      <c r="HQG12" s="2086"/>
      <c r="HQH12" s="2086"/>
      <c r="HQI12" s="2086"/>
      <c r="HQJ12" s="2086"/>
      <c r="HQK12" s="2086"/>
      <c r="HQL12" s="2086"/>
      <c r="HQM12" s="2086"/>
      <c r="HQN12" s="2086"/>
      <c r="HQO12" s="2086"/>
      <c r="HQP12" s="2086"/>
      <c r="HQQ12" s="2086"/>
      <c r="HQR12" s="2086"/>
      <c r="HQS12" s="2086"/>
      <c r="HQT12" s="2086"/>
      <c r="HQU12" s="2086"/>
      <c r="HQV12" s="2086"/>
      <c r="HQW12" s="2086"/>
      <c r="HQX12" s="2086"/>
      <c r="HQY12" s="2086"/>
      <c r="HQZ12" s="2086"/>
      <c r="HRA12" s="2086"/>
      <c r="HRB12" s="2086"/>
      <c r="HRC12" s="2086"/>
      <c r="HRD12" s="2086"/>
      <c r="HRE12" s="2086"/>
      <c r="HRF12" s="2086"/>
      <c r="HRG12" s="2086"/>
      <c r="HRH12" s="2086"/>
      <c r="HRI12" s="2086"/>
      <c r="HRJ12" s="2086"/>
      <c r="HRK12" s="2086"/>
      <c r="HRL12" s="2086"/>
      <c r="HRM12" s="2086"/>
      <c r="HRN12" s="2086"/>
      <c r="HRO12" s="2086"/>
      <c r="HRP12" s="2086"/>
      <c r="HRQ12" s="2086"/>
      <c r="HRR12" s="2086"/>
      <c r="HRS12" s="2086"/>
      <c r="HRT12" s="2086"/>
      <c r="HRU12" s="2086"/>
      <c r="HRV12" s="2086"/>
      <c r="HRW12" s="2086"/>
      <c r="HRX12" s="2086"/>
      <c r="HRY12" s="2086"/>
      <c r="HRZ12" s="2086"/>
      <c r="HSA12" s="2086"/>
      <c r="HSB12" s="2086"/>
      <c r="HSC12" s="2086"/>
      <c r="HSD12" s="2086"/>
      <c r="HSE12" s="2086"/>
      <c r="HSF12" s="2086"/>
      <c r="HSG12" s="2086"/>
      <c r="HSH12" s="2086"/>
      <c r="HSI12" s="2086"/>
      <c r="HSJ12" s="2086"/>
      <c r="HSK12" s="2086"/>
      <c r="HSL12" s="2086"/>
      <c r="HSM12" s="2086"/>
      <c r="HSN12" s="2086"/>
      <c r="HSO12" s="2086"/>
      <c r="HSP12" s="2086"/>
      <c r="HSQ12" s="2086"/>
      <c r="HSR12" s="2086"/>
      <c r="HSS12" s="2086"/>
      <c r="HST12" s="2086"/>
      <c r="HSU12" s="2086"/>
      <c r="HSV12" s="2086"/>
      <c r="HSW12" s="2086"/>
      <c r="HSX12" s="2086"/>
      <c r="HSY12" s="2086"/>
      <c r="HSZ12" s="2086"/>
      <c r="HTA12" s="2086"/>
      <c r="HTB12" s="2086"/>
      <c r="HTC12" s="2086"/>
      <c r="HTD12" s="2086"/>
      <c r="HTE12" s="2086"/>
      <c r="HTF12" s="2086"/>
      <c r="HTG12" s="2086"/>
      <c r="HTH12" s="2086"/>
      <c r="HTI12" s="2086"/>
      <c r="HTJ12" s="2086"/>
      <c r="HTK12" s="2086"/>
      <c r="HTL12" s="2086"/>
      <c r="HTM12" s="2086"/>
      <c r="HTN12" s="2086"/>
      <c r="HTO12" s="2086"/>
      <c r="HTP12" s="2086"/>
      <c r="HTQ12" s="2086"/>
      <c r="HTR12" s="2086"/>
      <c r="HTS12" s="2086"/>
      <c r="HTT12" s="2086"/>
      <c r="HTU12" s="2086"/>
      <c r="HTV12" s="2086"/>
      <c r="HTW12" s="2086"/>
      <c r="HTX12" s="2086"/>
      <c r="HTY12" s="2086"/>
      <c r="HTZ12" s="2086"/>
      <c r="HUA12" s="2086"/>
      <c r="HUB12" s="2086"/>
      <c r="HUC12" s="2086"/>
      <c r="HUD12" s="2086"/>
      <c r="HUE12" s="2086"/>
      <c r="HUF12" s="2086"/>
      <c r="HUG12" s="2086"/>
      <c r="HUH12" s="2086"/>
      <c r="HUI12" s="2086"/>
      <c r="HUJ12" s="2086"/>
      <c r="HUK12" s="2086"/>
      <c r="HUL12" s="2086"/>
      <c r="HUM12" s="2086"/>
      <c r="HUN12" s="2086"/>
      <c r="HUO12" s="2086"/>
      <c r="HUP12" s="2086"/>
      <c r="HUQ12" s="2086"/>
      <c r="HUR12" s="2086"/>
      <c r="HUS12" s="2086"/>
      <c r="HUT12" s="2086"/>
      <c r="HUU12" s="2086"/>
      <c r="HUV12" s="2086"/>
      <c r="HUW12" s="2086"/>
      <c r="HUX12" s="2086"/>
      <c r="HUY12" s="2086"/>
      <c r="HUZ12" s="2086"/>
      <c r="HVA12" s="2086"/>
      <c r="HVB12" s="2086"/>
      <c r="HVC12" s="2086"/>
      <c r="HVD12" s="2086"/>
      <c r="HVE12" s="2086"/>
      <c r="HVF12" s="2086"/>
      <c r="HVG12" s="2086"/>
      <c r="HVH12" s="2086"/>
      <c r="HVI12" s="2086"/>
      <c r="HVJ12" s="2086"/>
      <c r="HVK12" s="2086"/>
      <c r="HVL12" s="2086"/>
      <c r="HVM12" s="2086"/>
      <c r="HVN12" s="2086"/>
      <c r="HVO12" s="2086"/>
      <c r="HVP12" s="2086"/>
      <c r="HVQ12" s="2086"/>
      <c r="HVR12" s="2086"/>
      <c r="HVS12" s="2086"/>
      <c r="HVT12" s="2086"/>
      <c r="HVU12" s="2086"/>
      <c r="HVV12" s="2086"/>
      <c r="HVW12" s="2086"/>
      <c r="HVX12" s="2086"/>
      <c r="HVY12" s="2086"/>
      <c r="HVZ12" s="2086"/>
      <c r="HWA12" s="2086"/>
      <c r="HWB12" s="2086"/>
      <c r="HWC12" s="2086"/>
      <c r="HWD12" s="2086"/>
      <c r="HWE12" s="2086"/>
      <c r="HWF12" s="2086"/>
      <c r="HWG12" s="2086"/>
      <c r="HWH12" s="2086"/>
      <c r="HWI12" s="2086"/>
      <c r="HWJ12" s="2086"/>
      <c r="HWK12" s="2086"/>
      <c r="HWL12" s="2086"/>
      <c r="HWM12" s="2086"/>
      <c r="HWN12" s="2086"/>
      <c r="HWO12" s="2086"/>
      <c r="HWP12" s="2086"/>
      <c r="HWQ12" s="2086"/>
      <c r="HWR12" s="2086"/>
      <c r="HWS12" s="2086"/>
      <c r="HWT12" s="2086"/>
      <c r="HWU12" s="2086"/>
      <c r="HWV12" s="2086"/>
      <c r="HWW12" s="2086"/>
      <c r="HWX12" s="2086"/>
      <c r="HWY12" s="2086"/>
      <c r="HWZ12" s="2086"/>
      <c r="HXA12" s="2086"/>
      <c r="HXB12" s="2086"/>
      <c r="HXC12" s="2086"/>
      <c r="HXD12" s="2086"/>
      <c r="HXE12" s="2086"/>
      <c r="HXF12" s="2086"/>
      <c r="HXG12" s="2086"/>
      <c r="HXH12" s="2086"/>
      <c r="HXI12" s="2086"/>
      <c r="HXJ12" s="2086"/>
      <c r="HXK12" s="2086"/>
      <c r="HXL12" s="2086"/>
      <c r="HXM12" s="2086"/>
      <c r="HXN12" s="2086"/>
      <c r="HXO12" s="2086"/>
      <c r="HXP12" s="2086"/>
      <c r="HXQ12" s="2086"/>
      <c r="HXR12" s="2086"/>
      <c r="HXS12" s="2086"/>
      <c r="HXT12" s="2086"/>
      <c r="HXU12" s="2086"/>
      <c r="HXV12" s="2086"/>
      <c r="HXW12" s="2086"/>
      <c r="HXX12" s="2086"/>
      <c r="HXY12" s="2086"/>
      <c r="HXZ12" s="2086"/>
      <c r="HYA12" s="2086"/>
      <c r="HYB12" s="2086"/>
      <c r="HYC12" s="2086"/>
      <c r="HYD12" s="2086"/>
      <c r="HYE12" s="2086"/>
      <c r="HYF12" s="2086"/>
      <c r="HYG12" s="2086"/>
      <c r="HYH12" s="2086"/>
      <c r="HYI12" s="2086"/>
      <c r="HYJ12" s="2086"/>
      <c r="HYK12" s="2086"/>
      <c r="HYL12" s="2086"/>
      <c r="HYM12" s="2086"/>
      <c r="HYN12" s="2086"/>
      <c r="HYO12" s="2086"/>
      <c r="HYP12" s="2086"/>
      <c r="HYQ12" s="2086"/>
      <c r="HYR12" s="2086"/>
      <c r="HYS12" s="2086"/>
      <c r="HYT12" s="2086"/>
      <c r="HYU12" s="2086"/>
      <c r="HYV12" s="2086"/>
      <c r="HYW12" s="2086"/>
      <c r="HYX12" s="2086"/>
      <c r="HYY12" s="2086"/>
      <c r="HYZ12" s="2086"/>
      <c r="HZA12" s="2086"/>
      <c r="HZB12" s="2086"/>
      <c r="HZC12" s="2086"/>
      <c r="HZD12" s="2086"/>
      <c r="HZE12" s="2086"/>
      <c r="HZF12" s="2086"/>
      <c r="HZG12" s="2086"/>
      <c r="HZH12" s="2086"/>
      <c r="HZI12" s="2086"/>
      <c r="HZJ12" s="2086"/>
      <c r="HZK12" s="2086"/>
      <c r="HZL12" s="2086"/>
      <c r="HZM12" s="2086"/>
      <c r="HZN12" s="2086"/>
      <c r="HZO12" s="2086"/>
      <c r="HZP12" s="2086"/>
      <c r="HZQ12" s="2086"/>
      <c r="HZR12" s="2086"/>
      <c r="HZS12" s="2086"/>
      <c r="HZT12" s="2086"/>
      <c r="HZU12" s="2086"/>
      <c r="HZV12" s="2086"/>
      <c r="HZW12" s="2086"/>
      <c r="HZX12" s="2086"/>
      <c r="HZY12" s="2086"/>
      <c r="HZZ12" s="2086"/>
      <c r="IAA12" s="2086"/>
      <c r="IAB12" s="2086"/>
      <c r="IAC12" s="2086"/>
      <c r="IAD12" s="2086"/>
      <c r="IAE12" s="2086"/>
      <c r="IAF12" s="2086"/>
      <c r="IAG12" s="2086"/>
      <c r="IAH12" s="2086"/>
      <c r="IAI12" s="2086"/>
      <c r="IAJ12" s="2086"/>
      <c r="IAK12" s="2086"/>
      <c r="IAL12" s="2086"/>
      <c r="IAM12" s="2086"/>
      <c r="IAN12" s="2086"/>
      <c r="IAO12" s="2086"/>
      <c r="IAP12" s="2086"/>
      <c r="IAQ12" s="2086"/>
      <c r="IAR12" s="2086"/>
      <c r="IAS12" s="2086"/>
      <c r="IAT12" s="2086"/>
      <c r="IAU12" s="2086"/>
      <c r="IAV12" s="2086"/>
      <c r="IAW12" s="2086"/>
      <c r="IAX12" s="2086"/>
      <c r="IAY12" s="2086"/>
      <c r="IAZ12" s="2086"/>
      <c r="IBA12" s="2086"/>
      <c r="IBB12" s="2086"/>
      <c r="IBC12" s="2086"/>
      <c r="IBD12" s="2086"/>
      <c r="IBE12" s="2086"/>
      <c r="IBF12" s="2086"/>
      <c r="IBG12" s="2086"/>
      <c r="IBH12" s="2086"/>
      <c r="IBI12" s="2086"/>
      <c r="IBJ12" s="2086"/>
      <c r="IBK12" s="2086"/>
      <c r="IBL12" s="2086"/>
      <c r="IBM12" s="2086"/>
      <c r="IBN12" s="2086"/>
      <c r="IBO12" s="2086"/>
      <c r="IBP12" s="2086"/>
      <c r="IBQ12" s="2086"/>
      <c r="IBR12" s="2086"/>
      <c r="IBS12" s="2086"/>
      <c r="IBT12" s="2086"/>
      <c r="IBU12" s="2086"/>
      <c r="IBV12" s="2086"/>
      <c r="IBW12" s="2086"/>
      <c r="IBX12" s="2086"/>
      <c r="IBY12" s="2086"/>
      <c r="IBZ12" s="2086"/>
      <c r="ICA12" s="2086"/>
      <c r="ICB12" s="2086"/>
      <c r="ICC12" s="2086"/>
      <c r="ICD12" s="2086"/>
      <c r="ICE12" s="2086"/>
      <c r="ICF12" s="2086"/>
      <c r="ICG12" s="2086"/>
      <c r="ICH12" s="2086"/>
      <c r="ICI12" s="2086"/>
      <c r="ICJ12" s="2086"/>
      <c r="ICK12" s="2086"/>
      <c r="ICL12" s="2086"/>
      <c r="ICM12" s="2086"/>
      <c r="ICN12" s="2086"/>
      <c r="ICO12" s="2086"/>
      <c r="ICP12" s="2086"/>
      <c r="ICQ12" s="2086"/>
      <c r="ICR12" s="2086"/>
      <c r="ICS12" s="2086"/>
      <c r="ICT12" s="2086"/>
      <c r="ICU12" s="2086"/>
      <c r="ICV12" s="2086"/>
      <c r="ICW12" s="2086"/>
      <c r="ICX12" s="2086"/>
      <c r="ICY12" s="2086"/>
      <c r="ICZ12" s="2086"/>
      <c r="IDA12" s="2086"/>
      <c r="IDB12" s="2086"/>
      <c r="IDC12" s="2086"/>
      <c r="IDD12" s="2086"/>
      <c r="IDE12" s="2086"/>
      <c r="IDF12" s="2086"/>
      <c r="IDG12" s="2086"/>
      <c r="IDH12" s="2086"/>
      <c r="IDI12" s="2086"/>
      <c r="IDJ12" s="2086"/>
      <c r="IDK12" s="2086"/>
      <c r="IDL12" s="2086"/>
      <c r="IDM12" s="2086"/>
      <c r="IDN12" s="2086"/>
      <c r="IDO12" s="2086"/>
      <c r="IDP12" s="2086"/>
      <c r="IDQ12" s="2086"/>
      <c r="IDR12" s="2086"/>
      <c r="IDS12" s="2086"/>
      <c r="IDT12" s="2086"/>
      <c r="IDU12" s="2086"/>
      <c r="IDV12" s="2086"/>
      <c r="IDW12" s="2086"/>
      <c r="IDX12" s="2086"/>
      <c r="IDY12" s="2086"/>
      <c r="IDZ12" s="2086"/>
      <c r="IEA12" s="2086"/>
      <c r="IEB12" s="2086"/>
      <c r="IEC12" s="2086"/>
      <c r="IED12" s="2086"/>
      <c r="IEE12" s="2086"/>
      <c r="IEF12" s="2086"/>
      <c r="IEG12" s="2086"/>
      <c r="IEH12" s="2086"/>
      <c r="IEI12" s="2086"/>
      <c r="IEJ12" s="2086"/>
      <c r="IEK12" s="2086"/>
      <c r="IEL12" s="2086"/>
      <c r="IEM12" s="2086"/>
      <c r="IEN12" s="2086"/>
      <c r="IEO12" s="2086"/>
      <c r="IEP12" s="2086"/>
      <c r="IEQ12" s="2086"/>
      <c r="IER12" s="2086"/>
      <c r="IES12" s="2086"/>
      <c r="IET12" s="2086"/>
      <c r="IEU12" s="2086"/>
      <c r="IEV12" s="2086"/>
      <c r="IEW12" s="2086"/>
      <c r="IEX12" s="2086"/>
      <c r="IEY12" s="2086"/>
      <c r="IEZ12" s="2086"/>
      <c r="IFA12" s="2086"/>
      <c r="IFB12" s="2086"/>
      <c r="IFC12" s="2086"/>
      <c r="IFD12" s="2086"/>
      <c r="IFE12" s="2086"/>
      <c r="IFF12" s="2086"/>
      <c r="IFG12" s="2086"/>
      <c r="IFH12" s="2086"/>
      <c r="IFI12" s="2086"/>
      <c r="IFJ12" s="2086"/>
      <c r="IFK12" s="2086"/>
      <c r="IFL12" s="2086"/>
      <c r="IFM12" s="2086"/>
      <c r="IFN12" s="2086"/>
      <c r="IFO12" s="2086"/>
      <c r="IFP12" s="2086"/>
      <c r="IFQ12" s="2086"/>
      <c r="IFR12" s="2086"/>
      <c r="IFS12" s="2086"/>
      <c r="IFT12" s="2086"/>
      <c r="IFU12" s="2086"/>
      <c r="IFV12" s="2086"/>
      <c r="IFW12" s="2086"/>
      <c r="IFX12" s="2086"/>
      <c r="IFY12" s="2086"/>
      <c r="IFZ12" s="2086"/>
      <c r="IGA12" s="2086"/>
      <c r="IGB12" s="2086"/>
      <c r="IGC12" s="2086"/>
      <c r="IGD12" s="2086"/>
      <c r="IGE12" s="2086"/>
      <c r="IGF12" s="2086"/>
      <c r="IGG12" s="2086"/>
      <c r="IGH12" s="2086"/>
      <c r="IGI12" s="2086"/>
      <c r="IGJ12" s="2086"/>
      <c r="IGK12" s="2086"/>
      <c r="IGL12" s="2086"/>
      <c r="IGM12" s="2086"/>
      <c r="IGN12" s="2086"/>
      <c r="IGO12" s="2086"/>
      <c r="IGP12" s="2086"/>
      <c r="IGQ12" s="2086"/>
      <c r="IGR12" s="2086"/>
      <c r="IGS12" s="2086"/>
      <c r="IGT12" s="2086"/>
      <c r="IGU12" s="2086"/>
      <c r="IGV12" s="2086"/>
      <c r="IGW12" s="2086"/>
      <c r="IGX12" s="2086"/>
      <c r="IGY12" s="2086"/>
      <c r="IGZ12" s="2086"/>
      <c r="IHA12" s="2086"/>
      <c r="IHB12" s="2086"/>
      <c r="IHC12" s="2086"/>
      <c r="IHD12" s="2086"/>
      <c r="IHE12" s="2086"/>
      <c r="IHF12" s="2086"/>
      <c r="IHG12" s="2086"/>
      <c r="IHH12" s="2086"/>
      <c r="IHI12" s="2086"/>
      <c r="IHJ12" s="2086"/>
      <c r="IHK12" s="2086"/>
      <c r="IHL12" s="2086"/>
      <c r="IHM12" s="2086"/>
      <c r="IHN12" s="2086"/>
      <c r="IHO12" s="2086"/>
      <c r="IHP12" s="2086"/>
      <c r="IHQ12" s="2086"/>
      <c r="IHR12" s="2086"/>
      <c r="IHS12" s="2086"/>
      <c r="IHT12" s="2086"/>
      <c r="IHU12" s="2086"/>
      <c r="IHV12" s="2086"/>
      <c r="IHW12" s="2086"/>
      <c r="IHX12" s="2086"/>
      <c r="IHY12" s="2086"/>
      <c r="IHZ12" s="2086"/>
      <c r="IIA12" s="2086"/>
      <c r="IIB12" s="2086"/>
      <c r="IIC12" s="2086"/>
      <c r="IID12" s="2086"/>
      <c r="IIE12" s="2086"/>
      <c r="IIF12" s="2086"/>
      <c r="IIG12" s="2086"/>
      <c r="IIH12" s="2086"/>
      <c r="III12" s="2086"/>
      <c r="IIJ12" s="2086"/>
      <c r="IIK12" s="2086"/>
      <c r="IIL12" s="2086"/>
      <c r="IIM12" s="2086"/>
      <c r="IIN12" s="2086"/>
      <c r="IIO12" s="2086"/>
      <c r="IIP12" s="2086"/>
      <c r="IIQ12" s="2086"/>
      <c r="IIR12" s="2086"/>
      <c r="IIS12" s="2086"/>
      <c r="IIT12" s="2086"/>
      <c r="IIU12" s="2086"/>
      <c r="IIV12" s="2086"/>
      <c r="IIW12" s="2086"/>
      <c r="IIX12" s="2086"/>
      <c r="IIY12" s="2086"/>
      <c r="IIZ12" s="2086"/>
      <c r="IJA12" s="2086"/>
      <c r="IJB12" s="2086"/>
      <c r="IJC12" s="2086"/>
      <c r="IJD12" s="2086"/>
      <c r="IJE12" s="2086"/>
      <c r="IJF12" s="2086"/>
      <c r="IJG12" s="2086"/>
      <c r="IJH12" s="2086"/>
      <c r="IJI12" s="2086"/>
      <c r="IJJ12" s="2086"/>
      <c r="IJK12" s="2086"/>
      <c r="IJL12" s="2086"/>
      <c r="IJM12" s="2086"/>
      <c r="IJN12" s="2086"/>
      <c r="IJO12" s="2086"/>
      <c r="IJP12" s="2086"/>
      <c r="IJQ12" s="2086"/>
      <c r="IJR12" s="2086"/>
      <c r="IJS12" s="2086"/>
      <c r="IJT12" s="2086"/>
      <c r="IJU12" s="2086"/>
      <c r="IJV12" s="2086"/>
      <c r="IJW12" s="2086"/>
      <c r="IJX12" s="2086"/>
      <c r="IJY12" s="2086"/>
      <c r="IJZ12" s="2086"/>
      <c r="IKA12" s="2086"/>
      <c r="IKB12" s="2086"/>
      <c r="IKC12" s="2086"/>
      <c r="IKD12" s="2086"/>
      <c r="IKE12" s="2086"/>
      <c r="IKF12" s="2086"/>
      <c r="IKG12" s="2086"/>
      <c r="IKH12" s="2086"/>
      <c r="IKI12" s="2086"/>
      <c r="IKJ12" s="2086"/>
      <c r="IKK12" s="2086"/>
      <c r="IKL12" s="2086"/>
      <c r="IKM12" s="2086"/>
      <c r="IKN12" s="2086"/>
      <c r="IKO12" s="2086"/>
      <c r="IKP12" s="2086"/>
      <c r="IKQ12" s="2086"/>
      <c r="IKR12" s="2086"/>
      <c r="IKS12" s="2086"/>
      <c r="IKT12" s="2086"/>
      <c r="IKU12" s="2086"/>
      <c r="IKV12" s="2086"/>
      <c r="IKW12" s="2086"/>
      <c r="IKX12" s="2086"/>
      <c r="IKY12" s="2086"/>
      <c r="IKZ12" s="2086"/>
      <c r="ILA12" s="2086"/>
      <c r="ILB12" s="2086"/>
      <c r="ILC12" s="2086"/>
      <c r="ILD12" s="2086"/>
      <c r="ILE12" s="2086"/>
      <c r="ILF12" s="2086"/>
      <c r="ILG12" s="2086"/>
      <c r="ILH12" s="2086"/>
      <c r="ILI12" s="2086"/>
      <c r="ILJ12" s="2086"/>
      <c r="ILK12" s="2086"/>
      <c r="ILL12" s="2086"/>
      <c r="ILM12" s="2086"/>
      <c r="ILN12" s="2086"/>
      <c r="ILO12" s="2086"/>
      <c r="ILP12" s="2086"/>
      <c r="ILQ12" s="2086"/>
      <c r="ILR12" s="2086"/>
      <c r="ILS12" s="2086"/>
      <c r="ILT12" s="2086"/>
      <c r="ILU12" s="2086"/>
      <c r="ILV12" s="2086"/>
      <c r="ILW12" s="2086"/>
      <c r="ILX12" s="2086"/>
      <c r="ILY12" s="2086"/>
      <c r="ILZ12" s="2086"/>
      <c r="IMA12" s="2086"/>
      <c r="IMB12" s="2086"/>
      <c r="IMC12" s="2086"/>
      <c r="IMD12" s="2086"/>
      <c r="IME12" s="2086"/>
      <c r="IMF12" s="2086"/>
      <c r="IMG12" s="2086"/>
      <c r="IMH12" s="2086"/>
      <c r="IMI12" s="2086"/>
      <c r="IMJ12" s="2086"/>
      <c r="IMK12" s="2086"/>
      <c r="IML12" s="2086"/>
      <c r="IMM12" s="2086"/>
      <c r="IMN12" s="2086"/>
      <c r="IMO12" s="2086"/>
      <c r="IMP12" s="2086"/>
      <c r="IMQ12" s="2086"/>
      <c r="IMR12" s="2086"/>
      <c r="IMS12" s="2086"/>
      <c r="IMT12" s="2086"/>
      <c r="IMU12" s="2086"/>
      <c r="IMV12" s="2086"/>
      <c r="IMW12" s="2086"/>
      <c r="IMX12" s="2086"/>
      <c r="IMY12" s="2086"/>
      <c r="IMZ12" s="2086"/>
      <c r="INA12" s="2086"/>
      <c r="INB12" s="2086"/>
      <c r="INC12" s="2086"/>
      <c r="IND12" s="2086"/>
      <c r="INE12" s="2086"/>
      <c r="INF12" s="2086"/>
      <c r="ING12" s="2086"/>
      <c r="INH12" s="2086"/>
      <c r="INI12" s="2086"/>
      <c r="INJ12" s="2086"/>
      <c r="INK12" s="2086"/>
      <c r="INL12" s="2086"/>
      <c r="INM12" s="2086"/>
      <c r="INN12" s="2086"/>
      <c r="INO12" s="2086"/>
      <c r="INP12" s="2086"/>
      <c r="INQ12" s="2086"/>
      <c r="INR12" s="2086"/>
      <c r="INS12" s="2086"/>
      <c r="INT12" s="2086"/>
      <c r="INU12" s="2086"/>
      <c r="INV12" s="2086"/>
      <c r="INW12" s="2086"/>
      <c r="INX12" s="2086"/>
      <c r="INY12" s="2086"/>
      <c r="INZ12" s="2086"/>
      <c r="IOA12" s="2086"/>
      <c r="IOB12" s="2086"/>
      <c r="IOC12" s="2086"/>
      <c r="IOD12" s="2086"/>
      <c r="IOE12" s="2086"/>
      <c r="IOF12" s="2086"/>
      <c r="IOG12" s="2086"/>
      <c r="IOH12" s="2086"/>
      <c r="IOI12" s="2086"/>
      <c r="IOJ12" s="2086"/>
      <c r="IOK12" s="2086"/>
      <c r="IOL12" s="2086"/>
      <c r="IOM12" s="2086"/>
      <c r="ION12" s="2086"/>
      <c r="IOO12" s="2086"/>
      <c r="IOP12" s="2086"/>
      <c r="IOQ12" s="2086"/>
      <c r="IOR12" s="2086"/>
      <c r="IOS12" s="2086"/>
      <c r="IOT12" s="2086"/>
      <c r="IOU12" s="2086"/>
      <c r="IOV12" s="2086"/>
      <c r="IOW12" s="2086"/>
      <c r="IOX12" s="2086"/>
      <c r="IOY12" s="2086"/>
      <c r="IOZ12" s="2086"/>
      <c r="IPA12" s="2086"/>
      <c r="IPB12" s="2086"/>
      <c r="IPC12" s="2086"/>
      <c r="IPD12" s="2086"/>
      <c r="IPE12" s="2086"/>
      <c r="IPF12" s="2086"/>
      <c r="IPG12" s="2086"/>
      <c r="IPH12" s="2086"/>
      <c r="IPI12" s="2086"/>
      <c r="IPJ12" s="2086"/>
      <c r="IPK12" s="2086"/>
      <c r="IPL12" s="2086"/>
      <c r="IPM12" s="2086"/>
      <c r="IPN12" s="2086"/>
      <c r="IPO12" s="2086"/>
      <c r="IPP12" s="2086"/>
      <c r="IPQ12" s="2086"/>
      <c r="IPR12" s="2086"/>
      <c r="IPS12" s="2086"/>
      <c r="IPT12" s="2086"/>
      <c r="IPU12" s="2086"/>
      <c r="IPV12" s="2086"/>
      <c r="IPW12" s="2086"/>
      <c r="IPX12" s="2086"/>
      <c r="IPY12" s="2086"/>
      <c r="IPZ12" s="2086"/>
      <c r="IQA12" s="2086"/>
      <c r="IQB12" s="2086"/>
      <c r="IQC12" s="2086"/>
      <c r="IQD12" s="2086"/>
      <c r="IQE12" s="2086"/>
      <c r="IQF12" s="2086"/>
      <c r="IQG12" s="2086"/>
      <c r="IQH12" s="2086"/>
      <c r="IQI12" s="2086"/>
      <c r="IQJ12" s="2086"/>
      <c r="IQK12" s="2086"/>
      <c r="IQL12" s="2086"/>
      <c r="IQM12" s="2086"/>
      <c r="IQN12" s="2086"/>
      <c r="IQO12" s="2086"/>
      <c r="IQP12" s="2086"/>
      <c r="IQQ12" s="2086"/>
      <c r="IQR12" s="2086"/>
      <c r="IQS12" s="2086"/>
      <c r="IQT12" s="2086"/>
      <c r="IQU12" s="2086"/>
      <c r="IQV12" s="2086"/>
      <c r="IQW12" s="2086"/>
      <c r="IQX12" s="2086"/>
      <c r="IQY12" s="2086"/>
      <c r="IQZ12" s="2086"/>
      <c r="IRA12" s="2086"/>
      <c r="IRB12" s="2086"/>
      <c r="IRC12" s="2086"/>
      <c r="IRD12" s="2086"/>
      <c r="IRE12" s="2086"/>
      <c r="IRF12" s="2086"/>
      <c r="IRG12" s="2086"/>
      <c r="IRH12" s="2086"/>
      <c r="IRI12" s="2086"/>
      <c r="IRJ12" s="2086"/>
      <c r="IRK12" s="2086"/>
      <c r="IRL12" s="2086"/>
      <c r="IRM12" s="2086"/>
      <c r="IRN12" s="2086"/>
      <c r="IRO12" s="2086"/>
      <c r="IRP12" s="2086"/>
      <c r="IRQ12" s="2086"/>
      <c r="IRR12" s="2086"/>
      <c r="IRS12" s="2086"/>
      <c r="IRT12" s="2086"/>
      <c r="IRU12" s="2086"/>
      <c r="IRV12" s="2086"/>
      <c r="IRW12" s="2086"/>
      <c r="IRX12" s="2086"/>
      <c r="IRY12" s="2086"/>
      <c r="IRZ12" s="2086"/>
      <c r="ISA12" s="2086"/>
      <c r="ISB12" s="2086"/>
      <c r="ISC12" s="2086"/>
      <c r="ISD12" s="2086"/>
      <c r="ISE12" s="2086"/>
      <c r="ISF12" s="2086"/>
      <c r="ISG12" s="2086"/>
      <c r="ISH12" s="2086"/>
      <c r="ISI12" s="2086"/>
      <c r="ISJ12" s="2086"/>
      <c r="ISK12" s="2086"/>
      <c r="ISL12" s="2086"/>
      <c r="ISM12" s="2086"/>
      <c r="ISN12" s="2086"/>
      <c r="ISO12" s="2086"/>
      <c r="ISP12" s="2086"/>
      <c r="ISQ12" s="2086"/>
      <c r="ISR12" s="2086"/>
      <c r="ISS12" s="2086"/>
      <c r="IST12" s="2086"/>
      <c r="ISU12" s="2086"/>
      <c r="ISV12" s="2086"/>
      <c r="ISW12" s="2086"/>
      <c r="ISX12" s="2086"/>
      <c r="ISY12" s="2086"/>
      <c r="ISZ12" s="2086"/>
      <c r="ITA12" s="2086"/>
      <c r="ITB12" s="2086"/>
      <c r="ITC12" s="2086"/>
      <c r="ITD12" s="2086"/>
      <c r="ITE12" s="2086"/>
      <c r="ITF12" s="2086"/>
      <c r="ITG12" s="2086"/>
      <c r="ITH12" s="2086"/>
      <c r="ITI12" s="2086"/>
      <c r="ITJ12" s="2086"/>
      <c r="ITK12" s="2086"/>
      <c r="ITL12" s="2086"/>
      <c r="ITM12" s="2086"/>
      <c r="ITN12" s="2086"/>
      <c r="ITO12" s="2086"/>
      <c r="ITP12" s="2086"/>
      <c r="ITQ12" s="2086"/>
      <c r="ITR12" s="2086"/>
      <c r="ITS12" s="2086"/>
      <c r="ITT12" s="2086"/>
      <c r="ITU12" s="2086"/>
      <c r="ITV12" s="2086"/>
      <c r="ITW12" s="2086"/>
      <c r="ITX12" s="2086"/>
      <c r="ITY12" s="2086"/>
      <c r="ITZ12" s="2086"/>
      <c r="IUA12" s="2086"/>
      <c r="IUB12" s="2086"/>
      <c r="IUC12" s="2086"/>
      <c r="IUD12" s="2086"/>
      <c r="IUE12" s="2086"/>
      <c r="IUF12" s="2086"/>
      <c r="IUG12" s="2086"/>
      <c r="IUH12" s="2086"/>
      <c r="IUI12" s="2086"/>
      <c r="IUJ12" s="2086"/>
      <c r="IUK12" s="2086"/>
      <c r="IUL12" s="2086"/>
      <c r="IUM12" s="2086"/>
      <c r="IUN12" s="2086"/>
      <c r="IUO12" s="2086"/>
      <c r="IUP12" s="2086"/>
      <c r="IUQ12" s="2086"/>
      <c r="IUR12" s="2086"/>
      <c r="IUS12" s="2086"/>
      <c r="IUT12" s="2086"/>
      <c r="IUU12" s="2086"/>
      <c r="IUV12" s="2086"/>
      <c r="IUW12" s="2086"/>
      <c r="IUX12" s="2086"/>
      <c r="IUY12" s="2086"/>
      <c r="IUZ12" s="2086"/>
      <c r="IVA12" s="2086"/>
      <c r="IVB12" s="2086"/>
      <c r="IVC12" s="2086"/>
      <c r="IVD12" s="2086"/>
      <c r="IVE12" s="2086"/>
      <c r="IVF12" s="2086"/>
      <c r="IVG12" s="2086"/>
      <c r="IVH12" s="2086"/>
      <c r="IVI12" s="2086"/>
      <c r="IVJ12" s="2086"/>
      <c r="IVK12" s="2086"/>
      <c r="IVL12" s="2086"/>
      <c r="IVM12" s="2086"/>
      <c r="IVN12" s="2086"/>
      <c r="IVO12" s="2086"/>
      <c r="IVP12" s="2086"/>
      <c r="IVQ12" s="2086"/>
      <c r="IVR12" s="2086"/>
      <c r="IVS12" s="2086"/>
      <c r="IVT12" s="2086"/>
      <c r="IVU12" s="2086"/>
      <c r="IVV12" s="2086"/>
      <c r="IVW12" s="2086"/>
      <c r="IVX12" s="2086"/>
      <c r="IVY12" s="2086"/>
      <c r="IVZ12" s="2086"/>
      <c r="IWA12" s="2086"/>
      <c r="IWB12" s="2086"/>
      <c r="IWC12" s="2086"/>
      <c r="IWD12" s="2086"/>
      <c r="IWE12" s="2086"/>
      <c r="IWF12" s="2086"/>
      <c r="IWG12" s="2086"/>
      <c r="IWH12" s="2086"/>
      <c r="IWI12" s="2086"/>
      <c r="IWJ12" s="2086"/>
      <c r="IWK12" s="2086"/>
      <c r="IWL12" s="2086"/>
      <c r="IWM12" s="2086"/>
      <c r="IWN12" s="2086"/>
      <c r="IWO12" s="2086"/>
      <c r="IWP12" s="2086"/>
      <c r="IWQ12" s="2086"/>
      <c r="IWR12" s="2086"/>
      <c r="IWS12" s="2086"/>
      <c r="IWT12" s="2086"/>
      <c r="IWU12" s="2086"/>
      <c r="IWV12" s="2086"/>
      <c r="IWW12" s="2086"/>
      <c r="IWX12" s="2086"/>
      <c r="IWY12" s="2086"/>
      <c r="IWZ12" s="2086"/>
      <c r="IXA12" s="2086"/>
      <c r="IXB12" s="2086"/>
      <c r="IXC12" s="2086"/>
      <c r="IXD12" s="2086"/>
      <c r="IXE12" s="2086"/>
      <c r="IXF12" s="2086"/>
      <c r="IXG12" s="2086"/>
      <c r="IXH12" s="2086"/>
      <c r="IXI12" s="2086"/>
      <c r="IXJ12" s="2086"/>
      <c r="IXK12" s="2086"/>
      <c r="IXL12" s="2086"/>
      <c r="IXM12" s="2086"/>
      <c r="IXN12" s="2086"/>
      <c r="IXO12" s="2086"/>
      <c r="IXP12" s="2086"/>
      <c r="IXQ12" s="2086"/>
      <c r="IXR12" s="2086"/>
      <c r="IXS12" s="2086"/>
      <c r="IXT12" s="2086"/>
      <c r="IXU12" s="2086"/>
      <c r="IXV12" s="2086"/>
      <c r="IXW12" s="2086"/>
      <c r="IXX12" s="2086"/>
      <c r="IXY12" s="2086"/>
      <c r="IXZ12" s="2086"/>
      <c r="IYA12" s="2086"/>
      <c r="IYB12" s="2086"/>
      <c r="IYC12" s="2086"/>
      <c r="IYD12" s="2086"/>
      <c r="IYE12" s="2086"/>
      <c r="IYF12" s="2086"/>
      <c r="IYG12" s="2086"/>
      <c r="IYH12" s="2086"/>
      <c r="IYI12" s="2086"/>
      <c r="IYJ12" s="2086"/>
      <c r="IYK12" s="2086"/>
      <c r="IYL12" s="2086"/>
      <c r="IYM12" s="2086"/>
      <c r="IYN12" s="2086"/>
      <c r="IYO12" s="2086"/>
      <c r="IYP12" s="2086"/>
      <c r="IYQ12" s="2086"/>
      <c r="IYR12" s="2086"/>
      <c r="IYS12" s="2086"/>
      <c r="IYT12" s="2086"/>
      <c r="IYU12" s="2086"/>
      <c r="IYV12" s="2086"/>
      <c r="IYW12" s="2086"/>
      <c r="IYX12" s="2086"/>
      <c r="IYY12" s="2086"/>
      <c r="IYZ12" s="2086"/>
      <c r="IZA12" s="2086"/>
      <c r="IZB12" s="2086"/>
      <c r="IZC12" s="2086"/>
      <c r="IZD12" s="2086"/>
      <c r="IZE12" s="2086"/>
      <c r="IZF12" s="2086"/>
      <c r="IZG12" s="2086"/>
      <c r="IZH12" s="2086"/>
      <c r="IZI12" s="2086"/>
      <c r="IZJ12" s="2086"/>
      <c r="IZK12" s="2086"/>
      <c r="IZL12" s="2086"/>
      <c r="IZM12" s="2086"/>
      <c r="IZN12" s="2086"/>
      <c r="IZO12" s="2086"/>
      <c r="IZP12" s="2086"/>
      <c r="IZQ12" s="2086"/>
      <c r="IZR12" s="2086"/>
      <c r="IZS12" s="2086"/>
      <c r="IZT12" s="2086"/>
      <c r="IZU12" s="2086"/>
      <c r="IZV12" s="2086"/>
      <c r="IZW12" s="2086"/>
      <c r="IZX12" s="2086"/>
      <c r="IZY12" s="2086"/>
      <c r="IZZ12" s="2086"/>
      <c r="JAA12" s="2086"/>
      <c r="JAB12" s="2086"/>
      <c r="JAC12" s="2086"/>
      <c r="JAD12" s="2086"/>
      <c r="JAE12" s="2086"/>
      <c r="JAF12" s="2086"/>
      <c r="JAG12" s="2086"/>
      <c r="JAH12" s="2086"/>
      <c r="JAI12" s="2086"/>
      <c r="JAJ12" s="2086"/>
      <c r="JAK12" s="2086"/>
      <c r="JAL12" s="2086"/>
      <c r="JAM12" s="2086"/>
      <c r="JAN12" s="2086"/>
      <c r="JAO12" s="2086"/>
      <c r="JAP12" s="2086"/>
      <c r="JAQ12" s="2086"/>
      <c r="JAR12" s="2086"/>
      <c r="JAS12" s="2086"/>
      <c r="JAT12" s="2086"/>
      <c r="JAU12" s="2086"/>
      <c r="JAV12" s="2086"/>
      <c r="JAW12" s="2086"/>
      <c r="JAX12" s="2086"/>
      <c r="JAY12" s="2086"/>
      <c r="JAZ12" s="2086"/>
      <c r="JBA12" s="2086"/>
      <c r="JBB12" s="2086"/>
      <c r="JBC12" s="2086"/>
      <c r="JBD12" s="2086"/>
      <c r="JBE12" s="2086"/>
      <c r="JBF12" s="2086"/>
      <c r="JBG12" s="2086"/>
      <c r="JBH12" s="2086"/>
      <c r="JBI12" s="2086"/>
      <c r="JBJ12" s="2086"/>
      <c r="JBK12" s="2086"/>
      <c r="JBL12" s="2086"/>
      <c r="JBM12" s="2086"/>
      <c r="JBN12" s="2086"/>
      <c r="JBO12" s="2086"/>
      <c r="JBP12" s="2086"/>
      <c r="JBQ12" s="2086"/>
      <c r="JBR12" s="2086"/>
      <c r="JBS12" s="2086"/>
      <c r="JBT12" s="2086"/>
      <c r="JBU12" s="2086"/>
      <c r="JBV12" s="2086"/>
      <c r="JBW12" s="2086"/>
      <c r="JBX12" s="2086"/>
      <c r="JBY12" s="2086"/>
      <c r="JBZ12" s="2086"/>
      <c r="JCA12" s="2086"/>
      <c r="JCB12" s="2086"/>
      <c r="JCC12" s="2086"/>
      <c r="JCD12" s="2086"/>
      <c r="JCE12" s="2086"/>
      <c r="JCF12" s="2086"/>
      <c r="JCG12" s="2086"/>
      <c r="JCH12" s="2086"/>
      <c r="JCI12" s="2086"/>
      <c r="JCJ12" s="2086"/>
      <c r="JCK12" s="2086"/>
      <c r="JCL12" s="2086"/>
      <c r="JCM12" s="2086"/>
      <c r="JCN12" s="2086"/>
      <c r="JCO12" s="2086"/>
      <c r="JCP12" s="2086"/>
      <c r="JCQ12" s="2086"/>
      <c r="JCR12" s="2086"/>
      <c r="JCS12" s="2086"/>
      <c r="JCT12" s="2086"/>
      <c r="JCU12" s="2086"/>
      <c r="JCV12" s="2086"/>
      <c r="JCW12" s="2086"/>
      <c r="JCX12" s="2086"/>
      <c r="JCY12" s="2086"/>
      <c r="JCZ12" s="2086"/>
      <c r="JDA12" s="2086"/>
      <c r="JDB12" s="2086"/>
      <c r="JDC12" s="2086"/>
      <c r="JDD12" s="2086"/>
      <c r="JDE12" s="2086"/>
      <c r="JDF12" s="2086"/>
      <c r="JDG12" s="2086"/>
      <c r="JDH12" s="2086"/>
      <c r="JDI12" s="2086"/>
      <c r="JDJ12" s="2086"/>
      <c r="JDK12" s="2086"/>
      <c r="JDL12" s="2086"/>
      <c r="JDM12" s="2086"/>
      <c r="JDN12" s="2086"/>
      <c r="JDO12" s="2086"/>
      <c r="JDP12" s="2086"/>
      <c r="JDQ12" s="2086"/>
      <c r="JDR12" s="2086"/>
      <c r="JDS12" s="2086"/>
      <c r="JDT12" s="2086"/>
      <c r="JDU12" s="2086"/>
      <c r="JDV12" s="2086"/>
      <c r="JDW12" s="2086"/>
      <c r="JDX12" s="2086"/>
      <c r="JDY12" s="2086"/>
      <c r="JDZ12" s="2086"/>
      <c r="JEA12" s="2086"/>
      <c r="JEB12" s="2086"/>
      <c r="JEC12" s="2086"/>
      <c r="JED12" s="2086"/>
      <c r="JEE12" s="2086"/>
      <c r="JEF12" s="2086"/>
      <c r="JEG12" s="2086"/>
      <c r="JEH12" s="2086"/>
      <c r="JEI12" s="2086"/>
      <c r="JEJ12" s="2086"/>
      <c r="JEK12" s="2086"/>
      <c r="JEL12" s="2086"/>
      <c r="JEM12" s="2086"/>
      <c r="JEN12" s="2086"/>
      <c r="JEO12" s="2086"/>
      <c r="JEP12" s="2086"/>
      <c r="JEQ12" s="2086"/>
      <c r="JER12" s="2086"/>
      <c r="JES12" s="2086"/>
      <c r="JET12" s="2086"/>
      <c r="JEU12" s="2086"/>
      <c r="JEV12" s="2086"/>
      <c r="JEW12" s="2086"/>
      <c r="JEX12" s="2086"/>
      <c r="JEY12" s="2086"/>
      <c r="JEZ12" s="2086"/>
      <c r="JFA12" s="2086"/>
      <c r="JFB12" s="2086"/>
      <c r="JFC12" s="2086"/>
      <c r="JFD12" s="2086"/>
      <c r="JFE12" s="2086"/>
      <c r="JFF12" s="2086"/>
      <c r="JFG12" s="2086"/>
      <c r="JFH12" s="2086"/>
      <c r="JFI12" s="2086"/>
      <c r="JFJ12" s="2086"/>
      <c r="JFK12" s="2086"/>
      <c r="JFL12" s="2086"/>
      <c r="JFM12" s="2086"/>
      <c r="JFN12" s="2086"/>
      <c r="JFO12" s="2086"/>
      <c r="JFP12" s="2086"/>
      <c r="JFQ12" s="2086"/>
      <c r="JFR12" s="2086"/>
      <c r="JFS12" s="2086"/>
      <c r="JFT12" s="2086"/>
      <c r="JFU12" s="2086"/>
      <c r="JFV12" s="2086"/>
      <c r="JFW12" s="2086"/>
      <c r="JFX12" s="2086"/>
      <c r="JFY12" s="2086"/>
      <c r="JFZ12" s="2086"/>
      <c r="JGA12" s="2086"/>
      <c r="JGB12" s="2086"/>
      <c r="JGC12" s="2086"/>
      <c r="JGD12" s="2086"/>
      <c r="JGE12" s="2086"/>
      <c r="JGF12" s="2086"/>
      <c r="JGG12" s="2086"/>
      <c r="JGH12" s="2086"/>
      <c r="JGI12" s="2086"/>
      <c r="JGJ12" s="2086"/>
      <c r="JGK12" s="2086"/>
      <c r="JGL12" s="2086"/>
      <c r="JGM12" s="2086"/>
      <c r="JGN12" s="2086"/>
      <c r="JGO12" s="2086"/>
      <c r="JGP12" s="2086"/>
      <c r="JGQ12" s="2086"/>
      <c r="JGR12" s="2086"/>
      <c r="JGS12" s="2086"/>
      <c r="JGT12" s="2086"/>
      <c r="JGU12" s="2086"/>
      <c r="JGV12" s="2086"/>
      <c r="JGW12" s="2086"/>
      <c r="JGX12" s="2086"/>
      <c r="JGY12" s="2086"/>
      <c r="JGZ12" s="2086"/>
      <c r="JHA12" s="2086"/>
      <c r="JHB12" s="2086"/>
      <c r="JHC12" s="2086"/>
      <c r="JHD12" s="2086"/>
      <c r="JHE12" s="2086"/>
      <c r="JHF12" s="2086"/>
      <c r="JHG12" s="2086"/>
      <c r="JHH12" s="2086"/>
      <c r="JHI12" s="2086"/>
      <c r="JHJ12" s="2086"/>
      <c r="JHK12" s="2086"/>
      <c r="JHL12" s="2086"/>
      <c r="JHM12" s="2086"/>
      <c r="JHN12" s="2086"/>
      <c r="JHO12" s="2086"/>
      <c r="JHP12" s="2086"/>
      <c r="JHQ12" s="2086"/>
      <c r="JHR12" s="2086"/>
      <c r="JHS12" s="2086"/>
      <c r="JHT12" s="2086"/>
      <c r="JHU12" s="2086"/>
      <c r="JHV12" s="2086"/>
      <c r="JHW12" s="2086"/>
      <c r="JHX12" s="2086"/>
      <c r="JHY12" s="2086"/>
      <c r="JHZ12" s="2086"/>
      <c r="JIA12" s="2086"/>
      <c r="JIB12" s="2086"/>
      <c r="JIC12" s="2086"/>
      <c r="JID12" s="2086"/>
      <c r="JIE12" s="2086"/>
      <c r="JIF12" s="2086"/>
      <c r="JIG12" s="2086"/>
      <c r="JIH12" s="2086"/>
      <c r="JII12" s="2086"/>
      <c r="JIJ12" s="2086"/>
      <c r="JIK12" s="2086"/>
      <c r="JIL12" s="2086"/>
      <c r="JIM12" s="2086"/>
      <c r="JIN12" s="2086"/>
      <c r="JIO12" s="2086"/>
      <c r="JIP12" s="2086"/>
      <c r="JIQ12" s="2086"/>
      <c r="JIR12" s="2086"/>
      <c r="JIS12" s="2086"/>
      <c r="JIT12" s="2086"/>
      <c r="JIU12" s="2086"/>
      <c r="JIV12" s="2086"/>
      <c r="JIW12" s="2086"/>
      <c r="JIX12" s="2086"/>
      <c r="JIY12" s="2086"/>
      <c r="JIZ12" s="2086"/>
      <c r="JJA12" s="2086"/>
      <c r="JJB12" s="2086"/>
      <c r="JJC12" s="2086"/>
      <c r="JJD12" s="2086"/>
      <c r="JJE12" s="2086"/>
      <c r="JJF12" s="2086"/>
      <c r="JJG12" s="2086"/>
      <c r="JJH12" s="2086"/>
      <c r="JJI12" s="2086"/>
      <c r="JJJ12" s="2086"/>
      <c r="JJK12" s="2086"/>
      <c r="JJL12" s="2086"/>
      <c r="JJM12" s="2086"/>
      <c r="JJN12" s="2086"/>
      <c r="JJO12" s="2086"/>
      <c r="JJP12" s="2086"/>
      <c r="JJQ12" s="2086"/>
      <c r="JJR12" s="2086"/>
      <c r="JJS12" s="2086"/>
      <c r="JJT12" s="2086"/>
      <c r="JJU12" s="2086"/>
      <c r="JJV12" s="2086"/>
      <c r="JJW12" s="2086"/>
      <c r="JJX12" s="2086"/>
      <c r="JJY12" s="2086"/>
      <c r="JJZ12" s="2086"/>
      <c r="JKA12" s="2086"/>
      <c r="JKB12" s="2086"/>
      <c r="JKC12" s="2086"/>
      <c r="JKD12" s="2086"/>
      <c r="JKE12" s="2086"/>
      <c r="JKF12" s="2086"/>
      <c r="JKG12" s="2086"/>
      <c r="JKH12" s="2086"/>
      <c r="JKI12" s="2086"/>
      <c r="JKJ12" s="2086"/>
      <c r="JKK12" s="2086"/>
      <c r="JKL12" s="2086"/>
      <c r="JKM12" s="2086"/>
      <c r="JKN12" s="2086"/>
      <c r="JKO12" s="2086"/>
      <c r="JKP12" s="2086"/>
      <c r="JKQ12" s="2086"/>
      <c r="JKR12" s="2086"/>
      <c r="JKS12" s="2086"/>
      <c r="JKT12" s="2086"/>
      <c r="JKU12" s="2086"/>
      <c r="JKV12" s="2086"/>
      <c r="JKW12" s="2086"/>
      <c r="JKX12" s="2086"/>
      <c r="JKY12" s="2086"/>
      <c r="JKZ12" s="2086"/>
      <c r="JLA12" s="2086"/>
      <c r="JLB12" s="2086"/>
      <c r="JLC12" s="2086"/>
      <c r="JLD12" s="2086"/>
      <c r="JLE12" s="2086"/>
      <c r="JLF12" s="2086"/>
      <c r="JLG12" s="2086"/>
      <c r="JLH12" s="2086"/>
      <c r="JLI12" s="2086"/>
      <c r="JLJ12" s="2086"/>
      <c r="JLK12" s="2086"/>
      <c r="JLL12" s="2086"/>
      <c r="JLM12" s="2086"/>
      <c r="JLN12" s="2086"/>
      <c r="JLO12" s="2086"/>
      <c r="JLP12" s="2086"/>
      <c r="JLQ12" s="2086"/>
      <c r="JLR12" s="2086"/>
      <c r="JLS12" s="2086"/>
      <c r="JLT12" s="2086"/>
      <c r="JLU12" s="2086"/>
      <c r="JLV12" s="2086"/>
      <c r="JLW12" s="2086"/>
      <c r="JLX12" s="2086"/>
      <c r="JLY12" s="2086"/>
      <c r="JLZ12" s="2086"/>
      <c r="JMA12" s="2086"/>
      <c r="JMB12" s="2086"/>
      <c r="JMC12" s="2086"/>
      <c r="JMD12" s="2086"/>
      <c r="JME12" s="2086"/>
      <c r="JMF12" s="2086"/>
      <c r="JMG12" s="2086"/>
      <c r="JMH12" s="2086"/>
      <c r="JMI12" s="2086"/>
      <c r="JMJ12" s="2086"/>
      <c r="JMK12" s="2086"/>
      <c r="JML12" s="2086"/>
      <c r="JMM12" s="2086"/>
      <c r="JMN12" s="2086"/>
      <c r="JMO12" s="2086"/>
      <c r="JMP12" s="2086"/>
      <c r="JMQ12" s="2086"/>
      <c r="JMR12" s="2086"/>
      <c r="JMS12" s="2086"/>
      <c r="JMT12" s="2086"/>
      <c r="JMU12" s="2086"/>
      <c r="JMV12" s="2086"/>
      <c r="JMW12" s="2086"/>
      <c r="JMX12" s="2086"/>
      <c r="JMY12" s="2086"/>
      <c r="JMZ12" s="2086"/>
      <c r="JNA12" s="2086"/>
      <c r="JNB12" s="2086"/>
      <c r="JNC12" s="2086"/>
      <c r="JND12" s="2086"/>
      <c r="JNE12" s="2086"/>
      <c r="JNF12" s="2086"/>
      <c r="JNG12" s="2086"/>
      <c r="JNH12" s="2086"/>
      <c r="JNI12" s="2086"/>
      <c r="JNJ12" s="2086"/>
      <c r="JNK12" s="2086"/>
      <c r="JNL12" s="2086"/>
      <c r="JNM12" s="2086"/>
      <c r="JNN12" s="2086"/>
      <c r="JNO12" s="2086"/>
      <c r="JNP12" s="2086"/>
      <c r="JNQ12" s="2086"/>
      <c r="JNR12" s="2086"/>
      <c r="JNS12" s="2086"/>
      <c r="JNT12" s="2086"/>
      <c r="JNU12" s="2086"/>
      <c r="JNV12" s="2086"/>
      <c r="JNW12" s="2086"/>
      <c r="JNX12" s="2086"/>
      <c r="JNY12" s="2086"/>
      <c r="JNZ12" s="2086"/>
      <c r="JOA12" s="2086"/>
      <c r="JOB12" s="2086"/>
      <c r="JOC12" s="2086"/>
      <c r="JOD12" s="2086"/>
      <c r="JOE12" s="2086"/>
      <c r="JOF12" s="2086"/>
      <c r="JOG12" s="2086"/>
      <c r="JOH12" s="2086"/>
      <c r="JOI12" s="2086"/>
      <c r="JOJ12" s="2086"/>
      <c r="JOK12" s="2086"/>
      <c r="JOL12" s="2086"/>
      <c r="JOM12" s="2086"/>
      <c r="JON12" s="2086"/>
      <c r="JOO12" s="2086"/>
      <c r="JOP12" s="2086"/>
      <c r="JOQ12" s="2086"/>
      <c r="JOR12" s="2086"/>
      <c r="JOS12" s="2086"/>
      <c r="JOT12" s="2086"/>
      <c r="JOU12" s="2086"/>
      <c r="JOV12" s="2086"/>
      <c r="JOW12" s="2086"/>
      <c r="JOX12" s="2086"/>
      <c r="JOY12" s="2086"/>
      <c r="JOZ12" s="2086"/>
      <c r="JPA12" s="2086"/>
      <c r="JPB12" s="2086"/>
      <c r="JPC12" s="2086"/>
      <c r="JPD12" s="2086"/>
      <c r="JPE12" s="2086"/>
      <c r="JPF12" s="2086"/>
      <c r="JPG12" s="2086"/>
      <c r="JPH12" s="2086"/>
      <c r="JPI12" s="2086"/>
      <c r="JPJ12" s="2086"/>
      <c r="JPK12" s="2086"/>
      <c r="JPL12" s="2086"/>
      <c r="JPM12" s="2086"/>
      <c r="JPN12" s="2086"/>
      <c r="JPO12" s="2086"/>
      <c r="JPP12" s="2086"/>
      <c r="JPQ12" s="2086"/>
      <c r="JPR12" s="2086"/>
      <c r="JPS12" s="2086"/>
      <c r="JPT12" s="2086"/>
      <c r="JPU12" s="2086"/>
      <c r="JPV12" s="2086"/>
      <c r="JPW12" s="2086"/>
      <c r="JPX12" s="2086"/>
      <c r="JPY12" s="2086"/>
      <c r="JPZ12" s="2086"/>
      <c r="JQA12" s="2086"/>
      <c r="JQB12" s="2086"/>
      <c r="JQC12" s="2086"/>
      <c r="JQD12" s="2086"/>
      <c r="JQE12" s="2086"/>
      <c r="JQF12" s="2086"/>
      <c r="JQG12" s="2086"/>
      <c r="JQH12" s="2086"/>
      <c r="JQI12" s="2086"/>
      <c r="JQJ12" s="2086"/>
      <c r="JQK12" s="2086"/>
      <c r="JQL12" s="2086"/>
      <c r="JQM12" s="2086"/>
      <c r="JQN12" s="2086"/>
      <c r="JQO12" s="2086"/>
      <c r="JQP12" s="2086"/>
      <c r="JQQ12" s="2086"/>
      <c r="JQR12" s="2086"/>
      <c r="JQS12" s="2086"/>
      <c r="JQT12" s="2086"/>
      <c r="JQU12" s="2086"/>
      <c r="JQV12" s="2086"/>
      <c r="JQW12" s="2086"/>
      <c r="JQX12" s="2086"/>
      <c r="JQY12" s="2086"/>
      <c r="JQZ12" s="2086"/>
      <c r="JRA12" s="2086"/>
      <c r="JRB12" s="2086"/>
      <c r="JRC12" s="2086"/>
      <c r="JRD12" s="2086"/>
      <c r="JRE12" s="2086"/>
      <c r="JRF12" s="2086"/>
      <c r="JRG12" s="2086"/>
      <c r="JRH12" s="2086"/>
      <c r="JRI12" s="2086"/>
      <c r="JRJ12" s="2086"/>
      <c r="JRK12" s="2086"/>
      <c r="JRL12" s="2086"/>
      <c r="JRM12" s="2086"/>
      <c r="JRN12" s="2086"/>
      <c r="JRO12" s="2086"/>
      <c r="JRP12" s="2086"/>
      <c r="JRQ12" s="2086"/>
      <c r="JRR12" s="2086"/>
      <c r="JRS12" s="2086"/>
      <c r="JRT12" s="2086"/>
      <c r="JRU12" s="2086"/>
      <c r="JRV12" s="2086"/>
      <c r="JRW12" s="2086"/>
      <c r="JRX12" s="2086"/>
      <c r="JRY12" s="2086"/>
      <c r="JRZ12" s="2086"/>
      <c r="JSA12" s="2086"/>
      <c r="JSB12" s="2086"/>
      <c r="JSC12" s="2086"/>
      <c r="JSD12" s="2086"/>
      <c r="JSE12" s="2086"/>
      <c r="JSF12" s="2086"/>
      <c r="JSG12" s="2086"/>
      <c r="JSH12" s="2086"/>
      <c r="JSI12" s="2086"/>
      <c r="JSJ12" s="2086"/>
      <c r="JSK12" s="2086"/>
      <c r="JSL12" s="2086"/>
      <c r="JSM12" s="2086"/>
      <c r="JSN12" s="2086"/>
      <c r="JSO12" s="2086"/>
      <c r="JSP12" s="2086"/>
      <c r="JSQ12" s="2086"/>
      <c r="JSR12" s="2086"/>
      <c r="JSS12" s="2086"/>
      <c r="JST12" s="2086"/>
      <c r="JSU12" s="2086"/>
      <c r="JSV12" s="2086"/>
      <c r="JSW12" s="2086"/>
      <c r="JSX12" s="2086"/>
      <c r="JSY12" s="2086"/>
      <c r="JSZ12" s="2086"/>
      <c r="JTA12" s="2086"/>
      <c r="JTB12" s="2086"/>
      <c r="JTC12" s="2086"/>
      <c r="JTD12" s="2086"/>
      <c r="JTE12" s="2086"/>
      <c r="JTF12" s="2086"/>
      <c r="JTG12" s="2086"/>
      <c r="JTH12" s="2086"/>
      <c r="JTI12" s="2086"/>
      <c r="JTJ12" s="2086"/>
      <c r="JTK12" s="2086"/>
      <c r="JTL12" s="2086"/>
      <c r="JTM12" s="2086"/>
      <c r="JTN12" s="2086"/>
      <c r="JTO12" s="2086"/>
      <c r="JTP12" s="2086"/>
      <c r="JTQ12" s="2086"/>
      <c r="JTR12" s="2086"/>
      <c r="JTS12" s="2086"/>
      <c r="JTT12" s="2086"/>
      <c r="JTU12" s="2086"/>
      <c r="JTV12" s="2086"/>
      <c r="JTW12" s="2086"/>
      <c r="JTX12" s="2086"/>
      <c r="JTY12" s="2086"/>
      <c r="JTZ12" s="2086"/>
      <c r="JUA12" s="2086"/>
      <c r="JUB12" s="2086"/>
      <c r="JUC12" s="2086"/>
      <c r="JUD12" s="2086"/>
      <c r="JUE12" s="2086"/>
      <c r="JUF12" s="2086"/>
      <c r="JUG12" s="2086"/>
      <c r="JUH12" s="2086"/>
      <c r="JUI12" s="2086"/>
      <c r="JUJ12" s="2086"/>
      <c r="JUK12" s="2086"/>
      <c r="JUL12" s="2086"/>
      <c r="JUM12" s="2086"/>
      <c r="JUN12" s="2086"/>
      <c r="JUO12" s="2086"/>
      <c r="JUP12" s="2086"/>
      <c r="JUQ12" s="2086"/>
      <c r="JUR12" s="2086"/>
      <c r="JUS12" s="2086"/>
      <c r="JUT12" s="2086"/>
      <c r="JUU12" s="2086"/>
      <c r="JUV12" s="2086"/>
      <c r="JUW12" s="2086"/>
      <c r="JUX12" s="2086"/>
      <c r="JUY12" s="2086"/>
      <c r="JUZ12" s="2086"/>
      <c r="JVA12" s="2086"/>
      <c r="JVB12" s="2086"/>
      <c r="JVC12" s="2086"/>
      <c r="JVD12" s="2086"/>
      <c r="JVE12" s="2086"/>
      <c r="JVF12" s="2086"/>
      <c r="JVG12" s="2086"/>
      <c r="JVH12" s="2086"/>
      <c r="JVI12" s="2086"/>
      <c r="JVJ12" s="2086"/>
      <c r="JVK12" s="2086"/>
      <c r="JVL12" s="2086"/>
      <c r="JVM12" s="2086"/>
      <c r="JVN12" s="2086"/>
      <c r="JVO12" s="2086"/>
      <c r="JVP12" s="2086"/>
      <c r="JVQ12" s="2086"/>
      <c r="JVR12" s="2086"/>
      <c r="JVS12" s="2086"/>
      <c r="JVT12" s="2086"/>
      <c r="JVU12" s="2086"/>
      <c r="JVV12" s="2086"/>
      <c r="JVW12" s="2086"/>
      <c r="JVX12" s="2086"/>
      <c r="JVY12" s="2086"/>
      <c r="JVZ12" s="2086"/>
      <c r="JWA12" s="2086"/>
      <c r="JWB12" s="2086"/>
      <c r="JWC12" s="2086"/>
      <c r="JWD12" s="2086"/>
      <c r="JWE12" s="2086"/>
      <c r="JWF12" s="2086"/>
      <c r="JWG12" s="2086"/>
      <c r="JWH12" s="2086"/>
      <c r="JWI12" s="2086"/>
      <c r="JWJ12" s="2086"/>
      <c r="JWK12" s="2086"/>
      <c r="JWL12" s="2086"/>
      <c r="JWM12" s="2086"/>
      <c r="JWN12" s="2086"/>
      <c r="JWO12" s="2086"/>
      <c r="JWP12" s="2086"/>
      <c r="JWQ12" s="2086"/>
      <c r="JWR12" s="2086"/>
      <c r="JWS12" s="2086"/>
      <c r="JWT12" s="2086"/>
      <c r="JWU12" s="2086"/>
      <c r="JWV12" s="2086"/>
      <c r="JWW12" s="2086"/>
      <c r="JWX12" s="2086"/>
      <c r="JWY12" s="2086"/>
      <c r="JWZ12" s="2086"/>
      <c r="JXA12" s="2086"/>
      <c r="JXB12" s="2086"/>
      <c r="JXC12" s="2086"/>
      <c r="JXD12" s="2086"/>
      <c r="JXE12" s="2086"/>
      <c r="JXF12" s="2086"/>
      <c r="JXG12" s="2086"/>
      <c r="JXH12" s="2086"/>
      <c r="JXI12" s="2086"/>
      <c r="JXJ12" s="2086"/>
      <c r="JXK12" s="2086"/>
      <c r="JXL12" s="2086"/>
      <c r="JXM12" s="2086"/>
      <c r="JXN12" s="2086"/>
      <c r="JXO12" s="2086"/>
      <c r="JXP12" s="2086"/>
      <c r="JXQ12" s="2086"/>
      <c r="JXR12" s="2086"/>
      <c r="JXS12" s="2086"/>
      <c r="JXT12" s="2086"/>
      <c r="JXU12" s="2086"/>
      <c r="JXV12" s="2086"/>
      <c r="JXW12" s="2086"/>
      <c r="JXX12" s="2086"/>
      <c r="JXY12" s="2086"/>
      <c r="JXZ12" s="2086"/>
      <c r="JYA12" s="2086"/>
      <c r="JYB12" s="2086"/>
      <c r="JYC12" s="2086"/>
      <c r="JYD12" s="2086"/>
      <c r="JYE12" s="2086"/>
      <c r="JYF12" s="2086"/>
      <c r="JYG12" s="2086"/>
      <c r="JYH12" s="2086"/>
      <c r="JYI12" s="2086"/>
      <c r="JYJ12" s="2086"/>
      <c r="JYK12" s="2086"/>
      <c r="JYL12" s="2086"/>
      <c r="JYM12" s="2086"/>
      <c r="JYN12" s="2086"/>
      <c r="JYO12" s="2086"/>
      <c r="JYP12" s="2086"/>
      <c r="JYQ12" s="2086"/>
      <c r="JYR12" s="2086"/>
      <c r="JYS12" s="2086"/>
      <c r="JYT12" s="2086"/>
      <c r="JYU12" s="2086"/>
      <c r="JYV12" s="2086"/>
      <c r="JYW12" s="2086"/>
      <c r="JYX12" s="2086"/>
      <c r="JYY12" s="2086"/>
      <c r="JYZ12" s="2086"/>
      <c r="JZA12" s="2086"/>
      <c r="JZB12" s="2086"/>
      <c r="JZC12" s="2086"/>
      <c r="JZD12" s="2086"/>
      <c r="JZE12" s="2086"/>
      <c r="JZF12" s="2086"/>
      <c r="JZG12" s="2086"/>
      <c r="JZH12" s="2086"/>
      <c r="JZI12" s="2086"/>
      <c r="JZJ12" s="2086"/>
      <c r="JZK12" s="2086"/>
      <c r="JZL12" s="2086"/>
      <c r="JZM12" s="2086"/>
      <c r="JZN12" s="2086"/>
      <c r="JZO12" s="2086"/>
      <c r="JZP12" s="2086"/>
      <c r="JZQ12" s="2086"/>
      <c r="JZR12" s="2086"/>
      <c r="JZS12" s="2086"/>
      <c r="JZT12" s="2086"/>
      <c r="JZU12" s="2086"/>
      <c r="JZV12" s="2086"/>
      <c r="JZW12" s="2086"/>
      <c r="JZX12" s="2086"/>
      <c r="JZY12" s="2086"/>
      <c r="JZZ12" s="2086"/>
      <c r="KAA12" s="2086"/>
      <c r="KAB12" s="2086"/>
      <c r="KAC12" s="2086"/>
      <c r="KAD12" s="2086"/>
      <c r="KAE12" s="2086"/>
      <c r="KAF12" s="2086"/>
      <c r="KAG12" s="2086"/>
      <c r="KAH12" s="2086"/>
      <c r="KAI12" s="2086"/>
      <c r="KAJ12" s="2086"/>
      <c r="KAK12" s="2086"/>
      <c r="KAL12" s="2086"/>
      <c r="KAM12" s="2086"/>
      <c r="KAN12" s="2086"/>
      <c r="KAO12" s="2086"/>
      <c r="KAP12" s="2086"/>
      <c r="KAQ12" s="2086"/>
      <c r="KAR12" s="2086"/>
      <c r="KAS12" s="2086"/>
      <c r="KAT12" s="2086"/>
      <c r="KAU12" s="2086"/>
      <c r="KAV12" s="2086"/>
      <c r="KAW12" s="2086"/>
      <c r="KAX12" s="2086"/>
      <c r="KAY12" s="2086"/>
      <c r="KAZ12" s="2086"/>
      <c r="KBA12" s="2086"/>
      <c r="KBB12" s="2086"/>
      <c r="KBC12" s="2086"/>
      <c r="KBD12" s="2086"/>
      <c r="KBE12" s="2086"/>
      <c r="KBF12" s="2086"/>
      <c r="KBG12" s="2086"/>
      <c r="KBH12" s="2086"/>
      <c r="KBI12" s="2086"/>
      <c r="KBJ12" s="2086"/>
      <c r="KBK12" s="2086"/>
      <c r="KBL12" s="2086"/>
      <c r="KBM12" s="2086"/>
      <c r="KBN12" s="2086"/>
      <c r="KBO12" s="2086"/>
      <c r="KBP12" s="2086"/>
      <c r="KBQ12" s="2086"/>
      <c r="KBR12" s="2086"/>
      <c r="KBS12" s="2086"/>
      <c r="KBT12" s="2086"/>
      <c r="KBU12" s="2086"/>
      <c r="KBV12" s="2086"/>
      <c r="KBW12" s="2086"/>
      <c r="KBX12" s="2086"/>
      <c r="KBY12" s="2086"/>
      <c r="KBZ12" s="2086"/>
      <c r="KCA12" s="2086"/>
      <c r="KCB12" s="2086"/>
      <c r="KCC12" s="2086"/>
      <c r="KCD12" s="2086"/>
      <c r="KCE12" s="2086"/>
      <c r="KCF12" s="2086"/>
      <c r="KCG12" s="2086"/>
      <c r="KCH12" s="2086"/>
      <c r="KCI12" s="2086"/>
      <c r="KCJ12" s="2086"/>
      <c r="KCK12" s="2086"/>
      <c r="KCL12" s="2086"/>
      <c r="KCM12" s="2086"/>
      <c r="KCN12" s="2086"/>
      <c r="KCO12" s="2086"/>
      <c r="KCP12" s="2086"/>
      <c r="KCQ12" s="2086"/>
      <c r="KCR12" s="2086"/>
      <c r="KCS12" s="2086"/>
      <c r="KCT12" s="2086"/>
      <c r="KCU12" s="2086"/>
      <c r="KCV12" s="2086"/>
      <c r="KCW12" s="2086"/>
      <c r="KCX12" s="2086"/>
      <c r="KCY12" s="2086"/>
      <c r="KCZ12" s="2086"/>
      <c r="KDA12" s="2086"/>
      <c r="KDB12" s="2086"/>
      <c r="KDC12" s="2086"/>
      <c r="KDD12" s="2086"/>
      <c r="KDE12" s="2086"/>
      <c r="KDF12" s="2086"/>
      <c r="KDG12" s="2086"/>
      <c r="KDH12" s="2086"/>
      <c r="KDI12" s="2086"/>
      <c r="KDJ12" s="2086"/>
      <c r="KDK12" s="2086"/>
      <c r="KDL12" s="2086"/>
      <c r="KDM12" s="2086"/>
      <c r="KDN12" s="2086"/>
      <c r="KDO12" s="2086"/>
      <c r="KDP12" s="2086"/>
      <c r="KDQ12" s="2086"/>
      <c r="KDR12" s="2086"/>
      <c r="KDS12" s="2086"/>
      <c r="KDT12" s="2086"/>
      <c r="KDU12" s="2086"/>
      <c r="KDV12" s="2086"/>
      <c r="KDW12" s="2086"/>
      <c r="KDX12" s="2086"/>
      <c r="KDY12" s="2086"/>
      <c r="KDZ12" s="2086"/>
      <c r="KEA12" s="2086"/>
      <c r="KEB12" s="2086"/>
      <c r="KEC12" s="2086"/>
      <c r="KED12" s="2086"/>
      <c r="KEE12" s="2086"/>
      <c r="KEF12" s="2086"/>
      <c r="KEG12" s="2086"/>
      <c r="KEH12" s="2086"/>
      <c r="KEI12" s="2086"/>
      <c r="KEJ12" s="2086"/>
      <c r="KEK12" s="2086"/>
      <c r="KEL12" s="2086"/>
      <c r="KEM12" s="2086"/>
      <c r="KEN12" s="2086"/>
      <c r="KEO12" s="2086"/>
      <c r="KEP12" s="2086"/>
      <c r="KEQ12" s="2086"/>
      <c r="KER12" s="2086"/>
      <c r="KES12" s="2086"/>
      <c r="KET12" s="2086"/>
      <c r="KEU12" s="2086"/>
      <c r="KEV12" s="2086"/>
      <c r="KEW12" s="2086"/>
      <c r="KEX12" s="2086"/>
      <c r="KEY12" s="2086"/>
      <c r="KEZ12" s="2086"/>
      <c r="KFA12" s="2086"/>
      <c r="KFB12" s="2086"/>
      <c r="KFC12" s="2086"/>
      <c r="KFD12" s="2086"/>
      <c r="KFE12" s="2086"/>
      <c r="KFF12" s="2086"/>
      <c r="KFG12" s="2086"/>
      <c r="KFH12" s="2086"/>
      <c r="KFI12" s="2086"/>
      <c r="KFJ12" s="2086"/>
      <c r="KFK12" s="2086"/>
      <c r="KFL12" s="2086"/>
      <c r="KFM12" s="2086"/>
      <c r="KFN12" s="2086"/>
      <c r="KFO12" s="2086"/>
      <c r="KFP12" s="2086"/>
      <c r="KFQ12" s="2086"/>
      <c r="KFR12" s="2086"/>
      <c r="KFS12" s="2086"/>
      <c r="KFT12" s="2086"/>
      <c r="KFU12" s="2086"/>
      <c r="KFV12" s="2086"/>
      <c r="KFW12" s="2086"/>
      <c r="KFX12" s="2086"/>
      <c r="KFY12" s="2086"/>
      <c r="KFZ12" s="2086"/>
      <c r="KGA12" s="2086"/>
      <c r="KGB12" s="2086"/>
      <c r="KGC12" s="2086"/>
      <c r="KGD12" s="2086"/>
      <c r="KGE12" s="2086"/>
      <c r="KGF12" s="2086"/>
      <c r="KGG12" s="2086"/>
      <c r="KGH12" s="2086"/>
      <c r="KGI12" s="2086"/>
      <c r="KGJ12" s="2086"/>
      <c r="KGK12" s="2086"/>
      <c r="KGL12" s="2086"/>
      <c r="KGM12" s="2086"/>
      <c r="KGN12" s="2086"/>
      <c r="KGO12" s="2086"/>
      <c r="KGP12" s="2086"/>
      <c r="KGQ12" s="2086"/>
      <c r="KGR12" s="2086"/>
      <c r="KGS12" s="2086"/>
      <c r="KGT12" s="2086"/>
      <c r="KGU12" s="2086"/>
      <c r="KGV12" s="2086"/>
      <c r="KGW12" s="2086"/>
      <c r="KGX12" s="2086"/>
      <c r="KGY12" s="2086"/>
      <c r="KGZ12" s="2086"/>
      <c r="KHA12" s="2086"/>
      <c r="KHB12" s="2086"/>
      <c r="KHC12" s="2086"/>
      <c r="KHD12" s="2086"/>
      <c r="KHE12" s="2086"/>
      <c r="KHF12" s="2086"/>
      <c r="KHG12" s="2086"/>
      <c r="KHH12" s="2086"/>
      <c r="KHI12" s="2086"/>
      <c r="KHJ12" s="2086"/>
      <c r="KHK12" s="2086"/>
      <c r="KHL12" s="2086"/>
      <c r="KHM12" s="2086"/>
      <c r="KHN12" s="2086"/>
      <c r="KHO12" s="2086"/>
      <c r="KHP12" s="2086"/>
      <c r="KHQ12" s="2086"/>
      <c r="KHR12" s="2086"/>
      <c r="KHS12" s="2086"/>
      <c r="KHT12" s="2086"/>
      <c r="KHU12" s="2086"/>
      <c r="KHV12" s="2086"/>
      <c r="KHW12" s="2086"/>
      <c r="KHX12" s="2086"/>
      <c r="KHY12" s="2086"/>
      <c r="KHZ12" s="2086"/>
      <c r="KIA12" s="2086"/>
      <c r="KIB12" s="2086"/>
      <c r="KIC12" s="2086"/>
      <c r="KID12" s="2086"/>
      <c r="KIE12" s="2086"/>
      <c r="KIF12" s="2086"/>
      <c r="KIG12" s="2086"/>
      <c r="KIH12" s="2086"/>
      <c r="KII12" s="2086"/>
      <c r="KIJ12" s="2086"/>
      <c r="KIK12" s="2086"/>
      <c r="KIL12" s="2086"/>
      <c r="KIM12" s="2086"/>
      <c r="KIN12" s="2086"/>
      <c r="KIO12" s="2086"/>
      <c r="KIP12" s="2086"/>
      <c r="KIQ12" s="2086"/>
      <c r="KIR12" s="2086"/>
      <c r="KIS12" s="2086"/>
      <c r="KIT12" s="2086"/>
      <c r="KIU12" s="2086"/>
      <c r="KIV12" s="2086"/>
      <c r="KIW12" s="2086"/>
      <c r="KIX12" s="2086"/>
      <c r="KIY12" s="2086"/>
      <c r="KIZ12" s="2086"/>
      <c r="KJA12" s="2086"/>
      <c r="KJB12" s="2086"/>
      <c r="KJC12" s="2086"/>
      <c r="KJD12" s="2086"/>
      <c r="KJE12" s="2086"/>
      <c r="KJF12" s="2086"/>
      <c r="KJG12" s="2086"/>
      <c r="KJH12" s="2086"/>
      <c r="KJI12" s="2086"/>
      <c r="KJJ12" s="2086"/>
      <c r="KJK12" s="2086"/>
      <c r="KJL12" s="2086"/>
      <c r="KJM12" s="2086"/>
      <c r="KJN12" s="2086"/>
      <c r="KJO12" s="2086"/>
      <c r="KJP12" s="2086"/>
      <c r="KJQ12" s="2086"/>
      <c r="KJR12" s="2086"/>
      <c r="KJS12" s="2086"/>
      <c r="KJT12" s="2086"/>
      <c r="KJU12" s="2086"/>
      <c r="KJV12" s="2086"/>
      <c r="KJW12" s="2086"/>
      <c r="KJX12" s="2086"/>
      <c r="KJY12" s="2086"/>
      <c r="KJZ12" s="2086"/>
      <c r="KKA12" s="2086"/>
      <c r="KKB12" s="2086"/>
      <c r="KKC12" s="2086"/>
      <c r="KKD12" s="2086"/>
      <c r="KKE12" s="2086"/>
      <c r="KKF12" s="2086"/>
      <c r="KKG12" s="2086"/>
      <c r="KKH12" s="2086"/>
      <c r="KKI12" s="2086"/>
      <c r="KKJ12" s="2086"/>
      <c r="KKK12" s="2086"/>
      <c r="KKL12" s="2086"/>
      <c r="KKM12" s="2086"/>
      <c r="KKN12" s="2086"/>
      <c r="KKO12" s="2086"/>
      <c r="KKP12" s="2086"/>
      <c r="KKQ12" s="2086"/>
      <c r="KKR12" s="2086"/>
      <c r="KKS12" s="2086"/>
      <c r="KKT12" s="2086"/>
      <c r="KKU12" s="2086"/>
      <c r="KKV12" s="2086"/>
      <c r="KKW12" s="2086"/>
      <c r="KKX12" s="2086"/>
      <c r="KKY12" s="2086"/>
      <c r="KKZ12" s="2086"/>
      <c r="KLA12" s="2086"/>
      <c r="KLB12" s="2086"/>
      <c r="KLC12" s="2086"/>
      <c r="KLD12" s="2086"/>
      <c r="KLE12" s="2086"/>
      <c r="KLF12" s="2086"/>
      <c r="KLG12" s="2086"/>
      <c r="KLH12" s="2086"/>
      <c r="KLI12" s="2086"/>
      <c r="KLJ12" s="2086"/>
      <c r="KLK12" s="2086"/>
      <c r="KLL12" s="2086"/>
      <c r="KLM12" s="2086"/>
      <c r="KLN12" s="2086"/>
      <c r="KLO12" s="2086"/>
      <c r="KLP12" s="2086"/>
      <c r="KLQ12" s="2086"/>
      <c r="KLR12" s="2086"/>
      <c r="KLS12" s="2086"/>
      <c r="KLT12" s="2086"/>
      <c r="KLU12" s="2086"/>
      <c r="KLV12" s="2086"/>
      <c r="KLW12" s="2086"/>
      <c r="KLX12" s="2086"/>
      <c r="KLY12" s="2086"/>
      <c r="KLZ12" s="2086"/>
      <c r="KMA12" s="2086"/>
      <c r="KMB12" s="2086"/>
      <c r="KMC12" s="2086"/>
      <c r="KMD12" s="2086"/>
      <c r="KME12" s="2086"/>
      <c r="KMF12" s="2086"/>
      <c r="KMG12" s="2086"/>
      <c r="KMH12" s="2086"/>
      <c r="KMI12" s="2086"/>
      <c r="KMJ12" s="2086"/>
      <c r="KMK12" s="2086"/>
      <c r="KML12" s="2086"/>
      <c r="KMM12" s="2086"/>
      <c r="KMN12" s="2086"/>
      <c r="KMO12" s="2086"/>
      <c r="KMP12" s="2086"/>
      <c r="KMQ12" s="2086"/>
      <c r="KMR12" s="2086"/>
      <c r="KMS12" s="2086"/>
      <c r="KMT12" s="2086"/>
      <c r="KMU12" s="2086"/>
      <c r="KMV12" s="2086"/>
      <c r="KMW12" s="2086"/>
      <c r="KMX12" s="2086"/>
      <c r="KMY12" s="2086"/>
      <c r="KMZ12" s="2086"/>
      <c r="KNA12" s="2086"/>
      <c r="KNB12" s="2086"/>
      <c r="KNC12" s="2086"/>
      <c r="KND12" s="2086"/>
      <c r="KNE12" s="2086"/>
      <c r="KNF12" s="2086"/>
      <c r="KNG12" s="2086"/>
      <c r="KNH12" s="2086"/>
      <c r="KNI12" s="2086"/>
      <c r="KNJ12" s="2086"/>
      <c r="KNK12" s="2086"/>
      <c r="KNL12" s="2086"/>
      <c r="KNM12" s="2086"/>
      <c r="KNN12" s="2086"/>
      <c r="KNO12" s="2086"/>
      <c r="KNP12" s="2086"/>
      <c r="KNQ12" s="2086"/>
      <c r="KNR12" s="2086"/>
      <c r="KNS12" s="2086"/>
      <c r="KNT12" s="2086"/>
      <c r="KNU12" s="2086"/>
      <c r="KNV12" s="2086"/>
      <c r="KNW12" s="2086"/>
      <c r="KNX12" s="2086"/>
      <c r="KNY12" s="2086"/>
      <c r="KNZ12" s="2086"/>
      <c r="KOA12" s="2086"/>
      <c r="KOB12" s="2086"/>
      <c r="KOC12" s="2086"/>
      <c r="KOD12" s="2086"/>
      <c r="KOE12" s="2086"/>
      <c r="KOF12" s="2086"/>
      <c r="KOG12" s="2086"/>
      <c r="KOH12" s="2086"/>
      <c r="KOI12" s="2086"/>
      <c r="KOJ12" s="2086"/>
      <c r="KOK12" s="2086"/>
      <c r="KOL12" s="2086"/>
      <c r="KOM12" s="2086"/>
      <c r="KON12" s="2086"/>
      <c r="KOO12" s="2086"/>
      <c r="KOP12" s="2086"/>
      <c r="KOQ12" s="2086"/>
      <c r="KOR12" s="2086"/>
      <c r="KOS12" s="2086"/>
      <c r="KOT12" s="2086"/>
      <c r="KOU12" s="2086"/>
      <c r="KOV12" s="2086"/>
      <c r="KOW12" s="2086"/>
      <c r="KOX12" s="2086"/>
      <c r="KOY12" s="2086"/>
      <c r="KOZ12" s="2086"/>
      <c r="KPA12" s="2086"/>
      <c r="KPB12" s="2086"/>
      <c r="KPC12" s="2086"/>
      <c r="KPD12" s="2086"/>
      <c r="KPE12" s="2086"/>
      <c r="KPF12" s="2086"/>
      <c r="KPG12" s="2086"/>
      <c r="KPH12" s="2086"/>
      <c r="KPI12" s="2086"/>
      <c r="KPJ12" s="2086"/>
      <c r="KPK12" s="2086"/>
      <c r="KPL12" s="2086"/>
      <c r="KPM12" s="2086"/>
      <c r="KPN12" s="2086"/>
      <c r="KPO12" s="2086"/>
      <c r="KPP12" s="2086"/>
      <c r="KPQ12" s="2086"/>
      <c r="KPR12" s="2086"/>
      <c r="KPS12" s="2086"/>
      <c r="KPT12" s="2086"/>
      <c r="KPU12" s="2086"/>
      <c r="KPV12" s="2086"/>
      <c r="KPW12" s="2086"/>
      <c r="KPX12" s="2086"/>
      <c r="KPY12" s="2086"/>
      <c r="KPZ12" s="2086"/>
      <c r="KQA12" s="2086"/>
      <c r="KQB12" s="2086"/>
      <c r="KQC12" s="2086"/>
      <c r="KQD12" s="2086"/>
      <c r="KQE12" s="2086"/>
      <c r="KQF12" s="2086"/>
      <c r="KQG12" s="2086"/>
      <c r="KQH12" s="2086"/>
      <c r="KQI12" s="2086"/>
      <c r="KQJ12" s="2086"/>
      <c r="KQK12" s="2086"/>
      <c r="KQL12" s="2086"/>
      <c r="KQM12" s="2086"/>
      <c r="KQN12" s="2086"/>
      <c r="KQO12" s="2086"/>
      <c r="KQP12" s="2086"/>
      <c r="KQQ12" s="2086"/>
      <c r="KQR12" s="2086"/>
      <c r="KQS12" s="2086"/>
      <c r="KQT12" s="2086"/>
      <c r="KQU12" s="2086"/>
      <c r="KQV12" s="2086"/>
      <c r="KQW12" s="2086"/>
      <c r="KQX12" s="2086"/>
      <c r="KQY12" s="2086"/>
      <c r="KQZ12" s="2086"/>
      <c r="KRA12" s="2086"/>
      <c r="KRB12" s="2086"/>
      <c r="KRC12" s="2086"/>
      <c r="KRD12" s="2086"/>
      <c r="KRE12" s="2086"/>
      <c r="KRF12" s="2086"/>
      <c r="KRG12" s="2086"/>
      <c r="KRH12" s="2086"/>
      <c r="KRI12" s="2086"/>
      <c r="KRJ12" s="2086"/>
      <c r="KRK12" s="2086"/>
      <c r="KRL12" s="2086"/>
      <c r="KRM12" s="2086"/>
      <c r="KRN12" s="2086"/>
      <c r="KRO12" s="2086"/>
      <c r="KRP12" s="2086"/>
      <c r="KRQ12" s="2086"/>
      <c r="KRR12" s="2086"/>
      <c r="KRS12" s="2086"/>
      <c r="KRT12" s="2086"/>
      <c r="KRU12" s="2086"/>
      <c r="KRV12" s="2086"/>
      <c r="KRW12" s="2086"/>
      <c r="KRX12" s="2086"/>
      <c r="KRY12" s="2086"/>
      <c r="KRZ12" s="2086"/>
      <c r="KSA12" s="2086"/>
      <c r="KSB12" s="2086"/>
      <c r="KSC12" s="2086"/>
      <c r="KSD12" s="2086"/>
      <c r="KSE12" s="2086"/>
      <c r="KSF12" s="2086"/>
      <c r="KSG12" s="2086"/>
      <c r="KSH12" s="2086"/>
      <c r="KSI12" s="2086"/>
      <c r="KSJ12" s="2086"/>
      <c r="KSK12" s="2086"/>
      <c r="KSL12" s="2086"/>
      <c r="KSM12" s="2086"/>
      <c r="KSN12" s="2086"/>
      <c r="KSO12" s="2086"/>
      <c r="KSP12" s="2086"/>
      <c r="KSQ12" s="2086"/>
      <c r="KSR12" s="2086"/>
      <c r="KSS12" s="2086"/>
      <c r="KST12" s="2086"/>
      <c r="KSU12" s="2086"/>
      <c r="KSV12" s="2086"/>
      <c r="KSW12" s="2086"/>
      <c r="KSX12" s="2086"/>
      <c r="KSY12" s="2086"/>
      <c r="KSZ12" s="2086"/>
      <c r="KTA12" s="2086"/>
      <c r="KTB12" s="2086"/>
      <c r="KTC12" s="2086"/>
      <c r="KTD12" s="2086"/>
      <c r="KTE12" s="2086"/>
      <c r="KTF12" s="2086"/>
      <c r="KTG12" s="2086"/>
      <c r="KTH12" s="2086"/>
      <c r="KTI12" s="2086"/>
      <c r="KTJ12" s="2086"/>
      <c r="KTK12" s="2086"/>
      <c r="KTL12" s="2086"/>
      <c r="KTM12" s="2086"/>
      <c r="KTN12" s="2086"/>
      <c r="KTO12" s="2086"/>
      <c r="KTP12" s="2086"/>
      <c r="KTQ12" s="2086"/>
      <c r="KTR12" s="2086"/>
      <c r="KTS12" s="2086"/>
      <c r="KTT12" s="2086"/>
      <c r="KTU12" s="2086"/>
      <c r="KTV12" s="2086"/>
      <c r="KTW12" s="2086"/>
      <c r="KTX12" s="2086"/>
      <c r="KTY12" s="2086"/>
      <c r="KTZ12" s="2086"/>
      <c r="KUA12" s="2086"/>
      <c r="KUB12" s="2086"/>
      <c r="KUC12" s="2086"/>
      <c r="KUD12" s="2086"/>
      <c r="KUE12" s="2086"/>
      <c r="KUF12" s="2086"/>
      <c r="KUG12" s="2086"/>
      <c r="KUH12" s="2086"/>
      <c r="KUI12" s="2086"/>
      <c r="KUJ12" s="2086"/>
      <c r="KUK12" s="2086"/>
      <c r="KUL12" s="2086"/>
      <c r="KUM12" s="2086"/>
      <c r="KUN12" s="2086"/>
      <c r="KUO12" s="2086"/>
      <c r="KUP12" s="2086"/>
      <c r="KUQ12" s="2086"/>
      <c r="KUR12" s="2086"/>
      <c r="KUS12" s="2086"/>
      <c r="KUT12" s="2086"/>
      <c r="KUU12" s="2086"/>
      <c r="KUV12" s="2086"/>
      <c r="KUW12" s="2086"/>
      <c r="KUX12" s="2086"/>
      <c r="KUY12" s="2086"/>
      <c r="KUZ12" s="2086"/>
      <c r="KVA12" s="2086"/>
      <c r="KVB12" s="2086"/>
      <c r="KVC12" s="2086"/>
      <c r="KVD12" s="2086"/>
      <c r="KVE12" s="2086"/>
      <c r="KVF12" s="2086"/>
      <c r="KVG12" s="2086"/>
      <c r="KVH12" s="2086"/>
      <c r="KVI12" s="2086"/>
      <c r="KVJ12" s="2086"/>
      <c r="KVK12" s="2086"/>
      <c r="KVL12" s="2086"/>
      <c r="KVM12" s="2086"/>
      <c r="KVN12" s="2086"/>
      <c r="KVO12" s="2086"/>
      <c r="KVP12" s="2086"/>
      <c r="KVQ12" s="2086"/>
      <c r="KVR12" s="2086"/>
      <c r="KVS12" s="2086"/>
      <c r="KVT12" s="2086"/>
      <c r="KVU12" s="2086"/>
      <c r="KVV12" s="2086"/>
      <c r="KVW12" s="2086"/>
      <c r="KVX12" s="2086"/>
      <c r="KVY12" s="2086"/>
      <c r="KVZ12" s="2086"/>
      <c r="KWA12" s="2086"/>
      <c r="KWB12" s="2086"/>
      <c r="KWC12" s="2086"/>
      <c r="KWD12" s="2086"/>
      <c r="KWE12" s="2086"/>
      <c r="KWF12" s="2086"/>
      <c r="KWG12" s="2086"/>
      <c r="KWH12" s="2086"/>
      <c r="KWI12" s="2086"/>
      <c r="KWJ12" s="2086"/>
      <c r="KWK12" s="2086"/>
      <c r="KWL12" s="2086"/>
      <c r="KWM12" s="2086"/>
      <c r="KWN12" s="2086"/>
      <c r="KWO12" s="2086"/>
      <c r="KWP12" s="2086"/>
      <c r="KWQ12" s="2086"/>
      <c r="KWR12" s="2086"/>
      <c r="KWS12" s="2086"/>
      <c r="KWT12" s="2086"/>
      <c r="KWU12" s="2086"/>
      <c r="KWV12" s="2086"/>
      <c r="KWW12" s="2086"/>
      <c r="KWX12" s="2086"/>
      <c r="KWY12" s="2086"/>
      <c r="KWZ12" s="2086"/>
      <c r="KXA12" s="2086"/>
      <c r="KXB12" s="2086"/>
      <c r="KXC12" s="2086"/>
      <c r="KXD12" s="2086"/>
      <c r="KXE12" s="2086"/>
      <c r="KXF12" s="2086"/>
      <c r="KXG12" s="2086"/>
      <c r="KXH12" s="2086"/>
      <c r="KXI12" s="2086"/>
      <c r="KXJ12" s="2086"/>
      <c r="KXK12" s="2086"/>
      <c r="KXL12" s="2086"/>
      <c r="KXM12" s="2086"/>
      <c r="KXN12" s="2086"/>
      <c r="KXO12" s="2086"/>
      <c r="KXP12" s="2086"/>
      <c r="KXQ12" s="2086"/>
      <c r="KXR12" s="2086"/>
      <c r="KXS12" s="2086"/>
      <c r="KXT12" s="2086"/>
      <c r="KXU12" s="2086"/>
      <c r="KXV12" s="2086"/>
      <c r="KXW12" s="2086"/>
      <c r="KXX12" s="2086"/>
      <c r="KXY12" s="2086"/>
      <c r="KXZ12" s="2086"/>
      <c r="KYA12" s="2086"/>
      <c r="KYB12" s="2086"/>
      <c r="KYC12" s="2086"/>
      <c r="KYD12" s="2086"/>
      <c r="KYE12" s="2086"/>
      <c r="KYF12" s="2086"/>
      <c r="KYG12" s="2086"/>
      <c r="KYH12" s="2086"/>
      <c r="KYI12" s="2086"/>
      <c r="KYJ12" s="2086"/>
      <c r="KYK12" s="2086"/>
      <c r="KYL12" s="2086"/>
      <c r="KYM12" s="2086"/>
      <c r="KYN12" s="2086"/>
      <c r="KYO12" s="2086"/>
      <c r="KYP12" s="2086"/>
      <c r="KYQ12" s="2086"/>
      <c r="KYR12" s="2086"/>
      <c r="KYS12" s="2086"/>
      <c r="KYT12" s="2086"/>
      <c r="KYU12" s="2086"/>
      <c r="KYV12" s="2086"/>
      <c r="KYW12" s="2086"/>
      <c r="KYX12" s="2086"/>
      <c r="KYY12" s="2086"/>
      <c r="KYZ12" s="2086"/>
      <c r="KZA12" s="2086"/>
      <c r="KZB12" s="2086"/>
      <c r="KZC12" s="2086"/>
      <c r="KZD12" s="2086"/>
      <c r="KZE12" s="2086"/>
      <c r="KZF12" s="2086"/>
      <c r="KZG12" s="2086"/>
      <c r="KZH12" s="2086"/>
      <c r="KZI12" s="2086"/>
      <c r="KZJ12" s="2086"/>
      <c r="KZK12" s="2086"/>
      <c r="KZL12" s="2086"/>
      <c r="KZM12" s="2086"/>
      <c r="KZN12" s="2086"/>
      <c r="KZO12" s="2086"/>
      <c r="KZP12" s="2086"/>
      <c r="KZQ12" s="2086"/>
      <c r="KZR12" s="2086"/>
      <c r="KZS12" s="2086"/>
      <c r="KZT12" s="2086"/>
      <c r="KZU12" s="2086"/>
      <c r="KZV12" s="2086"/>
      <c r="KZW12" s="2086"/>
      <c r="KZX12" s="2086"/>
      <c r="KZY12" s="2086"/>
      <c r="KZZ12" s="2086"/>
      <c r="LAA12" s="2086"/>
      <c r="LAB12" s="2086"/>
      <c r="LAC12" s="2086"/>
      <c r="LAD12" s="2086"/>
      <c r="LAE12" s="2086"/>
      <c r="LAF12" s="2086"/>
      <c r="LAG12" s="2086"/>
      <c r="LAH12" s="2086"/>
      <c r="LAI12" s="2086"/>
      <c r="LAJ12" s="2086"/>
      <c r="LAK12" s="2086"/>
      <c r="LAL12" s="2086"/>
      <c r="LAM12" s="2086"/>
      <c r="LAN12" s="2086"/>
      <c r="LAO12" s="2086"/>
      <c r="LAP12" s="2086"/>
      <c r="LAQ12" s="2086"/>
      <c r="LAR12" s="2086"/>
      <c r="LAS12" s="2086"/>
      <c r="LAT12" s="2086"/>
      <c r="LAU12" s="2086"/>
      <c r="LAV12" s="2086"/>
      <c r="LAW12" s="2086"/>
      <c r="LAX12" s="2086"/>
      <c r="LAY12" s="2086"/>
      <c r="LAZ12" s="2086"/>
      <c r="LBA12" s="2086"/>
      <c r="LBB12" s="2086"/>
      <c r="LBC12" s="2086"/>
      <c r="LBD12" s="2086"/>
      <c r="LBE12" s="2086"/>
      <c r="LBF12" s="2086"/>
      <c r="LBG12" s="2086"/>
      <c r="LBH12" s="2086"/>
      <c r="LBI12" s="2086"/>
      <c r="LBJ12" s="2086"/>
      <c r="LBK12" s="2086"/>
      <c r="LBL12" s="2086"/>
      <c r="LBM12" s="2086"/>
      <c r="LBN12" s="2086"/>
      <c r="LBO12" s="2086"/>
      <c r="LBP12" s="2086"/>
      <c r="LBQ12" s="2086"/>
      <c r="LBR12" s="2086"/>
      <c r="LBS12" s="2086"/>
      <c r="LBT12" s="2086"/>
      <c r="LBU12" s="2086"/>
      <c r="LBV12" s="2086"/>
      <c r="LBW12" s="2086"/>
      <c r="LBX12" s="2086"/>
      <c r="LBY12" s="2086"/>
      <c r="LBZ12" s="2086"/>
      <c r="LCA12" s="2086"/>
      <c r="LCB12" s="2086"/>
      <c r="LCC12" s="2086"/>
      <c r="LCD12" s="2086"/>
      <c r="LCE12" s="2086"/>
      <c r="LCF12" s="2086"/>
      <c r="LCG12" s="2086"/>
      <c r="LCH12" s="2086"/>
      <c r="LCI12" s="2086"/>
      <c r="LCJ12" s="2086"/>
      <c r="LCK12" s="2086"/>
      <c r="LCL12" s="2086"/>
      <c r="LCM12" s="2086"/>
      <c r="LCN12" s="2086"/>
      <c r="LCO12" s="2086"/>
      <c r="LCP12" s="2086"/>
      <c r="LCQ12" s="2086"/>
      <c r="LCR12" s="2086"/>
      <c r="LCS12" s="2086"/>
      <c r="LCT12" s="2086"/>
      <c r="LCU12" s="2086"/>
      <c r="LCV12" s="2086"/>
      <c r="LCW12" s="2086"/>
      <c r="LCX12" s="2086"/>
      <c r="LCY12" s="2086"/>
      <c r="LCZ12" s="2086"/>
      <c r="LDA12" s="2086"/>
      <c r="LDB12" s="2086"/>
      <c r="LDC12" s="2086"/>
      <c r="LDD12" s="2086"/>
      <c r="LDE12" s="2086"/>
      <c r="LDF12" s="2086"/>
      <c r="LDG12" s="2086"/>
      <c r="LDH12" s="2086"/>
      <c r="LDI12" s="2086"/>
      <c r="LDJ12" s="2086"/>
      <c r="LDK12" s="2086"/>
      <c r="LDL12" s="2086"/>
      <c r="LDM12" s="2086"/>
      <c r="LDN12" s="2086"/>
      <c r="LDO12" s="2086"/>
      <c r="LDP12" s="2086"/>
      <c r="LDQ12" s="2086"/>
      <c r="LDR12" s="2086"/>
      <c r="LDS12" s="2086"/>
      <c r="LDT12" s="2086"/>
      <c r="LDU12" s="2086"/>
      <c r="LDV12" s="2086"/>
      <c r="LDW12" s="2086"/>
      <c r="LDX12" s="2086"/>
      <c r="LDY12" s="2086"/>
      <c r="LDZ12" s="2086"/>
      <c r="LEA12" s="2086"/>
      <c r="LEB12" s="2086"/>
      <c r="LEC12" s="2086"/>
      <c r="LED12" s="2086"/>
      <c r="LEE12" s="2086"/>
      <c r="LEF12" s="2086"/>
      <c r="LEG12" s="2086"/>
      <c r="LEH12" s="2086"/>
      <c r="LEI12" s="2086"/>
      <c r="LEJ12" s="2086"/>
      <c r="LEK12" s="2086"/>
      <c r="LEL12" s="2086"/>
      <c r="LEM12" s="2086"/>
      <c r="LEN12" s="2086"/>
      <c r="LEO12" s="2086"/>
      <c r="LEP12" s="2086"/>
      <c r="LEQ12" s="2086"/>
      <c r="LER12" s="2086"/>
      <c r="LES12" s="2086"/>
      <c r="LET12" s="2086"/>
      <c r="LEU12" s="2086"/>
      <c r="LEV12" s="2086"/>
      <c r="LEW12" s="2086"/>
      <c r="LEX12" s="2086"/>
      <c r="LEY12" s="2086"/>
      <c r="LEZ12" s="2086"/>
      <c r="LFA12" s="2086"/>
      <c r="LFB12" s="2086"/>
      <c r="LFC12" s="2086"/>
      <c r="LFD12" s="2086"/>
      <c r="LFE12" s="2086"/>
      <c r="LFF12" s="2086"/>
      <c r="LFG12" s="2086"/>
      <c r="LFH12" s="2086"/>
      <c r="LFI12" s="2086"/>
      <c r="LFJ12" s="2086"/>
      <c r="LFK12" s="2086"/>
      <c r="LFL12" s="2086"/>
      <c r="LFM12" s="2086"/>
      <c r="LFN12" s="2086"/>
      <c r="LFO12" s="2086"/>
      <c r="LFP12" s="2086"/>
      <c r="LFQ12" s="2086"/>
      <c r="LFR12" s="2086"/>
      <c r="LFS12" s="2086"/>
      <c r="LFT12" s="2086"/>
      <c r="LFU12" s="2086"/>
      <c r="LFV12" s="2086"/>
      <c r="LFW12" s="2086"/>
      <c r="LFX12" s="2086"/>
      <c r="LFY12" s="2086"/>
      <c r="LFZ12" s="2086"/>
      <c r="LGA12" s="2086"/>
      <c r="LGB12" s="2086"/>
      <c r="LGC12" s="2086"/>
      <c r="LGD12" s="2086"/>
      <c r="LGE12" s="2086"/>
      <c r="LGF12" s="2086"/>
      <c r="LGG12" s="2086"/>
      <c r="LGH12" s="2086"/>
      <c r="LGI12" s="2086"/>
      <c r="LGJ12" s="2086"/>
      <c r="LGK12" s="2086"/>
      <c r="LGL12" s="2086"/>
      <c r="LGM12" s="2086"/>
      <c r="LGN12" s="2086"/>
      <c r="LGO12" s="2086"/>
      <c r="LGP12" s="2086"/>
      <c r="LGQ12" s="2086"/>
      <c r="LGR12" s="2086"/>
      <c r="LGS12" s="2086"/>
      <c r="LGT12" s="2086"/>
      <c r="LGU12" s="2086"/>
      <c r="LGV12" s="2086"/>
      <c r="LGW12" s="2086"/>
      <c r="LGX12" s="2086"/>
      <c r="LGY12" s="2086"/>
      <c r="LGZ12" s="2086"/>
      <c r="LHA12" s="2086"/>
      <c r="LHB12" s="2086"/>
      <c r="LHC12" s="2086"/>
      <c r="LHD12" s="2086"/>
      <c r="LHE12" s="2086"/>
      <c r="LHF12" s="2086"/>
      <c r="LHG12" s="2086"/>
      <c r="LHH12" s="2086"/>
      <c r="LHI12" s="2086"/>
      <c r="LHJ12" s="2086"/>
      <c r="LHK12" s="2086"/>
      <c r="LHL12" s="2086"/>
      <c r="LHM12" s="2086"/>
      <c r="LHN12" s="2086"/>
      <c r="LHO12" s="2086"/>
      <c r="LHP12" s="2086"/>
      <c r="LHQ12" s="2086"/>
      <c r="LHR12" s="2086"/>
      <c r="LHS12" s="2086"/>
      <c r="LHT12" s="2086"/>
      <c r="LHU12" s="2086"/>
      <c r="LHV12" s="2086"/>
      <c r="LHW12" s="2086"/>
      <c r="LHX12" s="2086"/>
      <c r="LHY12" s="2086"/>
      <c r="LHZ12" s="2086"/>
      <c r="LIA12" s="2086"/>
      <c r="LIB12" s="2086"/>
      <c r="LIC12" s="2086"/>
      <c r="LID12" s="2086"/>
      <c r="LIE12" s="2086"/>
      <c r="LIF12" s="2086"/>
      <c r="LIG12" s="2086"/>
      <c r="LIH12" s="2086"/>
      <c r="LII12" s="2086"/>
      <c r="LIJ12" s="2086"/>
      <c r="LIK12" s="2086"/>
      <c r="LIL12" s="2086"/>
      <c r="LIM12" s="2086"/>
      <c r="LIN12" s="2086"/>
      <c r="LIO12" s="2086"/>
      <c r="LIP12" s="2086"/>
      <c r="LIQ12" s="2086"/>
      <c r="LIR12" s="2086"/>
      <c r="LIS12" s="2086"/>
      <c r="LIT12" s="2086"/>
      <c r="LIU12" s="2086"/>
      <c r="LIV12" s="2086"/>
      <c r="LIW12" s="2086"/>
      <c r="LIX12" s="2086"/>
      <c r="LIY12" s="2086"/>
      <c r="LIZ12" s="2086"/>
      <c r="LJA12" s="2086"/>
      <c r="LJB12" s="2086"/>
      <c r="LJC12" s="2086"/>
      <c r="LJD12" s="2086"/>
      <c r="LJE12" s="2086"/>
      <c r="LJF12" s="2086"/>
      <c r="LJG12" s="2086"/>
      <c r="LJH12" s="2086"/>
      <c r="LJI12" s="2086"/>
      <c r="LJJ12" s="2086"/>
      <c r="LJK12" s="2086"/>
      <c r="LJL12" s="2086"/>
      <c r="LJM12" s="2086"/>
      <c r="LJN12" s="2086"/>
      <c r="LJO12" s="2086"/>
      <c r="LJP12" s="2086"/>
      <c r="LJQ12" s="2086"/>
      <c r="LJR12" s="2086"/>
      <c r="LJS12" s="2086"/>
      <c r="LJT12" s="2086"/>
      <c r="LJU12" s="2086"/>
      <c r="LJV12" s="2086"/>
      <c r="LJW12" s="2086"/>
      <c r="LJX12" s="2086"/>
      <c r="LJY12" s="2086"/>
      <c r="LJZ12" s="2086"/>
      <c r="LKA12" s="2086"/>
      <c r="LKB12" s="2086"/>
      <c r="LKC12" s="2086"/>
      <c r="LKD12" s="2086"/>
      <c r="LKE12" s="2086"/>
      <c r="LKF12" s="2086"/>
      <c r="LKG12" s="2086"/>
      <c r="LKH12" s="2086"/>
      <c r="LKI12" s="2086"/>
      <c r="LKJ12" s="2086"/>
      <c r="LKK12" s="2086"/>
      <c r="LKL12" s="2086"/>
      <c r="LKM12" s="2086"/>
      <c r="LKN12" s="2086"/>
      <c r="LKO12" s="2086"/>
      <c r="LKP12" s="2086"/>
      <c r="LKQ12" s="2086"/>
      <c r="LKR12" s="2086"/>
      <c r="LKS12" s="2086"/>
      <c r="LKT12" s="2086"/>
      <c r="LKU12" s="2086"/>
      <c r="LKV12" s="2086"/>
      <c r="LKW12" s="2086"/>
      <c r="LKX12" s="2086"/>
      <c r="LKY12" s="2086"/>
      <c r="LKZ12" s="2086"/>
      <c r="LLA12" s="2086"/>
      <c r="LLB12" s="2086"/>
      <c r="LLC12" s="2086"/>
      <c r="LLD12" s="2086"/>
      <c r="LLE12" s="2086"/>
      <c r="LLF12" s="2086"/>
      <c r="LLG12" s="2086"/>
      <c r="LLH12" s="2086"/>
      <c r="LLI12" s="2086"/>
      <c r="LLJ12" s="2086"/>
      <c r="LLK12" s="2086"/>
      <c r="LLL12" s="2086"/>
      <c r="LLM12" s="2086"/>
      <c r="LLN12" s="2086"/>
      <c r="LLO12" s="2086"/>
      <c r="LLP12" s="2086"/>
      <c r="LLQ12" s="2086"/>
      <c r="LLR12" s="2086"/>
      <c r="LLS12" s="2086"/>
      <c r="LLT12" s="2086"/>
      <c r="LLU12" s="2086"/>
      <c r="LLV12" s="2086"/>
      <c r="LLW12" s="2086"/>
      <c r="LLX12" s="2086"/>
      <c r="LLY12" s="2086"/>
      <c r="LLZ12" s="2086"/>
      <c r="LMA12" s="2086"/>
      <c r="LMB12" s="2086"/>
      <c r="LMC12" s="2086"/>
      <c r="LMD12" s="2086"/>
      <c r="LME12" s="2086"/>
      <c r="LMF12" s="2086"/>
      <c r="LMG12" s="2086"/>
      <c r="LMH12" s="2086"/>
      <c r="LMI12" s="2086"/>
      <c r="LMJ12" s="2086"/>
      <c r="LMK12" s="2086"/>
      <c r="LML12" s="2086"/>
      <c r="LMM12" s="2086"/>
      <c r="LMN12" s="2086"/>
      <c r="LMO12" s="2086"/>
      <c r="LMP12" s="2086"/>
      <c r="LMQ12" s="2086"/>
      <c r="LMR12" s="2086"/>
      <c r="LMS12" s="2086"/>
      <c r="LMT12" s="2086"/>
      <c r="LMU12" s="2086"/>
      <c r="LMV12" s="2086"/>
      <c r="LMW12" s="2086"/>
      <c r="LMX12" s="2086"/>
      <c r="LMY12" s="2086"/>
      <c r="LMZ12" s="2086"/>
      <c r="LNA12" s="2086"/>
      <c r="LNB12" s="2086"/>
      <c r="LNC12" s="2086"/>
      <c r="LND12" s="2086"/>
      <c r="LNE12" s="2086"/>
      <c r="LNF12" s="2086"/>
      <c r="LNG12" s="2086"/>
      <c r="LNH12" s="2086"/>
      <c r="LNI12" s="2086"/>
      <c r="LNJ12" s="2086"/>
      <c r="LNK12" s="2086"/>
      <c r="LNL12" s="2086"/>
      <c r="LNM12" s="2086"/>
      <c r="LNN12" s="2086"/>
      <c r="LNO12" s="2086"/>
      <c r="LNP12" s="2086"/>
      <c r="LNQ12" s="2086"/>
      <c r="LNR12" s="2086"/>
      <c r="LNS12" s="2086"/>
      <c r="LNT12" s="2086"/>
      <c r="LNU12" s="2086"/>
      <c r="LNV12" s="2086"/>
      <c r="LNW12" s="2086"/>
      <c r="LNX12" s="2086"/>
      <c r="LNY12" s="2086"/>
      <c r="LNZ12" s="2086"/>
      <c r="LOA12" s="2086"/>
      <c r="LOB12" s="2086"/>
      <c r="LOC12" s="2086"/>
      <c r="LOD12" s="2086"/>
      <c r="LOE12" s="2086"/>
      <c r="LOF12" s="2086"/>
      <c r="LOG12" s="2086"/>
      <c r="LOH12" s="2086"/>
      <c r="LOI12" s="2086"/>
      <c r="LOJ12" s="2086"/>
      <c r="LOK12" s="2086"/>
      <c r="LOL12" s="2086"/>
      <c r="LOM12" s="2086"/>
      <c r="LON12" s="2086"/>
      <c r="LOO12" s="2086"/>
      <c r="LOP12" s="2086"/>
      <c r="LOQ12" s="2086"/>
      <c r="LOR12" s="2086"/>
      <c r="LOS12" s="2086"/>
      <c r="LOT12" s="2086"/>
      <c r="LOU12" s="2086"/>
      <c r="LOV12" s="2086"/>
      <c r="LOW12" s="2086"/>
      <c r="LOX12" s="2086"/>
      <c r="LOY12" s="2086"/>
      <c r="LOZ12" s="2086"/>
      <c r="LPA12" s="2086"/>
      <c r="LPB12" s="2086"/>
      <c r="LPC12" s="2086"/>
      <c r="LPD12" s="2086"/>
      <c r="LPE12" s="2086"/>
      <c r="LPF12" s="2086"/>
      <c r="LPG12" s="2086"/>
      <c r="LPH12" s="2086"/>
      <c r="LPI12" s="2086"/>
      <c r="LPJ12" s="2086"/>
      <c r="LPK12" s="2086"/>
      <c r="LPL12" s="2086"/>
      <c r="LPM12" s="2086"/>
      <c r="LPN12" s="2086"/>
      <c r="LPO12" s="2086"/>
      <c r="LPP12" s="2086"/>
      <c r="LPQ12" s="2086"/>
      <c r="LPR12" s="2086"/>
      <c r="LPS12" s="2086"/>
      <c r="LPT12" s="2086"/>
      <c r="LPU12" s="2086"/>
      <c r="LPV12" s="2086"/>
      <c r="LPW12" s="2086"/>
      <c r="LPX12" s="2086"/>
      <c r="LPY12" s="2086"/>
      <c r="LPZ12" s="2086"/>
      <c r="LQA12" s="2086"/>
      <c r="LQB12" s="2086"/>
      <c r="LQC12" s="2086"/>
      <c r="LQD12" s="2086"/>
      <c r="LQE12" s="2086"/>
      <c r="LQF12" s="2086"/>
      <c r="LQG12" s="2086"/>
      <c r="LQH12" s="2086"/>
      <c r="LQI12" s="2086"/>
      <c r="LQJ12" s="2086"/>
      <c r="LQK12" s="2086"/>
      <c r="LQL12" s="2086"/>
      <c r="LQM12" s="2086"/>
      <c r="LQN12" s="2086"/>
      <c r="LQO12" s="2086"/>
      <c r="LQP12" s="2086"/>
      <c r="LQQ12" s="2086"/>
      <c r="LQR12" s="2086"/>
      <c r="LQS12" s="2086"/>
      <c r="LQT12" s="2086"/>
      <c r="LQU12" s="2086"/>
      <c r="LQV12" s="2086"/>
      <c r="LQW12" s="2086"/>
      <c r="LQX12" s="2086"/>
      <c r="LQY12" s="2086"/>
      <c r="LQZ12" s="2086"/>
      <c r="LRA12" s="2086"/>
      <c r="LRB12" s="2086"/>
      <c r="LRC12" s="2086"/>
      <c r="LRD12" s="2086"/>
      <c r="LRE12" s="2086"/>
      <c r="LRF12" s="2086"/>
      <c r="LRG12" s="2086"/>
      <c r="LRH12" s="2086"/>
      <c r="LRI12" s="2086"/>
      <c r="LRJ12" s="2086"/>
      <c r="LRK12" s="2086"/>
      <c r="LRL12" s="2086"/>
      <c r="LRM12" s="2086"/>
      <c r="LRN12" s="2086"/>
      <c r="LRO12" s="2086"/>
      <c r="LRP12" s="2086"/>
      <c r="LRQ12" s="2086"/>
      <c r="LRR12" s="2086"/>
      <c r="LRS12" s="2086"/>
      <c r="LRT12" s="2086"/>
      <c r="LRU12" s="2086"/>
      <c r="LRV12" s="2086"/>
      <c r="LRW12" s="2086"/>
      <c r="LRX12" s="2086"/>
      <c r="LRY12" s="2086"/>
      <c r="LRZ12" s="2086"/>
      <c r="LSA12" s="2086"/>
      <c r="LSB12" s="2086"/>
      <c r="LSC12" s="2086"/>
      <c r="LSD12" s="2086"/>
      <c r="LSE12" s="2086"/>
      <c r="LSF12" s="2086"/>
      <c r="LSG12" s="2086"/>
      <c r="LSH12" s="2086"/>
      <c r="LSI12" s="2086"/>
      <c r="LSJ12" s="2086"/>
      <c r="LSK12" s="2086"/>
      <c r="LSL12" s="2086"/>
      <c r="LSM12" s="2086"/>
      <c r="LSN12" s="2086"/>
      <c r="LSO12" s="2086"/>
      <c r="LSP12" s="2086"/>
      <c r="LSQ12" s="2086"/>
      <c r="LSR12" s="2086"/>
      <c r="LSS12" s="2086"/>
      <c r="LST12" s="2086"/>
      <c r="LSU12" s="2086"/>
      <c r="LSV12" s="2086"/>
      <c r="LSW12" s="2086"/>
      <c r="LSX12" s="2086"/>
      <c r="LSY12" s="2086"/>
      <c r="LSZ12" s="2086"/>
      <c r="LTA12" s="2086"/>
      <c r="LTB12" s="2086"/>
      <c r="LTC12" s="2086"/>
      <c r="LTD12" s="2086"/>
      <c r="LTE12" s="2086"/>
      <c r="LTF12" s="2086"/>
      <c r="LTG12" s="2086"/>
      <c r="LTH12" s="2086"/>
      <c r="LTI12" s="2086"/>
      <c r="LTJ12" s="2086"/>
      <c r="LTK12" s="2086"/>
      <c r="LTL12" s="2086"/>
      <c r="LTM12" s="2086"/>
      <c r="LTN12" s="2086"/>
      <c r="LTO12" s="2086"/>
      <c r="LTP12" s="2086"/>
      <c r="LTQ12" s="2086"/>
      <c r="LTR12" s="2086"/>
      <c r="LTS12" s="2086"/>
      <c r="LTT12" s="2086"/>
      <c r="LTU12" s="2086"/>
      <c r="LTV12" s="2086"/>
      <c r="LTW12" s="2086"/>
      <c r="LTX12" s="2086"/>
      <c r="LTY12" s="2086"/>
      <c r="LTZ12" s="2086"/>
      <c r="LUA12" s="2086"/>
      <c r="LUB12" s="2086"/>
      <c r="LUC12" s="2086"/>
      <c r="LUD12" s="2086"/>
      <c r="LUE12" s="2086"/>
      <c r="LUF12" s="2086"/>
      <c r="LUG12" s="2086"/>
      <c r="LUH12" s="2086"/>
      <c r="LUI12" s="2086"/>
      <c r="LUJ12" s="2086"/>
      <c r="LUK12" s="2086"/>
      <c r="LUL12" s="2086"/>
      <c r="LUM12" s="2086"/>
      <c r="LUN12" s="2086"/>
      <c r="LUO12" s="2086"/>
      <c r="LUP12" s="2086"/>
      <c r="LUQ12" s="2086"/>
      <c r="LUR12" s="2086"/>
      <c r="LUS12" s="2086"/>
      <c r="LUT12" s="2086"/>
      <c r="LUU12" s="2086"/>
      <c r="LUV12" s="2086"/>
      <c r="LUW12" s="2086"/>
      <c r="LUX12" s="2086"/>
      <c r="LUY12" s="2086"/>
      <c r="LUZ12" s="2086"/>
      <c r="LVA12" s="2086"/>
      <c r="LVB12" s="2086"/>
      <c r="LVC12" s="2086"/>
      <c r="LVD12" s="2086"/>
      <c r="LVE12" s="2086"/>
      <c r="LVF12" s="2086"/>
      <c r="LVG12" s="2086"/>
      <c r="LVH12" s="2086"/>
      <c r="LVI12" s="2086"/>
      <c r="LVJ12" s="2086"/>
      <c r="LVK12" s="2086"/>
      <c r="LVL12" s="2086"/>
      <c r="LVM12" s="2086"/>
      <c r="LVN12" s="2086"/>
      <c r="LVO12" s="2086"/>
      <c r="LVP12" s="2086"/>
      <c r="LVQ12" s="2086"/>
      <c r="LVR12" s="2086"/>
      <c r="LVS12" s="2086"/>
      <c r="LVT12" s="2086"/>
      <c r="LVU12" s="2086"/>
      <c r="LVV12" s="2086"/>
      <c r="LVW12" s="2086"/>
      <c r="LVX12" s="2086"/>
      <c r="LVY12" s="2086"/>
      <c r="LVZ12" s="2086"/>
      <c r="LWA12" s="2086"/>
      <c r="LWB12" s="2086"/>
      <c r="LWC12" s="2086"/>
      <c r="LWD12" s="2086"/>
      <c r="LWE12" s="2086"/>
      <c r="LWF12" s="2086"/>
      <c r="LWG12" s="2086"/>
      <c r="LWH12" s="2086"/>
      <c r="LWI12" s="2086"/>
      <c r="LWJ12" s="2086"/>
      <c r="LWK12" s="2086"/>
      <c r="LWL12" s="2086"/>
      <c r="LWM12" s="2086"/>
      <c r="LWN12" s="2086"/>
      <c r="LWO12" s="2086"/>
      <c r="LWP12" s="2086"/>
      <c r="LWQ12" s="2086"/>
      <c r="LWR12" s="2086"/>
      <c r="LWS12" s="2086"/>
      <c r="LWT12" s="2086"/>
      <c r="LWU12" s="2086"/>
      <c r="LWV12" s="2086"/>
      <c r="LWW12" s="2086"/>
      <c r="LWX12" s="2086"/>
      <c r="LWY12" s="2086"/>
      <c r="LWZ12" s="2086"/>
      <c r="LXA12" s="2086"/>
      <c r="LXB12" s="2086"/>
      <c r="LXC12" s="2086"/>
      <c r="LXD12" s="2086"/>
      <c r="LXE12" s="2086"/>
      <c r="LXF12" s="2086"/>
      <c r="LXG12" s="2086"/>
      <c r="LXH12" s="2086"/>
      <c r="LXI12" s="2086"/>
      <c r="LXJ12" s="2086"/>
      <c r="LXK12" s="2086"/>
      <c r="LXL12" s="2086"/>
      <c r="LXM12" s="2086"/>
      <c r="LXN12" s="2086"/>
      <c r="LXO12" s="2086"/>
      <c r="LXP12" s="2086"/>
      <c r="LXQ12" s="2086"/>
      <c r="LXR12" s="2086"/>
      <c r="LXS12" s="2086"/>
      <c r="LXT12" s="2086"/>
      <c r="LXU12" s="2086"/>
      <c r="LXV12" s="2086"/>
      <c r="LXW12" s="2086"/>
      <c r="LXX12" s="2086"/>
      <c r="LXY12" s="2086"/>
      <c r="LXZ12" s="2086"/>
      <c r="LYA12" s="2086"/>
      <c r="LYB12" s="2086"/>
      <c r="LYC12" s="2086"/>
      <c r="LYD12" s="2086"/>
      <c r="LYE12" s="2086"/>
      <c r="LYF12" s="2086"/>
      <c r="LYG12" s="2086"/>
      <c r="LYH12" s="2086"/>
      <c r="LYI12" s="2086"/>
      <c r="LYJ12" s="2086"/>
      <c r="LYK12" s="2086"/>
      <c r="LYL12" s="2086"/>
      <c r="LYM12" s="2086"/>
      <c r="LYN12" s="2086"/>
      <c r="LYO12" s="2086"/>
      <c r="LYP12" s="2086"/>
      <c r="LYQ12" s="2086"/>
      <c r="LYR12" s="2086"/>
      <c r="LYS12" s="2086"/>
      <c r="LYT12" s="2086"/>
      <c r="LYU12" s="2086"/>
      <c r="LYV12" s="2086"/>
      <c r="LYW12" s="2086"/>
      <c r="LYX12" s="2086"/>
      <c r="LYY12" s="2086"/>
      <c r="LYZ12" s="2086"/>
      <c r="LZA12" s="2086"/>
      <c r="LZB12" s="2086"/>
      <c r="LZC12" s="2086"/>
      <c r="LZD12" s="2086"/>
      <c r="LZE12" s="2086"/>
      <c r="LZF12" s="2086"/>
      <c r="LZG12" s="2086"/>
      <c r="LZH12" s="2086"/>
      <c r="LZI12" s="2086"/>
      <c r="LZJ12" s="2086"/>
      <c r="LZK12" s="2086"/>
      <c r="LZL12" s="2086"/>
      <c r="LZM12" s="2086"/>
      <c r="LZN12" s="2086"/>
      <c r="LZO12" s="2086"/>
      <c r="LZP12" s="2086"/>
      <c r="LZQ12" s="2086"/>
      <c r="LZR12" s="2086"/>
      <c r="LZS12" s="2086"/>
      <c r="LZT12" s="2086"/>
      <c r="LZU12" s="2086"/>
      <c r="LZV12" s="2086"/>
      <c r="LZW12" s="2086"/>
      <c r="LZX12" s="2086"/>
      <c r="LZY12" s="2086"/>
      <c r="LZZ12" s="2086"/>
      <c r="MAA12" s="2086"/>
      <c r="MAB12" s="2086"/>
      <c r="MAC12" s="2086"/>
      <c r="MAD12" s="2086"/>
      <c r="MAE12" s="2086"/>
      <c r="MAF12" s="2086"/>
      <c r="MAG12" s="2086"/>
      <c r="MAH12" s="2086"/>
      <c r="MAI12" s="2086"/>
      <c r="MAJ12" s="2086"/>
      <c r="MAK12" s="2086"/>
      <c r="MAL12" s="2086"/>
      <c r="MAM12" s="2086"/>
      <c r="MAN12" s="2086"/>
      <c r="MAO12" s="2086"/>
      <c r="MAP12" s="2086"/>
      <c r="MAQ12" s="2086"/>
      <c r="MAR12" s="2086"/>
      <c r="MAS12" s="2086"/>
      <c r="MAT12" s="2086"/>
      <c r="MAU12" s="2086"/>
      <c r="MAV12" s="2086"/>
      <c r="MAW12" s="2086"/>
      <c r="MAX12" s="2086"/>
      <c r="MAY12" s="2086"/>
      <c r="MAZ12" s="2086"/>
      <c r="MBA12" s="2086"/>
      <c r="MBB12" s="2086"/>
      <c r="MBC12" s="2086"/>
      <c r="MBD12" s="2086"/>
      <c r="MBE12" s="2086"/>
      <c r="MBF12" s="2086"/>
      <c r="MBG12" s="2086"/>
      <c r="MBH12" s="2086"/>
      <c r="MBI12" s="2086"/>
      <c r="MBJ12" s="2086"/>
      <c r="MBK12" s="2086"/>
      <c r="MBL12" s="2086"/>
      <c r="MBM12" s="2086"/>
      <c r="MBN12" s="2086"/>
      <c r="MBO12" s="2086"/>
      <c r="MBP12" s="2086"/>
      <c r="MBQ12" s="2086"/>
      <c r="MBR12" s="2086"/>
      <c r="MBS12" s="2086"/>
      <c r="MBT12" s="2086"/>
      <c r="MBU12" s="2086"/>
      <c r="MBV12" s="2086"/>
      <c r="MBW12" s="2086"/>
      <c r="MBX12" s="2086"/>
      <c r="MBY12" s="2086"/>
      <c r="MBZ12" s="2086"/>
      <c r="MCA12" s="2086"/>
      <c r="MCB12" s="2086"/>
      <c r="MCC12" s="2086"/>
      <c r="MCD12" s="2086"/>
      <c r="MCE12" s="2086"/>
      <c r="MCF12" s="2086"/>
      <c r="MCG12" s="2086"/>
      <c r="MCH12" s="2086"/>
      <c r="MCI12" s="2086"/>
      <c r="MCJ12" s="2086"/>
      <c r="MCK12" s="2086"/>
      <c r="MCL12" s="2086"/>
      <c r="MCM12" s="2086"/>
      <c r="MCN12" s="2086"/>
      <c r="MCO12" s="2086"/>
      <c r="MCP12" s="2086"/>
      <c r="MCQ12" s="2086"/>
      <c r="MCR12" s="2086"/>
      <c r="MCS12" s="2086"/>
      <c r="MCT12" s="2086"/>
      <c r="MCU12" s="2086"/>
      <c r="MCV12" s="2086"/>
      <c r="MCW12" s="2086"/>
      <c r="MCX12" s="2086"/>
      <c r="MCY12" s="2086"/>
      <c r="MCZ12" s="2086"/>
      <c r="MDA12" s="2086"/>
      <c r="MDB12" s="2086"/>
      <c r="MDC12" s="2086"/>
      <c r="MDD12" s="2086"/>
      <c r="MDE12" s="2086"/>
      <c r="MDF12" s="2086"/>
      <c r="MDG12" s="2086"/>
      <c r="MDH12" s="2086"/>
      <c r="MDI12" s="2086"/>
      <c r="MDJ12" s="2086"/>
      <c r="MDK12" s="2086"/>
      <c r="MDL12" s="2086"/>
      <c r="MDM12" s="2086"/>
      <c r="MDN12" s="2086"/>
      <c r="MDO12" s="2086"/>
      <c r="MDP12" s="2086"/>
      <c r="MDQ12" s="2086"/>
      <c r="MDR12" s="2086"/>
      <c r="MDS12" s="2086"/>
      <c r="MDT12" s="2086"/>
      <c r="MDU12" s="2086"/>
      <c r="MDV12" s="2086"/>
      <c r="MDW12" s="2086"/>
      <c r="MDX12" s="2086"/>
      <c r="MDY12" s="2086"/>
      <c r="MDZ12" s="2086"/>
      <c r="MEA12" s="2086"/>
      <c r="MEB12" s="2086"/>
      <c r="MEC12" s="2086"/>
      <c r="MED12" s="2086"/>
      <c r="MEE12" s="2086"/>
      <c r="MEF12" s="2086"/>
      <c r="MEG12" s="2086"/>
      <c r="MEH12" s="2086"/>
      <c r="MEI12" s="2086"/>
      <c r="MEJ12" s="2086"/>
      <c r="MEK12" s="2086"/>
      <c r="MEL12" s="2086"/>
      <c r="MEM12" s="2086"/>
      <c r="MEN12" s="2086"/>
      <c r="MEO12" s="2086"/>
      <c r="MEP12" s="2086"/>
      <c r="MEQ12" s="2086"/>
      <c r="MER12" s="2086"/>
      <c r="MES12" s="2086"/>
      <c r="MET12" s="2086"/>
      <c r="MEU12" s="2086"/>
      <c r="MEV12" s="2086"/>
      <c r="MEW12" s="2086"/>
      <c r="MEX12" s="2086"/>
      <c r="MEY12" s="2086"/>
      <c r="MEZ12" s="2086"/>
      <c r="MFA12" s="2086"/>
      <c r="MFB12" s="2086"/>
      <c r="MFC12" s="2086"/>
      <c r="MFD12" s="2086"/>
      <c r="MFE12" s="2086"/>
      <c r="MFF12" s="2086"/>
      <c r="MFG12" s="2086"/>
      <c r="MFH12" s="2086"/>
      <c r="MFI12" s="2086"/>
      <c r="MFJ12" s="2086"/>
      <c r="MFK12" s="2086"/>
      <c r="MFL12" s="2086"/>
      <c r="MFM12" s="2086"/>
      <c r="MFN12" s="2086"/>
      <c r="MFO12" s="2086"/>
      <c r="MFP12" s="2086"/>
      <c r="MFQ12" s="2086"/>
      <c r="MFR12" s="2086"/>
      <c r="MFS12" s="2086"/>
      <c r="MFT12" s="2086"/>
      <c r="MFU12" s="2086"/>
      <c r="MFV12" s="2086"/>
      <c r="MFW12" s="2086"/>
      <c r="MFX12" s="2086"/>
      <c r="MFY12" s="2086"/>
      <c r="MFZ12" s="2086"/>
      <c r="MGA12" s="2086"/>
      <c r="MGB12" s="2086"/>
      <c r="MGC12" s="2086"/>
      <c r="MGD12" s="2086"/>
      <c r="MGE12" s="2086"/>
      <c r="MGF12" s="2086"/>
      <c r="MGG12" s="2086"/>
      <c r="MGH12" s="2086"/>
      <c r="MGI12" s="2086"/>
      <c r="MGJ12" s="2086"/>
      <c r="MGK12" s="2086"/>
      <c r="MGL12" s="2086"/>
      <c r="MGM12" s="2086"/>
      <c r="MGN12" s="2086"/>
      <c r="MGO12" s="2086"/>
      <c r="MGP12" s="2086"/>
      <c r="MGQ12" s="2086"/>
      <c r="MGR12" s="2086"/>
      <c r="MGS12" s="2086"/>
      <c r="MGT12" s="2086"/>
      <c r="MGU12" s="2086"/>
      <c r="MGV12" s="2086"/>
      <c r="MGW12" s="2086"/>
      <c r="MGX12" s="2086"/>
      <c r="MGY12" s="2086"/>
      <c r="MGZ12" s="2086"/>
      <c r="MHA12" s="2086"/>
      <c r="MHB12" s="2086"/>
      <c r="MHC12" s="2086"/>
      <c r="MHD12" s="2086"/>
      <c r="MHE12" s="2086"/>
      <c r="MHF12" s="2086"/>
      <c r="MHG12" s="2086"/>
      <c r="MHH12" s="2086"/>
      <c r="MHI12" s="2086"/>
      <c r="MHJ12" s="2086"/>
      <c r="MHK12" s="2086"/>
      <c r="MHL12" s="2086"/>
      <c r="MHM12" s="2086"/>
      <c r="MHN12" s="2086"/>
      <c r="MHO12" s="2086"/>
      <c r="MHP12" s="2086"/>
      <c r="MHQ12" s="2086"/>
      <c r="MHR12" s="2086"/>
      <c r="MHS12" s="2086"/>
      <c r="MHT12" s="2086"/>
      <c r="MHU12" s="2086"/>
      <c r="MHV12" s="2086"/>
      <c r="MHW12" s="2086"/>
      <c r="MHX12" s="2086"/>
      <c r="MHY12" s="2086"/>
      <c r="MHZ12" s="2086"/>
      <c r="MIA12" s="2086"/>
      <c r="MIB12" s="2086"/>
      <c r="MIC12" s="2086"/>
      <c r="MID12" s="2086"/>
      <c r="MIE12" s="2086"/>
      <c r="MIF12" s="2086"/>
      <c r="MIG12" s="2086"/>
      <c r="MIH12" s="2086"/>
      <c r="MII12" s="2086"/>
      <c r="MIJ12" s="2086"/>
      <c r="MIK12" s="2086"/>
      <c r="MIL12" s="2086"/>
      <c r="MIM12" s="2086"/>
      <c r="MIN12" s="2086"/>
      <c r="MIO12" s="2086"/>
      <c r="MIP12" s="2086"/>
      <c r="MIQ12" s="2086"/>
      <c r="MIR12" s="2086"/>
      <c r="MIS12" s="2086"/>
      <c r="MIT12" s="2086"/>
      <c r="MIU12" s="2086"/>
      <c r="MIV12" s="2086"/>
      <c r="MIW12" s="2086"/>
      <c r="MIX12" s="2086"/>
      <c r="MIY12" s="2086"/>
      <c r="MIZ12" s="2086"/>
      <c r="MJA12" s="2086"/>
      <c r="MJB12" s="2086"/>
      <c r="MJC12" s="2086"/>
      <c r="MJD12" s="2086"/>
      <c r="MJE12" s="2086"/>
      <c r="MJF12" s="2086"/>
      <c r="MJG12" s="2086"/>
      <c r="MJH12" s="2086"/>
      <c r="MJI12" s="2086"/>
      <c r="MJJ12" s="2086"/>
      <c r="MJK12" s="2086"/>
      <c r="MJL12" s="2086"/>
      <c r="MJM12" s="2086"/>
      <c r="MJN12" s="2086"/>
      <c r="MJO12" s="2086"/>
      <c r="MJP12" s="2086"/>
      <c r="MJQ12" s="2086"/>
      <c r="MJR12" s="2086"/>
      <c r="MJS12" s="2086"/>
      <c r="MJT12" s="2086"/>
      <c r="MJU12" s="2086"/>
      <c r="MJV12" s="2086"/>
      <c r="MJW12" s="2086"/>
      <c r="MJX12" s="2086"/>
      <c r="MJY12" s="2086"/>
      <c r="MJZ12" s="2086"/>
      <c r="MKA12" s="2086"/>
      <c r="MKB12" s="2086"/>
      <c r="MKC12" s="2086"/>
      <c r="MKD12" s="2086"/>
      <c r="MKE12" s="2086"/>
      <c r="MKF12" s="2086"/>
      <c r="MKG12" s="2086"/>
      <c r="MKH12" s="2086"/>
      <c r="MKI12" s="2086"/>
      <c r="MKJ12" s="2086"/>
      <c r="MKK12" s="2086"/>
      <c r="MKL12" s="2086"/>
      <c r="MKM12" s="2086"/>
      <c r="MKN12" s="2086"/>
      <c r="MKO12" s="2086"/>
      <c r="MKP12" s="2086"/>
      <c r="MKQ12" s="2086"/>
      <c r="MKR12" s="2086"/>
      <c r="MKS12" s="2086"/>
      <c r="MKT12" s="2086"/>
      <c r="MKU12" s="2086"/>
      <c r="MKV12" s="2086"/>
      <c r="MKW12" s="2086"/>
      <c r="MKX12" s="2086"/>
      <c r="MKY12" s="2086"/>
      <c r="MKZ12" s="2086"/>
      <c r="MLA12" s="2086"/>
      <c r="MLB12" s="2086"/>
      <c r="MLC12" s="2086"/>
      <c r="MLD12" s="2086"/>
      <c r="MLE12" s="2086"/>
      <c r="MLF12" s="2086"/>
      <c r="MLG12" s="2086"/>
      <c r="MLH12" s="2086"/>
      <c r="MLI12" s="2086"/>
      <c r="MLJ12" s="2086"/>
      <c r="MLK12" s="2086"/>
      <c r="MLL12" s="2086"/>
      <c r="MLM12" s="2086"/>
      <c r="MLN12" s="2086"/>
      <c r="MLO12" s="2086"/>
      <c r="MLP12" s="2086"/>
      <c r="MLQ12" s="2086"/>
      <c r="MLR12" s="2086"/>
      <c r="MLS12" s="2086"/>
      <c r="MLT12" s="2086"/>
      <c r="MLU12" s="2086"/>
      <c r="MLV12" s="2086"/>
      <c r="MLW12" s="2086"/>
      <c r="MLX12" s="2086"/>
      <c r="MLY12" s="2086"/>
      <c r="MLZ12" s="2086"/>
      <c r="MMA12" s="2086"/>
      <c r="MMB12" s="2086"/>
      <c r="MMC12" s="2086"/>
      <c r="MMD12" s="2086"/>
      <c r="MME12" s="2086"/>
      <c r="MMF12" s="2086"/>
      <c r="MMG12" s="2086"/>
      <c r="MMH12" s="2086"/>
      <c r="MMI12" s="2086"/>
      <c r="MMJ12" s="2086"/>
      <c r="MMK12" s="2086"/>
      <c r="MML12" s="2086"/>
      <c r="MMM12" s="2086"/>
      <c r="MMN12" s="2086"/>
      <c r="MMO12" s="2086"/>
      <c r="MMP12" s="2086"/>
      <c r="MMQ12" s="2086"/>
      <c r="MMR12" s="2086"/>
      <c r="MMS12" s="2086"/>
      <c r="MMT12" s="2086"/>
      <c r="MMU12" s="2086"/>
      <c r="MMV12" s="2086"/>
      <c r="MMW12" s="2086"/>
      <c r="MMX12" s="2086"/>
      <c r="MMY12" s="2086"/>
      <c r="MMZ12" s="2086"/>
      <c r="MNA12" s="2086"/>
      <c r="MNB12" s="2086"/>
      <c r="MNC12" s="2086"/>
      <c r="MND12" s="2086"/>
      <c r="MNE12" s="2086"/>
      <c r="MNF12" s="2086"/>
      <c r="MNG12" s="2086"/>
      <c r="MNH12" s="2086"/>
      <c r="MNI12" s="2086"/>
      <c r="MNJ12" s="2086"/>
      <c r="MNK12" s="2086"/>
      <c r="MNL12" s="2086"/>
      <c r="MNM12" s="2086"/>
      <c r="MNN12" s="2086"/>
      <c r="MNO12" s="2086"/>
      <c r="MNP12" s="2086"/>
      <c r="MNQ12" s="2086"/>
      <c r="MNR12" s="2086"/>
      <c r="MNS12" s="2086"/>
      <c r="MNT12" s="2086"/>
      <c r="MNU12" s="2086"/>
      <c r="MNV12" s="2086"/>
      <c r="MNW12" s="2086"/>
      <c r="MNX12" s="2086"/>
      <c r="MNY12" s="2086"/>
      <c r="MNZ12" s="2086"/>
      <c r="MOA12" s="2086"/>
      <c r="MOB12" s="2086"/>
      <c r="MOC12" s="2086"/>
      <c r="MOD12" s="2086"/>
      <c r="MOE12" s="2086"/>
      <c r="MOF12" s="2086"/>
      <c r="MOG12" s="2086"/>
      <c r="MOH12" s="2086"/>
      <c r="MOI12" s="2086"/>
      <c r="MOJ12" s="2086"/>
      <c r="MOK12" s="2086"/>
      <c r="MOL12" s="2086"/>
      <c r="MOM12" s="2086"/>
      <c r="MON12" s="2086"/>
      <c r="MOO12" s="2086"/>
      <c r="MOP12" s="2086"/>
      <c r="MOQ12" s="2086"/>
      <c r="MOR12" s="2086"/>
      <c r="MOS12" s="2086"/>
      <c r="MOT12" s="2086"/>
      <c r="MOU12" s="2086"/>
      <c r="MOV12" s="2086"/>
      <c r="MOW12" s="2086"/>
      <c r="MOX12" s="2086"/>
      <c r="MOY12" s="2086"/>
      <c r="MOZ12" s="2086"/>
      <c r="MPA12" s="2086"/>
      <c r="MPB12" s="2086"/>
      <c r="MPC12" s="2086"/>
      <c r="MPD12" s="2086"/>
      <c r="MPE12" s="2086"/>
      <c r="MPF12" s="2086"/>
      <c r="MPG12" s="2086"/>
      <c r="MPH12" s="2086"/>
      <c r="MPI12" s="2086"/>
      <c r="MPJ12" s="2086"/>
      <c r="MPK12" s="2086"/>
      <c r="MPL12" s="2086"/>
      <c r="MPM12" s="2086"/>
      <c r="MPN12" s="2086"/>
      <c r="MPO12" s="2086"/>
      <c r="MPP12" s="2086"/>
      <c r="MPQ12" s="2086"/>
      <c r="MPR12" s="2086"/>
      <c r="MPS12" s="2086"/>
      <c r="MPT12" s="2086"/>
      <c r="MPU12" s="2086"/>
      <c r="MPV12" s="2086"/>
      <c r="MPW12" s="2086"/>
      <c r="MPX12" s="2086"/>
      <c r="MPY12" s="2086"/>
      <c r="MPZ12" s="2086"/>
      <c r="MQA12" s="2086"/>
      <c r="MQB12" s="2086"/>
      <c r="MQC12" s="2086"/>
      <c r="MQD12" s="2086"/>
      <c r="MQE12" s="2086"/>
      <c r="MQF12" s="2086"/>
      <c r="MQG12" s="2086"/>
      <c r="MQH12" s="2086"/>
      <c r="MQI12" s="2086"/>
      <c r="MQJ12" s="2086"/>
      <c r="MQK12" s="2086"/>
      <c r="MQL12" s="2086"/>
      <c r="MQM12" s="2086"/>
      <c r="MQN12" s="2086"/>
      <c r="MQO12" s="2086"/>
      <c r="MQP12" s="2086"/>
      <c r="MQQ12" s="2086"/>
      <c r="MQR12" s="2086"/>
      <c r="MQS12" s="2086"/>
      <c r="MQT12" s="2086"/>
      <c r="MQU12" s="2086"/>
      <c r="MQV12" s="2086"/>
      <c r="MQW12" s="2086"/>
      <c r="MQX12" s="2086"/>
      <c r="MQY12" s="2086"/>
      <c r="MQZ12" s="2086"/>
      <c r="MRA12" s="2086"/>
      <c r="MRB12" s="2086"/>
      <c r="MRC12" s="2086"/>
      <c r="MRD12" s="2086"/>
      <c r="MRE12" s="2086"/>
      <c r="MRF12" s="2086"/>
      <c r="MRG12" s="2086"/>
      <c r="MRH12" s="2086"/>
      <c r="MRI12" s="2086"/>
      <c r="MRJ12" s="2086"/>
      <c r="MRK12" s="2086"/>
      <c r="MRL12" s="2086"/>
      <c r="MRM12" s="2086"/>
      <c r="MRN12" s="2086"/>
      <c r="MRO12" s="2086"/>
      <c r="MRP12" s="2086"/>
      <c r="MRQ12" s="2086"/>
      <c r="MRR12" s="2086"/>
      <c r="MRS12" s="2086"/>
      <c r="MRT12" s="2086"/>
      <c r="MRU12" s="2086"/>
      <c r="MRV12" s="2086"/>
      <c r="MRW12" s="2086"/>
      <c r="MRX12" s="2086"/>
      <c r="MRY12" s="2086"/>
      <c r="MRZ12" s="2086"/>
      <c r="MSA12" s="2086"/>
      <c r="MSB12" s="2086"/>
      <c r="MSC12" s="2086"/>
      <c r="MSD12" s="2086"/>
      <c r="MSE12" s="2086"/>
      <c r="MSF12" s="2086"/>
      <c r="MSG12" s="2086"/>
      <c r="MSH12" s="2086"/>
      <c r="MSI12" s="2086"/>
      <c r="MSJ12" s="2086"/>
      <c r="MSK12" s="2086"/>
      <c r="MSL12" s="2086"/>
      <c r="MSM12" s="2086"/>
      <c r="MSN12" s="2086"/>
      <c r="MSO12" s="2086"/>
      <c r="MSP12" s="2086"/>
      <c r="MSQ12" s="2086"/>
      <c r="MSR12" s="2086"/>
      <c r="MSS12" s="2086"/>
      <c r="MST12" s="2086"/>
      <c r="MSU12" s="2086"/>
      <c r="MSV12" s="2086"/>
      <c r="MSW12" s="2086"/>
      <c r="MSX12" s="2086"/>
      <c r="MSY12" s="2086"/>
      <c r="MSZ12" s="2086"/>
      <c r="MTA12" s="2086"/>
      <c r="MTB12" s="2086"/>
      <c r="MTC12" s="2086"/>
      <c r="MTD12" s="2086"/>
      <c r="MTE12" s="2086"/>
      <c r="MTF12" s="2086"/>
      <c r="MTG12" s="2086"/>
      <c r="MTH12" s="2086"/>
      <c r="MTI12" s="2086"/>
      <c r="MTJ12" s="2086"/>
      <c r="MTK12" s="2086"/>
      <c r="MTL12" s="2086"/>
      <c r="MTM12" s="2086"/>
      <c r="MTN12" s="2086"/>
      <c r="MTO12" s="2086"/>
      <c r="MTP12" s="2086"/>
      <c r="MTQ12" s="2086"/>
      <c r="MTR12" s="2086"/>
      <c r="MTS12" s="2086"/>
      <c r="MTT12" s="2086"/>
      <c r="MTU12" s="2086"/>
      <c r="MTV12" s="2086"/>
      <c r="MTW12" s="2086"/>
      <c r="MTX12" s="2086"/>
      <c r="MTY12" s="2086"/>
      <c r="MTZ12" s="2086"/>
      <c r="MUA12" s="2086"/>
      <c r="MUB12" s="2086"/>
      <c r="MUC12" s="2086"/>
      <c r="MUD12" s="2086"/>
      <c r="MUE12" s="2086"/>
      <c r="MUF12" s="2086"/>
      <c r="MUG12" s="2086"/>
      <c r="MUH12" s="2086"/>
      <c r="MUI12" s="2086"/>
      <c r="MUJ12" s="2086"/>
      <c r="MUK12" s="2086"/>
      <c r="MUL12" s="2086"/>
      <c r="MUM12" s="2086"/>
      <c r="MUN12" s="2086"/>
      <c r="MUO12" s="2086"/>
      <c r="MUP12" s="2086"/>
      <c r="MUQ12" s="2086"/>
      <c r="MUR12" s="2086"/>
      <c r="MUS12" s="2086"/>
      <c r="MUT12" s="2086"/>
      <c r="MUU12" s="2086"/>
      <c r="MUV12" s="2086"/>
      <c r="MUW12" s="2086"/>
      <c r="MUX12" s="2086"/>
      <c r="MUY12" s="2086"/>
      <c r="MUZ12" s="2086"/>
      <c r="MVA12" s="2086"/>
      <c r="MVB12" s="2086"/>
      <c r="MVC12" s="2086"/>
      <c r="MVD12" s="2086"/>
      <c r="MVE12" s="2086"/>
      <c r="MVF12" s="2086"/>
      <c r="MVG12" s="2086"/>
      <c r="MVH12" s="2086"/>
      <c r="MVI12" s="2086"/>
      <c r="MVJ12" s="2086"/>
      <c r="MVK12" s="2086"/>
      <c r="MVL12" s="2086"/>
      <c r="MVM12" s="2086"/>
      <c r="MVN12" s="2086"/>
      <c r="MVO12" s="2086"/>
      <c r="MVP12" s="2086"/>
      <c r="MVQ12" s="2086"/>
      <c r="MVR12" s="2086"/>
      <c r="MVS12" s="2086"/>
      <c r="MVT12" s="2086"/>
      <c r="MVU12" s="2086"/>
      <c r="MVV12" s="2086"/>
      <c r="MVW12" s="2086"/>
      <c r="MVX12" s="2086"/>
      <c r="MVY12" s="2086"/>
      <c r="MVZ12" s="2086"/>
      <c r="MWA12" s="2086"/>
      <c r="MWB12" s="2086"/>
      <c r="MWC12" s="2086"/>
      <c r="MWD12" s="2086"/>
      <c r="MWE12" s="2086"/>
      <c r="MWF12" s="2086"/>
      <c r="MWG12" s="2086"/>
      <c r="MWH12" s="2086"/>
      <c r="MWI12" s="2086"/>
      <c r="MWJ12" s="2086"/>
      <c r="MWK12" s="2086"/>
      <c r="MWL12" s="2086"/>
      <c r="MWM12" s="2086"/>
      <c r="MWN12" s="2086"/>
      <c r="MWO12" s="2086"/>
      <c r="MWP12" s="2086"/>
      <c r="MWQ12" s="2086"/>
      <c r="MWR12" s="2086"/>
      <c r="MWS12" s="2086"/>
      <c r="MWT12" s="2086"/>
      <c r="MWU12" s="2086"/>
      <c r="MWV12" s="2086"/>
      <c r="MWW12" s="2086"/>
      <c r="MWX12" s="2086"/>
      <c r="MWY12" s="2086"/>
      <c r="MWZ12" s="2086"/>
      <c r="MXA12" s="2086"/>
      <c r="MXB12" s="2086"/>
      <c r="MXC12" s="2086"/>
      <c r="MXD12" s="2086"/>
      <c r="MXE12" s="2086"/>
      <c r="MXF12" s="2086"/>
      <c r="MXG12" s="2086"/>
      <c r="MXH12" s="2086"/>
      <c r="MXI12" s="2086"/>
      <c r="MXJ12" s="2086"/>
      <c r="MXK12" s="2086"/>
      <c r="MXL12" s="2086"/>
      <c r="MXM12" s="2086"/>
      <c r="MXN12" s="2086"/>
      <c r="MXO12" s="2086"/>
      <c r="MXP12" s="2086"/>
      <c r="MXQ12" s="2086"/>
      <c r="MXR12" s="2086"/>
      <c r="MXS12" s="2086"/>
      <c r="MXT12" s="2086"/>
      <c r="MXU12" s="2086"/>
      <c r="MXV12" s="2086"/>
      <c r="MXW12" s="2086"/>
      <c r="MXX12" s="2086"/>
      <c r="MXY12" s="2086"/>
      <c r="MXZ12" s="2086"/>
      <c r="MYA12" s="2086"/>
      <c r="MYB12" s="2086"/>
      <c r="MYC12" s="2086"/>
      <c r="MYD12" s="2086"/>
      <c r="MYE12" s="2086"/>
      <c r="MYF12" s="2086"/>
      <c r="MYG12" s="2086"/>
      <c r="MYH12" s="2086"/>
      <c r="MYI12" s="2086"/>
      <c r="MYJ12" s="2086"/>
      <c r="MYK12" s="2086"/>
      <c r="MYL12" s="2086"/>
      <c r="MYM12" s="2086"/>
      <c r="MYN12" s="2086"/>
      <c r="MYO12" s="2086"/>
      <c r="MYP12" s="2086"/>
      <c r="MYQ12" s="2086"/>
      <c r="MYR12" s="2086"/>
      <c r="MYS12" s="2086"/>
      <c r="MYT12" s="2086"/>
      <c r="MYU12" s="2086"/>
      <c r="MYV12" s="2086"/>
      <c r="MYW12" s="2086"/>
      <c r="MYX12" s="2086"/>
      <c r="MYY12" s="2086"/>
      <c r="MYZ12" s="2086"/>
      <c r="MZA12" s="2086"/>
      <c r="MZB12" s="2086"/>
      <c r="MZC12" s="2086"/>
      <c r="MZD12" s="2086"/>
      <c r="MZE12" s="2086"/>
      <c r="MZF12" s="2086"/>
      <c r="MZG12" s="2086"/>
      <c r="MZH12" s="2086"/>
      <c r="MZI12" s="2086"/>
      <c r="MZJ12" s="2086"/>
      <c r="MZK12" s="2086"/>
      <c r="MZL12" s="2086"/>
      <c r="MZM12" s="2086"/>
      <c r="MZN12" s="2086"/>
      <c r="MZO12" s="2086"/>
      <c r="MZP12" s="2086"/>
      <c r="MZQ12" s="2086"/>
      <c r="MZR12" s="2086"/>
      <c r="MZS12" s="2086"/>
      <c r="MZT12" s="2086"/>
      <c r="MZU12" s="2086"/>
      <c r="MZV12" s="2086"/>
      <c r="MZW12" s="2086"/>
      <c r="MZX12" s="2086"/>
      <c r="MZY12" s="2086"/>
      <c r="MZZ12" s="2086"/>
      <c r="NAA12" s="2086"/>
      <c r="NAB12" s="2086"/>
      <c r="NAC12" s="2086"/>
      <c r="NAD12" s="2086"/>
      <c r="NAE12" s="2086"/>
      <c r="NAF12" s="2086"/>
      <c r="NAG12" s="2086"/>
      <c r="NAH12" s="2086"/>
      <c r="NAI12" s="2086"/>
      <c r="NAJ12" s="2086"/>
      <c r="NAK12" s="2086"/>
      <c r="NAL12" s="2086"/>
      <c r="NAM12" s="2086"/>
      <c r="NAN12" s="2086"/>
      <c r="NAO12" s="2086"/>
      <c r="NAP12" s="2086"/>
      <c r="NAQ12" s="2086"/>
      <c r="NAR12" s="2086"/>
      <c r="NAS12" s="2086"/>
      <c r="NAT12" s="2086"/>
      <c r="NAU12" s="2086"/>
      <c r="NAV12" s="2086"/>
      <c r="NAW12" s="2086"/>
      <c r="NAX12" s="2086"/>
      <c r="NAY12" s="2086"/>
      <c r="NAZ12" s="2086"/>
      <c r="NBA12" s="2086"/>
      <c r="NBB12" s="2086"/>
      <c r="NBC12" s="2086"/>
      <c r="NBD12" s="2086"/>
      <c r="NBE12" s="2086"/>
      <c r="NBF12" s="2086"/>
      <c r="NBG12" s="2086"/>
      <c r="NBH12" s="2086"/>
      <c r="NBI12" s="2086"/>
      <c r="NBJ12" s="2086"/>
      <c r="NBK12" s="2086"/>
      <c r="NBL12" s="2086"/>
      <c r="NBM12" s="2086"/>
      <c r="NBN12" s="2086"/>
      <c r="NBO12" s="2086"/>
      <c r="NBP12" s="2086"/>
      <c r="NBQ12" s="2086"/>
      <c r="NBR12" s="2086"/>
      <c r="NBS12" s="2086"/>
      <c r="NBT12" s="2086"/>
      <c r="NBU12" s="2086"/>
      <c r="NBV12" s="2086"/>
      <c r="NBW12" s="2086"/>
      <c r="NBX12" s="2086"/>
      <c r="NBY12" s="2086"/>
      <c r="NBZ12" s="2086"/>
      <c r="NCA12" s="2086"/>
      <c r="NCB12" s="2086"/>
      <c r="NCC12" s="2086"/>
      <c r="NCD12" s="2086"/>
      <c r="NCE12" s="2086"/>
      <c r="NCF12" s="2086"/>
      <c r="NCG12" s="2086"/>
      <c r="NCH12" s="2086"/>
      <c r="NCI12" s="2086"/>
      <c r="NCJ12" s="2086"/>
      <c r="NCK12" s="2086"/>
      <c r="NCL12" s="2086"/>
      <c r="NCM12" s="2086"/>
      <c r="NCN12" s="2086"/>
      <c r="NCO12" s="2086"/>
      <c r="NCP12" s="2086"/>
      <c r="NCQ12" s="2086"/>
      <c r="NCR12" s="2086"/>
      <c r="NCS12" s="2086"/>
      <c r="NCT12" s="2086"/>
      <c r="NCU12" s="2086"/>
      <c r="NCV12" s="2086"/>
      <c r="NCW12" s="2086"/>
      <c r="NCX12" s="2086"/>
      <c r="NCY12" s="2086"/>
      <c r="NCZ12" s="2086"/>
      <c r="NDA12" s="2086"/>
      <c r="NDB12" s="2086"/>
      <c r="NDC12" s="2086"/>
      <c r="NDD12" s="2086"/>
      <c r="NDE12" s="2086"/>
      <c r="NDF12" s="2086"/>
      <c r="NDG12" s="2086"/>
      <c r="NDH12" s="2086"/>
      <c r="NDI12" s="2086"/>
      <c r="NDJ12" s="2086"/>
      <c r="NDK12" s="2086"/>
      <c r="NDL12" s="2086"/>
      <c r="NDM12" s="2086"/>
      <c r="NDN12" s="2086"/>
      <c r="NDO12" s="2086"/>
      <c r="NDP12" s="2086"/>
      <c r="NDQ12" s="2086"/>
      <c r="NDR12" s="2086"/>
      <c r="NDS12" s="2086"/>
      <c r="NDT12" s="2086"/>
      <c r="NDU12" s="2086"/>
      <c r="NDV12" s="2086"/>
      <c r="NDW12" s="2086"/>
      <c r="NDX12" s="2086"/>
      <c r="NDY12" s="2086"/>
      <c r="NDZ12" s="2086"/>
      <c r="NEA12" s="2086"/>
      <c r="NEB12" s="2086"/>
      <c r="NEC12" s="2086"/>
      <c r="NED12" s="2086"/>
      <c r="NEE12" s="2086"/>
      <c r="NEF12" s="2086"/>
      <c r="NEG12" s="2086"/>
      <c r="NEH12" s="2086"/>
      <c r="NEI12" s="2086"/>
      <c r="NEJ12" s="2086"/>
      <c r="NEK12" s="2086"/>
      <c r="NEL12" s="2086"/>
      <c r="NEM12" s="2086"/>
      <c r="NEN12" s="2086"/>
      <c r="NEO12" s="2086"/>
      <c r="NEP12" s="2086"/>
      <c r="NEQ12" s="2086"/>
      <c r="NER12" s="2086"/>
      <c r="NES12" s="2086"/>
      <c r="NET12" s="2086"/>
      <c r="NEU12" s="2086"/>
      <c r="NEV12" s="2086"/>
      <c r="NEW12" s="2086"/>
      <c r="NEX12" s="2086"/>
      <c r="NEY12" s="2086"/>
      <c r="NEZ12" s="2086"/>
      <c r="NFA12" s="2086"/>
      <c r="NFB12" s="2086"/>
      <c r="NFC12" s="2086"/>
      <c r="NFD12" s="2086"/>
      <c r="NFE12" s="2086"/>
      <c r="NFF12" s="2086"/>
      <c r="NFG12" s="2086"/>
      <c r="NFH12" s="2086"/>
      <c r="NFI12" s="2086"/>
      <c r="NFJ12" s="2086"/>
      <c r="NFK12" s="2086"/>
      <c r="NFL12" s="2086"/>
      <c r="NFM12" s="2086"/>
      <c r="NFN12" s="2086"/>
      <c r="NFO12" s="2086"/>
      <c r="NFP12" s="2086"/>
      <c r="NFQ12" s="2086"/>
      <c r="NFR12" s="2086"/>
      <c r="NFS12" s="2086"/>
      <c r="NFT12" s="2086"/>
      <c r="NFU12" s="2086"/>
      <c r="NFV12" s="2086"/>
      <c r="NFW12" s="2086"/>
      <c r="NFX12" s="2086"/>
      <c r="NFY12" s="2086"/>
      <c r="NFZ12" s="2086"/>
      <c r="NGA12" s="2086"/>
      <c r="NGB12" s="2086"/>
      <c r="NGC12" s="2086"/>
      <c r="NGD12" s="2086"/>
      <c r="NGE12" s="2086"/>
      <c r="NGF12" s="2086"/>
      <c r="NGG12" s="2086"/>
      <c r="NGH12" s="2086"/>
      <c r="NGI12" s="2086"/>
      <c r="NGJ12" s="2086"/>
      <c r="NGK12" s="2086"/>
      <c r="NGL12" s="2086"/>
      <c r="NGM12" s="2086"/>
      <c r="NGN12" s="2086"/>
      <c r="NGO12" s="2086"/>
      <c r="NGP12" s="2086"/>
      <c r="NGQ12" s="2086"/>
      <c r="NGR12" s="2086"/>
      <c r="NGS12" s="2086"/>
      <c r="NGT12" s="2086"/>
      <c r="NGU12" s="2086"/>
      <c r="NGV12" s="2086"/>
      <c r="NGW12" s="2086"/>
      <c r="NGX12" s="2086"/>
      <c r="NGY12" s="2086"/>
      <c r="NGZ12" s="2086"/>
      <c r="NHA12" s="2086"/>
      <c r="NHB12" s="2086"/>
      <c r="NHC12" s="2086"/>
      <c r="NHD12" s="2086"/>
      <c r="NHE12" s="2086"/>
      <c r="NHF12" s="2086"/>
      <c r="NHG12" s="2086"/>
      <c r="NHH12" s="2086"/>
      <c r="NHI12" s="2086"/>
      <c r="NHJ12" s="2086"/>
      <c r="NHK12" s="2086"/>
      <c r="NHL12" s="2086"/>
      <c r="NHM12" s="2086"/>
      <c r="NHN12" s="2086"/>
      <c r="NHO12" s="2086"/>
      <c r="NHP12" s="2086"/>
      <c r="NHQ12" s="2086"/>
      <c r="NHR12" s="2086"/>
      <c r="NHS12" s="2086"/>
      <c r="NHT12" s="2086"/>
      <c r="NHU12" s="2086"/>
      <c r="NHV12" s="2086"/>
      <c r="NHW12" s="2086"/>
      <c r="NHX12" s="2086"/>
      <c r="NHY12" s="2086"/>
      <c r="NHZ12" s="2086"/>
      <c r="NIA12" s="2086"/>
      <c r="NIB12" s="2086"/>
      <c r="NIC12" s="2086"/>
      <c r="NID12" s="2086"/>
      <c r="NIE12" s="2086"/>
      <c r="NIF12" s="2086"/>
      <c r="NIG12" s="2086"/>
      <c r="NIH12" s="2086"/>
      <c r="NII12" s="2086"/>
      <c r="NIJ12" s="2086"/>
      <c r="NIK12" s="2086"/>
      <c r="NIL12" s="2086"/>
      <c r="NIM12" s="2086"/>
      <c r="NIN12" s="2086"/>
      <c r="NIO12" s="2086"/>
      <c r="NIP12" s="2086"/>
      <c r="NIQ12" s="2086"/>
      <c r="NIR12" s="2086"/>
      <c r="NIS12" s="2086"/>
      <c r="NIT12" s="2086"/>
      <c r="NIU12" s="2086"/>
      <c r="NIV12" s="2086"/>
      <c r="NIW12" s="2086"/>
      <c r="NIX12" s="2086"/>
      <c r="NIY12" s="2086"/>
      <c r="NIZ12" s="2086"/>
      <c r="NJA12" s="2086"/>
      <c r="NJB12" s="2086"/>
      <c r="NJC12" s="2086"/>
      <c r="NJD12" s="2086"/>
      <c r="NJE12" s="2086"/>
      <c r="NJF12" s="2086"/>
      <c r="NJG12" s="2086"/>
      <c r="NJH12" s="2086"/>
      <c r="NJI12" s="2086"/>
      <c r="NJJ12" s="2086"/>
      <c r="NJK12" s="2086"/>
      <c r="NJL12" s="2086"/>
      <c r="NJM12" s="2086"/>
      <c r="NJN12" s="2086"/>
      <c r="NJO12" s="2086"/>
      <c r="NJP12" s="2086"/>
      <c r="NJQ12" s="2086"/>
      <c r="NJR12" s="2086"/>
      <c r="NJS12" s="2086"/>
      <c r="NJT12" s="2086"/>
      <c r="NJU12" s="2086"/>
      <c r="NJV12" s="2086"/>
      <c r="NJW12" s="2086"/>
      <c r="NJX12" s="2086"/>
      <c r="NJY12" s="2086"/>
      <c r="NJZ12" s="2086"/>
      <c r="NKA12" s="2086"/>
      <c r="NKB12" s="2086"/>
      <c r="NKC12" s="2086"/>
      <c r="NKD12" s="2086"/>
      <c r="NKE12" s="2086"/>
      <c r="NKF12" s="2086"/>
      <c r="NKG12" s="2086"/>
      <c r="NKH12" s="2086"/>
      <c r="NKI12" s="2086"/>
      <c r="NKJ12" s="2086"/>
      <c r="NKK12" s="2086"/>
      <c r="NKL12" s="2086"/>
      <c r="NKM12" s="2086"/>
      <c r="NKN12" s="2086"/>
      <c r="NKO12" s="2086"/>
      <c r="NKP12" s="2086"/>
      <c r="NKQ12" s="2086"/>
      <c r="NKR12" s="2086"/>
      <c r="NKS12" s="2086"/>
      <c r="NKT12" s="2086"/>
      <c r="NKU12" s="2086"/>
      <c r="NKV12" s="2086"/>
      <c r="NKW12" s="2086"/>
      <c r="NKX12" s="2086"/>
      <c r="NKY12" s="2086"/>
      <c r="NKZ12" s="2086"/>
      <c r="NLA12" s="2086"/>
      <c r="NLB12" s="2086"/>
      <c r="NLC12" s="2086"/>
      <c r="NLD12" s="2086"/>
      <c r="NLE12" s="2086"/>
      <c r="NLF12" s="2086"/>
      <c r="NLG12" s="2086"/>
      <c r="NLH12" s="2086"/>
      <c r="NLI12" s="2086"/>
      <c r="NLJ12" s="2086"/>
      <c r="NLK12" s="2086"/>
      <c r="NLL12" s="2086"/>
      <c r="NLM12" s="2086"/>
      <c r="NLN12" s="2086"/>
      <c r="NLO12" s="2086"/>
      <c r="NLP12" s="2086"/>
      <c r="NLQ12" s="2086"/>
      <c r="NLR12" s="2086"/>
      <c r="NLS12" s="2086"/>
      <c r="NLT12" s="2086"/>
      <c r="NLU12" s="2086"/>
      <c r="NLV12" s="2086"/>
      <c r="NLW12" s="2086"/>
      <c r="NLX12" s="2086"/>
      <c r="NLY12" s="2086"/>
      <c r="NLZ12" s="2086"/>
      <c r="NMA12" s="2086"/>
      <c r="NMB12" s="2086"/>
      <c r="NMC12" s="2086"/>
      <c r="NMD12" s="2086"/>
      <c r="NME12" s="2086"/>
      <c r="NMF12" s="2086"/>
      <c r="NMG12" s="2086"/>
      <c r="NMH12" s="2086"/>
      <c r="NMI12" s="2086"/>
      <c r="NMJ12" s="2086"/>
      <c r="NMK12" s="2086"/>
      <c r="NML12" s="2086"/>
      <c r="NMM12" s="2086"/>
      <c r="NMN12" s="2086"/>
      <c r="NMO12" s="2086"/>
      <c r="NMP12" s="2086"/>
      <c r="NMQ12" s="2086"/>
      <c r="NMR12" s="2086"/>
      <c r="NMS12" s="2086"/>
      <c r="NMT12" s="2086"/>
      <c r="NMU12" s="2086"/>
      <c r="NMV12" s="2086"/>
      <c r="NMW12" s="2086"/>
      <c r="NMX12" s="2086"/>
      <c r="NMY12" s="2086"/>
      <c r="NMZ12" s="2086"/>
      <c r="NNA12" s="2086"/>
      <c r="NNB12" s="2086"/>
      <c r="NNC12" s="2086"/>
      <c r="NND12" s="2086"/>
      <c r="NNE12" s="2086"/>
      <c r="NNF12" s="2086"/>
      <c r="NNG12" s="2086"/>
      <c r="NNH12" s="2086"/>
      <c r="NNI12" s="2086"/>
      <c r="NNJ12" s="2086"/>
      <c r="NNK12" s="2086"/>
      <c r="NNL12" s="2086"/>
      <c r="NNM12" s="2086"/>
      <c r="NNN12" s="2086"/>
      <c r="NNO12" s="2086"/>
      <c r="NNP12" s="2086"/>
      <c r="NNQ12" s="2086"/>
      <c r="NNR12" s="2086"/>
      <c r="NNS12" s="2086"/>
      <c r="NNT12" s="2086"/>
      <c r="NNU12" s="2086"/>
      <c r="NNV12" s="2086"/>
      <c r="NNW12" s="2086"/>
      <c r="NNX12" s="2086"/>
      <c r="NNY12" s="2086"/>
      <c r="NNZ12" s="2086"/>
      <c r="NOA12" s="2086"/>
      <c r="NOB12" s="2086"/>
      <c r="NOC12" s="2086"/>
      <c r="NOD12" s="2086"/>
      <c r="NOE12" s="2086"/>
      <c r="NOF12" s="2086"/>
      <c r="NOG12" s="2086"/>
      <c r="NOH12" s="2086"/>
      <c r="NOI12" s="2086"/>
      <c r="NOJ12" s="2086"/>
      <c r="NOK12" s="2086"/>
      <c r="NOL12" s="2086"/>
      <c r="NOM12" s="2086"/>
      <c r="NON12" s="2086"/>
      <c r="NOO12" s="2086"/>
      <c r="NOP12" s="2086"/>
      <c r="NOQ12" s="2086"/>
      <c r="NOR12" s="2086"/>
      <c r="NOS12" s="2086"/>
      <c r="NOT12" s="2086"/>
      <c r="NOU12" s="2086"/>
      <c r="NOV12" s="2086"/>
      <c r="NOW12" s="2086"/>
      <c r="NOX12" s="2086"/>
      <c r="NOY12" s="2086"/>
      <c r="NOZ12" s="2086"/>
      <c r="NPA12" s="2086"/>
      <c r="NPB12" s="2086"/>
      <c r="NPC12" s="2086"/>
      <c r="NPD12" s="2086"/>
      <c r="NPE12" s="2086"/>
      <c r="NPF12" s="2086"/>
      <c r="NPG12" s="2086"/>
      <c r="NPH12" s="2086"/>
      <c r="NPI12" s="2086"/>
      <c r="NPJ12" s="2086"/>
      <c r="NPK12" s="2086"/>
      <c r="NPL12" s="2086"/>
      <c r="NPM12" s="2086"/>
      <c r="NPN12" s="2086"/>
      <c r="NPO12" s="2086"/>
      <c r="NPP12" s="2086"/>
      <c r="NPQ12" s="2086"/>
      <c r="NPR12" s="2086"/>
      <c r="NPS12" s="2086"/>
      <c r="NPT12" s="2086"/>
      <c r="NPU12" s="2086"/>
      <c r="NPV12" s="2086"/>
      <c r="NPW12" s="2086"/>
      <c r="NPX12" s="2086"/>
      <c r="NPY12" s="2086"/>
      <c r="NPZ12" s="2086"/>
      <c r="NQA12" s="2086"/>
      <c r="NQB12" s="2086"/>
      <c r="NQC12" s="2086"/>
      <c r="NQD12" s="2086"/>
      <c r="NQE12" s="2086"/>
      <c r="NQF12" s="2086"/>
      <c r="NQG12" s="2086"/>
      <c r="NQH12" s="2086"/>
      <c r="NQI12" s="2086"/>
      <c r="NQJ12" s="2086"/>
      <c r="NQK12" s="2086"/>
      <c r="NQL12" s="2086"/>
      <c r="NQM12" s="2086"/>
      <c r="NQN12" s="2086"/>
      <c r="NQO12" s="2086"/>
      <c r="NQP12" s="2086"/>
      <c r="NQQ12" s="2086"/>
      <c r="NQR12" s="2086"/>
      <c r="NQS12" s="2086"/>
      <c r="NQT12" s="2086"/>
      <c r="NQU12" s="2086"/>
      <c r="NQV12" s="2086"/>
      <c r="NQW12" s="2086"/>
      <c r="NQX12" s="2086"/>
      <c r="NQY12" s="2086"/>
      <c r="NQZ12" s="2086"/>
      <c r="NRA12" s="2086"/>
      <c r="NRB12" s="2086"/>
      <c r="NRC12" s="2086"/>
      <c r="NRD12" s="2086"/>
      <c r="NRE12" s="2086"/>
      <c r="NRF12" s="2086"/>
      <c r="NRG12" s="2086"/>
      <c r="NRH12" s="2086"/>
      <c r="NRI12" s="2086"/>
      <c r="NRJ12" s="2086"/>
      <c r="NRK12" s="2086"/>
      <c r="NRL12" s="2086"/>
      <c r="NRM12" s="2086"/>
      <c r="NRN12" s="2086"/>
      <c r="NRO12" s="2086"/>
      <c r="NRP12" s="2086"/>
      <c r="NRQ12" s="2086"/>
      <c r="NRR12" s="2086"/>
      <c r="NRS12" s="2086"/>
      <c r="NRT12" s="2086"/>
      <c r="NRU12" s="2086"/>
      <c r="NRV12" s="2086"/>
      <c r="NRW12" s="2086"/>
      <c r="NRX12" s="2086"/>
      <c r="NRY12" s="2086"/>
      <c r="NRZ12" s="2086"/>
      <c r="NSA12" s="2086"/>
      <c r="NSB12" s="2086"/>
      <c r="NSC12" s="2086"/>
      <c r="NSD12" s="2086"/>
      <c r="NSE12" s="2086"/>
      <c r="NSF12" s="2086"/>
      <c r="NSG12" s="2086"/>
      <c r="NSH12" s="2086"/>
      <c r="NSI12" s="2086"/>
      <c r="NSJ12" s="2086"/>
      <c r="NSK12" s="2086"/>
      <c r="NSL12" s="2086"/>
      <c r="NSM12" s="2086"/>
      <c r="NSN12" s="2086"/>
      <c r="NSO12" s="2086"/>
      <c r="NSP12" s="2086"/>
      <c r="NSQ12" s="2086"/>
      <c r="NSR12" s="2086"/>
      <c r="NSS12" s="2086"/>
      <c r="NST12" s="2086"/>
      <c r="NSU12" s="2086"/>
      <c r="NSV12" s="2086"/>
      <c r="NSW12" s="2086"/>
      <c r="NSX12" s="2086"/>
      <c r="NSY12" s="2086"/>
      <c r="NSZ12" s="2086"/>
      <c r="NTA12" s="2086"/>
      <c r="NTB12" s="2086"/>
      <c r="NTC12" s="2086"/>
      <c r="NTD12" s="2086"/>
      <c r="NTE12" s="2086"/>
      <c r="NTF12" s="2086"/>
      <c r="NTG12" s="2086"/>
      <c r="NTH12" s="2086"/>
      <c r="NTI12" s="2086"/>
      <c r="NTJ12" s="2086"/>
      <c r="NTK12" s="2086"/>
      <c r="NTL12" s="2086"/>
      <c r="NTM12" s="2086"/>
      <c r="NTN12" s="2086"/>
      <c r="NTO12" s="2086"/>
      <c r="NTP12" s="2086"/>
      <c r="NTQ12" s="2086"/>
      <c r="NTR12" s="2086"/>
      <c r="NTS12" s="2086"/>
      <c r="NTT12" s="2086"/>
      <c r="NTU12" s="2086"/>
      <c r="NTV12" s="2086"/>
      <c r="NTW12" s="2086"/>
      <c r="NTX12" s="2086"/>
      <c r="NTY12" s="2086"/>
      <c r="NTZ12" s="2086"/>
      <c r="NUA12" s="2086"/>
      <c r="NUB12" s="2086"/>
      <c r="NUC12" s="2086"/>
      <c r="NUD12" s="2086"/>
      <c r="NUE12" s="2086"/>
      <c r="NUF12" s="2086"/>
      <c r="NUG12" s="2086"/>
      <c r="NUH12" s="2086"/>
      <c r="NUI12" s="2086"/>
      <c r="NUJ12" s="2086"/>
      <c r="NUK12" s="2086"/>
      <c r="NUL12" s="2086"/>
      <c r="NUM12" s="2086"/>
      <c r="NUN12" s="2086"/>
      <c r="NUO12" s="2086"/>
      <c r="NUP12" s="2086"/>
      <c r="NUQ12" s="2086"/>
      <c r="NUR12" s="2086"/>
      <c r="NUS12" s="2086"/>
      <c r="NUT12" s="2086"/>
      <c r="NUU12" s="2086"/>
      <c r="NUV12" s="2086"/>
      <c r="NUW12" s="2086"/>
      <c r="NUX12" s="2086"/>
      <c r="NUY12" s="2086"/>
      <c r="NUZ12" s="2086"/>
      <c r="NVA12" s="2086"/>
      <c r="NVB12" s="2086"/>
      <c r="NVC12" s="2086"/>
      <c r="NVD12" s="2086"/>
      <c r="NVE12" s="2086"/>
      <c r="NVF12" s="2086"/>
      <c r="NVG12" s="2086"/>
      <c r="NVH12" s="2086"/>
      <c r="NVI12" s="2086"/>
      <c r="NVJ12" s="2086"/>
      <c r="NVK12" s="2086"/>
      <c r="NVL12" s="2086"/>
      <c r="NVM12" s="2086"/>
      <c r="NVN12" s="2086"/>
      <c r="NVO12" s="2086"/>
      <c r="NVP12" s="2086"/>
      <c r="NVQ12" s="2086"/>
      <c r="NVR12" s="2086"/>
      <c r="NVS12" s="2086"/>
      <c r="NVT12" s="2086"/>
      <c r="NVU12" s="2086"/>
      <c r="NVV12" s="2086"/>
      <c r="NVW12" s="2086"/>
      <c r="NVX12" s="2086"/>
      <c r="NVY12" s="2086"/>
      <c r="NVZ12" s="2086"/>
      <c r="NWA12" s="2086"/>
      <c r="NWB12" s="2086"/>
      <c r="NWC12" s="2086"/>
      <c r="NWD12" s="2086"/>
      <c r="NWE12" s="2086"/>
      <c r="NWF12" s="2086"/>
      <c r="NWG12" s="2086"/>
      <c r="NWH12" s="2086"/>
      <c r="NWI12" s="2086"/>
      <c r="NWJ12" s="2086"/>
      <c r="NWK12" s="2086"/>
      <c r="NWL12" s="2086"/>
      <c r="NWM12" s="2086"/>
      <c r="NWN12" s="2086"/>
      <c r="NWO12" s="2086"/>
      <c r="NWP12" s="2086"/>
      <c r="NWQ12" s="2086"/>
      <c r="NWR12" s="2086"/>
      <c r="NWS12" s="2086"/>
      <c r="NWT12" s="2086"/>
      <c r="NWU12" s="2086"/>
      <c r="NWV12" s="2086"/>
      <c r="NWW12" s="2086"/>
      <c r="NWX12" s="2086"/>
      <c r="NWY12" s="2086"/>
      <c r="NWZ12" s="2086"/>
      <c r="NXA12" s="2086"/>
      <c r="NXB12" s="2086"/>
      <c r="NXC12" s="2086"/>
      <c r="NXD12" s="2086"/>
      <c r="NXE12" s="2086"/>
      <c r="NXF12" s="2086"/>
      <c r="NXG12" s="2086"/>
      <c r="NXH12" s="2086"/>
      <c r="NXI12" s="2086"/>
      <c r="NXJ12" s="2086"/>
      <c r="NXK12" s="2086"/>
      <c r="NXL12" s="2086"/>
      <c r="NXM12" s="2086"/>
      <c r="NXN12" s="2086"/>
      <c r="NXO12" s="2086"/>
      <c r="NXP12" s="2086"/>
      <c r="NXQ12" s="2086"/>
      <c r="NXR12" s="2086"/>
      <c r="NXS12" s="2086"/>
      <c r="NXT12" s="2086"/>
      <c r="NXU12" s="2086"/>
      <c r="NXV12" s="2086"/>
      <c r="NXW12" s="2086"/>
      <c r="NXX12" s="2086"/>
      <c r="NXY12" s="2086"/>
      <c r="NXZ12" s="2086"/>
      <c r="NYA12" s="2086"/>
      <c r="NYB12" s="2086"/>
      <c r="NYC12" s="2086"/>
      <c r="NYD12" s="2086"/>
      <c r="NYE12" s="2086"/>
      <c r="NYF12" s="2086"/>
      <c r="NYG12" s="2086"/>
      <c r="NYH12" s="2086"/>
      <c r="NYI12" s="2086"/>
      <c r="NYJ12" s="2086"/>
      <c r="NYK12" s="2086"/>
      <c r="NYL12" s="2086"/>
      <c r="NYM12" s="2086"/>
      <c r="NYN12" s="2086"/>
      <c r="NYO12" s="2086"/>
      <c r="NYP12" s="2086"/>
      <c r="NYQ12" s="2086"/>
      <c r="NYR12" s="2086"/>
      <c r="NYS12" s="2086"/>
      <c r="NYT12" s="2086"/>
      <c r="NYU12" s="2086"/>
      <c r="NYV12" s="2086"/>
      <c r="NYW12" s="2086"/>
      <c r="NYX12" s="2086"/>
      <c r="NYY12" s="2086"/>
      <c r="NYZ12" s="2086"/>
      <c r="NZA12" s="2086"/>
      <c r="NZB12" s="2086"/>
      <c r="NZC12" s="2086"/>
      <c r="NZD12" s="2086"/>
      <c r="NZE12" s="2086"/>
      <c r="NZF12" s="2086"/>
      <c r="NZG12" s="2086"/>
      <c r="NZH12" s="2086"/>
      <c r="NZI12" s="2086"/>
      <c r="NZJ12" s="2086"/>
      <c r="NZK12" s="2086"/>
      <c r="NZL12" s="2086"/>
      <c r="NZM12" s="2086"/>
      <c r="NZN12" s="2086"/>
      <c r="NZO12" s="2086"/>
      <c r="NZP12" s="2086"/>
      <c r="NZQ12" s="2086"/>
      <c r="NZR12" s="2086"/>
      <c r="NZS12" s="2086"/>
      <c r="NZT12" s="2086"/>
      <c r="NZU12" s="2086"/>
      <c r="NZV12" s="2086"/>
      <c r="NZW12" s="2086"/>
      <c r="NZX12" s="2086"/>
      <c r="NZY12" s="2086"/>
      <c r="NZZ12" s="2086"/>
      <c r="OAA12" s="2086"/>
      <c r="OAB12" s="2086"/>
      <c r="OAC12" s="2086"/>
      <c r="OAD12" s="2086"/>
      <c r="OAE12" s="2086"/>
      <c r="OAF12" s="2086"/>
      <c r="OAG12" s="2086"/>
      <c r="OAH12" s="2086"/>
      <c r="OAI12" s="2086"/>
      <c r="OAJ12" s="2086"/>
      <c r="OAK12" s="2086"/>
      <c r="OAL12" s="2086"/>
      <c r="OAM12" s="2086"/>
      <c r="OAN12" s="2086"/>
      <c r="OAO12" s="2086"/>
      <c r="OAP12" s="2086"/>
      <c r="OAQ12" s="2086"/>
      <c r="OAR12" s="2086"/>
      <c r="OAS12" s="2086"/>
      <c r="OAT12" s="2086"/>
      <c r="OAU12" s="2086"/>
      <c r="OAV12" s="2086"/>
      <c r="OAW12" s="2086"/>
      <c r="OAX12" s="2086"/>
      <c r="OAY12" s="2086"/>
      <c r="OAZ12" s="2086"/>
      <c r="OBA12" s="2086"/>
      <c r="OBB12" s="2086"/>
      <c r="OBC12" s="2086"/>
      <c r="OBD12" s="2086"/>
      <c r="OBE12" s="2086"/>
      <c r="OBF12" s="2086"/>
      <c r="OBG12" s="2086"/>
      <c r="OBH12" s="2086"/>
      <c r="OBI12" s="2086"/>
      <c r="OBJ12" s="2086"/>
      <c r="OBK12" s="2086"/>
      <c r="OBL12" s="2086"/>
      <c r="OBM12" s="2086"/>
      <c r="OBN12" s="2086"/>
      <c r="OBO12" s="2086"/>
      <c r="OBP12" s="2086"/>
      <c r="OBQ12" s="2086"/>
      <c r="OBR12" s="2086"/>
      <c r="OBS12" s="2086"/>
      <c r="OBT12" s="2086"/>
      <c r="OBU12" s="2086"/>
      <c r="OBV12" s="2086"/>
      <c r="OBW12" s="2086"/>
      <c r="OBX12" s="2086"/>
      <c r="OBY12" s="2086"/>
      <c r="OBZ12" s="2086"/>
      <c r="OCA12" s="2086"/>
      <c r="OCB12" s="2086"/>
      <c r="OCC12" s="2086"/>
      <c r="OCD12" s="2086"/>
      <c r="OCE12" s="2086"/>
      <c r="OCF12" s="2086"/>
      <c r="OCG12" s="2086"/>
      <c r="OCH12" s="2086"/>
      <c r="OCI12" s="2086"/>
      <c r="OCJ12" s="2086"/>
      <c r="OCK12" s="2086"/>
      <c r="OCL12" s="2086"/>
      <c r="OCM12" s="2086"/>
      <c r="OCN12" s="2086"/>
      <c r="OCO12" s="2086"/>
      <c r="OCP12" s="2086"/>
      <c r="OCQ12" s="2086"/>
      <c r="OCR12" s="2086"/>
      <c r="OCS12" s="2086"/>
      <c r="OCT12" s="2086"/>
      <c r="OCU12" s="2086"/>
      <c r="OCV12" s="2086"/>
      <c r="OCW12" s="2086"/>
      <c r="OCX12" s="2086"/>
      <c r="OCY12" s="2086"/>
      <c r="OCZ12" s="2086"/>
      <c r="ODA12" s="2086"/>
      <c r="ODB12" s="2086"/>
      <c r="ODC12" s="2086"/>
      <c r="ODD12" s="2086"/>
      <c r="ODE12" s="2086"/>
      <c r="ODF12" s="2086"/>
      <c r="ODG12" s="2086"/>
      <c r="ODH12" s="2086"/>
      <c r="ODI12" s="2086"/>
      <c r="ODJ12" s="2086"/>
      <c r="ODK12" s="2086"/>
      <c r="ODL12" s="2086"/>
      <c r="ODM12" s="2086"/>
      <c r="ODN12" s="2086"/>
      <c r="ODO12" s="2086"/>
      <c r="ODP12" s="2086"/>
      <c r="ODQ12" s="2086"/>
      <c r="ODR12" s="2086"/>
      <c r="ODS12" s="2086"/>
      <c r="ODT12" s="2086"/>
      <c r="ODU12" s="2086"/>
      <c r="ODV12" s="2086"/>
      <c r="ODW12" s="2086"/>
      <c r="ODX12" s="2086"/>
      <c r="ODY12" s="2086"/>
      <c r="ODZ12" s="2086"/>
      <c r="OEA12" s="2086"/>
      <c r="OEB12" s="2086"/>
      <c r="OEC12" s="2086"/>
      <c r="OED12" s="2086"/>
      <c r="OEE12" s="2086"/>
      <c r="OEF12" s="2086"/>
      <c r="OEG12" s="2086"/>
      <c r="OEH12" s="2086"/>
      <c r="OEI12" s="2086"/>
      <c r="OEJ12" s="2086"/>
      <c r="OEK12" s="2086"/>
      <c r="OEL12" s="2086"/>
      <c r="OEM12" s="2086"/>
      <c r="OEN12" s="2086"/>
      <c r="OEO12" s="2086"/>
      <c r="OEP12" s="2086"/>
      <c r="OEQ12" s="2086"/>
      <c r="OER12" s="2086"/>
      <c r="OES12" s="2086"/>
      <c r="OET12" s="2086"/>
      <c r="OEU12" s="2086"/>
      <c r="OEV12" s="2086"/>
      <c r="OEW12" s="2086"/>
      <c r="OEX12" s="2086"/>
      <c r="OEY12" s="2086"/>
      <c r="OEZ12" s="2086"/>
      <c r="OFA12" s="2086"/>
      <c r="OFB12" s="2086"/>
      <c r="OFC12" s="2086"/>
      <c r="OFD12" s="2086"/>
      <c r="OFE12" s="2086"/>
      <c r="OFF12" s="2086"/>
      <c r="OFG12" s="2086"/>
      <c r="OFH12" s="2086"/>
      <c r="OFI12" s="2086"/>
      <c r="OFJ12" s="2086"/>
      <c r="OFK12" s="2086"/>
      <c r="OFL12" s="2086"/>
      <c r="OFM12" s="2086"/>
      <c r="OFN12" s="2086"/>
      <c r="OFO12" s="2086"/>
      <c r="OFP12" s="2086"/>
      <c r="OFQ12" s="2086"/>
      <c r="OFR12" s="2086"/>
      <c r="OFS12" s="2086"/>
      <c r="OFT12" s="2086"/>
      <c r="OFU12" s="2086"/>
      <c r="OFV12" s="2086"/>
      <c r="OFW12" s="2086"/>
      <c r="OFX12" s="2086"/>
      <c r="OFY12" s="2086"/>
      <c r="OFZ12" s="2086"/>
      <c r="OGA12" s="2086"/>
      <c r="OGB12" s="2086"/>
      <c r="OGC12" s="2086"/>
      <c r="OGD12" s="2086"/>
      <c r="OGE12" s="2086"/>
      <c r="OGF12" s="2086"/>
      <c r="OGG12" s="2086"/>
      <c r="OGH12" s="2086"/>
      <c r="OGI12" s="2086"/>
      <c r="OGJ12" s="2086"/>
      <c r="OGK12" s="2086"/>
      <c r="OGL12" s="2086"/>
      <c r="OGM12" s="2086"/>
      <c r="OGN12" s="2086"/>
      <c r="OGO12" s="2086"/>
      <c r="OGP12" s="2086"/>
      <c r="OGQ12" s="2086"/>
      <c r="OGR12" s="2086"/>
      <c r="OGS12" s="2086"/>
      <c r="OGT12" s="2086"/>
      <c r="OGU12" s="2086"/>
      <c r="OGV12" s="2086"/>
      <c r="OGW12" s="2086"/>
      <c r="OGX12" s="2086"/>
      <c r="OGY12" s="2086"/>
      <c r="OGZ12" s="2086"/>
      <c r="OHA12" s="2086"/>
      <c r="OHB12" s="2086"/>
      <c r="OHC12" s="2086"/>
      <c r="OHD12" s="2086"/>
      <c r="OHE12" s="2086"/>
      <c r="OHF12" s="2086"/>
      <c r="OHG12" s="2086"/>
      <c r="OHH12" s="2086"/>
      <c r="OHI12" s="2086"/>
      <c r="OHJ12" s="2086"/>
      <c r="OHK12" s="2086"/>
      <c r="OHL12" s="2086"/>
      <c r="OHM12" s="2086"/>
      <c r="OHN12" s="2086"/>
      <c r="OHO12" s="2086"/>
      <c r="OHP12" s="2086"/>
      <c r="OHQ12" s="2086"/>
      <c r="OHR12" s="2086"/>
      <c r="OHS12" s="2086"/>
      <c r="OHT12" s="2086"/>
      <c r="OHU12" s="2086"/>
      <c r="OHV12" s="2086"/>
      <c r="OHW12" s="2086"/>
      <c r="OHX12" s="2086"/>
      <c r="OHY12" s="2086"/>
      <c r="OHZ12" s="2086"/>
      <c r="OIA12" s="2086"/>
      <c r="OIB12" s="2086"/>
      <c r="OIC12" s="2086"/>
      <c r="OID12" s="2086"/>
      <c r="OIE12" s="2086"/>
      <c r="OIF12" s="2086"/>
      <c r="OIG12" s="2086"/>
      <c r="OIH12" s="2086"/>
      <c r="OII12" s="2086"/>
      <c r="OIJ12" s="2086"/>
      <c r="OIK12" s="2086"/>
      <c r="OIL12" s="2086"/>
      <c r="OIM12" s="2086"/>
      <c r="OIN12" s="2086"/>
      <c r="OIO12" s="2086"/>
      <c r="OIP12" s="2086"/>
      <c r="OIQ12" s="2086"/>
      <c r="OIR12" s="2086"/>
      <c r="OIS12" s="2086"/>
      <c r="OIT12" s="2086"/>
      <c r="OIU12" s="2086"/>
      <c r="OIV12" s="2086"/>
      <c r="OIW12" s="2086"/>
      <c r="OIX12" s="2086"/>
      <c r="OIY12" s="2086"/>
      <c r="OIZ12" s="2086"/>
      <c r="OJA12" s="2086"/>
      <c r="OJB12" s="2086"/>
      <c r="OJC12" s="2086"/>
      <c r="OJD12" s="2086"/>
      <c r="OJE12" s="2086"/>
      <c r="OJF12" s="2086"/>
      <c r="OJG12" s="2086"/>
      <c r="OJH12" s="2086"/>
      <c r="OJI12" s="2086"/>
      <c r="OJJ12" s="2086"/>
      <c r="OJK12" s="2086"/>
      <c r="OJL12" s="2086"/>
      <c r="OJM12" s="2086"/>
      <c r="OJN12" s="2086"/>
      <c r="OJO12" s="2086"/>
      <c r="OJP12" s="2086"/>
      <c r="OJQ12" s="2086"/>
      <c r="OJR12" s="2086"/>
      <c r="OJS12" s="2086"/>
      <c r="OJT12" s="2086"/>
      <c r="OJU12" s="2086"/>
      <c r="OJV12" s="2086"/>
      <c r="OJW12" s="2086"/>
      <c r="OJX12" s="2086"/>
      <c r="OJY12" s="2086"/>
      <c r="OJZ12" s="2086"/>
      <c r="OKA12" s="2086"/>
      <c r="OKB12" s="2086"/>
      <c r="OKC12" s="2086"/>
      <c r="OKD12" s="2086"/>
      <c r="OKE12" s="2086"/>
      <c r="OKF12" s="2086"/>
      <c r="OKG12" s="2086"/>
      <c r="OKH12" s="2086"/>
      <c r="OKI12" s="2086"/>
      <c r="OKJ12" s="2086"/>
      <c r="OKK12" s="2086"/>
      <c r="OKL12" s="2086"/>
      <c r="OKM12" s="2086"/>
      <c r="OKN12" s="2086"/>
      <c r="OKO12" s="2086"/>
      <c r="OKP12" s="2086"/>
      <c r="OKQ12" s="2086"/>
      <c r="OKR12" s="2086"/>
      <c r="OKS12" s="2086"/>
      <c r="OKT12" s="2086"/>
      <c r="OKU12" s="2086"/>
      <c r="OKV12" s="2086"/>
      <c r="OKW12" s="2086"/>
      <c r="OKX12" s="2086"/>
      <c r="OKY12" s="2086"/>
      <c r="OKZ12" s="2086"/>
      <c r="OLA12" s="2086"/>
      <c r="OLB12" s="2086"/>
      <c r="OLC12" s="2086"/>
      <c r="OLD12" s="2086"/>
      <c r="OLE12" s="2086"/>
      <c r="OLF12" s="2086"/>
      <c r="OLG12" s="2086"/>
      <c r="OLH12" s="2086"/>
      <c r="OLI12" s="2086"/>
      <c r="OLJ12" s="2086"/>
      <c r="OLK12" s="2086"/>
      <c r="OLL12" s="2086"/>
      <c r="OLM12" s="2086"/>
      <c r="OLN12" s="2086"/>
      <c r="OLO12" s="2086"/>
      <c r="OLP12" s="2086"/>
      <c r="OLQ12" s="2086"/>
      <c r="OLR12" s="2086"/>
      <c r="OLS12" s="2086"/>
      <c r="OLT12" s="2086"/>
      <c r="OLU12" s="2086"/>
      <c r="OLV12" s="2086"/>
      <c r="OLW12" s="2086"/>
      <c r="OLX12" s="2086"/>
      <c r="OLY12" s="2086"/>
      <c r="OLZ12" s="2086"/>
      <c r="OMA12" s="2086"/>
      <c r="OMB12" s="2086"/>
      <c r="OMC12" s="2086"/>
      <c r="OMD12" s="2086"/>
      <c r="OME12" s="2086"/>
      <c r="OMF12" s="2086"/>
      <c r="OMG12" s="2086"/>
      <c r="OMH12" s="2086"/>
      <c r="OMI12" s="2086"/>
      <c r="OMJ12" s="2086"/>
      <c r="OMK12" s="2086"/>
      <c r="OML12" s="2086"/>
      <c r="OMM12" s="2086"/>
      <c r="OMN12" s="2086"/>
      <c r="OMO12" s="2086"/>
      <c r="OMP12" s="2086"/>
      <c r="OMQ12" s="2086"/>
      <c r="OMR12" s="2086"/>
      <c r="OMS12" s="2086"/>
      <c r="OMT12" s="2086"/>
      <c r="OMU12" s="2086"/>
      <c r="OMV12" s="2086"/>
      <c r="OMW12" s="2086"/>
      <c r="OMX12" s="2086"/>
      <c r="OMY12" s="2086"/>
      <c r="OMZ12" s="2086"/>
      <c r="ONA12" s="2086"/>
      <c r="ONB12" s="2086"/>
      <c r="ONC12" s="2086"/>
      <c r="OND12" s="2086"/>
      <c r="ONE12" s="2086"/>
      <c r="ONF12" s="2086"/>
      <c r="ONG12" s="2086"/>
      <c r="ONH12" s="2086"/>
      <c r="ONI12" s="2086"/>
      <c r="ONJ12" s="2086"/>
      <c r="ONK12" s="2086"/>
      <c r="ONL12" s="2086"/>
      <c r="ONM12" s="2086"/>
      <c r="ONN12" s="2086"/>
      <c r="ONO12" s="2086"/>
      <c r="ONP12" s="2086"/>
      <c r="ONQ12" s="2086"/>
      <c r="ONR12" s="2086"/>
      <c r="ONS12" s="2086"/>
      <c r="ONT12" s="2086"/>
      <c r="ONU12" s="2086"/>
      <c r="ONV12" s="2086"/>
      <c r="ONW12" s="2086"/>
      <c r="ONX12" s="2086"/>
      <c r="ONY12" s="2086"/>
      <c r="ONZ12" s="2086"/>
      <c r="OOA12" s="2086"/>
      <c r="OOB12" s="2086"/>
      <c r="OOC12" s="2086"/>
      <c r="OOD12" s="2086"/>
      <c r="OOE12" s="2086"/>
      <c r="OOF12" s="2086"/>
      <c r="OOG12" s="2086"/>
      <c r="OOH12" s="2086"/>
      <c r="OOI12" s="2086"/>
      <c r="OOJ12" s="2086"/>
      <c r="OOK12" s="2086"/>
      <c r="OOL12" s="2086"/>
      <c r="OOM12" s="2086"/>
      <c r="OON12" s="2086"/>
      <c r="OOO12" s="2086"/>
      <c r="OOP12" s="2086"/>
      <c r="OOQ12" s="2086"/>
      <c r="OOR12" s="2086"/>
      <c r="OOS12" s="2086"/>
      <c r="OOT12" s="2086"/>
      <c r="OOU12" s="2086"/>
      <c r="OOV12" s="2086"/>
      <c r="OOW12" s="2086"/>
      <c r="OOX12" s="2086"/>
      <c r="OOY12" s="2086"/>
      <c r="OOZ12" s="2086"/>
      <c r="OPA12" s="2086"/>
      <c r="OPB12" s="2086"/>
      <c r="OPC12" s="2086"/>
      <c r="OPD12" s="2086"/>
      <c r="OPE12" s="2086"/>
      <c r="OPF12" s="2086"/>
      <c r="OPG12" s="2086"/>
      <c r="OPH12" s="2086"/>
      <c r="OPI12" s="2086"/>
      <c r="OPJ12" s="2086"/>
      <c r="OPK12" s="2086"/>
      <c r="OPL12" s="2086"/>
      <c r="OPM12" s="2086"/>
      <c r="OPN12" s="2086"/>
      <c r="OPO12" s="2086"/>
      <c r="OPP12" s="2086"/>
      <c r="OPQ12" s="2086"/>
      <c r="OPR12" s="2086"/>
      <c r="OPS12" s="2086"/>
      <c r="OPT12" s="2086"/>
      <c r="OPU12" s="2086"/>
      <c r="OPV12" s="2086"/>
      <c r="OPW12" s="2086"/>
      <c r="OPX12" s="2086"/>
      <c r="OPY12" s="2086"/>
      <c r="OPZ12" s="2086"/>
      <c r="OQA12" s="2086"/>
      <c r="OQB12" s="2086"/>
      <c r="OQC12" s="2086"/>
      <c r="OQD12" s="2086"/>
      <c r="OQE12" s="2086"/>
      <c r="OQF12" s="2086"/>
      <c r="OQG12" s="2086"/>
      <c r="OQH12" s="2086"/>
      <c r="OQI12" s="2086"/>
      <c r="OQJ12" s="2086"/>
      <c r="OQK12" s="2086"/>
      <c r="OQL12" s="2086"/>
      <c r="OQM12" s="2086"/>
      <c r="OQN12" s="2086"/>
      <c r="OQO12" s="2086"/>
      <c r="OQP12" s="2086"/>
      <c r="OQQ12" s="2086"/>
      <c r="OQR12" s="2086"/>
      <c r="OQS12" s="2086"/>
      <c r="OQT12" s="2086"/>
      <c r="OQU12" s="2086"/>
      <c r="OQV12" s="2086"/>
      <c r="OQW12" s="2086"/>
      <c r="OQX12" s="2086"/>
      <c r="OQY12" s="2086"/>
      <c r="OQZ12" s="2086"/>
      <c r="ORA12" s="2086"/>
      <c r="ORB12" s="2086"/>
      <c r="ORC12" s="2086"/>
      <c r="ORD12" s="2086"/>
      <c r="ORE12" s="2086"/>
      <c r="ORF12" s="2086"/>
      <c r="ORG12" s="2086"/>
      <c r="ORH12" s="2086"/>
      <c r="ORI12" s="2086"/>
      <c r="ORJ12" s="2086"/>
      <c r="ORK12" s="2086"/>
      <c r="ORL12" s="2086"/>
      <c r="ORM12" s="2086"/>
      <c r="ORN12" s="2086"/>
      <c r="ORO12" s="2086"/>
      <c r="ORP12" s="2086"/>
      <c r="ORQ12" s="2086"/>
      <c r="ORR12" s="2086"/>
      <c r="ORS12" s="2086"/>
      <c r="ORT12" s="2086"/>
      <c r="ORU12" s="2086"/>
      <c r="ORV12" s="2086"/>
      <c r="ORW12" s="2086"/>
      <c r="ORX12" s="2086"/>
      <c r="ORY12" s="2086"/>
      <c r="ORZ12" s="2086"/>
      <c r="OSA12" s="2086"/>
      <c r="OSB12" s="2086"/>
      <c r="OSC12" s="2086"/>
      <c r="OSD12" s="2086"/>
      <c r="OSE12" s="2086"/>
      <c r="OSF12" s="2086"/>
      <c r="OSG12" s="2086"/>
      <c r="OSH12" s="2086"/>
      <c r="OSI12" s="2086"/>
      <c r="OSJ12" s="2086"/>
      <c r="OSK12" s="2086"/>
      <c r="OSL12" s="2086"/>
      <c r="OSM12" s="2086"/>
      <c r="OSN12" s="2086"/>
      <c r="OSO12" s="2086"/>
      <c r="OSP12" s="2086"/>
      <c r="OSQ12" s="2086"/>
      <c r="OSR12" s="2086"/>
      <c r="OSS12" s="2086"/>
      <c r="OST12" s="2086"/>
      <c r="OSU12" s="2086"/>
      <c r="OSV12" s="2086"/>
      <c r="OSW12" s="2086"/>
      <c r="OSX12" s="2086"/>
      <c r="OSY12" s="2086"/>
      <c r="OSZ12" s="2086"/>
      <c r="OTA12" s="2086"/>
      <c r="OTB12" s="2086"/>
      <c r="OTC12" s="2086"/>
      <c r="OTD12" s="2086"/>
      <c r="OTE12" s="2086"/>
      <c r="OTF12" s="2086"/>
      <c r="OTG12" s="2086"/>
      <c r="OTH12" s="2086"/>
      <c r="OTI12" s="2086"/>
      <c r="OTJ12" s="2086"/>
      <c r="OTK12" s="2086"/>
      <c r="OTL12" s="2086"/>
      <c r="OTM12" s="2086"/>
      <c r="OTN12" s="2086"/>
      <c r="OTO12" s="2086"/>
      <c r="OTP12" s="2086"/>
      <c r="OTQ12" s="2086"/>
      <c r="OTR12" s="2086"/>
      <c r="OTS12" s="2086"/>
      <c r="OTT12" s="2086"/>
      <c r="OTU12" s="2086"/>
      <c r="OTV12" s="2086"/>
      <c r="OTW12" s="2086"/>
      <c r="OTX12" s="2086"/>
      <c r="OTY12" s="2086"/>
      <c r="OTZ12" s="2086"/>
      <c r="OUA12" s="2086"/>
      <c r="OUB12" s="2086"/>
      <c r="OUC12" s="2086"/>
      <c r="OUD12" s="2086"/>
      <c r="OUE12" s="2086"/>
      <c r="OUF12" s="2086"/>
      <c r="OUG12" s="2086"/>
      <c r="OUH12" s="2086"/>
      <c r="OUI12" s="2086"/>
      <c r="OUJ12" s="2086"/>
      <c r="OUK12" s="2086"/>
      <c r="OUL12" s="2086"/>
      <c r="OUM12" s="2086"/>
      <c r="OUN12" s="2086"/>
      <c r="OUO12" s="2086"/>
      <c r="OUP12" s="2086"/>
      <c r="OUQ12" s="2086"/>
      <c r="OUR12" s="2086"/>
      <c r="OUS12" s="2086"/>
      <c r="OUT12" s="2086"/>
      <c r="OUU12" s="2086"/>
      <c r="OUV12" s="2086"/>
      <c r="OUW12" s="2086"/>
      <c r="OUX12" s="2086"/>
      <c r="OUY12" s="2086"/>
      <c r="OUZ12" s="2086"/>
      <c r="OVA12" s="2086"/>
      <c r="OVB12" s="2086"/>
      <c r="OVC12" s="2086"/>
      <c r="OVD12" s="2086"/>
      <c r="OVE12" s="2086"/>
      <c r="OVF12" s="2086"/>
      <c r="OVG12" s="2086"/>
      <c r="OVH12" s="2086"/>
      <c r="OVI12" s="2086"/>
      <c r="OVJ12" s="2086"/>
      <c r="OVK12" s="2086"/>
      <c r="OVL12" s="2086"/>
      <c r="OVM12" s="2086"/>
      <c r="OVN12" s="2086"/>
      <c r="OVO12" s="2086"/>
      <c r="OVP12" s="2086"/>
      <c r="OVQ12" s="2086"/>
      <c r="OVR12" s="2086"/>
      <c r="OVS12" s="2086"/>
      <c r="OVT12" s="2086"/>
      <c r="OVU12" s="2086"/>
      <c r="OVV12" s="2086"/>
      <c r="OVW12" s="2086"/>
      <c r="OVX12" s="2086"/>
      <c r="OVY12" s="2086"/>
      <c r="OVZ12" s="2086"/>
      <c r="OWA12" s="2086"/>
      <c r="OWB12" s="2086"/>
      <c r="OWC12" s="2086"/>
      <c r="OWD12" s="2086"/>
      <c r="OWE12" s="2086"/>
      <c r="OWF12" s="2086"/>
      <c r="OWG12" s="2086"/>
      <c r="OWH12" s="2086"/>
      <c r="OWI12" s="2086"/>
      <c r="OWJ12" s="2086"/>
      <c r="OWK12" s="2086"/>
      <c r="OWL12" s="2086"/>
      <c r="OWM12" s="2086"/>
      <c r="OWN12" s="2086"/>
      <c r="OWO12" s="2086"/>
      <c r="OWP12" s="2086"/>
      <c r="OWQ12" s="2086"/>
      <c r="OWR12" s="2086"/>
      <c r="OWS12" s="2086"/>
      <c r="OWT12" s="2086"/>
      <c r="OWU12" s="2086"/>
      <c r="OWV12" s="2086"/>
      <c r="OWW12" s="2086"/>
      <c r="OWX12" s="2086"/>
      <c r="OWY12" s="2086"/>
      <c r="OWZ12" s="2086"/>
      <c r="OXA12" s="2086"/>
      <c r="OXB12" s="2086"/>
      <c r="OXC12" s="2086"/>
      <c r="OXD12" s="2086"/>
      <c r="OXE12" s="2086"/>
      <c r="OXF12" s="2086"/>
      <c r="OXG12" s="2086"/>
      <c r="OXH12" s="2086"/>
      <c r="OXI12" s="2086"/>
      <c r="OXJ12" s="2086"/>
      <c r="OXK12" s="2086"/>
      <c r="OXL12" s="2086"/>
      <c r="OXM12" s="2086"/>
      <c r="OXN12" s="2086"/>
      <c r="OXO12" s="2086"/>
      <c r="OXP12" s="2086"/>
      <c r="OXQ12" s="2086"/>
      <c r="OXR12" s="2086"/>
      <c r="OXS12" s="2086"/>
      <c r="OXT12" s="2086"/>
      <c r="OXU12" s="2086"/>
      <c r="OXV12" s="2086"/>
      <c r="OXW12" s="2086"/>
      <c r="OXX12" s="2086"/>
      <c r="OXY12" s="2086"/>
      <c r="OXZ12" s="2086"/>
      <c r="OYA12" s="2086"/>
      <c r="OYB12" s="2086"/>
      <c r="OYC12" s="2086"/>
      <c r="OYD12" s="2086"/>
      <c r="OYE12" s="2086"/>
      <c r="OYF12" s="2086"/>
      <c r="OYG12" s="2086"/>
      <c r="OYH12" s="2086"/>
      <c r="OYI12" s="2086"/>
      <c r="OYJ12" s="2086"/>
      <c r="OYK12" s="2086"/>
      <c r="OYL12" s="2086"/>
      <c r="OYM12" s="2086"/>
      <c r="OYN12" s="2086"/>
      <c r="OYO12" s="2086"/>
      <c r="OYP12" s="2086"/>
      <c r="OYQ12" s="2086"/>
      <c r="OYR12" s="2086"/>
      <c r="OYS12" s="2086"/>
      <c r="OYT12" s="2086"/>
      <c r="OYU12" s="2086"/>
      <c r="OYV12" s="2086"/>
      <c r="OYW12" s="2086"/>
      <c r="OYX12" s="2086"/>
      <c r="OYY12" s="2086"/>
      <c r="OYZ12" s="2086"/>
      <c r="OZA12" s="2086"/>
      <c r="OZB12" s="2086"/>
      <c r="OZC12" s="2086"/>
      <c r="OZD12" s="2086"/>
      <c r="OZE12" s="2086"/>
      <c r="OZF12" s="2086"/>
      <c r="OZG12" s="2086"/>
      <c r="OZH12" s="2086"/>
      <c r="OZI12" s="2086"/>
      <c r="OZJ12" s="2086"/>
      <c r="OZK12" s="2086"/>
      <c r="OZL12" s="2086"/>
      <c r="OZM12" s="2086"/>
      <c r="OZN12" s="2086"/>
      <c r="OZO12" s="2086"/>
      <c r="OZP12" s="2086"/>
      <c r="OZQ12" s="2086"/>
      <c r="OZR12" s="2086"/>
      <c r="OZS12" s="2086"/>
      <c r="OZT12" s="2086"/>
      <c r="OZU12" s="2086"/>
      <c r="OZV12" s="2086"/>
      <c r="OZW12" s="2086"/>
      <c r="OZX12" s="2086"/>
      <c r="OZY12" s="2086"/>
      <c r="OZZ12" s="2086"/>
      <c r="PAA12" s="2086"/>
      <c r="PAB12" s="2086"/>
      <c r="PAC12" s="2086"/>
      <c r="PAD12" s="2086"/>
      <c r="PAE12" s="2086"/>
      <c r="PAF12" s="2086"/>
      <c r="PAG12" s="2086"/>
      <c r="PAH12" s="2086"/>
      <c r="PAI12" s="2086"/>
      <c r="PAJ12" s="2086"/>
      <c r="PAK12" s="2086"/>
      <c r="PAL12" s="2086"/>
      <c r="PAM12" s="2086"/>
      <c r="PAN12" s="2086"/>
      <c r="PAO12" s="2086"/>
      <c r="PAP12" s="2086"/>
      <c r="PAQ12" s="2086"/>
      <c r="PAR12" s="2086"/>
      <c r="PAS12" s="2086"/>
      <c r="PAT12" s="2086"/>
      <c r="PAU12" s="2086"/>
      <c r="PAV12" s="2086"/>
      <c r="PAW12" s="2086"/>
      <c r="PAX12" s="2086"/>
      <c r="PAY12" s="2086"/>
      <c r="PAZ12" s="2086"/>
      <c r="PBA12" s="2086"/>
      <c r="PBB12" s="2086"/>
      <c r="PBC12" s="2086"/>
      <c r="PBD12" s="2086"/>
      <c r="PBE12" s="2086"/>
      <c r="PBF12" s="2086"/>
      <c r="PBG12" s="2086"/>
      <c r="PBH12" s="2086"/>
      <c r="PBI12" s="2086"/>
      <c r="PBJ12" s="2086"/>
      <c r="PBK12" s="2086"/>
      <c r="PBL12" s="2086"/>
      <c r="PBM12" s="2086"/>
      <c r="PBN12" s="2086"/>
      <c r="PBO12" s="2086"/>
      <c r="PBP12" s="2086"/>
      <c r="PBQ12" s="2086"/>
      <c r="PBR12" s="2086"/>
      <c r="PBS12" s="2086"/>
      <c r="PBT12" s="2086"/>
      <c r="PBU12" s="2086"/>
      <c r="PBV12" s="2086"/>
      <c r="PBW12" s="2086"/>
      <c r="PBX12" s="2086"/>
      <c r="PBY12" s="2086"/>
      <c r="PBZ12" s="2086"/>
      <c r="PCA12" s="2086"/>
      <c r="PCB12" s="2086"/>
      <c r="PCC12" s="2086"/>
      <c r="PCD12" s="2086"/>
      <c r="PCE12" s="2086"/>
      <c r="PCF12" s="2086"/>
      <c r="PCG12" s="2086"/>
      <c r="PCH12" s="2086"/>
      <c r="PCI12" s="2086"/>
      <c r="PCJ12" s="2086"/>
      <c r="PCK12" s="2086"/>
      <c r="PCL12" s="2086"/>
      <c r="PCM12" s="2086"/>
      <c r="PCN12" s="2086"/>
      <c r="PCO12" s="2086"/>
      <c r="PCP12" s="2086"/>
      <c r="PCQ12" s="2086"/>
      <c r="PCR12" s="2086"/>
      <c r="PCS12" s="2086"/>
      <c r="PCT12" s="2086"/>
      <c r="PCU12" s="2086"/>
      <c r="PCV12" s="2086"/>
      <c r="PCW12" s="2086"/>
      <c r="PCX12" s="2086"/>
      <c r="PCY12" s="2086"/>
      <c r="PCZ12" s="2086"/>
      <c r="PDA12" s="2086"/>
      <c r="PDB12" s="2086"/>
      <c r="PDC12" s="2086"/>
      <c r="PDD12" s="2086"/>
      <c r="PDE12" s="2086"/>
      <c r="PDF12" s="2086"/>
      <c r="PDG12" s="2086"/>
      <c r="PDH12" s="2086"/>
      <c r="PDI12" s="2086"/>
      <c r="PDJ12" s="2086"/>
      <c r="PDK12" s="2086"/>
      <c r="PDL12" s="2086"/>
      <c r="PDM12" s="2086"/>
      <c r="PDN12" s="2086"/>
      <c r="PDO12" s="2086"/>
      <c r="PDP12" s="2086"/>
      <c r="PDQ12" s="2086"/>
      <c r="PDR12" s="2086"/>
      <c r="PDS12" s="2086"/>
      <c r="PDT12" s="2086"/>
      <c r="PDU12" s="2086"/>
      <c r="PDV12" s="2086"/>
      <c r="PDW12" s="2086"/>
      <c r="PDX12" s="2086"/>
      <c r="PDY12" s="2086"/>
      <c r="PDZ12" s="2086"/>
      <c r="PEA12" s="2086"/>
      <c r="PEB12" s="2086"/>
      <c r="PEC12" s="2086"/>
      <c r="PED12" s="2086"/>
      <c r="PEE12" s="2086"/>
      <c r="PEF12" s="2086"/>
      <c r="PEG12" s="2086"/>
      <c r="PEH12" s="2086"/>
      <c r="PEI12" s="2086"/>
      <c r="PEJ12" s="2086"/>
      <c r="PEK12" s="2086"/>
      <c r="PEL12" s="2086"/>
      <c r="PEM12" s="2086"/>
      <c r="PEN12" s="2086"/>
      <c r="PEO12" s="2086"/>
      <c r="PEP12" s="2086"/>
      <c r="PEQ12" s="2086"/>
      <c r="PER12" s="2086"/>
      <c r="PES12" s="2086"/>
      <c r="PET12" s="2086"/>
      <c r="PEU12" s="2086"/>
      <c r="PEV12" s="2086"/>
      <c r="PEW12" s="2086"/>
      <c r="PEX12" s="2086"/>
      <c r="PEY12" s="2086"/>
      <c r="PEZ12" s="2086"/>
      <c r="PFA12" s="2086"/>
      <c r="PFB12" s="2086"/>
      <c r="PFC12" s="2086"/>
      <c r="PFD12" s="2086"/>
      <c r="PFE12" s="2086"/>
      <c r="PFF12" s="2086"/>
      <c r="PFG12" s="2086"/>
      <c r="PFH12" s="2086"/>
      <c r="PFI12" s="2086"/>
      <c r="PFJ12" s="2086"/>
      <c r="PFK12" s="2086"/>
      <c r="PFL12" s="2086"/>
      <c r="PFM12" s="2086"/>
      <c r="PFN12" s="2086"/>
      <c r="PFO12" s="2086"/>
      <c r="PFP12" s="2086"/>
      <c r="PFQ12" s="2086"/>
      <c r="PFR12" s="2086"/>
      <c r="PFS12" s="2086"/>
      <c r="PFT12" s="2086"/>
      <c r="PFU12" s="2086"/>
      <c r="PFV12" s="2086"/>
      <c r="PFW12" s="2086"/>
      <c r="PFX12" s="2086"/>
      <c r="PFY12" s="2086"/>
      <c r="PFZ12" s="2086"/>
      <c r="PGA12" s="2086"/>
      <c r="PGB12" s="2086"/>
      <c r="PGC12" s="2086"/>
      <c r="PGD12" s="2086"/>
      <c r="PGE12" s="2086"/>
      <c r="PGF12" s="2086"/>
      <c r="PGG12" s="2086"/>
      <c r="PGH12" s="2086"/>
      <c r="PGI12" s="2086"/>
      <c r="PGJ12" s="2086"/>
      <c r="PGK12" s="2086"/>
      <c r="PGL12" s="2086"/>
      <c r="PGM12" s="2086"/>
      <c r="PGN12" s="2086"/>
      <c r="PGO12" s="2086"/>
      <c r="PGP12" s="2086"/>
      <c r="PGQ12" s="2086"/>
      <c r="PGR12" s="2086"/>
      <c r="PGS12" s="2086"/>
      <c r="PGT12" s="2086"/>
      <c r="PGU12" s="2086"/>
      <c r="PGV12" s="2086"/>
      <c r="PGW12" s="2086"/>
      <c r="PGX12" s="2086"/>
      <c r="PGY12" s="2086"/>
      <c r="PGZ12" s="2086"/>
      <c r="PHA12" s="2086"/>
      <c r="PHB12" s="2086"/>
      <c r="PHC12" s="2086"/>
      <c r="PHD12" s="2086"/>
      <c r="PHE12" s="2086"/>
      <c r="PHF12" s="2086"/>
      <c r="PHG12" s="2086"/>
      <c r="PHH12" s="2086"/>
      <c r="PHI12" s="2086"/>
      <c r="PHJ12" s="2086"/>
      <c r="PHK12" s="2086"/>
      <c r="PHL12" s="2086"/>
      <c r="PHM12" s="2086"/>
      <c r="PHN12" s="2086"/>
      <c r="PHO12" s="2086"/>
      <c r="PHP12" s="2086"/>
      <c r="PHQ12" s="2086"/>
      <c r="PHR12" s="2086"/>
      <c r="PHS12" s="2086"/>
      <c r="PHT12" s="2086"/>
      <c r="PHU12" s="2086"/>
      <c r="PHV12" s="2086"/>
      <c r="PHW12" s="2086"/>
      <c r="PHX12" s="2086"/>
      <c r="PHY12" s="2086"/>
      <c r="PHZ12" s="2086"/>
      <c r="PIA12" s="2086"/>
      <c r="PIB12" s="2086"/>
      <c r="PIC12" s="2086"/>
      <c r="PID12" s="2086"/>
      <c r="PIE12" s="2086"/>
      <c r="PIF12" s="2086"/>
      <c r="PIG12" s="2086"/>
      <c r="PIH12" s="2086"/>
      <c r="PII12" s="2086"/>
      <c r="PIJ12" s="2086"/>
      <c r="PIK12" s="2086"/>
      <c r="PIL12" s="2086"/>
      <c r="PIM12" s="2086"/>
      <c r="PIN12" s="2086"/>
      <c r="PIO12" s="2086"/>
      <c r="PIP12" s="2086"/>
      <c r="PIQ12" s="2086"/>
      <c r="PIR12" s="2086"/>
      <c r="PIS12" s="2086"/>
      <c r="PIT12" s="2086"/>
      <c r="PIU12" s="2086"/>
      <c r="PIV12" s="2086"/>
      <c r="PIW12" s="2086"/>
      <c r="PIX12" s="2086"/>
      <c r="PIY12" s="2086"/>
      <c r="PIZ12" s="2086"/>
      <c r="PJA12" s="2086"/>
      <c r="PJB12" s="2086"/>
      <c r="PJC12" s="2086"/>
      <c r="PJD12" s="2086"/>
      <c r="PJE12" s="2086"/>
      <c r="PJF12" s="2086"/>
      <c r="PJG12" s="2086"/>
      <c r="PJH12" s="2086"/>
      <c r="PJI12" s="2086"/>
      <c r="PJJ12" s="2086"/>
      <c r="PJK12" s="2086"/>
      <c r="PJL12" s="2086"/>
      <c r="PJM12" s="2086"/>
      <c r="PJN12" s="2086"/>
      <c r="PJO12" s="2086"/>
      <c r="PJP12" s="2086"/>
      <c r="PJQ12" s="2086"/>
      <c r="PJR12" s="2086"/>
      <c r="PJS12" s="2086"/>
      <c r="PJT12" s="2086"/>
      <c r="PJU12" s="2086"/>
      <c r="PJV12" s="2086"/>
      <c r="PJW12" s="2086"/>
      <c r="PJX12" s="2086"/>
      <c r="PJY12" s="2086"/>
      <c r="PJZ12" s="2086"/>
      <c r="PKA12" s="2086"/>
      <c r="PKB12" s="2086"/>
      <c r="PKC12" s="2086"/>
      <c r="PKD12" s="2086"/>
      <c r="PKE12" s="2086"/>
      <c r="PKF12" s="2086"/>
      <c r="PKG12" s="2086"/>
      <c r="PKH12" s="2086"/>
      <c r="PKI12" s="2086"/>
      <c r="PKJ12" s="2086"/>
      <c r="PKK12" s="2086"/>
      <c r="PKL12" s="2086"/>
      <c r="PKM12" s="2086"/>
      <c r="PKN12" s="2086"/>
      <c r="PKO12" s="2086"/>
      <c r="PKP12" s="2086"/>
      <c r="PKQ12" s="2086"/>
      <c r="PKR12" s="2086"/>
      <c r="PKS12" s="2086"/>
      <c r="PKT12" s="2086"/>
      <c r="PKU12" s="2086"/>
      <c r="PKV12" s="2086"/>
      <c r="PKW12" s="2086"/>
      <c r="PKX12" s="2086"/>
      <c r="PKY12" s="2086"/>
      <c r="PKZ12" s="2086"/>
      <c r="PLA12" s="2086"/>
      <c r="PLB12" s="2086"/>
      <c r="PLC12" s="2086"/>
      <c r="PLD12" s="2086"/>
      <c r="PLE12" s="2086"/>
      <c r="PLF12" s="2086"/>
      <c r="PLG12" s="2086"/>
      <c r="PLH12" s="2086"/>
      <c r="PLI12" s="2086"/>
      <c r="PLJ12" s="2086"/>
      <c r="PLK12" s="2086"/>
      <c r="PLL12" s="2086"/>
      <c r="PLM12" s="2086"/>
      <c r="PLN12" s="2086"/>
      <c r="PLO12" s="2086"/>
      <c r="PLP12" s="2086"/>
      <c r="PLQ12" s="2086"/>
      <c r="PLR12" s="2086"/>
      <c r="PLS12" s="2086"/>
      <c r="PLT12" s="2086"/>
      <c r="PLU12" s="2086"/>
      <c r="PLV12" s="2086"/>
      <c r="PLW12" s="2086"/>
      <c r="PLX12" s="2086"/>
      <c r="PLY12" s="2086"/>
      <c r="PLZ12" s="2086"/>
      <c r="PMA12" s="2086"/>
      <c r="PMB12" s="2086"/>
      <c r="PMC12" s="2086"/>
      <c r="PMD12" s="2086"/>
      <c r="PME12" s="2086"/>
      <c r="PMF12" s="2086"/>
      <c r="PMG12" s="2086"/>
      <c r="PMH12" s="2086"/>
      <c r="PMI12" s="2086"/>
      <c r="PMJ12" s="2086"/>
      <c r="PMK12" s="2086"/>
      <c r="PML12" s="2086"/>
      <c r="PMM12" s="2086"/>
      <c r="PMN12" s="2086"/>
      <c r="PMO12" s="2086"/>
      <c r="PMP12" s="2086"/>
      <c r="PMQ12" s="2086"/>
      <c r="PMR12" s="2086"/>
      <c r="PMS12" s="2086"/>
      <c r="PMT12" s="2086"/>
      <c r="PMU12" s="2086"/>
      <c r="PMV12" s="2086"/>
      <c r="PMW12" s="2086"/>
      <c r="PMX12" s="2086"/>
      <c r="PMY12" s="2086"/>
      <c r="PMZ12" s="2086"/>
      <c r="PNA12" s="2086"/>
      <c r="PNB12" s="2086"/>
      <c r="PNC12" s="2086"/>
      <c r="PND12" s="2086"/>
      <c r="PNE12" s="2086"/>
      <c r="PNF12" s="2086"/>
      <c r="PNG12" s="2086"/>
      <c r="PNH12" s="2086"/>
      <c r="PNI12" s="2086"/>
      <c r="PNJ12" s="2086"/>
      <c r="PNK12" s="2086"/>
      <c r="PNL12" s="2086"/>
      <c r="PNM12" s="2086"/>
      <c r="PNN12" s="2086"/>
      <c r="PNO12" s="2086"/>
      <c r="PNP12" s="2086"/>
      <c r="PNQ12" s="2086"/>
      <c r="PNR12" s="2086"/>
      <c r="PNS12" s="2086"/>
      <c r="PNT12" s="2086"/>
      <c r="PNU12" s="2086"/>
      <c r="PNV12" s="2086"/>
      <c r="PNW12" s="2086"/>
      <c r="PNX12" s="2086"/>
      <c r="PNY12" s="2086"/>
      <c r="PNZ12" s="2086"/>
      <c r="POA12" s="2086"/>
      <c r="POB12" s="2086"/>
      <c r="POC12" s="2086"/>
      <c r="POD12" s="2086"/>
      <c r="POE12" s="2086"/>
      <c r="POF12" s="2086"/>
      <c r="POG12" s="2086"/>
      <c r="POH12" s="2086"/>
      <c r="POI12" s="2086"/>
      <c r="POJ12" s="2086"/>
      <c r="POK12" s="2086"/>
      <c r="POL12" s="2086"/>
      <c r="POM12" s="2086"/>
      <c r="PON12" s="2086"/>
      <c r="POO12" s="2086"/>
      <c r="POP12" s="2086"/>
      <c r="POQ12" s="2086"/>
      <c r="POR12" s="2086"/>
      <c r="POS12" s="2086"/>
      <c r="POT12" s="2086"/>
      <c r="POU12" s="2086"/>
      <c r="POV12" s="2086"/>
      <c r="POW12" s="2086"/>
      <c r="POX12" s="2086"/>
      <c r="POY12" s="2086"/>
      <c r="POZ12" s="2086"/>
      <c r="PPA12" s="2086"/>
      <c r="PPB12" s="2086"/>
      <c r="PPC12" s="2086"/>
      <c r="PPD12" s="2086"/>
      <c r="PPE12" s="2086"/>
      <c r="PPF12" s="2086"/>
      <c r="PPG12" s="2086"/>
      <c r="PPH12" s="2086"/>
      <c r="PPI12" s="2086"/>
      <c r="PPJ12" s="2086"/>
      <c r="PPK12" s="2086"/>
      <c r="PPL12" s="2086"/>
      <c r="PPM12" s="2086"/>
      <c r="PPN12" s="2086"/>
      <c r="PPO12" s="2086"/>
      <c r="PPP12" s="2086"/>
      <c r="PPQ12" s="2086"/>
      <c r="PPR12" s="2086"/>
      <c r="PPS12" s="2086"/>
      <c r="PPT12" s="2086"/>
      <c r="PPU12" s="2086"/>
      <c r="PPV12" s="2086"/>
      <c r="PPW12" s="2086"/>
      <c r="PPX12" s="2086"/>
      <c r="PPY12" s="2086"/>
      <c r="PPZ12" s="2086"/>
      <c r="PQA12" s="2086"/>
      <c r="PQB12" s="2086"/>
      <c r="PQC12" s="2086"/>
      <c r="PQD12" s="2086"/>
      <c r="PQE12" s="2086"/>
      <c r="PQF12" s="2086"/>
      <c r="PQG12" s="2086"/>
      <c r="PQH12" s="2086"/>
      <c r="PQI12" s="2086"/>
      <c r="PQJ12" s="2086"/>
      <c r="PQK12" s="2086"/>
      <c r="PQL12" s="2086"/>
      <c r="PQM12" s="2086"/>
      <c r="PQN12" s="2086"/>
      <c r="PQO12" s="2086"/>
      <c r="PQP12" s="2086"/>
      <c r="PQQ12" s="2086"/>
      <c r="PQR12" s="2086"/>
      <c r="PQS12" s="2086"/>
      <c r="PQT12" s="2086"/>
      <c r="PQU12" s="2086"/>
      <c r="PQV12" s="2086"/>
      <c r="PQW12" s="2086"/>
      <c r="PQX12" s="2086"/>
      <c r="PQY12" s="2086"/>
      <c r="PQZ12" s="2086"/>
      <c r="PRA12" s="2086"/>
      <c r="PRB12" s="2086"/>
      <c r="PRC12" s="2086"/>
      <c r="PRD12" s="2086"/>
      <c r="PRE12" s="2086"/>
      <c r="PRF12" s="2086"/>
      <c r="PRG12" s="2086"/>
      <c r="PRH12" s="2086"/>
      <c r="PRI12" s="2086"/>
      <c r="PRJ12" s="2086"/>
      <c r="PRK12" s="2086"/>
      <c r="PRL12" s="2086"/>
      <c r="PRM12" s="2086"/>
      <c r="PRN12" s="2086"/>
      <c r="PRO12" s="2086"/>
      <c r="PRP12" s="2086"/>
      <c r="PRQ12" s="2086"/>
      <c r="PRR12" s="2086"/>
      <c r="PRS12" s="2086"/>
      <c r="PRT12" s="2086"/>
      <c r="PRU12" s="2086"/>
      <c r="PRV12" s="2086"/>
      <c r="PRW12" s="2086"/>
      <c r="PRX12" s="2086"/>
      <c r="PRY12" s="2086"/>
      <c r="PRZ12" s="2086"/>
      <c r="PSA12" s="2086"/>
      <c r="PSB12" s="2086"/>
      <c r="PSC12" s="2086"/>
      <c r="PSD12" s="2086"/>
      <c r="PSE12" s="2086"/>
      <c r="PSF12" s="2086"/>
      <c r="PSG12" s="2086"/>
      <c r="PSH12" s="2086"/>
      <c r="PSI12" s="2086"/>
      <c r="PSJ12" s="2086"/>
      <c r="PSK12" s="2086"/>
      <c r="PSL12" s="2086"/>
      <c r="PSM12" s="2086"/>
      <c r="PSN12" s="2086"/>
      <c r="PSO12" s="2086"/>
      <c r="PSP12" s="2086"/>
      <c r="PSQ12" s="2086"/>
      <c r="PSR12" s="2086"/>
      <c r="PSS12" s="2086"/>
      <c r="PST12" s="2086"/>
      <c r="PSU12" s="2086"/>
      <c r="PSV12" s="2086"/>
      <c r="PSW12" s="2086"/>
      <c r="PSX12" s="2086"/>
      <c r="PSY12" s="2086"/>
      <c r="PSZ12" s="2086"/>
      <c r="PTA12" s="2086"/>
      <c r="PTB12" s="2086"/>
      <c r="PTC12" s="2086"/>
      <c r="PTD12" s="2086"/>
      <c r="PTE12" s="2086"/>
      <c r="PTF12" s="2086"/>
      <c r="PTG12" s="2086"/>
      <c r="PTH12" s="2086"/>
      <c r="PTI12" s="2086"/>
      <c r="PTJ12" s="2086"/>
      <c r="PTK12" s="2086"/>
      <c r="PTL12" s="2086"/>
      <c r="PTM12" s="2086"/>
      <c r="PTN12" s="2086"/>
      <c r="PTO12" s="2086"/>
      <c r="PTP12" s="2086"/>
      <c r="PTQ12" s="2086"/>
      <c r="PTR12" s="2086"/>
      <c r="PTS12" s="2086"/>
      <c r="PTT12" s="2086"/>
      <c r="PTU12" s="2086"/>
      <c r="PTV12" s="2086"/>
      <c r="PTW12" s="2086"/>
      <c r="PTX12" s="2086"/>
      <c r="PTY12" s="2086"/>
      <c r="PTZ12" s="2086"/>
      <c r="PUA12" s="2086"/>
      <c r="PUB12" s="2086"/>
      <c r="PUC12" s="2086"/>
      <c r="PUD12" s="2086"/>
      <c r="PUE12" s="2086"/>
      <c r="PUF12" s="2086"/>
      <c r="PUG12" s="2086"/>
      <c r="PUH12" s="2086"/>
      <c r="PUI12" s="2086"/>
      <c r="PUJ12" s="2086"/>
      <c r="PUK12" s="2086"/>
      <c r="PUL12" s="2086"/>
      <c r="PUM12" s="2086"/>
      <c r="PUN12" s="2086"/>
      <c r="PUO12" s="2086"/>
      <c r="PUP12" s="2086"/>
      <c r="PUQ12" s="2086"/>
      <c r="PUR12" s="2086"/>
      <c r="PUS12" s="2086"/>
      <c r="PUT12" s="2086"/>
      <c r="PUU12" s="2086"/>
      <c r="PUV12" s="2086"/>
      <c r="PUW12" s="2086"/>
      <c r="PUX12" s="2086"/>
      <c r="PUY12" s="2086"/>
      <c r="PUZ12" s="2086"/>
      <c r="PVA12" s="2086"/>
      <c r="PVB12" s="2086"/>
      <c r="PVC12" s="2086"/>
      <c r="PVD12" s="2086"/>
      <c r="PVE12" s="2086"/>
      <c r="PVF12" s="2086"/>
      <c r="PVG12" s="2086"/>
      <c r="PVH12" s="2086"/>
      <c r="PVI12" s="2086"/>
      <c r="PVJ12" s="2086"/>
      <c r="PVK12" s="2086"/>
      <c r="PVL12" s="2086"/>
      <c r="PVM12" s="2086"/>
      <c r="PVN12" s="2086"/>
      <c r="PVO12" s="2086"/>
      <c r="PVP12" s="2086"/>
      <c r="PVQ12" s="2086"/>
      <c r="PVR12" s="2086"/>
      <c r="PVS12" s="2086"/>
      <c r="PVT12" s="2086"/>
      <c r="PVU12" s="2086"/>
      <c r="PVV12" s="2086"/>
      <c r="PVW12" s="2086"/>
      <c r="PVX12" s="2086"/>
      <c r="PVY12" s="2086"/>
      <c r="PVZ12" s="2086"/>
      <c r="PWA12" s="2086"/>
      <c r="PWB12" s="2086"/>
      <c r="PWC12" s="2086"/>
      <c r="PWD12" s="2086"/>
      <c r="PWE12" s="2086"/>
      <c r="PWF12" s="2086"/>
      <c r="PWG12" s="2086"/>
      <c r="PWH12" s="2086"/>
      <c r="PWI12" s="2086"/>
      <c r="PWJ12" s="2086"/>
      <c r="PWK12" s="2086"/>
      <c r="PWL12" s="2086"/>
      <c r="PWM12" s="2086"/>
      <c r="PWN12" s="2086"/>
      <c r="PWO12" s="2086"/>
      <c r="PWP12" s="2086"/>
      <c r="PWQ12" s="2086"/>
      <c r="PWR12" s="2086"/>
      <c r="PWS12" s="2086"/>
      <c r="PWT12" s="2086"/>
      <c r="PWU12" s="2086"/>
      <c r="PWV12" s="2086"/>
      <c r="PWW12" s="2086"/>
      <c r="PWX12" s="2086"/>
      <c r="PWY12" s="2086"/>
      <c r="PWZ12" s="2086"/>
      <c r="PXA12" s="2086"/>
      <c r="PXB12" s="2086"/>
      <c r="PXC12" s="2086"/>
      <c r="PXD12" s="2086"/>
      <c r="PXE12" s="2086"/>
      <c r="PXF12" s="2086"/>
      <c r="PXG12" s="2086"/>
      <c r="PXH12" s="2086"/>
      <c r="PXI12" s="2086"/>
      <c r="PXJ12" s="2086"/>
      <c r="PXK12" s="2086"/>
      <c r="PXL12" s="2086"/>
      <c r="PXM12" s="2086"/>
      <c r="PXN12" s="2086"/>
      <c r="PXO12" s="2086"/>
      <c r="PXP12" s="2086"/>
      <c r="PXQ12" s="2086"/>
      <c r="PXR12" s="2086"/>
      <c r="PXS12" s="2086"/>
      <c r="PXT12" s="2086"/>
      <c r="PXU12" s="2086"/>
      <c r="PXV12" s="2086"/>
      <c r="PXW12" s="2086"/>
      <c r="PXX12" s="2086"/>
      <c r="PXY12" s="2086"/>
      <c r="PXZ12" s="2086"/>
      <c r="PYA12" s="2086"/>
      <c r="PYB12" s="2086"/>
      <c r="PYC12" s="2086"/>
      <c r="PYD12" s="2086"/>
      <c r="PYE12" s="2086"/>
      <c r="PYF12" s="2086"/>
      <c r="PYG12" s="2086"/>
      <c r="PYH12" s="2086"/>
      <c r="PYI12" s="2086"/>
      <c r="PYJ12" s="2086"/>
      <c r="PYK12" s="2086"/>
      <c r="PYL12" s="2086"/>
      <c r="PYM12" s="2086"/>
      <c r="PYN12" s="2086"/>
      <c r="PYO12" s="2086"/>
      <c r="PYP12" s="2086"/>
      <c r="PYQ12" s="2086"/>
      <c r="PYR12" s="2086"/>
      <c r="PYS12" s="2086"/>
      <c r="PYT12" s="2086"/>
      <c r="PYU12" s="2086"/>
      <c r="PYV12" s="2086"/>
      <c r="PYW12" s="2086"/>
      <c r="PYX12" s="2086"/>
      <c r="PYY12" s="2086"/>
      <c r="PYZ12" s="2086"/>
      <c r="PZA12" s="2086"/>
      <c r="PZB12" s="2086"/>
      <c r="PZC12" s="2086"/>
      <c r="PZD12" s="2086"/>
      <c r="PZE12" s="2086"/>
      <c r="PZF12" s="2086"/>
      <c r="PZG12" s="2086"/>
      <c r="PZH12" s="2086"/>
      <c r="PZI12" s="2086"/>
      <c r="PZJ12" s="2086"/>
      <c r="PZK12" s="2086"/>
      <c r="PZL12" s="2086"/>
      <c r="PZM12" s="2086"/>
      <c r="PZN12" s="2086"/>
      <c r="PZO12" s="2086"/>
      <c r="PZP12" s="2086"/>
      <c r="PZQ12" s="2086"/>
      <c r="PZR12" s="2086"/>
      <c r="PZS12" s="2086"/>
      <c r="PZT12" s="2086"/>
      <c r="PZU12" s="2086"/>
      <c r="PZV12" s="2086"/>
      <c r="PZW12" s="2086"/>
      <c r="PZX12" s="2086"/>
      <c r="PZY12" s="2086"/>
      <c r="PZZ12" s="2086"/>
      <c r="QAA12" s="2086"/>
      <c r="QAB12" s="2086"/>
      <c r="QAC12" s="2086"/>
      <c r="QAD12" s="2086"/>
      <c r="QAE12" s="2086"/>
      <c r="QAF12" s="2086"/>
      <c r="QAG12" s="2086"/>
      <c r="QAH12" s="2086"/>
      <c r="QAI12" s="2086"/>
      <c r="QAJ12" s="2086"/>
      <c r="QAK12" s="2086"/>
      <c r="QAL12" s="2086"/>
      <c r="QAM12" s="2086"/>
      <c r="QAN12" s="2086"/>
      <c r="QAO12" s="2086"/>
      <c r="QAP12" s="2086"/>
      <c r="QAQ12" s="2086"/>
      <c r="QAR12" s="2086"/>
      <c r="QAS12" s="2086"/>
      <c r="QAT12" s="2086"/>
      <c r="QAU12" s="2086"/>
      <c r="QAV12" s="2086"/>
      <c r="QAW12" s="2086"/>
      <c r="QAX12" s="2086"/>
      <c r="QAY12" s="2086"/>
      <c r="QAZ12" s="2086"/>
      <c r="QBA12" s="2086"/>
      <c r="QBB12" s="2086"/>
      <c r="QBC12" s="2086"/>
      <c r="QBD12" s="2086"/>
      <c r="QBE12" s="2086"/>
      <c r="QBF12" s="2086"/>
      <c r="QBG12" s="2086"/>
      <c r="QBH12" s="2086"/>
      <c r="QBI12" s="2086"/>
      <c r="QBJ12" s="2086"/>
      <c r="QBK12" s="2086"/>
      <c r="QBL12" s="2086"/>
      <c r="QBM12" s="2086"/>
      <c r="QBN12" s="2086"/>
      <c r="QBO12" s="2086"/>
      <c r="QBP12" s="2086"/>
      <c r="QBQ12" s="2086"/>
      <c r="QBR12" s="2086"/>
      <c r="QBS12" s="2086"/>
      <c r="QBT12" s="2086"/>
      <c r="QBU12" s="2086"/>
      <c r="QBV12" s="2086"/>
      <c r="QBW12" s="2086"/>
      <c r="QBX12" s="2086"/>
      <c r="QBY12" s="2086"/>
      <c r="QBZ12" s="2086"/>
      <c r="QCA12" s="2086"/>
      <c r="QCB12" s="2086"/>
      <c r="QCC12" s="2086"/>
      <c r="QCD12" s="2086"/>
      <c r="QCE12" s="2086"/>
      <c r="QCF12" s="2086"/>
      <c r="QCG12" s="2086"/>
      <c r="QCH12" s="2086"/>
      <c r="QCI12" s="2086"/>
      <c r="QCJ12" s="2086"/>
      <c r="QCK12" s="2086"/>
      <c r="QCL12" s="2086"/>
      <c r="QCM12" s="2086"/>
      <c r="QCN12" s="2086"/>
      <c r="QCO12" s="2086"/>
      <c r="QCP12" s="2086"/>
      <c r="QCQ12" s="2086"/>
      <c r="QCR12" s="2086"/>
      <c r="QCS12" s="2086"/>
      <c r="QCT12" s="2086"/>
      <c r="QCU12" s="2086"/>
      <c r="QCV12" s="2086"/>
      <c r="QCW12" s="2086"/>
      <c r="QCX12" s="2086"/>
      <c r="QCY12" s="2086"/>
      <c r="QCZ12" s="2086"/>
      <c r="QDA12" s="2086"/>
      <c r="QDB12" s="2086"/>
      <c r="QDC12" s="2086"/>
      <c r="QDD12" s="2086"/>
      <c r="QDE12" s="2086"/>
      <c r="QDF12" s="2086"/>
      <c r="QDG12" s="2086"/>
      <c r="QDH12" s="2086"/>
      <c r="QDI12" s="2086"/>
      <c r="QDJ12" s="2086"/>
      <c r="QDK12" s="2086"/>
      <c r="QDL12" s="2086"/>
      <c r="QDM12" s="2086"/>
      <c r="QDN12" s="2086"/>
      <c r="QDO12" s="2086"/>
      <c r="QDP12" s="2086"/>
      <c r="QDQ12" s="2086"/>
      <c r="QDR12" s="2086"/>
      <c r="QDS12" s="2086"/>
      <c r="QDT12" s="2086"/>
      <c r="QDU12" s="2086"/>
      <c r="QDV12" s="2086"/>
      <c r="QDW12" s="2086"/>
      <c r="QDX12" s="2086"/>
      <c r="QDY12" s="2086"/>
      <c r="QDZ12" s="2086"/>
      <c r="QEA12" s="2086"/>
      <c r="QEB12" s="2086"/>
      <c r="QEC12" s="2086"/>
      <c r="QED12" s="2086"/>
      <c r="QEE12" s="2086"/>
      <c r="QEF12" s="2086"/>
      <c r="QEG12" s="2086"/>
      <c r="QEH12" s="2086"/>
      <c r="QEI12" s="2086"/>
      <c r="QEJ12" s="2086"/>
      <c r="QEK12" s="2086"/>
      <c r="QEL12" s="2086"/>
      <c r="QEM12" s="2086"/>
      <c r="QEN12" s="2086"/>
      <c r="QEO12" s="2086"/>
      <c r="QEP12" s="2086"/>
      <c r="QEQ12" s="2086"/>
      <c r="QER12" s="2086"/>
      <c r="QES12" s="2086"/>
      <c r="QET12" s="2086"/>
      <c r="QEU12" s="2086"/>
      <c r="QEV12" s="2086"/>
      <c r="QEW12" s="2086"/>
      <c r="QEX12" s="2086"/>
      <c r="QEY12" s="2086"/>
      <c r="QEZ12" s="2086"/>
      <c r="QFA12" s="2086"/>
      <c r="QFB12" s="2086"/>
      <c r="QFC12" s="2086"/>
      <c r="QFD12" s="2086"/>
      <c r="QFE12" s="2086"/>
      <c r="QFF12" s="2086"/>
      <c r="QFG12" s="2086"/>
      <c r="QFH12" s="2086"/>
      <c r="QFI12" s="2086"/>
      <c r="QFJ12" s="2086"/>
      <c r="QFK12" s="2086"/>
      <c r="QFL12" s="2086"/>
      <c r="QFM12" s="2086"/>
      <c r="QFN12" s="2086"/>
      <c r="QFO12" s="2086"/>
      <c r="QFP12" s="2086"/>
      <c r="QFQ12" s="2086"/>
      <c r="QFR12" s="2086"/>
      <c r="QFS12" s="2086"/>
      <c r="QFT12" s="2086"/>
      <c r="QFU12" s="2086"/>
      <c r="QFV12" s="2086"/>
      <c r="QFW12" s="2086"/>
      <c r="QFX12" s="2086"/>
      <c r="QFY12" s="2086"/>
      <c r="QFZ12" s="2086"/>
      <c r="QGA12" s="2086"/>
      <c r="QGB12" s="2086"/>
      <c r="QGC12" s="2086"/>
      <c r="QGD12" s="2086"/>
      <c r="QGE12" s="2086"/>
      <c r="QGF12" s="2086"/>
      <c r="QGG12" s="2086"/>
      <c r="QGH12" s="2086"/>
      <c r="QGI12" s="2086"/>
      <c r="QGJ12" s="2086"/>
      <c r="QGK12" s="2086"/>
      <c r="QGL12" s="2086"/>
      <c r="QGM12" s="2086"/>
      <c r="QGN12" s="2086"/>
      <c r="QGO12" s="2086"/>
      <c r="QGP12" s="2086"/>
      <c r="QGQ12" s="2086"/>
      <c r="QGR12" s="2086"/>
      <c r="QGS12" s="2086"/>
      <c r="QGT12" s="2086"/>
      <c r="QGU12" s="2086"/>
      <c r="QGV12" s="2086"/>
      <c r="QGW12" s="2086"/>
      <c r="QGX12" s="2086"/>
      <c r="QGY12" s="2086"/>
      <c r="QGZ12" s="2086"/>
      <c r="QHA12" s="2086"/>
      <c r="QHB12" s="2086"/>
      <c r="QHC12" s="2086"/>
      <c r="QHD12" s="2086"/>
      <c r="QHE12" s="2086"/>
      <c r="QHF12" s="2086"/>
      <c r="QHG12" s="2086"/>
      <c r="QHH12" s="2086"/>
      <c r="QHI12" s="2086"/>
      <c r="QHJ12" s="2086"/>
      <c r="QHK12" s="2086"/>
      <c r="QHL12" s="2086"/>
      <c r="QHM12" s="2086"/>
      <c r="QHN12" s="2086"/>
      <c r="QHO12" s="2086"/>
      <c r="QHP12" s="2086"/>
      <c r="QHQ12" s="2086"/>
      <c r="QHR12" s="2086"/>
      <c r="QHS12" s="2086"/>
      <c r="QHT12" s="2086"/>
      <c r="QHU12" s="2086"/>
      <c r="QHV12" s="2086"/>
      <c r="QHW12" s="2086"/>
      <c r="QHX12" s="2086"/>
      <c r="QHY12" s="2086"/>
      <c r="QHZ12" s="2086"/>
      <c r="QIA12" s="2086"/>
      <c r="QIB12" s="2086"/>
      <c r="QIC12" s="2086"/>
      <c r="QID12" s="2086"/>
      <c r="QIE12" s="2086"/>
      <c r="QIF12" s="2086"/>
      <c r="QIG12" s="2086"/>
      <c r="QIH12" s="2086"/>
      <c r="QII12" s="2086"/>
      <c r="QIJ12" s="2086"/>
      <c r="QIK12" s="2086"/>
      <c r="QIL12" s="2086"/>
      <c r="QIM12" s="2086"/>
      <c r="QIN12" s="2086"/>
      <c r="QIO12" s="2086"/>
      <c r="QIP12" s="2086"/>
      <c r="QIQ12" s="2086"/>
      <c r="QIR12" s="2086"/>
      <c r="QIS12" s="2086"/>
      <c r="QIT12" s="2086"/>
      <c r="QIU12" s="2086"/>
      <c r="QIV12" s="2086"/>
      <c r="QIW12" s="2086"/>
      <c r="QIX12" s="2086"/>
      <c r="QIY12" s="2086"/>
      <c r="QIZ12" s="2086"/>
      <c r="QJA12" s="2086"/>
      <c r="QJB12" s="2086"/>
      <c r="QJC12" s="2086"/>
      <c r="QJD12" s="2086"/>
      <c r="QJE12" s="2086"/>
      <c r="QJF12" s="2086"/>
      <c r="QJG12" s="2086"/>
      <c r="QJH12" s="2086"/>
      <c r="QJI12" s="2086"/>
      <c r="QJJ12" s="2086"/>
      <c r="QJK12" s="2086"/>
      <c r="QJL12" s="2086"/>
      <c r="QJM12" s="2086"/>
      <c r="QJN12" s="2086"/>
      <c r="QJO12" s="2086"/>
      <c r="QJP12" s="2086"/>
      <c r="QJQ12" s="2086"/>
      <c r="QJR12" s="2086"/>
      <c r="QJS12" s="2086"/>
      <c r="QJT12" s="2086"/>
      <c r="QJU12" s="2086"/>
      <c r="QJV12" s="2086"/>
      <c r="QJW12" s="2086"/>
      <c r="QJX12" s="2086"/>
      <c r="QJY12" s="2086"/>
      <c r="QJZ12" s="2086"/>
      <c r="QKA12" s="2086"/>
      <c r="QKB12" s="2086"/>
      <c r="QKC12" s="2086"/>
      <c r="QKD12" s="2086"/>
      <c r="QKE12" s="2086"/>
      <c r="QKF12" s="2086"/>
      <c r="QKG12" s="2086"/>
      <c r="QKH12" s="2086"/>
      <c r="QKI12" s="2086"/>
      <c r="QKJ12" s="2086"/>
      <c r="QKK12" s="2086"/>
      <c r="QKL12" s="2086"/>
      <c r="QKM12" s="2086"/>
      <c r="QKN12" s="2086"/>
      <c r="QKO12" s="2086"/>
      <c r="QKP12" s="2086"/>
      <c r="QKQ12" s="2086"/>
      <c r="QKR12" s="2086"/>
      <c r="QKS12" s="2086"/>
      <c r="QKT12" s="2086"/>
      <c r="QKU12" s="2086"/>
      <c r="QKV12" s="2086"/>
      <c r="QKW12" s="2086"/>
      <c r="QKX12" s="2086"/>
      <c r="QKY12" s="2086"/>
      <c r="QKZ12" s="2086"/>
      <c r="QLA12" s="2086"/>
      <c r="QLB12" s="2086"/>
      <c r="QLC12" s="2086"/>
      <c r="QLD12" s="2086"/>
      <c r="QLE12" s="2086"/>
      <c r="QLF12" s="2086"/>
      <c r="QLG12" s="2086"/>
      <c r="QLH12" s="2086"/>
      <c r="QLI12" s="2086"/>
      <c r="QLJ12" s="2086"/>
      <c r="QLK12" s="2086"/>
      <c r="QLL12" s="2086"/>
      <c r="QLM12" s="2086"/>
      <c r="QLN12" s="2086"/>
      <c r="QLO12" s="2086"/>
      <c r="QLP12" s="2086"/>
      <c r="QLQ12" s="2086"/>
      <c r="QLR12" s="2086"/>
      <c r="QLS12" s="2086"/>
      <c r="QLT12" s="2086"/>
      <c r="QLU12" s="2086"/>
      <c r="QLV12" s="2086"/>
      <c r="QLW12" s="2086"/>
      <c r="QLX12" s="2086"/>
      <c r="QLY12" s="2086"/>
      <c r="QLZ12" s="2086"/>
      <c r="QMA12" s="2086"/>
      <c r="QMB12" s="2086"/>
      <c r="QMC12" s="2086"/>
      <c r="QMD12" s="2086"/>
      <c r="QME12" s="2086"/>
      <c r="QMF12" s="2086"/>
      <c r="QMG12" s="2086"/>
      <c r="QMH12" s="2086"/>
      <c r="QMI12" s="2086"/>
      <c r="QMJ12" s="2086"/>
      <c r="QMK12" s="2086"/>
      <c r="QML12" s="2086"/>
      <c r="QMM12" s="2086"/>
      <c r="QMN12" s="2086"/>
      <c r="QMO12" s="2086"/>
      <c r="QMP12" s="2086"/>
      <c r="QMQ12" s="2086"/>
      <c r="QMR12" s="2086"/>
      <c r="QMS12" s="2086"/>
      <c r="QMT12" s="2086"/>
      <c r="QMU12" s="2086"/>
      <c r="QMV12" s="2086"/>
      <c r="QMW12" s="2086"/>
      <c r="QMX12" s="2086"/>
      <c r="QMY12" s="2086"/>
      <c r="QMZ12" s="2086"/>
      <c r="QNA12" s="2086"/>
      <c r="QNB12" s="2086"/>
      <c r="QNC12" s="2086"/>
      <c r="QND12" s="2086"/>
      <c r="QNE12" s="2086"/>
      <c r="QNF12" s="2086"/>
      <c r="QNG12" s="2086"/>
      <c r="QNH12" s="2086"/>
      <c r="QNI12" s="2086"/>
      <c r="QNJ12" s="2086"/>
      <c r="QNK12" s="2086"/>
      <c r="QNL12" s="2086"/>
      <c r="QNM12" s="2086"/>
      <c r="QNN12" s="2086"/>
      <c r="QNO12" s="2086"/>
      <c r="QNP12" s="2086"/>
      <c r="QNQ12" s="2086"/>
      <c r="QNR12" s="2086"/>
      <c r="QNS12" s="2086"/>
      <c r="QNT12" s="2086"/>
      <c r="QNU12" s="2086"/>
      <c r="QNV12" s="2086"/>
      <c r="QNW12" s="2086"/>
      <c r="QNX12" s="2086"/>
      <c r="QNY12" s="2086"/>
      <c r="QNZ12" s="2086"/>
      <c r="QOA12" s="2086"/>
      <c r="QOB12" s="2086"/>
      <c r="QOC12" s="2086"/>
      <c r="QOD12" s="2086"/>
      <c r="QOE12" s="2086"/>
      <c r="QOF12" s="2086"/>
      <c r="QOG12" s="2086"/>
      <c r="QOH12" s="2086"/>
      <c r="QOI12" s="2086"/>
      <c r="QOJ12" s="2086"/>
      <c r="QOK12" s="2086"/>
      <c r="QOL12" s="2086"/>
      <c r="QOM12" s="2086"/>
      <c r="QON12" s="2086"/>
      <c r="QOO12" s="2086"/>
      <c r="QOP12" s="2086"/>
      <c r="QOQ12" s="2086"/>
      <c r="QOR12" s="2086"/>
      <c r="QOS12" s="2086"/>
      <c r="QOT12" s="2086"/>
      <c r="QOU12" s="2086"/>
      <c r="QOV12" s="2086"/>
      <c r="QOW12" s="2086"/>
      <c r="QOX12" s="2086"/>
      <c r="QOY12" s="2086"/>
      <c r="QOZ12" s="2086"/>
      <c r="QPA12" s="2086"/>
      <c r="QPB12" s="2086"/>
      <c r="QPC12" s="2086"/>
      <c r="QPD12" s="2086"/>
      <c r="QPE12" s="2086"/>
      <c r="QPF12" s="2086"/>
      <c r="QPG12" s="2086"/>
      <c r="QPH12" s="2086"/>
      <c r="QPI12" s="2086"/>
      <c r="QPJ12" s="2086"/>
      <c r="QPK12" s="2086"/>
      <c r="QPL12" s="2086"/>
      <c r="QPM12" s="2086"/>
      <c r="QPN12" s="2086"/>
      <c r="QPO12" s="2086"/>
      <c r="QPP12" s="2086"/>
      <c r="QPQ12" s="2086"/>
      <c r="QPR12" s="2086"/>
      <c r="QPS12" s="2086"/>
      <c r="QPT12" s="2086"/>
      <c r="QPU12" s="2086"/>
      <c r="QPV12" s="2086"/>
      <c r="QPW12" s="2086"/>
      <c r="QPX12" s="2086"/>
      <c r="QPY12" s="2086"/>
      <c r="QPZ12" s="2086"/>
      <c r="QQA12" s="2086"/>
      <c r="QQB12" s="2086"/>
      <c r="QQC12" s="2086"/>
      <c r="QQD12" s="2086"/>
      <c r="QQE12" s="2086"/>
      <c r="QQF12" s="2086"/>
      <c r="QQG12" s="2086"/>
      <c r="QQH12" s="2086"/>
      <c r="QQI12" s="2086"/>
      <c r="QQJ12" s="2086"/>
      <c r="QQK12" s="2086"/>
      <c r="QQL12" s="2086"/>
      <c r="QQM12" s="2086"/>
      <c r="QQN12" s="2086"/>
      <c r="QQO12" s="2086"/>
      <c r="QQP12" s="2086"/>
      <c r="QQQ12" s="2086"/>
      <c r="QQR12" s="2086"/>
      <c r="QQS12" s="2086"/>
      <c r="QQT12" s="2086"/>
      <c r="QQU12" s="2086"/>
      <c r="QQV12" s="2086"/>
      <c r="QQW12" s="2086"/>
      <c r="QQX12" s="2086"/>
      <c r="QQY12" s="2086"/>
      <c r="QQZ12" s="2086"/>
      <c r="QRA12" s="2086"/>
      <c r="QRB12" s="2086"/>
      <c r="QRC12" s="2086"/>
      <c r="QRD12" s="2086"/>
      <c r="QRE12" s="2086"/>
      <c r="QRF12" s="2086"/>
      <c r="QRG12" s="2086"/>
      <c r="QRH12" s="2086"/>
      <c r="QRI12" s="2086"/>
      <c r="QRJ12" s="2086"/>
      <c r="QRK12" s="2086"/>
      <c r="QRL12" s="2086"/>
      <c r="QRM12" s="2086"/>
      <c r="QRN12" s="2086"/>
      <c r="QRO12" s="2086"/>
      <c r="QRP12" s="2086"/>
      <c r="QRQ12" s="2086"/>
      <c r="QRR12" s="2086"/>
      <c r="QRS12" s="2086"/>
      <c r="QRT12" s="2086"/>
      <c r="QRU12" s="2086"/>
      <c r="QRV12" s="2086"/>
      <c r="QRW12" s="2086"/>
      <c r="QRX12" s="2086"/>
      <c r="QRY12" s="2086"/>
      <c r="QRZ12" s="2086"/>
      <c r="QSA12" s="2086"/>
      <c r="QSB12" s="2086"/>
      <c r="QSC12" s="2086"/>
      <c r="QSD12" s="2086"/>
      <c r="QSE12" s="2086"/>
      <c r="QSF12" s="2086"/>
      <c r="QSG12" s="2086"/>
      <c r="QSH12" s="2086"/>
      <c r="QSI12" s="2086"/>
      <c r="QSJ12" s="2086"/>
      <c r="QSK12" s="2086"/>
      <c r="QSL12" s="2086"/>
      <c r="QSM12" s="2086"/>
      <c r="QSN12" s="2086"/>
      <c r="QSO12" s="2086"/>
      <c r="QSP12" s="2086"/>
      <c r="QSQ12" s="2086"/>
      <c r="QSR12" s="2086"/>
      <c r="QSS12" s="2086"/>
      <c r="QST12" s="2086"/>
      <c r="QSU12" s="2086"/>
      <c r="QSV12" s="2086"/>
      <c r="QSW12" s="2086"/>
      <c r="QSX12" s="2086"/>
      <c r="QSY12" s="2086"/>
      <c r="QSZ12" s="2086"/>
      <c r="QTA12" s="2086"/>
      <c r="QTB12" s="2086"/>
      <c r="QTC12" s="2086"/>
      <c r="QTD12" s="2086"/>
      <c r="QTE12" s="2086"/>
      <c r="QTF12" s="2086"/>
      <c r="QTG12" s="2086"/>
      <c r="QTH12" s="2086"/>
      <c r="QTI12" s="2086"/>
      <c r="QTJ12" s="2086"/>
      <c r="QTK12" s="2086"/>
      <c r="QTL12" s="2086"/>
      <c r="QTM12" s="2086"/>
      <c r="QTN12" s="2086"/>
      <c r="QTO12" s="2086"/>
      <c r="QTP12" s="2086"/>
      <c r="QTQ12" s="2086"/>
      <c r="QTR12" s="2086"/>
      <c r="QTS12" s="2086"/>
      <c r="QTT12" s="2086"/>
      <c r="QTU12" s="2086"/>
      <c r="QTV12" s="2086"/>
      <c r="QTW12" s="2086"/>
      <c r="QTX12" s="2086"/>
      <c r="QTY12" s="2086"/>
      <c r="QTZ12" s="2086"/>
      <c r="QUA12" s="2086"/>
      <c r="QUB12" s="2086"/>
      <c r="QUC12" s="2086"/>
      <c r="QUD12" s="2086"/>
      <c r="QUE12" s="2086"/>
      <c r="QUF12" s="2086"/>
      <c r="QUG12" s="2086"/>
      <c r="QUH12" s="2086"/>
      <c r="QUI12" s="2086"/>
      <c r="QUJ12" s="2086"/>
      <c r="QUK12" s="2086"/>
      <c r="QUL12" s="2086"/>
      <c r="QUM12" s="2086"/>
      <c r="QUN12" s="2086"/>
      <c r="QUO12" s="2086"/>
      <c r="QUP12" s="2086"/>
      <c r="QUQ12" s="2086"/>
      <c r="QUR12" s="2086"/>
      <c r="QUS12" s="2086"/>
      <c r="QUT12" s="2086"/>
      <c r="QUU12" s="2086"/>
      <c r="QUV12" s="2086"/>
      <c r="QUW12" s="2086"/>
      <c r="QUX12" s="2086"/>
      <c r="QUY12" s="2086"/>
      <c r="QUZ12" s="2086"/>
      <c r="QVA12" s="2086"/>
      <c r="QVB12" s="2086"/>
      <c r="QVC12" s="2086"/>
      <c r="QVD12" s="2086"/>
      <c r="QVE12" s="2086"/>
      <c r="QVF12" s="2086"/>
      <c r="QVG12" s="2086"/>
      <c r="QVH12" s="2086"/>
      <c r="QVI12" s="2086"/>
      <c r="QVJ12" s="2086"/>
      <c r="QVK12" s="2086"/>
      <c r="QVL12" s="2086"/>
      <c r="QVM12" s="2086"/>
      <c r="QVN12" s="2086"/>
      <c r="QVO12" s="2086"/>
      <c r="QVP12" s="2086"/>
      <c r="QVQ12" s="2086"/>
      <c r="QVR12" s="2086"/>
      <c r="QVS12" s="2086"/>
      <c r="QVT12" s="2086"/>
      <c r="QVU12" s="2086"/>
      <c r="QVV12" s="2086"/>
      <c r="QVW12" s="2086"/>
      <c r="QVX12" s="2086"/>
      <c r="QVY12" s="2086"/>
      <c r="QVZ12" s="2086"/>
      <c r="QWA12" s="2086"/>
      <c r="QWB12" s="2086"/>
      <c r="QWC12" s="2086"/>
      <c r="QWD12" s="2086"/>
      <c r="QWE12" s="2086"/>
      <c r="QWF12" s="2086"/>
      <c r="QWG12" s="2086"/>
      <c r="QWH12" s="2086"/>
      <c r="QWI12" s="2086"/>
      <c r="QWJ12" s="2086"/>
      <c r="QWK12" s="2086"/>
      <c r="QWL12" s="2086"/>
      <c r="QWM12" s="2086"/>
      <c r="QWN12" s="2086"/>
      <c r="QWO12" s="2086"/>
      <c r="QWP12" s="2086"/>
      <c r="QWQ12" s="2086"/>
      <c r="QWR12" s="2086"/>
      <c r="QWS12" s="2086"/>
      <c r="QWT12" s="2086"/>
      <c r="QWU12" s="2086"/>
      <c r="QWV12" s="2086"/>
      <c r="QWW12" s="2086"/>
      <c r="QWX12" s="2086"/>
      <c r="QWY12" s="2086"/>
      <c r="QWZ12" s="2086"/>
      <c r="QXA12" s="2086"/>
      <c r="QXB12" s="2086"/>
      <c r="QXC12" s="2086"/>
      <c r="QXD12" s="2086"/>
      <c r="QXE12" s="2086"/>
      <c r="QXF12" s="2086"/>
      <c r="QXG12" s="2086"/>
      <c r="QXH12" s="2086"/>
      <c r="QXI12" s="2086"/>
      <c r="QXJ12" s="2086"/>
      <c r="QXK12" s="2086"/>
      <c r="QXL12" s="2086"/>
      <c r="QXM12" s="2086"/>
      <c r="QXN12" s="2086"/>
      <c r="QXO12" s="2086"/>
      <c r="QXP12" s="2086"/>
      <c r="QXQ12" s="2086"/>
      <c r="QXR12" s="2086"/>
      <c r="QXS12" s="2086"/>
      <c r="QXT12" s="2086"/>
      <c r="QXU12" s="2086"/>
      <c r="QXV12" s="2086"/>
      <c r="QXW12" s="2086"/>
      <c r="QXX12" s="2086"/>
      <c r="QXY12" s="2086"/>
      <c r="QXZ12" s="2086"/>
      <c r="QYA12" s="2086"/>
      <c r="QYB12" s="2086"/>
      <c r="QYC12" s="2086"/>
      <c r="QYD12" s="2086"/>
      <c r="QYE12" s="2086"/>
      <c r="QYF12" s="2086"/>
      <c r="QYG12" s="2086"/>
      <c r="QYH12" s="2086"/>
      <c r="QYI12" s="2086"/>
      <c r="QYJ12" s="2086"/>
      <c r="QYK12" s="2086"/>
      <c r="QYL12" s="2086"/>
      <c r="QYM12" s="2086"/>
      <c r="QYN12" s="2086"/>
      <c r="QYO12" s="2086"/>
      <c r="QYP12" s="2086"/>
      <c r="QYQ12" s="2086"/>
      <c r="QYR12" s="2086"/>
      <c r="QYS12" s="2086"/>
      <c r="QYT12" s="2086"/>
      <c r="QYU12" s="2086"/>
      <c r="QYV12" s="2086"/>
      <c r="QYW12" s="2086"/>
      <c r="QYX12" s="2086"/>
      <c r="QYY12" s="2086"/>
      <c r="QYZ12" s="2086"/>
      <c r="QZA12" s="2086"/>
      <c r="QZB12" s="2086"/>
      <c r="QZC12" s="2086"/>
      <c r="QZD12" s="2086"/>
      <c r="QZE12" s="2086"/>
      <c r="QZF12" s="2086"/>
      <c r="QZG12" s="2086"/>
      <c r="QZH12" s="2086"/>
      <c r="QZI12" s="2086"/>
      <c r="QZJ12" s="2086"/>
      <c r="QZK12" s="2086"/>
      <c r="QZL12" s="2086"/>
      <c r="QZM12" s="2086"/>
      <c r="QZN12" s="2086"/>
      <c r="QZO12" s="2086"/>
      <c r="QZP12" s="2086"/>
      <c r="QZQ12" s="2086"/>
      <c r="QZR12" s="2086"/>
      <c r="QZS12" s="2086"/>
      <c r="QZT12" s="2086"/>
      <c r="QZU12" s="2086"/>
      <c r="QZV12" s="2086"/>
      <c r="QZW12" s="2086"/>
      <c r="QZX12" s="2086"/>
      <c r="QZY12" s="2086"/>
      <c r="QZZ12" s="2086"/>
      <c r="RAA12" s="2086"/>
      <c r="RAB12" s="2086"/>
      <c r="RAC12" s="2086"/>
      <c r="RAD12" s="2086"/>
      <c r="RAE12" s="2086"/>
      <c r="RAF12" s="2086"/>
      <c r="RAG12" s="2086"/>
      <c r="RAH12" s="2086"/>
      <c r="RAI12" s="2086"/>
      <c r="RAJ12" s="2086"/>
      <c r="RAK12" s="2086"/>
      <c r="RAL12" s="2086"/>
      <c r="RAM12" s="2086"/>
      <c r="RAN12" s="2086"/>
      <c r="RAO12" s="2086"/>
      <c r="RAP12" s="2086"/>
      <c r="RAQ12" s="2086"/>
      <c r="RAR12" s="2086"/>
      <c r="RAS12" s="2086"/>
      <c r="RAT12" s="2086"/>
      <c r="RAU12" s="2086"/>
      <c r="RAV12" s="2086"/>
      <c r="RAW12" s="2086"/>
      <c r="RAX12" s="2086"/>
      <c r="RAY12" s="2086"/>
      <c r="RAZ12" s="2086"/>
      <c r="RBA12" s="2086"/>
      <c r="RBB12" s="2086"/>
      <c r="RBC12" s="2086"/>
      <c r="RBD12" s="2086"/>
      <c r="RBE12" s="2086"/>
      <c r="RBF12" s="2086"/>
      <c r="RBG12" s="2086"/>
      <c r="RBH12" s="2086"/>
      <c r="RBI12" s="2086"/>
      <c r="RBJ12" s="2086"/>
      <c r="RBK12" s="2086"/>
      <c r="RBL12" s="2086"/>
      <c r="RBM12" s="2086"/>
      <c r="RBN12" s="2086"/>
      <c r="RBO12" s="2086"/>
      <c r="RBP12" s="2086"/>
      <c r="RBQ12" s="2086"/>
      <c r="RBR12" s="2086"/>
      <c r="RBS12" s="2086"/>
      <c r="RBT12" s="2086"/>
      <c r="RBU12" s="2086"/>
      <c r="RBV12" s="2086"/>
      <c r="RBW12" s="2086"/>
      <c r="RBX12" s="2086"/>
      <c r="RBY12" s="2086"/>
      <c r="RBZ12" s="2086"/>
      <c r="RCA12" s="2086"/>
      <c r="RCB12" s="2086"/>
      <c r="RCC12" s="2086"/>
      <c r="RCD12" s="2086"/>
      <c r="RCE12" s="2086"/>
      <c r="RCF12" s="2086"/>
      <c r="RCG12" s="2086"/>
      <c r="RCH12" s="2086"/>
      <c r="RCI12" s="2086"/>
      <c r="RCJ12" s="2086"/>
      <c r="RCK12" s="2086"/>
      <c r="RCL12" s="2086"/>
      <c r="RCM12" s="2086"/>
      <c r="RCN12" s="2086"/>
      <c r="RCO12" s="2086"/>
      <c r="RCP12" s="2086"/>
      <c r="RCQ12" s="2086"/>
      <c r="RCR12" s="2086"/>
      <c r="RCS12" s="2086"/>
      <c r="RCT12" s="2086"/>
      <c r="RCU12" s="2086"/>
      <c r="RCV12" s="2086"/>
      <c r="RCW12" s="2086"/>
      <c r="RCX12" s="2086"/>
      <c r="RCY12" s="2086"/>
      <c r="RCZ12" s="2086"/>
      <c r="RDA12" s="2086"/>
      <c r="RDB12" s="2086"/>
      <c r="RDC12" s="2086"/>
      <c r="RDD12" s="2086"/>
      <c r="RDE12" s="2086"/>
      <c r="RDF12" s="2086"/>
      <c r="RDG12" s="2086"/>
      <c r="RDH12" s="2086"/>
      <c r="RDI12" s="2086"/>
      <c r="RDJ12" s="2086"/>
      <c r="RDK12" s="2086"/>
      <c r="RDL12" s="2086"/>
      <c r="RDM12" s="2086"/>
      <c r="RDN12" s="2086"/>
      <c r="RDO12" s="2086"/>
      <c r="RDP12" s="2086"/>
      <c r="RDQ12" s="2086"/>
      <c r="RDR12" s="2086"/>
      <c r="RDS12" s="2086"/>
      <c r="RDT12" s="2086"/>
      <c r="RDU12" s="2086"/>
      <c r="RDV12" s="2086"/>
      <c r="RDW12" s="2086"/>
      <c r="RDX12" s="2086"/>
      <c r="RDY12" s="2086"/>
      <c r="RDZ12" s="2086"/>
      <c r="REA12" s="2086"/>
      <c r="REB12" s="2086"/>
      <c r="REC12" s="2086"/>
      <c r="RED12" s="2086"/>
      <c r="REE12" s="2086"/>
      <c r="REF12" s="2086"/>
      <c r="REG12" s="2086"/>
      <c r="REH12" s="2086"/>
      <c r="REI12" s="2086"/>
      <c r="REJ12" s="2086"/>
      <c r="REK12" s="2086"/>
      <c r="REL12" s="2086"/>
      <c r="REM12" s="2086"/>
      <c r="REN12" s="2086"/>
      <c r="REO12" s="2086"/>
      <c r="REP12" s="2086"/>
      <c r="REQ12" s="2086"/>
      <c r="RER12" s="2086"/>
      <c r="RES12" s="2086"/>
      <c r="RET12" s="2086"/>
      <c r="REU12" s="2086"/>
      <c r="REV12" s="2086"/>
      <c r="REW12" s="2086"/>
      <c r="REX12" s="2086"/>
      <c r="REY12" s="2086"/>
      <c r="REZ12" s="2086"/>
      <c r="RFA12" s="2086"/>
      <c r="RFB12" s="2086"/>
      <c r="RFC12" s="2086"/>
      <c r="RFD12" s="2086"/>
      <c r="RFE12" s="2086"/>
      <c r="RFF12" s="2086"/>
      <c r="RFG12" s="2086"/>
      <c r="RFH12" s="2086"/>
      <c r="RFI12" s="2086"/>
      <c r="RFJ12" s="2086"/>
      <c r="RFK12" s="2086"/>
      <c r="RFL12" s="2086"/>
      <c r="RFM12" s="2086"/>
      <c r="RFN12" s="2086"/>
      <c r="RFO12" s="2086"/>
      <c r="RFP12" s="2086"/>
      <c r="RFQ12" s="2086"/>
      <c r="RFR12" s="2086"/>
      <c r="RFS12" s="2086"/>
      <c r="RFT12" s="2086"/>
      <c r="RFU12" s="2086"/>
      <c r="RFV12" s="2086"/>
      <c r="RFW12" s="2086"/>
      <c r="RFX12" s="2086"/>
      <c r="RFY12" s="2086"/>
      <c r="RFZ12" s="2086"/>
      <c r="RGA12" s="2086"/>
      <c r="RGB12" s="2086"/>
      <c r="RGC12" s="2086"/>
      <c r="RGD12" s="2086"/>
      <c r="RGE12" s="2086"/>
      <c r="RGF12" s="2086"/>
      <c r="RGG12" s="2086"/>
      <c r="RGH12" s="2086"/>
      <c r="RGI12" s="2086"/>
      <c r="RGJ12" s="2086"/>
      <c r="RGK12" s="2086"/>
      <c r="RGL12" s="2086"/>
      <c r="RGM12" s="2086"/>
      <c r="RGN12" s="2086"/>
      <c r="RGO12" s="2086"/>
      <c r="RGP12" s="2086"/>
      <c r="RGQ12" s="2086"/>
      <c r="RGR12" s="2086"/>
      <c r="RGS12" s="2086"/>
      <c r="RGT12" s="2086"/>
      <c r="RGU12" s="2086"/>
      <c r="RGV12" s="2086"/>
      <c r="RGW12" s="2086"/>
      <c r="RGX12" s="2086"/>
      <c r="RGY12" s="2086"/>
      <c r="RGZ12" s="2086"/>
      <c r="RHA12" s="2086"/>
      <c r="RHB12" s="2086"/>
      <c r="RHC12" s="2086"/>
      <c r="RHD12" s="2086"/>
      <c r="RHE12" s="2086"/>
      <c r="RHF12" s="2086"/>
      <c r="RHG12" s="2086"/>
      <c r="RHH12" s="2086"/>
      <c r="RHI12" s="2086"/>
      <c r="RHJ12" s="2086"/>
      <c r="RHK12" s="2086"/>
      <c r="RHL12" s="2086"/>
      <c r="RHM12" s="2086"/>
      <c r="RHN12" s="2086"/>
      <c r="RHO12" s="2086"/>
      <c r="RHP12" s="2086"/>
      <c r="RHQ12" s="2086"/>
      <c r="RHR12" s="2086"/>
      <c r="RHS12" s="2086"/>
      <c r="RHT12" s="2086"/>
      <c r="RHU12" s="2086"/>
      <c r="RHV12" s="2086"/>
      <c r="RHW12" s="2086"/>
      <c r="RHX12" s="2086"/>
      <c r="RHY12" s="2086"/>
      <c r="RHZ12" s="2086"/>
      <c r="RIA12" s="2086"/>
      <c r="RIB12" s="2086"/>
      <c r="RIC12" s="2086"/>
      <c r="RID12" s="2086"/>
      <c r="RIE12" s="2086"/>
      <c r="RIF12" s="2086"/>
      <c r="RIG12" s="2086"/>
      <c r="RIH12" s="2086"/>
      <c r="RII12" s="2086"/>
      <c r="RIJ12" s="2086"/>
      <c r="RIK12" s="2086"/>
      <c r="RIL12" s="2086"/>
      <c r="RIM12" s="2086"/>
      <c r="RIN12" s="2086"/>
      <c r="RIO12" s="2086"/>
      <c r="RIP12" s="2086"/>
      <c r="RIQ12" s="2086"/>
      <c r="RIR12" s="2086"/>
      <c r="RIS12" s="2086"/>
      <c r="RIT12" s="2086"/>
      <c r="RIU12" s="2086"/>
      <c r="RIV12" s="2086"/>
      <c r="RIW12" s="2086"/>
      <c r="RIX12" s="2086"/>
      <c r="RIY12" s="2086"/>
      <c r="RIZ12" s="2086"/>
      <c r="RJA12" s="2086"/>
      <c r="RJB12" s="2086"/>
      <c r="RJC12" s="2086"/>
      <c r="RJD12" s="2086"/>
      <c r="RJE12" s="2086"/>
      <c r="RJF12" s="2086"/>
      <c r="RJG12" s="2086"/>
      <c r="RJH12" s="2086"/>
      <c r="RJI12" s="2086"/>
      <c r="RJJ12" s="2086"/>
      <c r="RJK12" s="2086"/>
      <c r="RJL12" s="2086"/>
      <c r="RJM12" s="2086"/>
      <c r="RJN12" s="2086"/>
      <c r="RJO12" s="2086"/>
      <c r="RJP12" s="2086"/>
      <c r="RJQ12" s="2086"/>
      <c r="RJR12" s="2086"/>
      <c r="RJS12" s="2086"/>
      <c r="RJT12" s="2086"/>
      <c r="RJU12" s="2086"/>
      <c r="RJV12" s="2086"/>
      <c r="RJW12" s="2086"/>
      <c r="RJX12" s="2086"/>
      <c r="RJY12" s="2086"/>
      <c r="RJZ12" s="2086"/>
      <c r="RKA12" s="2086"/>
      <c r="RKB12" s="2086"/>
      <c r="RKC12" s="2086"/>
      <c r="RKD12" s="2086"/>
      <c r="RKE12" s="2086"/>
      <c r="RKF12" s="2086"/>
      <c r="RKG12" s="2086"/>
      <c r="RKH12" s="2086"/>
      <c r="RKI12" s="2086"/>
      <c r="RKJ12" s="2086"/>
      <c r="RKK12" s="2086"/>
      <c r="RKL12" s="2086"/>
      <c r="RKM12" s="2086"/>
      <c r="RKN12" s="2086"/>
      <c r="RKO12" s="2086"/>
      <c r="RKP12" s="2086"/>
      <c r="RKQ12" s="2086"/>
      <c r="RKR12" s="2086"/>
      <c r="RKS12" s="2086"/>
      <c r="RKT12" s="2086"/>
      <c r="RKU12" s="2086"/>
      <c r="RKV12" s="2086"/>
      <c r="RKW12" s="2086"/>
      <c r="RKX12" s="2086"/>
      <c r="RKY12" s="2086"/>
      <c r="RKZ12" s="2086"/>
      <c r="RLA12" s="2086"/>
      <c r="RLB12" s="2086"/>
      <c r="RLC12" s="2086"/>
      <c r="RLD12" s="2086"/>
      <c r="RLE12" s="2086"/>
      <c r="RLF12" s="2086"/>
      <c r="RLG12" s="2086"/>
      <c r="RLH12" s="2086"/>
      <c r="RLI12" s="2086"/>
      <c r="RLJ12" s="2086"/>
      <c r="RLK12" s="2086"/>
      <c r="RLL12" s="2086"/>
      <c r="RLM12" s="2086"/>
      <c r="RLN12" s="2086"/>
      <c r="RLO12" s="2086"/>
      <c r="RLP12" s="2086"/>
      <c r="RLQ12" s="2086"/>
      <c r="RLR12" s="2086"/>
      <c r="RLS12" s="2086"/>
      <c r="RLT12" s="2086"/>
      <c r="RLU12" s="2086"/>
      <c r="RLV12" s="2086"/>
      <c r="RLW12" s="2086"/>
      <c r="RLX12" s="2086"/>
      <c r="RLY12" s="2086"/>
      <c r="RLZ12" s="2086"/>
      <c r="RMA12" s="2086"/>
      <c r="RMB12" s="2086"/>
      <c r="RMC12" s="2086"/>
      <c r="RMD12" s="2086"/>
      <c r="RME12" s="2086"/>
      <c r="RMF12" s="2086"/>
      <c r="RMG12" s="2086"/>
      <c r="RMH12" s="2086"/>
      <c r="RMI12" s="2086"/>
      <c r="RMJ12" s="2086"/>
      <c r="RMK12" s="2086"/>
      <c r="RML12" s="2086"/>
      <c r="RMM12" s="2086"/>
      <c r="RMN12" s="2086"/>
      <c r="RMO12" s="2086"/>
      <c r="RMP12" s="2086"/>
      <c r="RMQ12" s="2086"/>
      <c r="RMR12" s="2086"/>
      <c r="RMS12" s="2086"/>
      <c r="RMT12" s="2086"/>
      <c r="RMU12" s="2086"/>
      <c r="RMV12" s="2086"/>
      <c r="RMW12" s="2086"/>
      <c r="RMX12" s="2086"/>
      <c r="RMY12" s="2086"/>
      <c r="RMZ12" s="2086"/>
      <c r="RNA12" s="2086"/>
      <c r="RNB12" s="2086"/>
      <c r="RNC12" s="2086"/>
      <c r="RND12" s="2086"/>
      <c r="RNE12" s="2086"/>
      <c r="RNF12" s="2086"/>
      <c r="RNG12" s="2086"/>
      <c r="RNH12" s="2086"/>
      <c r="RNI12" s="2086"/>
      <c r="RNJ12" s="2086"/>
      <c r="RNK12" s="2086"/>
      <c r="RNL12" s="2086"/>
      <c r="RNM12" s="2086"/>
      <c r="RNN12" s="2086"/>
      <c r="RNO12" s="2086"/>
      <c r="RNP12" s="2086"/>
      <c r="RNQ12" s="2086"/>
      <c r="RNR12" s="2086"/>
      <c r="RNS12" s="2086"/>
      <c r="RNT12" s="2086"/>
      <c r="RNU12" s="2086"/>
      <c r="RNV12" s="2086"/>
      <c r="RNW12" s="2086"/>
      <c r="RNX12" s="2086"/>
      <c r="RNY12" s="2086"/>
      <c r="RNZ12" s="2086"/>
      <c r="ROA12" s="2086"/>
      <c r="ROB12" s="2086"/>
      <c r="ROC12" s="2086"/>
      <c r="ROD12" s="2086"/>
      <c r="ROE12" s="2086"/>
      <c r="ROF12" s="2086"/>
      <c r="ROG12" s="2086"/>
      <c r="ROH12" s="2086"/>
      <c r="ROI12" s="2086"/>
      <c r="ROJ12" s="2086"/>
      <c r="ROK12" s="2086"/>
      <c r="ROL12" s="2086"/>
      <c r="ROM12" s="2086"/>
      <c r="RON12" s="2086"/>
      <c r="ROO12" s="2086"/>
      <c r="ROP12" s="2086"/>
      <c r="ROQ12" s="2086"/>
      <c r="ROR12" s="2086"/>
      <c r="ROS12" s="2086"/>
      <c r="ROT12" s="2086"/>
      <c r="ROU12" s="2086"/>
      <c r="ROV12" s="2086"/>
      <c r="ROW12" s="2086"/>
      <c r="ROX12" s="2086"/>
      <c r="ROY12" s="2086"/>
      <c r="ROZ12" s="2086"/>
      <c r="RPA12" s="2086"/>
      <c r="RPB12" s="2086"/>
      <c r="RPC12" s="2086"/>
      <c r="RPD12" s="2086"/>
      <c r="RPE12" s="2086"/>
      <c r="RPF12" s="2086"/>
      <c r="RPG12" s="2086"/>
      <c r="RPH12" s="2086"/>
      <c r="RPI12" s="2086"/>
      <c r="RPJ12" s="2086"/>
      <c r="RPK12" s="2086"/>
      <c r="RPL12" s="2086"/>
      <c r="RPM12" s="2086"/>
      <c r="RPN12" s="2086"/>
      <c r="RPO12" s="2086"/>
      <c r="RPP12" s="2086"/>
      <c r="RPQ12" s="2086"/>
      <c r="RPR12" s="2086"/>
      <c r="RPS12" s="2086"/>
      <c r="RPT12" s="2086"/>
      <c r="RPU12" s="2086"/>
      <c r="RPV12" s="2086"/>
      <c r="RPW12" s="2086"/>
      <c r="RPX12" s="2086"/>
      <c r="RPY12" s="2086"/>
      <c r="RPZ12" s="2086"/>
      <c r="RQA12" s="2086"/>
      <c r="RQB12" s="2086"/>
      <c r="RQC12" s="2086"/>
      <c r="RQD12" s="2086"/>
      <c r="RQE12" s="2086"/>
      <c r="RQF12" s="2086"/>
      <c r="RQG12" s="2086"/>
      <c r="RQH12" s="2086"/>
      <c r="RQI12" s="2086"/>
      <c r="RQJ12" s="2086"/>
      <c r="RQK12" s="2086"/>
      <c r="RQL12" s="2086"/>
      <c r="RQM12" s="2086"/>
      <c r="RQN12" s="2086"/>
      <c r="RQO12" s="2086"/>
      <c r="RQP12" s="2086"/>
      <c r="RQQ12" s="2086"/>
      <c r="RQR12" s="2086"/>
      <c r="RQS12" s="2086"/>
      <c r="RQT12" s="2086"/>
      <c r="RQU12" s="2086"/>
      <c r="RQV12" s="2086"/>
      <c r="RQW12" s="2086"/>
      <c r="RQX12" s="2086"/>
      <c r="RQY12" s="2086"/>
      <c r="RQZ12" s="2086"/>
      <c r="RRA12" s="2086"/>
      <c r="RRB12" s="2086"/>
      <c r="RRC12" s="2086"/>
      <c r="RRD12" s="2086"/>
      <c r="RRE12" s="2086"/>
      <c r="RRF12" s="2086"/>
      <c r="RRG12" s="2086"/>
      <c r="RRH12" s="2086"/>
      <c r="RRI12" s="2086"/>
      <c r="RRJ12" s="2086"/>
      <c r="RRK12" s="2086"/>
      <c r="RRL12" s="2086"/>
      <c r="RRM12" s="2086"/>
      <c r="RRN12" s="2086"/>
      <c r="RRO12" s="2086"/>
      <c r="RRP12" s="2086"/>
      <c r="RRQ12" s="2086"/>
      <c r="RRR12" s="2086"/>
      <c r="RRS12" s="2086"/>
      <c r="RRT12" s="2086"/>
      <c r="RRU12" s="2086"/>
      <c r="RRV12" s="2086"/>
      <c r="RRW12" s="2086"/>
      <c r="RRX12" s="2086"/>
      <c r="RRY12" s="2086"/>
      <c r="RRZ12" s="2086"/>
      <c r="RSA12" s="2086"/>
      <c r="RSB12" s="2086"/>
      <c r="RSC12" s="2086"/>
      <c r="RSD12" s="2086"/>
      <c r="RSE12" s="2086"/>
      <c r="RSF12" s="2086"/>
      <c r="RSG12" s="2086"/>
      <c r="RSH12" s="2086"/>
      <c r="RSI12" s="2086"/>
      <c r="RSJ12" s="2086"/>
      <c r="RSK12" s="2086"/>
      <c r="RSL12" s="2086"/>
      <c r="RSM12" s="2086"/>
      <c r="RSN12" s="2086"/>
      <c r="RSO12" s="2086"/>
      <c r="RSP12" s="2086"/>
      <c r="RSQ12" s="2086"/>
      <c r="RSR12" s="2086"/>
      <c r="RSS12" s="2086"/>
      <c r="RST12" s="2086"/>
      <c r="RSU12" s="2086"/>
      <c r="RSV12" s="2086"/>
      <c r="RSW12" s="2086"/>
      <c r="RSX12" s="2086"/>
      <c r="RSY12" s="2086"/>
      <c r="RSZ12" s="2086"/>
      <c r="RTA12" s="2086"/>
      <c r="RTB12" s="2086"/>
      <c r="RTC12" s="2086"/>
      <c r="RTD12" s="2086"/>
      <c r="RTE12" s="2086"/>
      <c r="RTF12" s="2086"/>
      <c r="RTG12" s="2086"/>
      <c r="RTH12" s="2086"/>
      <c r="RTI12" s="2086"/>
      <c r="RTJ12" s="2086"/>
      <c r="RTK12" s="2086"/>
      <c r="RTL12" s="2086"/>
      <c r="RTM12" s="2086"/>
      <c r="RTN12" s="2086"/>
      <c r="RTO12" s="2086"/>
      <c r="RTP12" s="2086"/>
      <c r="RTQ12" s="2086"/>
      <c r="RTR12" s="2086"/>
      <c r="RTS12" s="2086"/>
      <c r="RTT12" s="2086"/>
      <c r="RTU12" s="2086"/>
      <c r="RTV12" s="2086"/>
      <c r="RTW12" s="2086"/>
      <c r="RTX12" s="2086"/>
      <c r="RTY12" s="2086"/>
      <c r="RTZ12" s="2086"/>
      <c r="RUA12" s="2086"/>
      <c r="RUB12" s="2086"/>
      <c r="RUC12" s="2086"/>
      <c r="RUD12" s="2086"/>
      <c r="RUE12" s="2086"/>
      <c r="RUF12" s="2086"/>
      <c r="RUG12" s="2086"/>
      <c r="RUH12" s="2086"/>
      <c r="RUI12" s="2086"/>
      <c r="RUJ12" s="2086"/>
      <c r="RUK12" s="2086"/>
      <c r="RUL12" s="2086"/>
      <c r="RUM12" s="2086"/>
      <c r="RUN12" s="2086"/>
      <c r="RUO12" s="2086"/>
      <c r="RUP12" s="2086"/>
      <c r="RUQ12" s="2086"/>
      <c r="RUR12" s="2086"/>
      <c r="RUS12" s="2086"/>
      <c r="RUT12" s="2086"/>
      <c r="RUU12" s="2086"/>
      <c r="RUV12" s="2086"/>
      <c r="RUW12" s="2086"/>
      <c r="RUX12" s="2086"/>
      <c r="RUY12" s="2086"/>
      <c r="RUZ12" s="2086"/>
      <c r="RVA12" s="2086"/>
      <c r="RVB12" s="2086"/>
      <c r="RVC12" s="2086"/>
      <c r="RVD12" s="2086"/>
      <c r="RVE12" s="2086"/>
      <c r="RVF12" s="2086"/>
      <c r="RVG12" s="2086"/>
      <c r="RVH12" s="2086"/>
      <c r="RVI12" s="2086"/>
      <c r="RVJ12" s="2086"/>
      <c r="RVK12" s="2086"/>
      <c r="RVL12" s="2086"/>
      <c r="RVM12" s="2086"/>
      <c r="RVN12" s="2086"/>
      <c r="RVO12" s="2086"/>
      <c r="RVP12" s="2086"/>
      <c r="RVQ12" s="2086"/>
      <c r="RVR12" s="2086"/>
      <c r="RVS12" s="2086"/>
      <c r="RVT12" s="2086"/>
      <c r="RVU12" s="2086"/>
      <c r="RVV12" s="2086"/>
      <c r="RVW12" s="2086"/>
      <c r="RVX12" s="2086"/>
      <c r="RVY12" s="2086"/>
      <c r="RVZ12" s="2086"/>
      <c r="RWA12" s="2086"/>
      <c r="RWB12" s="2086"/>
      <c r="RWC12" s="2086"/>
      <c r="RWD12" s="2086"/>
      <c r="RWE12" s="2086"/>
      <c r="RWF12" s="2086"/>
      <c r="RWG12" s="2086"/>
      <c r="RWH12" s="2086"/>
      <c r="RWI12" s="2086"/>
      <c r="RWJ12" s="2086"/>
      <c r="RWK12" s="2086"/>
      <c r="RWL12" s="2086"/>
      <c r="RWM12" s="2086"/>
      <c r="RWN12" s="2086"/>
      <c r="RWO12" s="2086"/>
      <c r="RWP12" s="2086"/>
      <c r="RWQ12" s="2086"/>
      <c r="RWR12" s="2086"/>
      <c r="RWS12" s="2086"/>
      <c r="RWT12" s="2086"/>
      <c r="RWU12" s="2086"/>
      <c r="RWV12" s="2086"/>
      <c r="RWW12" s="2086"/>
      <c r="RWX12" s="2086"/>
      <c r="RWY12" s="2086"/>
      <c r="RWZ12" s="2086"/>
      <c r="RXA12" s="2086"/>
      <c r="RXB12" s="2086"/>
      <c r="RXC12" s="2086"/>
      <c r="RXD12" s="2086"/>
      <c r="RXE12" s="2086"/>
      <c r="RXF12" s="2086"/>
      <c r="RXG12" s="2086"/>
      <c r="RXH12" s="2086"/>
      <c r="RXI12" s="2086"/>
      <c r="RXJ12" s="2086"/>
      <c r="RXK12" s="2086"/>
      <c r="RXL12" s="2086"/>
      <c r="RXM12" s="2086"/>
      <c r="RXN12" s="2086"/>
      <c r="RXO12" s="2086"/>
      <c r="RXP12" s="2086"/>
      <c r="RXQ12" s="2086"/>
      <c r="RXR12" s="2086"/>
      <c r="RXS12" s="2086"/>
      <c r="RXT12" s="2086"/>
      <c r="RXU12" s="2086"/>
      <c r="RXV12" s="2086"/>
      <c r="RXW12" s="2086"/>
      <c r="RXX12" s="2086"/>
      <c r="RXY12" s="2086"/>
      <c r="RXZ12" s="2086"/>
      <c r="RYA12" s="2086"/>
      <c r="RYB12" s="2086"/>
      <c r="RYC12" s="2086"/>
      <c r="RYD12" s="2086"/>
      <c r="RYE12" s="2086"/>
      <c r="RYF12" s="2086"/>
      <c r="RYG12" s="2086"/>
      <c r="RYH12" s="2086"/>
      <c r="RYI12" s="2086"/>
      <c r="RYJ12" s="2086"/>
      <c r="RYK12" s="2086"/>
      <c r="RYL12" s="2086"/>
      <c r="RYM12" s="2086"/>
      <c r="RYN12" s="2086"/>
      <c r="RYO12" s="2086"/>
      <c r="RYP12" s="2086"/>
      <c r="RYQ12" s="2086"/>
      <c r="RYR12" s="2086"/>
      <c r="RYS12" s="2086"/>
      <c r="RYT12" s="2086"/>
      <c r="RYU12" s="2086"/>
      <c r="RYV12" s="2086"/>
      <c r="RYW12" s="2086"/>
      <c r="RYX12" s="2086"/>
      <c r="RYY12" s="2086"/>
      <c r="RYZ12" s="2086"/>
      <c r="RZA12" s="2086"/>
      <c r="RZB12" s="2086"/>
      <c r="RZC12" s="2086"/>
      <c r="RZD12" s="2086"/>
      <c r="RZE12" s="2086"/>
      <c r="RZF12" s="2086"/>
      <c r="RZG12" s="2086"/>
      <c r="RZH12" s="2086"/>
      <c r="RZI12" s="2086"/>
      <c r="RZJ12" s="2086"/>
      <c r="RZK12" s="2086"/>
      <c r="RZL12" s="2086"/>
      <c r="RZM12" s="2086"/>
      <c r="RZN12" s="2086"/>
      <c r="RZO12" s="2086"/>
      <c r="RZP12" s="2086"/>
      <c r="RZQ12" s="2086"/>
      <c r="RZR12" s="2086"/>
      <c r="RZS12" s="2086"/>
      <c r="RZT12" s="2086"/>
      <c r="RZU12" s="2086"/>
      <c r="RZV12" s="2086"/>
      <c r="RZW12" s="2086"/>
      <c r="RZX12" s="2086"/>
      <c r="RZY12" s="2086"/>
      <c r="RZZ12" s="2086"/>
      <c r="SAA12" s="2086"/>
      <c r="SAB12" s="2086"/>
      <c r="SAC12" s="2086"/>
      <c r="SAD12" s="2086"/>
      <c r="SAE12" s="2086"/>
      <c r="SAF12" s="2086"/>
      <c r="SAG12" s="2086"/>
      <c r="SAH12" s="2086"/>
      <c r="SAI12" s="2086"/>
      <c r="SAJ12" s="2086"/>
      <c r="SAK12" s="2086"/>
      <c r="SAL12" s="2086"/>
      <c r="SAM12" s="2086"/>
      <c r="SAN12" s="2086"/>
      <c r="SAO12" s="2086"/>
      <c r="SAP12" s="2086"/>
      <c r="SAQ12" s="2086"/>
      <c r="SAR12" s="2086"/>
      <c r="SAS12" s="2086"/>
      <c r="SAT12" s="2086"/>
      <c r="SAU12" s="2086"/>
      <c r="SAV12" s="2086"/>
      <c r="SAW12" s="2086"/>
      <c r="SAX12" s="2086"/>
      <c r="SAY12" s="2086"/>
      <c r="SAZ12" s="2086"/>
      <c r="SBA12" s="2086"/>
      <c r="SBB12" s="2086"/>
      <c r="SBC12" s="2086"/>
      <c r="SBD12" s="2086"/>
      <c r="SBE12" s="2086"/>
      <c r="SBF12" s="2086"/>
      <c r="SBG12" s="2086"/>
      <c r="SBH12" s="2086"/>
      <c r="SBI12" s="2086"/>
      <c r="SBJ12" s="2086"/>
      <c r="SBK12" s="2086"/>
      <c r="SBL12" s="2086"/>
      <c r="SBM12" s="2086"/>
      <c r="SBN12" s="2086"/>
      <c r="SBO12" s="2086"/>
      <c r="SBP12" s="2086"/>
      <c r="SBQ12" s="2086"/>
      <c r="SBR12" s="2086"/>
      <c r="SBS12" s="2086"/>
      <c r="SBT12" s="2086"/>
      <c r="SBU12" s="2086"/>
      <c r="SBV12" s="2086"/>
      <c r="SBW12" s="2086"/>
      <c r="SBX12" s="2086"/>
      <c r="SBY12" s="2086"/>
      <c r="SBZ12" s="2086"/>
      <c r="SCA12" s="2086"/>
      <c r="SCB12" s="2086"/>
      <c r="SCC12" s="2086"/>
      <c r="SCD12" s="2086"/>
      <c r="SCE12" s="2086"/>
      <c r="SCF12" s="2086"/>
      <c r="SCG12" s="2086"/>
      <c r="SCH12" s="2086"/>
      <c r="SCI12" s="2086"/>
      <c r="SCJ12" s="2086"/>
      <c r="SCK12" s="2086"/>
      <c r="SCL12" s="2086"/>
      <c r="SCM12" s="2086"/>
      <c r="SCN12" s="2086"/>
      <c r="SCO12" s="2086"/>
      <c r="SCP12" s="2086"/>
      <c r="SCQ12" s="2086"/>
      <c r="SCR12" s="2086"/>
      <c r="SCS12" s="2086"/>
      <c r="SCT12" s="2086"/>
      <c r="SCU12" s="2086"/>
      <c r="SCV12" s="2086"/>
      <c r="SCW12" s="2086"/>
      <c r="SCX12" s="2086"/>
      <c r="SCY12" s="2086"/>
      <c r="SCZ12" s="2086"/>
      <c r="SDA12" s="2086"/>
      <c r="SDB12" s="2086"/>
      <c r="SDC12" s="2086"/>
      <c r="SDD12" s="2086"/>
      <c r="SDE12" s="2086"/>
      <c r="SDF12" s="2086"/>
      <c r="SDG12" s="2086"/>
      <c r="SDH12" s="2086"/>
      <c r="SDI12" s="2086"/>
      <c r="SDJ12" s="2086"/>
      <c r="SDK12" s="2086"/>
      <c r="SDL12" s="2086"/>
      <c r="SDM12" s="2086"/>
      <c r="SDN12" s="2086"/>
      <c r="SDO12" s="2086"/>
      <c r="SDP12" s="2086"/>
      <c r="SDQ12" s="2086"/>
      <c r="SDR12" s="2086"/>
      <c r="SDS12" s="2086"/>
      <c r="SDT12" s="2086"/>
      <c r="SDU12" s="2086"/>
      <c r="SDV12" s="2086"/>
      <c r="SDW12" s="2086"/>
      <c r="SDX12" s="2086"/>
      <c r="SDY12" s="2086"/>
      <c r="SDZ12" s="2086"/>
      <c r="SEA12" s="2086"/>
      <c r="SEB12" s="2086"/>
      <c r="SEC12" s="2086"/>
      <c r="SED12" s="2086"/>
      <c r="SEE12" s="2086"/>
      <c r="SEF12" s="2086"/>
      <c r="SEG12" s="2086"/>
      <c r="SEH12" s="2086"/>
      <c r="SEI12" s="2086"/>
      <c r="SEJ12" s="2086"/>
      <c r="SEK12" s="2086"/>
      <c r="SEL12" s="2086"/>
      <c r="SEM12" s="2086"/>
      <c r="SEN12" s="2086"/>
      <c r="SEO12" s="2086"/>
      <c r="SEP12" s="2086"/>
      <c r="SEQ12" s="2086"/>
      <c r="SER12" s="2086"/>
      <c r="SES12" s="2086"/>
      <c r="SET12" s="2086"/>
      <c r="SEU12" s="2086"/>
      <c r="SEV12" s="2086"/>
      <c r="SEW12" s="2086"/>
      <c r="SEX12" s="2086"/>
      <c r="SEY12" s="2086"/>
      <c r="SEZ12" s="2086"/>
      <c r="SFA12" s="2086"/>
      <c r="SFB12" s="2086"/>
      <c r="SFC12" s="2086"/>
      <c r="SFD12" s="2086"/>
      <c r="SFE12" s="2086"/>
      <c r="SFF12" s="2086"/>
      <c r="SFG12" s="2086"/>
      <c r="SFH12" s="2086"/>
      <c r="SFI12" s="2086"/>
      <c r="SFJ12" s="2086"/>
      <c r="SFK12" s="2086"/>
      <c r="SFL12" s="2086"/>
      <c r="SFM12" s="2086"/>
      <c r="SFN12" s="2086"/>
      <c r="SFO12" s="2086"/>
      <c r="SFP12" s="2086"/>
      <c r="SFQ12" s="2086"/>
      <c r="SFR12" s="2086"/>
      <c r="SFS12" s="2086"/>
      <c r="SFT12" s="2086"/>
      <c r="SFU12" s="2086"/>
      <c r="SFV12" s="2086"/>
      <c r="SFW12" s="2086"/>
      <c r="SFX12" s="2086"/>
      <c r="SFY12" s="2086"/>
      <c r="SFZ12" s="2086"/>
      <c r="SGA12" s="2086"/>
      <c r="SGB12" s="2086"/>
      <c r="SGC12" s="2086"/>
      <c r="SGD12" s="2086"/>
      <c r="SGE12" s="2086"/>
      <c r="SGF12" s="2086"/>
      <c r="SGG12" s="2086"/>
      <c r="SGH12" s="2086"/>
      <c r="SGI12" s="2086"/>
      <c r="SGJ12" s="2086"/>
      <c r="SGK12" s="2086"/>
      <c r="SGL12" s="2086"/>
      <c r="SGM12" s="2086"/>
      <c r="SGN12" s="2086"/>
      <c r="SGO12" s="2086"/>
      <c r="SGP12" s="2086"/>
      <c r="SGQ12" s="2086"/>
      <c r="SGR12" s="2086"/>
      <c r="SGS12" s="2086"/>
      <c r="SGT12" s="2086"/>
      <c r="SGU12" s="2086"/>
      <c r="SGV12" s="2086"/>
      <c r="SGW12" s="2086"/>
      <c r="SGX12" s="2086"/>
      <c r="SGY12" s="2086"/>
      <c r="SGZ12" s="2086"/>
      <c r="SHA12" s="2086"/>
      <c r="SHB12" s="2086"/>
      <c r="SHC12" s="2086"/>
      <c r="SHD12" s="2086"/>
      <c r="SHE12" s="2086"/>
      <c r="SHF12" s="2086"/>
      <c r="SHG12" s="2086"/>
      <c r="SHH12" s="2086"/>
      <c r="SHI12" s="2086"/>
      <c r="SHJ12" s="2086"/>
      <c r="SHK12" s="2086"/>
      <c r="SHL12" s="2086"/>
      <c r="SHM12" s="2086"/>
      <c r="SHN12" s="2086"/>
      <c r="SHO12" s="2086"/>
      <c r="SHP12" s="2086"/>
      <c r="SHQ12" s="2086"/>
      <c r="SHR12" s="2086"/>
      <c r="SHS12" s="2086"/>
      <c r="SHT12" s="2086"/>
      <c r="SHU12" s="2086"/>
      <c r="SHV12" s="2086"/>
      <c r="SHW12" s="2086"/>
      <c r="SHX12" s="2086"/>
      <c r="SHY12" s="2086"/>
      <c r="SHZ12" s="2086"/>
      <c r="SIA12" s="2086"/>
      <c r="SIB12" s="2086"/>
      <c r="SIC12" s="2086"/>
      <c r="SID12" s="2086"/>
      <c r="SIE12" s="2086"/>
      <c r="SIF12" s="2086"/>
      <c r="SIG12" s="2086"/>
      <c r="SIH12" s="2086"/>
      <c r="SII12" s="2086"/>
      <c r="SIJ12" s="2086"/>
      <c r="SIK12" s="2086"/>
      <c r="SIL12" s="2086"/>
      <c r="SIM12" s="2086"/>
      <c r="SIN12" s="2086"/>
      <c r="SIO12" s="2086"/>
      <c r="SIP12" s="2086"/>
      <c r="SIQ12" s="2086"/>
      <c r="SIR12" s="2086"/>
      <c r="SIS12" s="2086"/>
      <c r="SIT12" s="2086"/>
      <c r="SIU12" s="2086"/>
      <c r="SIV12" s="2086"/>
      <c r="SIW12" s="2086"/>
      <c r="SIX12" s="2086"/>
      <c r="SIY12" s="2086"/>
      <c r="SIZ12" s="2086"/>
      <c r="SJA12" s="2086"/>
      <c r="SJB12" s="2086"/>
      <c r="SJC12" s="2086"/>
      <c r="SJD12" s="2086"/>
      <c r="SJE12" s="2086"/>
      <c r="SJF12" s="2086"/>
      <c r="SJG12" s="2086"/>
      <c r="SJH12" s="2086"/>
      <c r="SJI12" s="2086"/>
      <c r="SJJ12" s="2086"/>
      <c r="SJK12" s="2086"/>
      <c r="SJL12" s="2086"/>
      <c r="SJM12" s="2086"/>
      <c r="SJN12" s="2086"/>
      <c r="SJO12" s="2086"/>
      <c r="SJP12" s="2086"/>
      <c r="SJQ12" s="2086"/>
      <c r="SJR12" s="2086"/>
      <c r="SJS12" s="2086"/>
      <c r="SJT12" s="2086"/>
      <c r="SJU12" s="2086"/>
      <c r="SJV12" s="2086"/>
      <c r="SJW12" s="2086"/>
      <c r="SJX12" s="2086"/>
      <c r="SJY12" s="2086"/>
      <c r="SJZ12" s="2086"/>
      <c r="SKA12" s="2086"/>
      <c r="SKB12" s="2086"/>
      <c r="SKC12" s="2086"/>
      <c r="SKD12" s="2086"/>
      <c r="SKE12" s="2086"/>
      <c r="SKF12" s="2086"/>
      <c r="SKG12" s="2086"/>
      <c r="SKH12" s="2086"/>
      <c r="SKI12" s="2086"/>
      <c r="SKJ12" s="2086"/>
      <c r="SKK12" s="2086"/>
      <c r="SKL12" s="2086"/>
      <c r="SKM12" s="2086"/>
      <c r="SKN12" s="2086"/>
      <c r="SKO12" s="2086"/>
      <c r="SKP12" s="2086"/>
      <c r="SKQ12" s="2086"/>
      <c r="SKR12" s="2086"/>
      <c r="SKS12" s="2086"/>
      <c r="SKT12" s="2086"/>
      <c r="SKU12" s="2086"/>
      <c r="SKV12" s="2086"/>
      <c r="SKW12" s="2086"/>
      <c r="SKX12" s="2086"/>
      <c r="SKY12" s="2086"/>
      <c r="SKZ12" s="2086"/>
      <c r="SLA12" s="2086"/>
      <c r="SLB12" s="2086"/>
      <c r="SLC12" s="2086"/>
      <c r="SLD12" s="2086"/>
      <c r="SLE12" s="2086"/>
      <c r="SLF12" s="2086"/>
      <c r="SLG12" s="2086"/>
      <c r="SLH12" s="2086"/>
      <c r="SLI12" s="2086"/>
      <c r="SLJ12" s="2086"/>
      <c r="SLK12" s="2086"/>
      <c r="SLL12" s="2086"/>
      <c r="SLM12" s="2086"/>
      <c r="SLN12" s="2086"/>
      <c r="SLO12" s="2086"/>
      <c r="SLP12" s="2086"/>
      <c r="SLQ12" s="2086"/>
      <c r="SLR12" s="2086"/>
      <c r="SLS12" s="2086"/>
      <c r="SLT12" s="2086"/>
      <c r="SLU12" s="2086"/>
      <c r="SLV12" s="2086"/>
      <c r="SLW12" s="2086"/>
      <c r="SLX12" s="2086"/>
      <c r="SLY12" s="2086"/>
      <c r="SLZ12" s="2086"/>
      <c r="SMA12" s="2086"/>
      <c r="SMB12" s="2086"/>
      <c r="SMC12" s="2086"/>
      <c r="SMD12" s="2086"/>
      <c r="SME12" s="2086"/>
      <c r="SMF12" s="2086"/>
      <c r="SMG12" s="2086"/>
      <c r="SMH12" s="2086"/>
      <c r="SMI12" s="2086"/>
      <c r="SMJ12" s="2086"/>
      <c r="SMK12" s="2086"/>
      <c r="SML12" s="2086"/>
      <c r="SMM12" s="2086"/>
      <c r="SMN12" s="2086"/>
      <c r="SMO12" s="2086"/>
      <c r="SMP12" s="2086"/>
      <c r="SMQ12" s="2086"/>
      <c r="SMR12" s="2086"/>
      <c r="SMS12" s="2086"/>
      <c r="SMT12" s="2086"/>
      <c r="SMU12" s="2086"/>
      <c r="SMV12" s="2086"/>
      <c r="SMW12" s="2086"/>
      <c r="SMX12" s="2086"/>
      <c r="SMY12" s="2086"/>
      <c r="SMZ12" s="2086"/>
      <c r="SNA12" s="2086"/>
      <c r="SNB12" s="2086"/>
      <c r="SNC12" s="2086"/>
      <c r="SND12" s="2086"/>
      <c r="SNE12" s="2086"/>
      <c r="SNF12" s="2086"/>
      <c r="SNG12" s="2086"/>
      <c r="SNH12" s="2086"/>
      <c r="SNI12" s="2086"/>
      <c r="SNJ12" s="2086"/>
      <c r="SNK12" s="2086"/>
      <c r="SNL12" s="2086"/>
      <c r="SNM12" s="2086"/>
      <c r="SNN12" s="2086"/>
      <c r="SNO12" s="2086"/>
      <c r="SNP12" s="2086"/>
      <c r="SNQ12" s="2086"/>
      <c r="SNR12" s="2086"/>
      <c r="SNS12" s="2086"/>
      <c r="SNT12" s="2086"/>
      <c r="SNU12" s="2086"/>
      <c r="SNV12" s="2086"/>
      <c r="SNW12" s="2086"/>
      <c r="SNX12" s="2086"/>
      <c r="SNY12" s="2086"/>
      <c r="SNZ12" s="2086"/>
      <c r="SOA12" s="2086"/>
      <c r="SOB12" s="2086"/>
      <c r="SOC12" s="2086"/>
      <c r="SOD12" s="2086"/>
      <c r="SOE12" s="2086"/>
      <c r="SOF12" s="2086"/>
      <c r="SOG12" s="2086"/>
      <c r="SOH12" s="2086"/>
      <c r="SOI12" s="2086"/>
      <c r="SOJ12" s="2086"/>
      <c r="SOK12" s="2086"/>
      <c r="SOL12" s="2086"/>
      <c r="SOM12" s="2086"/>
      <c r="SON12" s="2086"/>
      <c r="SOO12" s="2086"/>
      <c r="SOP12" s="2086"/>
      <c r="SOQ12" s="2086"/>
      <c r="SOR12" s="2086"/>
      <c r="SOS12" s="2086"/>
      <c r="SOT12" s="2086"/>
      <c r="SOU12" s="2086"/>
      <c r="SOV12" s="2086"/>
      <c r="SOW12" s="2086"/>
      <c r="SOX12" s="2086"/>
      <c r="SOY12" s="2086"/>
      <c r="SOZ12" s="2086"/>
      <c r="SPA12" s="2086"/>
      <c r="SPB12" s="2086"/>
      <c r="SPC12" s="2086"/>
      <c r="SPD12" s="2086"/>
      <c r="SPE12" s="2086"/>
      <c r="SPF12" s="2086"/>
      <c r="SPG12" s="2086"/>
      <c r="SPH12" s="2086"/>
      <c r="SPI12" s="2086"/>
      <c r="SPJ12" s="2086"/>
      <c r="SPK12" s="2086"/>
      <c r="SPL12" s="2086"/>
      <c r="SPM12" s="2086"/>
      <c r="SPN12" s="2086"/>
      <c r="SPO12" s="2086"/>
      <c r="SPP12" s="2086"/>
      <c r="SPQ12" s="2086"/>
      <c r="SPR12" s="2086"/>
      <c r="SPS12" s="2086"/>
      <c r="SPT12" s="2086"/>
      <c r="SPU12" s="2086"/>
      <c r="SPV12" s="2086"/>
      <c r="SPW12" s="2086"/>
      <c r="SPX12" s="2086"/>
      <c r="SPY12" s="2086"/>
      <c r="SPZ12" s="2086"/>
      <c r="SQA12" s="2086"/>
      <c r="SQB12" s="2086"/>
      <c r="SQC12" s="2086"/>
      <c r="SQD12" s="2086"/>
      <c r="SQE12" s="2086"/>
      <c r="SQF12" s="2086"/>
      <c r="SQG12" s="2086"/>
      <c r="SQH12" s="2086"/>
      <c r="SQI12" s="2086"/>
      <c r="SQJ12" s="2086"/>
      <c r="SQK12" s="2086"/>
      <c r="SQL12" s="2086"/>
      <c r="SQM12" s="2086"/>
      <c r="SQN12" s="2086"/>
      <c r="SQO12" s="2086"/>
      <c r="SQP12" s="2086"/>
      <c r="SQQ12" s="2086"/>
      <c r="SQR12" s="2086"/>
      <c r="SQS12" s="2086"/>
      <c r="SQT12" s="2086"/>
      <c r="SQU12" s="2086"/>
      <c r="SQV12" s="2086"/>
      <c r="SQW12" s="2086"/>
      <c r="SQX12" s="2086"/>
      <c r="SQY12" s="2086"/>
      <c r="SQZ12" s="2086"/>
      <c r="SRA12" s="2086"/>
      <c r="SRB12" s="2086"/>
      <c r="SRC12" s="2086"/>
      <c r="SRD12" s="2086"/>
      <c r="SRE12" s="2086"/>
      <c r="SRF12" s="2086"/>
      <c r="SRG12" s="2086"/>
      <c r="SRH12" s="2086"/>
      <c r="SRI12" s="2086"/>
      <c r="SRJ12" s="2086"/>
      <c r="SRK12" s="2086"/>
      <c r="SRL12" s="2086"/>
      <c r="SRM12" s="2086"/>
      <c r="SRN12" s="2086"/>
      <c r="SRO12" s="2086"/>
      <c r="SRP12" s="2086"/>
      <c r="SRQ12" s="2086"/>
      <c r="SRR12" s="2086"/>
      <c r="SRS12" s="2086"/>
      <c r="SRT12" s="2086"/>
      <c r="SRU12" s="2086"/>
      <c r="SRV12" s="2086"/>
      <c r="SRW12" s="2086"/>
      <c r="SRX12" s="2086"/>
      <c r="SRY12" s="2086"/>
      <c r="SRZ12" s="2086"/>
      <c r="SSA12" s="2086"/>
      <c r="SSB12" s="2086"/>
      <c r="SSC12" s="2086"/>
      <c r="SSD12" s="2086"/>
      <c r="SSE12" s="2086"/>
      <c r="SSF12" s="2086"/>
      <c r="SSG12" s="2086"/>
      <c r="SSH12" s="2086"/>
      <c r="SSI12" s="2086"/>
      <c r="SSJ12" s="2086"/>
      <c r="SSK12" s="2086"/>
      <c r="SSL12" s="2086"/>
      <c r="SSM12" s="2086"/>
      <c r="SSN12" s="2086"/>
      <c r="SSO12" s="2086"/>
      <c r="SSP12" s="2086"/>
      <c r="SSQ12" s="2086"/>
      <c r="SSR12" s="2086"/>
      <c r="SSS12" s="2086"/>
      <c r="SST12" s="2086"/>
      <c r="SSU12" s="2086"/>
      <c r="SSV12" s="2086"/>
      <c r="SSW12" s="2086"/>
      <c r="SSX12" s="2086"/>
      <c r="SSY12" s="2086"/>
      <c r="SSZ12" s="2086"/>
      <c r="STA12" s="2086"/>
      <c r="STB12" s="2086"/>
      <c r="STC12" s="2086"/>
      <c r="STD12" s="2086"/>
      <c r="STE12" s="2086"/>
      <c r="STF12" s="2086"/>
      <c r="STG12" s="2086"/>
      <c r="STH12" s="2086"/>
      <c r="STI12" s="2086"/>
      <c r="STJ12" s="2086"/>
      <c r="STK12" s="2086"/>
      <c r="STL12" s="2086"/>
      <c r="STM12" s="2086"/>
      <c r="STN12" s="2086"/>
      <c r="STO12" s="2086"/>
      <c r="STP12" s="2086"/>
      <c r="STQ12" s="2086"/>
      <c r="STR12" s="2086"/>
      <c r="STS12" s="2086"/>
      <c r="STT12" s="2086"/>
      <c r="STU12" s="2086"/>
      <c r="STV12" s="2086"/>
      <c r="STW12" s="2086"/>
      <c r="STX12" s="2086"/>
      <c r="STY12" s="2086"/>
      <c r="STZ12" s="2086"/>
      <c r="SUA12" s="2086"/>
      <c r="SUB12" s="2086"/>
      <c r="SUC12" s="2086"/>
      <c r="SUD12" s="2086"/>
      <c r="SUE12" s="2086"/>
      <c r="SUF12" s="2086"/>
      <c r="SUG12" s="2086"/>
      <c r="SUH12" s="2086"/>
      <c r="SUI12" s="2086"/>
      <c r="SUJ12" s="2086"/>
      <c r="SUK12" s="2086"/>
      <c r="SUL12" s="2086"/>
      <c r="SUM12" s="2086"/>
      <c r="SUN12" s="2086"/>
      <c r="SUO12" s="2086"/>
      <c r="SUP12" s="2086"/>
      <c r="SUQ12" s="2086"/>
      <c r="SUR12" s="2086"/>
      <c r="SUS12" s="2086"/>
      <c r="SUT12" s="2086"/>
      <c r="SUU12" s="2086"/>
      <c r="SUV12" s="2086"/>
      <c r="SUW12" s="2086"/>
      <c r="SUX12" s="2086"/>
      <c r="SUY12" s="2086"/>
      <c r="SUZ12" s="2086"/>
      <c r="SVA12" s="2086"/>
      <c r="SVB12" s="2086"/>
      <c r="SVC12" s="2086"/>
      <c r="SVD12" s="2086"/>
      <c r="SVE12" s="2086"/>
      <c r="SVF12" s="2086"/>
      <c r="SVG12" s="2086"/>
      <c r="SVH12" s="2086"/>
      <c r="SVI12" s="2086"/>
      <c r="SVJ12" s="2086"/>
      <c r="SVK12" s="2086"/>
      <c r="SVL12" s="2086"/>
      <c r="SVM12" s="2086"/>
      <c r="SVN12" s="2086"/>
      <c r="SVO12" s="2086"/>
      <c r="SVP12" s="2086"/>
      <c r="SVQ12" s="2086"/>
      <c r="SVR12" s="2086"/>
      <c r="SVS12" s="2086"/>
      <c r="SVT12" s="2086"/>
      <c r="SVU12" s="2086"/>
      <c r="SVV12" s="2086"/>
      <c r="SVW12" s="2086"/>
      <c r="SVX12" s="2086"/>
      <c r="SVY12" s="2086"/>
      <c r="SVZ12" s="2086"/>
      <c r="SWA12" s="2086"/>
      <c r="SWB12" s="2086"/>
      <c r="SWC12" s="2086"/>
      <c r="SWD12" s="2086"/>
      <c r="SWE12" s="2086"/>
      <c r="SWF12" s="2086"/>
      <c r="SWG12" s="2086"/>
      <c r="SWH12" s="2086"/>
      <c r="SWI12" s="2086"/>
      <c r="SWJ12" s="2086"/>
      <c r="SWK12" s="2086"/>
      <c r="SWL12" s="2086"/>
      <c r="SWM12" s="2086"/>
      <c r="SWN12" s="2086"/>
      <c r="SWO12" s="2086"/>
      <c r="SWP12" s="2086"/>
      <c r="SWQ12" s="2086"/>
      <c r="SWR12" s="2086"/>
      <c r="SWS12" s="2086"/>
      <c r="SWT12" s="2086"/>
      <c r="SWU12" s="2086"/>
      <c r="SWV12" s="2086"/>
      <c r="SWW12" s="2086"/>
      <c r="SWX12" s="2086"/>
      <c r="SWY12" s="2086"/>
      <c r="SWZ12" s="2086"/>
      <c r="SXA12" s="2086"/>
      <c r="SXB12" s="2086"/>
      <c r="SXC12" s="2086"/>
      <c r="SXD12" s="2086"/>
      <c r="SXE12" s="2086"/>
      <c r="SXF12" s="2086"/>
      <c r="SXG12" s="2086"/>
      <c r="SXH12" s="2086"/>
      <c r="SXI12" s="2086"/>
      <c r="SXJ12" s="2086"/>
      <c r="SXK12" s="2086"/>
      <c r="SXL12" s="2086"/>
      <c r="SXM12" s="2086"/>
      <c r="SXN12" s="2086"/>
      <c r="SXO12" s="2086"/>
      <c r="SXP12" s="2086"/>
      <c r="SXQ12" s="2086"/>
      <c r="SXR12" s="2086"/>
      <c r="SXS12" s="2086"/>
      <c r="SXT12" s="2086"/>
      <c r="SXU12" s="2086"/>
      <c r="SXV12" s="2086"/>
      <c r="SXW12" s="2086"/>
      <c r="SXX12" s="2086"/>
      <c r="SXY12" s="2086"/>
      <c r="SXZ12" s="2086"/>
      <c r="SYA12" s="2086"/>
      <c r="SYB12" s="2086"/>
      <c r="SYC12" s="2086"/>
      <c r="SYD12" s="2086"/>
      <c r="SYE12" s="2086"/>
      <c r="SYF12" s="2086"/>
      <c r="SYG12" s="2086"/>
      <c r="SYH12" s="2086"/>
      <c r="SYI12" s="2086"/>
      <c r="SYJ12" s="2086"/>
      <c r="SYK12" s="2086"/>
      <c r="SYL12" s="2086"/>
      <c r="SYM12" s="2086"/>
      <c r="SYN12" s="2086"/>
      <c r="SYO12" s="2086"/>
      <c r="SYP12" s="2086"/>
      <c r="SYQ12" s="2086"/>
      <c r="SYR12" s="2086"/>
      <c r="SYS12" s="2086"/>
      <c r="SYT12" s="2086"/>
      <c r="SYU12" s="2086"/>
      <c r="SYV12" s="2086"/>
      <c r="SYW12" s="2086"/>
      <c r="SYX12" s="2086"/>
      <c r="SYY12" s="2086"/>
      <c r="SYZ12" s="2086"/>
      <c r="SZA12" s="2086"/>
      <c r="SZB12" s="2086"/>
      <c r="SZC12" s="2086"/>
      <c r="SZD12" s="2086"/>
      <c r="SZE12" s="2086"/>
      <c r="SZF12" s="2086"/>
      <c r="SZG12" s="2086"/>
      <c r="SZH12" s="2086"/>
      <c r="SZI12" s="2086"/>
      <c r="SZJ12" s="2086"/>
      <c r="SZK12" s="2086"/>
      <c r="SZL12" s="2086"/>
      <c r="SZM12" s="2086"/>
      <c r="SZN12" s="2086"/>
      <c r="SZO12" s="2086"/>
      <c r="SZP12" s="2086"/>
      <c r="SZQ12" s="2086"/>
      <c r="SZR12" s="2086"/>
      <c r="SZS12" s="2086"/>
      <c r="SZT12" s="2086"/>
      <c r="SZU12" s="2086"/>
      <c r="SZV12" s="2086"/>
      <c r="SZW12" s="2086"/>
      <c r="SZX12" s="2086"/>
      <c r="SZY12" s="2086"/>
      <c r="SZZ12" s="2086"/>
      <c r="TAA12" s="2086"/>
      <c r="TAB12" s="2086"/>
      <c r="TAC12" s="2086"/>
      <c r="TAD12" s="2086"/>
      <c r="TAE12" s="2086"/>
      <c r="TAF12" s="2086"/>
      <c r="TAG12" s="2086"/>
      <c r="TAH12" s="2086"/>
      <c r="TAI12" s="2086"/>
      <c r="TAJ12" s="2086"/>
      <c r="TAK12" s="2086"/>
      <c r="TAL12" s="2086"/>
      <c r="TAM12" s="2086"/>
      <c r="TAN12" s="2086"/>
      <c r="TAO12" s="2086"/>
      <c r="TAP12" s="2086"/>
      <c r="TAQ12" s="2086"/>
      <c r="TAR12" s="2086"/>
      <c r="TAS12" s="2086"/>
      <c r="TAT12" s="2086"/>
      <c r="TAU12" s="2086"/>
      <c r="TAV12" s="2086"/>
      <c r="TAW12" s="2086"/>
      <c r="TAX12" s="2086"/>
      <c r="TAY12" s="2086"/>
      <c r="TAZ12" s="2086"/>
      <c r="TBA12" s="2086"/>
      <c r="TBB12" s="2086"/>
      <c r="TBC12" s="2086"/>
      <c r="TBD12" s="2086"/>
      <c r="TBE12" s="2086"/>
      <c r="TBF12" s="2086"/>
      <c r="TBG12" s="2086"/>
      <c r="TBH12" s="2086"/>
      <c r="TBI12" s="2086"/>
      <c r="TBJ12" s="2086"/>
      <c r="TBK12" s="2086"/>
      <c r="TBL12" s="2086"/>
      <c r="TBM12" s="2086"/>
      <c r="TBN12" s="2086"/>
      <c r="TBO12" s="2086"/>
      <c r="TBP12" s="2086"/>
      <c r="TBQ12" s="2086"/>
      <c r="TBR12" s="2086"/>
      <c r="TBS12" s="2086"/>
      <c r="TBT12" s="2086"/>
      <c r="TBU12" s="2086"/>
      <c r="TBV12" s="2086"/>
      <c r="TBW12" s="2086"/>
      <c r="TBX12" s="2086"/>
      <c r="TBY12" s="2086"/>
      <c r="TBZ12" s="2086"/>
      <c r="TCA12" s="2086"/>
      <c r="TCB12" s="2086"/>
      <c r="TCC12" s="2086"/>
      <c r="TCD12" s="2086"/>
      <c r="TCE12" s="2086"/>
      <c r="TCF12" s="2086"/>
      <c r="TCG12" s="2086"/>
      <c r="TCH12" s="2086"/>
      <c r="TCI12" s="2086"/>
      <c r="TCJ12" s="2086"/>
      <c r="TCK12" s="2086"/>
      <c r="TCL12" s="2086"/>
      <c r="TCM12" s="2086"/>
      <c r="TCN12" s="2086"/>
      <c r="TCO12" s="2086"/>
      <c r="TCP12" s="2086"/>
      <c r="TCQ12" s="2086"/>
      <c r="TCR12" s="2086"/>
      <c r="TCS12" s="2086"/>
      <c r="TCT12" s="2086"/>
      <c r="TCU12" s="2086"/>
      <c r="TCV12" s="2086"/>
      <c r="TCW12" s="2086"/>
      <c r="TCX12" s="2086"/>
      <c r="TCY12" s="2086"/>
      <c r="TCZ12" s="2086"/>
      <c r="TDA12" s="2086"/>
      <c r="TDB12" s="2086"/>
      <c r="TDC12" s="2086"/>
      <c r="TDD12" s="2086"/>
      <c r="TDE12" s="2086"/>
      <c r="TDF12" s="2086"/>
      <c r="TDG12" s="2086"/>
      <c r="TDH12" s="2086"/>
      <c r="TDI12" s="2086"/>
      <c r="TDJ12" s="2086"/>
      <c r="TDK12" s="2086"/>
      <c r="TDL12" s="2086"/>
      <c r="TDM12" s="2086"/>
      <c r="TDN12" s="2086"/>
      <c r="TDO12" s="2086"/>
      <c r="TDP12" s="2086"/>
      <c r="TDQ12" s="2086"/>
      <c r="TDR12" s="2086"/>
      <c r="TDS12" s="2086"/>
      <c r="TDT12" s="2086"/>
      <c r="TDU12" s="2086"/>
      <c r="TDV12" s="2086"/>
      <c r="TDW12" s="2086"/>
      <c r="TDX12" s="2086"/>
      <c r="TDY12" s="2086"/>
      <c r="TDZ12" s="2086"/>
      <c r="TEA12" s="2086"/>
      <c r="TEB12" s="2086"/>
      <c r="TEC12" s="2086"/>
      <c r="TED12" s="2086"/>
      <c r="TEE12" s="2086"/>
      <c r="TEF12" s="2086"/>
      <c r="TEG12" s="2086"/>
      <c r="TEH12" s="2086"/>
      <c r="TEI12" s="2086"/>
      <c r="TEJ12" s="2086"/>
      <c r="TEK12" s="2086"/>
      <c r="TEL12" s="2086"/>
      <c r="TEM12" s="2086"/>
      <c r="TEN12" s="2086"/>
      <c r="TEO12" s="2086"/>
      <c r="TEP12" s="2086"/>
      <c r="TEQ12" s="2086"/>
      <c r="TER12" s="2086"/>
      <c r="TES12" s="2086"/>
      <c r="TET12" s="2086"/>
      <c r="TEU12" s="2086"/>
      <c r="TEV12" s="2086"/>
      <c r="TEW12" s="2086"/>
      <c r="TEX12" s="2086"/>
      <c r="TEY12" s="2086"/>
      <c r="TEZ12" s="2086"/>
      <c r="TFA12" s="2086"/>
      <c r="TFB12" s="2086"/>
      <c r="TFC12" s="2086"/>
      <c r="TFD12" s="2086"/>
      <c r="TFE12" s="2086"/>
      <c r="TFF12" s="2086"/>
      <c r="TFG12" s="2086"/>
      <c r="TFH12" s="2086"/>
      <c r="TFI12" s="2086"/>
      <c r="TFJ12" s="2086"/>
      <c r="TFK12" s="2086"/>
      <c r="TFL12" s="2086"/>
      <c r="TFM12" s="2086"/>
      <c r="TFN12" s="2086"/>
      <c r="TFO12" s="2086"/>
      <c r="TFP12" s="2086"/>
      <c r="TFQ12" s="2086"/>
      <c r="TFR12" s="2086"/>
      <c r="TFS12" s="2086"/>
      <c r="TFT12" s="2086"/>
      <c r="TFU12" s="2086"/>
      <c r="TFV12" s="2086"/>
      <c r="TFW12" s="2086"/>
      <c r="TFX12" s="2086"/>
      <c r="TFY12" s="2086"/>
      <c r="TFZ12" s="2086"/>
      <c r="TGA12" s="2086"/>
      <c r="TGB12" s="2086"/>
      <c r="TGC12" s="2086"/>
      <c r="TGD12" s="2086"/>
      <c r="TGE12" s="2086"/>
      <c r="TGF12" s="2086"/>
      <c r="TGG12" s="2086"/>
      <c r="TGH12" s="2086"/>
      <c r="TGI12" s="2086"/>
      <c r="TGJ12" s="2086"/>
      <c r="TGK12" s="2086"/>
      <c r="TGL12" s="2086"/>
      <c r="TGM12" s="2086"/>
      <c r="TGN12" s="2086"/>
      <c r="TGO12" s="2086"/>
      <c r="TGP12" s="2086"/>
      <c r="TGQ12" s="2086"/>
      <c r="TGR12" s="2086"/>
      <c r="TGS12" s="2086"/>
      <c r="TGT12" s="2086"/>
      <c r="TGU12" s="2086"/>
      <c r="TGV12" s="2086"/>
      <c r="TGW12" s="2086"/>
      <c r="TGX12" s="2086"/>
      <c r="TGY12" s="2086"/>
      <c r="TGZ12" s="2086"/>
      <c r="THA12" s="2086"/>
      <c r="THB12" s="2086"/>
      <c r="THC12" s="2086"/>
      <c r="THD12" s="2086"/>
      <c r="THE12" s="2086"/>
      <c r="THF12" s="2086"/>
      <c r="THG12" s="2086"/>
      <c r="THH12" s="2086"/>
      <c r="THI12" s="2086"/>
      <c r="THJ12" s="2086"/>
      <c r="THK12" s="2086"/>
      <c r="THL12" s="2086"/>
      <c r="THM12" s="2086"/>
      <c r="THN12" s="2086"/>
      <c r="THO12" s="2086"/>
      <c r="THP12" s="2086"/>
      <c r="THQ12" s="2086"/>
      <c r="THR12" s="2086"/>
      <c r="THS12" s="2086"/>
      <c r="THT12" s="2086"/>
      <c r="THU12" s="2086"/>
      <c r="THV12" s="2086"/>
      <c r="THW12" s="2086"/>
      <c r="THX12" s="2086"/>
      <c r="THY12" s="2086"/>
      <c r="THZ12" s="2086"/>
      <c r="TIA12" s="2086"/>
      <c r="TIB12" s="2086"/>
      <c r="TIC12" s="2086"/>
      <c r="TID12" s="2086"/>
      <c r="TIE12" s="2086"/>
      <c r="TIF12" s="2086"/>
      <c r="TIG12" s="2086"/>
      <c r="TIH12" s="2086"/>
      <c r="TII12" s="2086"/>
      <c r="TIJ12" s="2086"/>
      <c r="TIK12" s="2086"/>
      <c r="TIL12" s="2086"/>
      <c r="TIM12" s="2086"/>
      <c r="TIN12" s="2086"/>
      <c r="TIO12" s="2086"/>
      <c r="TIP12" s="2086"/>
      <c r="TIQ12" s="2086"/>
      <c r="TIR12" s="2086"/>
      <c r="TIS12" s="2086"/>
      <c r="TIT12" s="2086"/>
      <c r="TIU12" s="2086"/>
      <c r="TIV12" s="2086"/>
      <c r="TIW12" s="2086"/>
      <c r="TIX12" s="2086"/>
      <c r="TIY12" s="2086"/>
      <c r="TIZ12" s="2086"/>
      <c r="TJA12" s="2086"/>
      <c r="TJB12" s="2086"/>
      <c r="TJC12" s="2086"/>
      <c r="TJD12" s="2086"/>
      <c r="TJE12" s="2086"/>
      <c r="TJF12" s="2086"/>
      <c r="TJG12" s="2086"/>
      <c r="TJH12" s="2086"/>
      <c r="TJI12" s="2086"/>
      <c r="TJJ12" s="2086"/>
      <c r="TJK12" s="2086"/>
      <c r="TJL12" s="2086"/>
      <c r="TJM12" s="2086"/>
      <c r="TJN12" s="2086"/>
      <c r="TJO12" s="2086"/>
      <c r="TJP12" s="2086"/>
      <c r="TJQ12" s="2086"/>
      <c r="TJR12" s="2086"/>
      <c r="TJS12" s="2086"/>
      <c r="TJT12" s="2086"/>
      <c r="TJU12" s="2086"/>
      <c r="TJV12" s="2086"/>
      <c r="TJW12" s="2086"/>
      <c r="TJX12" s="2086"/>
      <c r="TJY12" s="2086"/>
      <c r="TJZ12" s="2086"/>
      <c r="TKA12" s="2086"/>
      <c r="TKB12" s="2086"/>
      <c r="TKC12" s="2086"/>
      <c r="TKD12" s="2086"/>
      <c r="TKE12" s="2086"/>
      <c r="TKF12" s="2086"/>
      <c r="TKG12" s="2086"/>
      <c r="TKH12" s="2086"/>
      <c r="TKI12" s="2086"/>
      <c r="TKJ12" s="2086"/>
      <c r="TKK12" s="2086"/>
      <c r="TKL12" s="2086"/>
      <c r="TKM12" s="2086"/>
      <c r="TKN12" s="2086"/>
      <c r="TKO12" s="2086"/>
      <c r="TKP12" s="2086"/>
      <c r="TKQ12" s="2086"/>
      <c r="TKR12" s="2086"/>
      <c r="TKS12" s="2086"/>
      <c r="TKT12" s="2086"/>
      <c r="TKU12" s="2086"/>
      <c r="TKV12" s="2086"/>
      <c r="TKW12" s="2086"/>
      <c r="TKX12" s="2086"/>
      <c r="TKY12" s="2086"/>
      <c r="TKZ12" s="2086"/>
      <c r="TLA12" s="2086"/>
      <c r="TLB12" s="2086"/>
      <c r="TLC12" s="2086"/>
      <c r="TLD12" s="2086"/>
      <c r="TLE12" s="2086"/>
      <c r="TLF12" s="2086"/>
      <c r="TLG12" s="2086"/>
      <c r="TLH12" s="2086"/>
      <c r="TLI12" s="2086"/>
      <c r="TLJ12" s="2086"/>
      <c r="TLK12" s="2086"/>
      <c r="TLL12" s="2086"/>
      <c r="TLM12" s="2086"/>
      <c r="TLN12" s="2086"/>
      <c r="TLO12" s="2086"/>
      <c r="TLP12" s="2086"/>
      <c r="TLQ12" s="2086"/>
      <c r="TLR12" s="2086"/>
      <c r="TLS12" s="2086"/>
      <c r="TLT12" s="2086"/>
      <c r="TLU12" s="2086"/>
      <c r="TLV12" s="2086"/>
      <c r="TLW12" s="2086"/>
      <c r="TLX12" s="2086"/>
      <c r="TLY12" s="2086"/>
      <c r="TLZ12" s="2086"/>
      <c r="TMA12" s="2086"/>
      <c r="TMB12" s="2086"/>
      <c r="TMC12" s="2086"/>
      <c r="TMD12" s="2086"/>
      <c r="TME12" s="2086"/>
      <c r="TMF12" s="2086"/>
      <c r="TMG12" s="2086"/>
      <c r="TMH12" s="2086"/>
      <c r="TMI12" s="2086"/>
      <c r="TMJ12" s="2086"/>
      <c r="TMK12" s="2086"/>
      <c r="TML12" s="2086"/>
      <c r="TMM12" s="2086"/>
      <c r="TMN12" s="2086"/>
      <c r="TMO12" s="2086"/>
      <c r="TMP12" s="2086"/>
      <c r="TMQ12" s="2086"/>
      <c r="TMR12" s="2086"/>
      <c r="TMS12" s="2086"/>
      <c r="TMT12" s="2086"/>
      <c r="TMU12" s="2086"/>
      <c r="TMV12" s="2086"/>
      <c r="TMW12" s="2086"/>
      <c r="TMX12" s="2086"/>
      <c r="TMY12" s="2086"/>
      <c r="TMZ12" s="2086"/>
      <c r="TNA12" s="2086"/>
      <c r="TNB12" s="2086"/>
      <c r="TNC12" s="2086"/>
      <c r="TND12" s="2086"/>
      <c r="TNE12" s="2086"/>
      <c r="TNF12" s="2086"/>
      <c r="TNG12" s="2086"/>
      <c r="TNH12" s="2086"/>
      <c r="TNI12" s="2086"/>
      <c r="TNJ12" s="2086"/>
      <c r="TNK12" s="2086"/>
      <c r="TNL12" s="2086"/>
      <c r="TNM12" s="2086"/>
      <c r="TNN12" s="2086"/>
      <c r="TNO12" s="2086"/>
      <c r="TNP12" s="2086"/>
      <c r="TNQ12" s="2086"/>
      <c r="TNR12" s="2086"/>
      <c r="TNS12" s="2086"/>
      <c r="TNT12" s="2086"/>
      <c r="TNU12" s="2086"/>
      <c r="TNV12" s="2086"/>
      <c r="TNW12" s="2086"/>
      <c r="TNX12" s="2086"/>
      <c r="TNY12" s="2086"/>
      <c r="TNZ12" s="2086"/>
      <c r="TOA12" s="2086"/>
      <c r="TOB12" s="2086"/>
      <c r="TOC12" s="2086"/>
      <c r="TOD12" s="2086"/>
      <c r="TOE12" s="2086"/>
      <c r="TOF12" s="2086"/>
      <c r="TOG12" s="2086"/>
      <c r="TOH12" s="2086"/>
      <c r="TOI12" s="2086"/>
      <c r="TOJ12" s="2086"/>
      <c r="TOK12" s="2086"/>
      <c r="TOL12" s="2086"/>
      <c r="TOM12" s="2086"/>
      <c r="TON12" s="2086"/>
      <c r="TOO12" s="2086"/>
      <c r="TOP12" s="2086"/>
      <c r="TOQ12" s="2086"/>
      <c r="TOR12" s="2086"/>
      <c r="TOS12" s="2086"/>
      <c r="TOT12" s="2086"/>
      <c r="TOU12" s="2086"/>
      <c r="TOV12" s="2086"/>
      <c r="TOW12" s="2086"/>
      <c r="TOX12" s="2086"/>
      <c r="TOY12" s="2086"/>
      <c r="TOZ12" s="2086"/>
      <c r="TPA12" s="2086"/>
      <c r="TPB12" s="2086"/>
      <c r="TPC12" s="2086"/>
      <c r="TPD12" s="2086"/>
      <c r="TPE12" s="2086"/>
      <c r="TPF12" s="2086"/>
      <c r="TPG12" s="2086"/>
      <c r="TPH12" s="2086"/>
      <c r="TPI12" s="2086"/>
      <c r="TPJ12" s="2086"/>
      <c r="TPK12" s="2086"/>
      <c r="TPL12" s="2086"/>
      <c r="TPM12" s="2086"/>
      <c r="TPN12" s="2086"/>
      <c r="TPO12" s="2086"/>
      <c r="TPP12" s="2086"/>
      <c r="TPQ12" s="2086"/>
      <c r="TPR12" s="2086"/>
      <c r="TPS12" s="2086"/>
      <c r="TPT12" s="2086"/>
      <c r="TPU12" s="2086"/>
      <c r="TPV12" s="2086"/>
      <c r="TPW12" s="2086"/>
      <c r="TPX12" s="2086"/>
      <c r="TPY12" s="2086"/>
      <c r="TPZ12" s="2086"/>
      <c r="TQA12" s="2086"/>
      <c r="TQB12" s="2086"/>
      <c r="TQC12" s="2086"/>
      <c r="TQD12" s="2086"/>
      <c r="TQE12" s="2086"/>
      <c r="TQF12" s="2086"/>
      <c r="TQG12" s="2086"/>
      <c r="TQH12" s="2086"/>
      <c r="TQI12" s="2086"/>
      <c r="TQJ12" s="2086"/>
      <c r="TQK12" s="2086"/>
      <c r="TQL12" s="2086"/>
      <c r="TQM12" s="2086"/>
      <c r="TQN12" s="2086"/>
      <c r="TQO12" s="2086"/>
      <c r="TQP12" s="2086"/>
      <c r="TQQ12" s="2086"/>
      <c r="TQR12" s="2086"/>
      <c r="TQS12" s="2086"/>
      <c r="TQT12" s="2086"/>
      <c r="TQU12" s="2086"/>
      <c r="TQV12" s="2086"/>
      <c r="TQW12" s="2086"/>
      <c r="TQX12" s="2086"/>
      <c r="TQY12" s="2086"/>
      <c r="TQZ12" s="2086"/>
      <c r="TRA12" s="2086"/>
      <c r="TRB12" s="2086"/>
      <c r="TRC12" s="2086"/>
      <c r="TRD12" s="2086"/>
      <c r="TRE12" s="2086"/>
      <c r="TRF12" s="2086"/>
      <c r="TRG12" s="2086"/>
      <c r="TRH12" s="2086"/>
      <c r="TRI12" s="2086"/>
      <c r="TRJ12" s="2086"/>
      <c r="TRK12" s="2086"/>
      <c r="TRL12" s="2086"/>
      <c r="TRM12" s="2086"/>
      <c r="TRN12" s="2086"/>
      <c r="TRO12" s="2086"/>
      <c r="TRP12" s="2086"/>
      <c r="TRQ12" s="2086"/>
      <c r="TRR12" s="2086"/>
      <c r="TRS12" s="2086"/>
      <c r="TRT12" s="2086"/>
      <c r="TRU12" s="2086"/>
      <c r="TRV12" s="2086"/>
      <c r="TRW12" s="2086"/>
      <c r="TRX12" s="2086"/>
      <c r="TRY12" s="2086"/>
      <c r="TRZ12" s="2086"/>
      <c r="TSA12" s="2086"/>
      <c r="TSB12" s="2086"/>
      <c r="TSC12" s="2086"/>
      <c r="TSD12" s="2086"/>
      <c r="TSE12" s="2086"/>
      <c r="TSF12" s="2086"/>
      <c r="TSG12" s="2086"/>
      <c r="TSH12" s="2086"/>
      <c r="TSI12" s="2086"/>
      <c r="TSJ12" s="2086"/>
      <c r="TSK12" s="2086"/>
      <c r="TSL12" s="2086"/>
      <c r="TSM12" s="2086"/>
      <c r="TSN12" s="2086"/>
      <c r="TSO12" s="2086"/>
      <c r="TSP12" s="2086"/>
      <c r="TSQ12" s="2086"/>
      <c r="TSR12" s="2086"/>
      <c r="TSS12" s="2086"/>
      <c r="TST12" s="2086"/>
      <c r="TSU12" s="2086"/>
      <c r="TSV12" s="2086"/>
      <c r="TSW12" s="2086"/>
      <c r="TSX12" s="2086"/>
      <c r="TSY12" s="2086"/>
      <c r="TSZ12" s="2086"/>
      <c r="TTA12" s="2086"/>
      <c r="TTB12" s="2086"/>
      <c r="TTC12" s="2086"/>
      <c r="TTD12" s="2086"/>
      <c r="TTE12" s="2086"/>
      <c r="TTF12" s="2086"/>
      <c r="TTG12" s="2086"/>
      <c r="TTH12" s="2086"/>
      <c r="TTI12" s="2086"/>
      <c r="TTJ12" s="2086"/>
      <c r="TTK12" s="2086"/>
      <c r="TTL12" s="2086"/>
      <c r="TTM12" s="2086"/>
      <c r="TTN12" s="2086"/>
      <c r="TTO12" s="2086"/>
      <c r="TTP12" s="2086"/>
      <c r="TTQ12" s="2086"/>
      <c r="TTR12" s="2086"/>
      <c r="TTS12" s="2086"/>
      <c r="TTT12" s="2086"/>
      <c r="TTU12" s="2086"/>
      <c r="TTV12" s="2086"/>
      <c r="TTW12" s="2086"/>
      <c r="TTX12" s="2086"/>
      <c r="TTY12" s="2086"/>
      <c r="TTZ12" s="2086"/>
      <c r="TUA12" s="2086"/>
      <c r="TUB12" s="2086"/>
      <c r="TUC12" s="2086"/>
      <c r="TUD12" s="2086"/>
      <c r="TUE12" s="2086"/>
      <c r="TUF12" s="2086"/>
      <c r="TUG12" s="2086"/>
      <c r="TUH12" s="2086"/>
      <c r="TUI12" s="2086"/>
      <c r="TUJ12" s="2086"/>
      <c r="TUK12" s="2086"/>
      <c r="TUL12" s="2086"/>
      <c r="TUM12" s="2086"/>
      <c r="TUN12" s="2086"/>
      <c r="TUO12" s="2086"/>
      <c r="TUP12" s="2086"/>
      <c r="TUQ12" s="2086"/>
      <c r="TUR12" s="2086"/>
      <c r="TUS12" s="2086"/>
      <c r="TUT12" s="2086"/>
      <c r="TUU12" s="2086"/>
      <c r="TUV12" s="2086"/>
      <c r="TUW12" s="2086"/>
      <c r="TUX12" s="2086"/>
      <c r="TUY12" s="2086"/>
      <c r="TUZ12" s="2086"/>
      <c r="TVA12" s="2086"/>
      <c r="TVB12" s="2086"/>
      <c r="TVC12" s="2086"/>
      <c r="TVD12" s="2086"/>
      <c r="TVE12" s="2086"/>
      <c r="TVF12" s="2086"/>
      <c r="TVG12" s="2086"/>
      <c r="TVH12" s="2086"/>
      <c r="TVI12" s="2086"/>
      <c r="TVJ12" s="2086"/>
      <c r="TVK12" s="2086"/>
      <c r="TVL12" s="2086"/>
      <c r="TVM12" s="2086"/>
      <c r="TVN12" s="2086"/>
      <c r="TVO12" s="2086"/>
      <c r="TVP12" s="2086"/>
      <c r="TVQ12" s="2086"/>
      <c r="TVR12" s="2086"/>
      <c r="TVS12" s="2086"/>
      <c r="TVT12" s="2086"/>
      <c r="TVU12" s="2086"/>
      <c r="TVV12" s="2086"/>
      <c r="TVW12" s="2086"/>
      <c r="TVX12" s="2086"/>
      <c r="TVY12" s="2086"/>
      <c r="TVZ12" s="2086"/>
      <c r="TWA12" s="2086"/>
      <c r="TWB12" s="2086"/>
      <c r="TWC12" s="2086"/>
      <c r="TWD12" s="2086"/>
      <c r="TWE12" s="2086"/>
      <c r="TWF12" s="2086"/>
      <c r="TWG12" s="2086"/>
      <c r="TWH12" s="2086"/>
      <c r="TWI12" s="2086"/>
      <c r="TWJ12" s="2086"/>
      <c r="TWK12" s="2086"/>
      <c r="TWL12" s="2086"/>
      <c r="TWM12" s="2086"/>
      <c r="TWN12" s="2086"/>
      <c r="TWO12" s="2086"/>
      <c r="TWP12" s="2086"/>
      <c r="TWQ12" s="2086"/>
      <c r="TWR12" s="2086"/>
      <c r="TWS12" s="2086"/>
      <c r="TWT12" s="2086"/>
      <c r="TWU12" s="2086"/>
      <c r="TWV12" s="2086"/>
      <c r="TWW12" s="2086"/>
      <c r="TWX12" s="2086"/>
      <c r="TWY12" s="2086"/>
      <c r="TWZ12" s="2086"/>
      <c r="TXA12" s="2086"/>
      <c r="TXB12" s="2086"/>
      <c r="TXC12" s="2086"/>
      <c r="TXD12" s="2086"/>
      <c r="TXE12" s="2086"/>
      <c r="TXF12" s="2086"/>
      <c r="TXG12" s="2086"/>
      <c r="TXH12" s="2086"/>
      <c r="TXI12" s="2086"/>
      <c r="TXJ12" s="2086"/>
      <c r="TXK12" s="2086"/>
      <c r="TXL12" s="2086"/>
      <c r="TXM12" s="2086"/>
      <c r="TXN12" s="2086"/>
      <c r="TXO12" s="2086"/>
      <c r="TXP12" s="2086"/>
      <c r="TXQ12" s="2086"/>
      <c r="TXR12" s="2086"/>
      <c r="TXS12" s="2086"/>
      <c r="TXT12" s="2086"/>
      <c r="TXU12" s="2086"/>
      <c r="TXV12" s="2086"/>
      <c r="TXW12" s="2086"/>
      <c r="TXX12" s="2086"/>
      <c r="TXY12" s="2086"/>
      <c r="TXZ12" s="2086"/>
      <c r="TYA12" s="2086"/>
      <c r="TYB12" s="2086"/>
      <c r="TYC12" s="2086"/>
      <c r="TYD12" s="2086"/>
      <c r="TYE12" s="2086"/>
      <c r="TYF12" s="2086"/>
      <c r="TYG12" s="2086"/>
      <c r="TYH12" s="2086"/>
      <c r="TYI12" s="2086"/>
      <c r="TYJ12" s="2086"/>
      <c r="TYK12" s="2086"/>
      <c r="TYL12" s="2086"/>
      <c r="TYM12" s="2086"/>
      <c r="TYN12" s="2086"/>
      <c r="TYO12" s="2086"/>
      <c r="TYP12" s="2086"/>
      <c r="TYQ12" s="2086"/>
      <c r="TYR12" s="2086"/>
      <c r="TYS12" s="2086"/>
      <c r="TYT12" s="2086"/>
      <c r="TYU12" s="2086"/>
      <c r="TYV12" s="2086"/>
      <c r="TYW12" s="2086"/>
      <c r="TYX12" s="2086"/>
      <c r="TYY12" s="2086"/>
      <c r="TYZ12" s="2086"/>
      <c r="TZA12" s="2086"/>
      <c r="TZB12" s="2086"/>
      <c r="TZC12" s="2086"/>
      <c r="TZD12" s="2086"/>
      <c r="TZE12" s="2086"/>
      <c r="TZF12" s="2086"/>
      <c r="TZG12" s="2086"/>
      <c r="TZH12" s="2086"/>
      <c r="TZI12" s="2086"/>
      <c r="TZJ12" s="2086"/>
      <c r="TZK12" s="2086"/>
      <c r="TZL12" s="2086"/>
      <c r="TZM12" s="2086"/>
      <c r="TZN12" s="2086"/>
      <c r="TZO12" s="2086"/>
      <c r="TZP12" s="2086"/>
      <c r="TZQ12" s="2086"/>
      <c r="TZR12" s="2086"/>
      <c r="TZS12" s="2086"/>
      <c r="TZT12" s="2086"/>
      <c r="TZU12" s="2086"/>
      <c r="TZV12" s="2086"/>
      <c r="TZW12" s="2086"/>
      <c r="TZX12" s="2086"/>
      <c r="TZY12" s="2086"/>
      <c r="TZZ12" s="2086"/>
      <c r="UAA12" s="2086"/>
      <c r="UAB12" s="2086"/>
      <c r="UAC12" s="2086"/>
      <c r="UAD12" s="2086"/>
      <c r="UAE12" s="2086"/>
      <c r="UAF12" s="2086"/>
      <c r="UAG12" s="2086"/>
      <c r="UAH12" s="2086"/>
      <c r="UAI12" s="2086"/>
      <c r="UAJ12" s="2086"/>
      <c r="UAK12" s="2086"/>
      <c r="UAL12" s="2086"/>
      <c r="UAM12" s="2086"/>
      <c r="UAN12" s="2086"/>
      <c r="UAO12" s="2086"/>
      <c r="UAP12" s="2086"/>
      <c r="UAQ12" s="2086"/>
      <c r="UAR12" s="2086"/>
      <c r="UAS12" s="2086"/>
      <c r="UAT12" s="2086"/>
      <c r="UAU12" s="2086"/>
      <c r="UAV12" s="2086"/>
      <c r="UAW12" s="2086"/>
      <c r="UAX12" s="2086"/>
      <c r="UAY12" s="2086"/>
      <c r="UAZ12" s="2086"/>
      <c r="UBA12" s="2086"/>
      <c r="UBB12" s="2086"/>
      <c r="UBC12" s="2086"/>
      <c r="UBD12" s="2086"/>
      <c r="UBE12" s="2086"/>
      <c r="UBF12" s="2086"/>
      <c r="UBG12" s="2086"/>
      <c r="UBH12" s="2086"/>
      <c r="UBI12" s="2086"/>
      <c r="UBJ12" s="2086"/>
      <c r="UBK12" s="2086"/>
      <c r="UBL12" s="2086"/>
      <c r="UBM12" s="2086"/>
      <c r="UBN12" s="2086"/>
      <c r="UBO12" s="2086"/>
      <c r="UBP12" s="2086"/>
      <c r="UBQ12" s="2086"/>
      <c r="UBR12" s="2086"/>
      <c r="UBS12" s="2086"/>
      <c r="UBT12" s="2086"/>
      <c r="UBU12" s="2086"/>
      <c r="UBV12" s="2086"/>
      <c r="UBW12" s="2086"/>
      <c r="UBX12" s="2086"/>
      <c r="UBY12" s="2086"/>
      <c r="UBZ12" s="2086"/>
      <c r="UCA12" s="2086"/>
      <c r="UCB12" s="2086"/>
      <c r="UCC12" s="2086"/>
      <c r="UCD12" s="2086"/>
      <c r="UCE12" s="2086"/>
      <c r="UCF12" s="2086"/>
      <c r="UCG12" s="2086"/>
      <c r="UCH12" s="2086"/>
      <c r="UCI12" s="2086"/>
      <c r="UCJ12" s="2086"/>
      <c r="UCK12" s="2086"/>
      <c r="UCL12" s="2086"/>
      <c r="UCM12" s="2086"/>
      <c r="UCN12" s="2086"/>
      <c r="UCO12" s="2086"/>
      <c r="UCP12" s="2086"/>
      <c r="UCQ12" s="2086"/>
      <c r="UCR12" s="2086"/>
      <c r="UCS12" s="2086"/>
      <c r="UCT12" s="2086"/>
      <c r="UCU12" s="2086"/>
      <c r="UCV12" s="2086"/>
      <c r="UCW12" s="2086"/>
      <c r="UCX12" s="2086"/>
      <c r="UCY12" s="2086"/>
      <c r="UCZ12" s="2086"/>
      <c r="UDA12" s="2086"/>
      <c r="UDB12" s="2086"/>
      <c r="UDC12" s="2086"/>
      <c r="UDD12" s="2086"/>
      <c r="UDE12" s="2086"/>
      <c r="UDF12" s="2086"/>
      <c r="UDG12" s="2086"/>
      <c r="UDH12" s="2086"/>
      <c r="UDI12" s="2086"/>
      <c r="UDJ12" s="2086"/>
      <c r="UDK12" s="2086"/>
      <c r="UDL12" s="2086"/>
      <c r="UDM12" s="2086"/>
      <c r="UDN12" s="2086"/>
      <c r="UDO12" s="2086"/>
      <c r="UDP12" s="2086"/>
      <c r="UDQ12" s="2086"/>
      <c r="UDR12" s="2086"/>
      <c r="UDS12" s="2086"/>
      <c r="UDT12" s="2086"/>
      <c r="UDU12" s="2086"/>
      <c r="UDV12" s="2086"/>
      <c r="UDW12" s="2086"/>
      <c r="UDX12" s="2086"/>
      <c r="UDY12" s="2086"/>
      <c r="UDZ12" s="2086"/>
      <c r="UEA12" s="2086"/>
      <c r="UEB12" s="2086"/>
      <c r="UEC12" s="2086"/>
      <c r="UED12" s="2086"/>
      <c r="UEE12" s="2086"/>
      <c r="UEF12" s="2086"/>
      <c r="UEG12" s="2086"/>
      <c r="UEH12" s="2086"/>
      <c r="UEI12" s="2086"/>
      <c r="UEJ12" s="2086"/>
      <c r="UEK12" s="2086"/>
      <c r="UEL12" s="2086"/>
      <c r="UEM12" s="2086"/>
      <c r="UEN12" s="2086"/>
      <c r="UEO12" s="2086"/>
      <c r="UEP12" s="2086"/>
      <c r="UEQ12" s="2086"/>
      <c r="UER12" s="2086"/>
      <c r="UES12" s="2086"/>
      <c r="UET12" s="2086"/>
      <c r="UEU12" s="2086"/>
      <c r="UEV12" s="2086"/>
      <c r="UEW12" s="2086"/>
      <c r="UEX12" s="2086"/>
      <c r="UEY12" s="2086"/>
      <c r="UEZ12" s="2086"/>
      <c r="UFA12" s="2086"/>
      <c r="UFB12" s="2086"/>
      <c r="UFC12" s="2086"/>
      <c r="UFD12" s="2086"/>
      <c r="UFE12" s="2086"/>
      <c r="UFF12" s="2086"/>
      <c r="UFG12" s="2086"/>
      <c r="UFH12" s="2086"/>
      <c r="UFI12" s="2086"/>
      <c r="UFJ12" s="2086"/>
      <c r="UFK12" s="2086"/>
      <c r="UFL12" s="2086"/>
      <c r="UFM12" s="2086"/>
      <c r="UFN12" s="2086"/>
      <c r="UFO12" s="2086"/>
      <c r="UFP12" s="2086"/>
      <c r="UFQ12" s="2086"/>
      <c r="UFR12" s="2086"/>
      <c r="UFS12" s="2086"/>
      <c r="UFT12" s="2086"/>
      <c r="UFU12" s="2086"/>
      <c r="UFV12" s="2086"/>
      <c r="UFW12" s="2086"/>
      <c r="UFX12" s="2086"/>
      <c r="UFY12" s="2086"/>
      <c r="UFZ12" s="2086"/>
      <c r="UGA12" s="2086"/>
      <c r="UGB12" s="2086"/>
      <c r="UGC12" s="2086"/>
      <c r="UGD12" s="2086"/>
      <c r="UGE12" s="2086"/>
      <c r="UGF12" s="2086"/>
      <c r="UGG12" s="2086"/>
      <c r="UGH12" s="2086"/>
      <c r="UGI12" s="2086"/>
      <c r="UGJ12" s="2086"/>
      <c r="UGK12" s="2086"/>
      <c r="UGL12" s="2086"/>
      <c r="UGM12" s="2086"/>
      <c r="UGN12" s="2086"/>
      <c r="UGO12" s="2086"/>
      <c r="UGP12" s="2086"/>
      <c r="UGQ12" s="2086"/>
      <c r="UGR12" s="2086"/>
      <c r="UGS12" s="2086"/>
      <c r="UGT12" s="2086"/>
      <c r="UGU12" s="2086"/>
      <c r="UGV12" s="2086"/>
      <c r="UGW12" s="2086"/>
      <c r="UGX12" s="2086"/>
      <c r="UGY12" s="2086"/>
      <c r="UGZ12" s="2086"/>
      <c r="UHA12" s="2086"/>
      <c r="UHB12" s="2086"/>
      <c r="UHC12" s="2086"/>
      <c r="UHD12" s="2086"/>
      <c r="UHE12" s="2086"/>
      <c r="UHF12" s="2086"/>
      <c r="UHG12" s="2086"/>
      <c r="UHH12" s="2086"/>
      <c r="UHI12" s="2086"/>
      <c r="UHJ12" s="2086"/>
      <c r="UHK12" s="2086"/>
      <c r="UHL12" s="2086"/>
      <c r="UHM12" s="2086"/>
      <c r="UHN12" s="2086"/>
      <c r="UHO12" s="2086"/>
      <c r="UHP12" s="2086"/>
      <c r="UHQ12" s="2086"/>
      <c r="UHR12" s="2086"/>
      <c r="UHS12" s="2086"/>
      <c r="UHT12" s="2086"/>
      <c r="UHU12" s="2086"/>
      <c r="UHV12" s="2086"/>
      <c r="UHW12" s="2086"/>
      <c r="UHX12" s="2086"/>
      <c r="UHY12" s="2086"/>
      <c r="UHZ12" s="2086"/>
      <c r="UIA12" s="2086"/>
      <c r="UIB12" s="2086"/>
      <c r="UIC12" s="2086"/>
      <c r="UID12" s="2086"/>
      <c r="UIE12" s="2086"/>
      <c r="UIF12" s="2086"/>
      <c r="UIG12" s="2086"/>
      <c r="UIH12" s="2086"/>
      <c r="UII12" s="2086"/>
      <c r="UIJ12" s="2086"/>
      <c r="UIK12" s="2086"/>
      <c r="UIL12" s="2086"/>
      <c r="UIM12" s="2086"/>
      <c r="UIN12" s="2086"/>
      <c r="UIO12" s="2086"/>
      <c r="UIP12" s="2086"/>
      <c r="UIQ12" s="2086"/>
      <c r="UIR12" s="2086"/>
      <c r="UIS12" s="2086"/>
      <c r="UIT12" s="2086"/>
      <c r="UIU12" s="2086"/>
      <c r="UIV12" s="2086"/>
      <c r="UIW12" s="2086"/>
      <c r="UIX12" s="2086"/>
      <c r="UIY12" s="2086"/>
      <c r="UIZ12" s="2086"/>
      <c r="UJA12" s="2086"/>
      <c r="UJB12" s="2086"/>
      <c r="UJC12" s="2086"/>
      <c r="UJD12" s="2086"/>
      <c r="UJE12" s="2086"/>
      <c r="UJF12" s="2086"/>
      <c r="UJG12" s="2086"/>
      <c r="UJH12" s="2086"/>
      <c r="UJI12" s="2086"/>
      <c r="UJJ12" s="2086"/>
      <c r="UJK12" s="2086"/>
      <c r="UJL12" s="2086"/>
      <c r="UJM12" s="2086"/>
      <c r="UJN12" s="2086"/>
      <c r="UJO12" s="2086"/>
      <c r="UJP12" s="2086"/>
      <c r="UJQ12" s="2086"/>
      <c r="UJR12" s="2086"/>
      <c r="UJS12" s="2086"/>
      <c r="UJT12" s="2086"/>
      <c r="UJU12" s="2086"/>
      <c r="UJV12" s="2086"/>
      <c r="UJW12" s="2086"/>
      <c r="UJX12" s="2086"/>
      <c r="UJY12" s="2086"/>
      <c r="UJZ12" s="2086"/>
      <c r="UKA12" s="2086"/>
      <c r="UKB12" s="2086"/>
      <c r="UKC12" s="2086"/>
      <c r="UKD12" s="2086"/>
      <c r="UKE12" s="2086"/>
      <c r="UKF12" s="2086"/>
      <c r="UKG12" s="2086"/>
      <c r="UKH12" s="2086"/>
      <c r="UKI12" s="2086"/>
      <c r="UKJ12" s="2086"/>
      <c r="UKK12" s="2086"/>
      <c r="UKL12" s="2086"/>
      <c r="UKM12" s="2086"/>
      <c r="UKN12" s="2086"/>
      <c r="UKO12" s="2086"/>
      <c r="UKP12" s="2086"/>
      <c r="UKQ12" s="2086"/>
      <c r="UKR12" s="2086"/>
      <c r="UKS12" s="2086"/>
      <c r="UKT12" s="2086"/>
      <c r="UKU12" s="2086"/>
      <c r="UKV12" s="2086"/>
      <c r="UKW12" s="2086"/>
      <c r="UKX12" s="2086"/>
      <c r="UKY12" s="2086"/>
      <c r="UKZ12" s="2086"/>
      <c r="ULA12" s="2086"/>
      <c r="ULB12" s="2086"/>
      <c r="ULC12" s="2086"/>
      <c r="ULD12" s="2086"/>
      <c r="ULE12" s="2086"/>
      <c r="ULF12" s="2086"/>
      <c r="ULG12" s="2086"/>
      <c r="ULH12" s="2086"/>
      <c r="ULI12" s="2086"/>
      <c r="ULJ12" s="2086"/>
      <c r="ULK12" s="2086"/>
      <c r="ULL12" s="2086"/>
      <c r="ULM12" s="2086"/>
      <c r="ULN12" s="2086"/>
      <c r="ULO12" s="2086"/>
      <c r="ULP12" s="2086"/>
      <c r="ULQ12" s="2086"/>
      <c r="ULR12" s="2086"/>
      <c r="ULS12" s="2086"/>
      <c r="ULT12" s="2086"/>
      <c r="ULU12" s="2086"/>
      <c r="ULV12" s="2086"/>
      <c r="ULW12" s="2086"/>
      <c r="ULX12" s="2086"/>
      <c r="ULY12" s="2086"/>
      <c r="ULZ12" s="2086"/>
      <c r="UMA12" s="2086"/>
      <c r="UMB12" s="2086"/>
      <c r="UMC12" s="2086"/>
      <c r="UMD12" s="2086"/>
      <c r="UME12" s="2086"/>
      <c r="UMF12" s="2086"/>
      <c r="UMG12" s="2086"/>
      <c r="UMH12" s="2086"/>
      <c r="UMI12" s="2086"/>
      <c r="UMJ12" s="2086"/>
      <c r="UMK12" s="2086"/>
      <c r="UML12" s="2086"/>
      <c r="UMM12" s="2086"/>
      <c r="UMN12" s="2086"/>
      <c r="UMO12" s="2086"/>
      <c r="UMP12" s="2086"/>
      <c r="UMQ12" s="2086"/>
      <c r="UMR12" s="2086"/>
      <c r="UMS12" s="2086"/>
      <c r="UMT12" s="2086"/>
      <c r="UMU12" s="2086"/>
      <c r="UMV12" s="2086"/>
      <c r="UMW12" s="2086"/>
      <c r="UMX12" s="2086"/>
      <c r="UMY12" s="2086"/>
      <c r="UMZ12" s="2086"/>
      <c r="UNA12" s="2086"/>
      <c r="UNB12" s="2086"/>
      <c r="UNC12" s="2086"/>
      <c r="UND12" s="2086"/>
      <c r="UNE12" s="2086"/>
      <c r="UNF12" s="2086"/>
      <c r="UNG12" s="2086"/>
      <c r="UNH12" s="2086"/>
      <c r="UNI12" s="2086"/>
      <c r="UNJ12" s="2086"/>
      <c r="UNK12" s="2086"/>
      <c r="UNL12" s="2086"/>
      <c r="UNM12" s="2086"/>
      <c r="UNN12" s="2086"/>
      <c r="UNO12" s="2086"/>
      <c r="UNP12" s="2086"/>
      <c r="UNQ12" s="2086"/>
      <c r="UNR12" s="2086"/>
      <c r="UNS12" s="2086"/>
      <c r="UNT12" s="2086"/>
      <c r="UNU12" s="2086"/>
      <c r="UNV12" s="2086"/>
      <c r="UNW12" s="2086"/>
      <c r="UNX12" s="2086"/>
      <c r="UNY12" s="2086"/>
      <c r="UNZ12" s="2086"/>
      <c r="UOA12" s="2086"/>
      <c r="UOB12" s="2086"/>
      <c r="UOC12" s="2086"/>
      <c r="UOD12" s="2086"/>
      <c r="UOE12" s="2086"/>
      <c r="UOF12" s="2086"/>
      <c r="UOG12" s="2086"/>
      <c r="UOH12" s="2086"/>
      <c r="UOI12" s="2086"/>
      <c r="UOJ12" s="2086"/>
      <c r="UOK12" s="2086"/>
      <c r="UOL12" s="2086"/>
      <c r="UOM12" s="2086"/>
      <c r="UON12" s="2086"/>
      <c r="UOO12" s="2086"/>
      <c r="UOP12" s="2086"/>
      <c r="UOQ12" s="2086"/>
      <c r="UOR12" s="2086"/>
      <c r="UOS12" s="2086"/>
      <c r="UOT12" s="2086"/>
      <c r="UOU12" s="2086"/>
      <c r="UOV12" s="2086"/>
      <c r="UOW12" s="2086"/>
      <c r="UOX12" s="2086"/>
      <c r="UOY12" s="2086"/>
      <c r="UOZ12" s="2086"/>
      <c r="UPA12" s="2086"/>
      <c r="UPB12" s="2086"/>
      <c r="UPC12" s="2086"/>
      <c r="UPD12" s="2086"/>
      <c r="UPE12" s="2086"/>
      <c r="UPF12" s="2086"/>
      <c r="UPG12" s="2086"/>
      <c r="UPH12" s="2086"/>
      <c r="UPI12" s="2086"/>
      <c r="UPJ12" s="2086"/>
      <c r="UPK12" s="2086"/>
      <c r="UPL12" s="2086"/>
      <c r="UPM12" s="2086"/>
      <c r="UPN12" s="2086"/>
      <c r="UPO12" s="2086"/>
      <c r="UPP12" s="2086"/>
      <c r="UPQ12" s="2086"/>
      <c r="UPR12" s="2086"/>
      <c r="UPS12" s="2086"/>
      <c r="UPT12" s="2086"/>
      <c r="UPU12" s="2086"/>
      <c r="UPV12" s="2086"/>
      <c r="UPW12" s="2086"/>
      <c r="UPX12" s="2086"/>
      <c r="UPY12" s="2086"/>
      <c r="UPZ12" s="2086"/>
      <c r="UQA12" s="2086"/>
      <c r="UQB12" s="2086"/>
      <c r="UQC12" s="2086"/>
      <c r="UQD12" s="2086"/>
      <c r="UQE12" s="2086"/>
      <c r="UQF12" s="2086"/>
      <c r="UQG12" s="2086"/>
      <c r="UQH12" s="2086"/>
      <c r="UQI12" s="2086"/>
      <c r="UQJ12" s="2086"/>
      <c r="UQK12" s="2086"/>
      <c r="UQL12" s="2086"/>
      <c r="UQM12" s="2086"/>
      <c r="UQN12" s="2086"/>
      <c r="UQO12" s="2086"/>
      <c r="UQP12" s="2086"/>
      <c r="UQQ12" s="2086"/>
      <c r="UQR12" s="2086"/>
      <c r="UQS12" s="2086"/>
      <c r="UQT12" s="2086"/>
      <c r="UQU12" s="2086"/>
      <c r="UQV12" s="2086"/>
      <c r="UQW12" s="2086"/>
      <c r="UQX12" s="2086"/>
      <c r="UQY12" s="2086"/>
      <c r="UQZ12" s="2086"/>
      <c r="URA12" s="2086"/>
      <c r="URB12" s="2086"/>
      <c r="URC12" s="2086"/>
      <c r="URD12" s="2086"/>
      <c r="URE12" s="2086"/>
      <c r="URF12" s="2086"/>
      <c r="URG12" s="2086"/>
      <c r="URH12" s="2086"/>
      <c r="URI12" s="2086"/>
      <c r="URJ12" s="2086"/>
      <c r="URK12" s="2086"/>
      <c r="URL12" s="2086"/>
      <c r="URM12" s="2086"/>
      <c r="URN12" s="2086"/>
      <c r="URO12" s="2086"/>
      <c r="URP12" s="2086"/>
      <c r="URQ12" s="2086"/>
      <c r="URR12" s="2086"/>
      <c r="URS12" s="2086"/>
      <c r="URT12" s="2086"/>
      <c r="URU12" s="2086"/>
      <c r="URV12" s="2086"/>
      <c r="URW12" s="2086"/>
      <c r="URX12" s="2086"/>
      <c r="URY12" s="2086"/>
      <c r="URZ12" s="2086"/>
      <c r="USA12" s="2086"/>
      <c r="USB12" s="2086"/>
      <c r="USC12" s="2086"/>
      <c r="USD12" s="2086"/>
      <c r="USE12" s="2086"/>
      <c r="USF12" s="2086"/>
      <c r="USG12" s="2086"/>
      <c r="USH12" s="2086"/>
      <c r="USI12" s="2086"/>
      <c r="USJ12" s="2086"/>
      <c r="USK12" s="2086"/>
      <c r="USL12" s="2086"/>
      <c r="USM12" s="2086"/>
      <c r="USN12" s="2086"/>
      <c r="USO12" s="2086"/>
      <c r="USP12" s="2086"/>
      <c r="USQ12" s="2086"/>
      <c r="USR12" s="2086"/>
      <c r="USS12" s="2086"/>
      <c r="UST12" s="2086"/>
      <c r="USU12" s="2086"/>
      <c r="USV12" s="2086"/>
      <c r="USW12" s="2086"/>
      <c r="USX12" s="2086"/>
      <c r="USY12" s="2086"/>
      <c r="USZ12" s="2086"/>
      <c r="UTA12" s="2086"/>
      <c r="UTB12" s="2086"/>
      <c r="UTC12" s="2086"/>
      <c r="UTD12" s="2086"/>
      <c r="UTE12" s="2086"/>
      <c r="UTF12" s="2086"/>
      <c r="UTG12" s="2086"/>
      <c r="UTH12" s="2086"/>
      <c r="UTI12" s="2086"/>
      <c r="UTJ12" s="2086"/>
      <c r="UTK12" s="2086"/>
      <c r="UTL12" s="2086"/>
      <c r="UTM12" s="2086"/>
      <c r="UTN12" s="2086"/>
      <c r="UTO12" s="2086"/>
      <c r="UTP12" s="2086"/>
      <c r="UTQ12" s="2086"/>
      <c r="UTR12" s="2086"/>
      <c r="UTS12" s="2086"/>
      <c r="UTT12" s="2086"/>
      <c r="UTU12" s="2086"/>
      <c r="UTV12" s="2086"/>
      <c r="UTW12" s="2086"/>
      <c r="UTX12" s="2086"/>
      <c r="UTY12" s="2086"/>
      <c r="UTZ12" s="2086"/>
      <c r="UUA12" s="2086"/>
      <c r="UUB12" s="2086"/>
      <c r="UUC12" s="2086"/>
      <c r="UUD12" s="2086"/>
      <c r="UUE12" s="2086"/>
      <c r="UUF12" s="2086"/>
      <c r="UUG12" s="2086"/>
      <c r="UUH12" s="2086"/>
      <c r="UUI12" s="2086"/>
      <c r="UUJ12" s="2086"/>
      <c r="UUK12" s="2086"/>
      <c r="UUL12" s="2086"/>
      <c r="UUM12" s="2086"/>
      <c r="UUN12" s="2086"/>
      <c r="UUO12" s="2086"/>
      <c r="UUP12" s="2086"/>
      <c r="UUQ12" s="2086"/>
      <c r="UUR12" s="2086"/>
      <c r="UUS12" s="2086"/>
      <c r="UUT12" s="2086"/>
      <c r="UUU12" s="2086"/>
      <c r="UUV12" s="2086"/>
      <c r="UUW12" s="2086"/>
      <c r="UUX12" s="2086"/>
      <c r="UUY12" s="2086"/>
      <c r="UUZ12" s="2086"/>
      <c r="UVA12" s="2086"/>
      <c r="UVB12" s="2086"/>
      <c r="UVC12" s="2086"/>
      <c r="UVD12" s="2086"/>
      <c r="UVE12" s="2086"/>
      <c r="UVF12" s="2086"/>
      <c r="UVG12" s="2086"/>
      <c r="UVH12" s="2086"/>
      <c r="UVI12" s="2086"/>
      <c r="UVJ12" s="2086"/>
      <c r="UVK12" s="2086"/>
      <c r="UVL12" s="2086"/>
      <c r="UVM12" s="2086"/>
      <c r="UVN12" s="2086"/>
      <c r="UVO12" s="2086"/>
      <c r="UVP12" s="2086"/>
      <c r="UVQ12" s="2086"/>
      <c r="UVR12" s="2086"/>
      <c r="UVS12" s="2086"/>
      <c r="UVT12" s="2086"/>
      <c r="UVU12" s="2086"/>
      <c r="UVV12" s="2086"/>
      <c r="UVW12" s="2086"/>
      <c r="UVX12" s="2086"/>
      <c r="UVY12" s="2086"/>
      <c r="UVZ12" s="2086"/>
      <c r="UWA12" s="2086"/>
      <c r="UWB12" s="2086"/>
      <c r="UWC12" s="2086"/>
      <c r="UWD12" s="2086"/>
      <c r="UWE12" s="2086"/>
      <c r="UWF12" s="2086"/>
      <c r="UWG12" s="2086"/>
      <c r="UWH12" s="2086"/>
      <c r="UWI12" s="2086"/>
      <c r="UWJ12" s="2086"/>
      <c r="UWK12" s="2086"/>
      <c r="UWL12" s="2086"/>
      <c r="UWM12" s="2086"/>
      <c r="UWN12" s="2086"/>
      <c r="UWO12" s="2086"/>
      <c r="UWP12" s="2086"/>
      <c r="UWQ12" s="2086"/>
      <c r="UWR12" s="2086"/>
      <c r="UWS12" s="2086"/>
      <c r="UWT12" s="2086"/>
      <c r="UWU12" s="2086"/>
      <c r="UWV12" s="2086"/>
      <c r="UWW12" s="2086"/>
      <c r="UWX12" s="2086"/>
      <c r="UWY12" s="2086"/>
      <c r="UWZ12" s="2086"/>
      <c r="UXA12" s="2086"/>
      <c r="UXB12" s="2086"/>
      <c r="UXC12" s="2086"/>
      <c r="UXD12" s="2086"/>
      <c r="UXE12" s="2086"/>
      <c r="UXF12" s="2086"/>
      <c r="UXG12" s="2086"/>
      <c r="UXH12" s="2086"/>
      <c r="UXI12" s="2086"/>
      <c r="UXJ12" s="2086"/>
      <c r="UXK12" s="2086"/>
      <c r="UXL12" s="2086"/>
      <c r="UXM12" s="2086"/>
      <c r="UXN12" s="2086"/>
      <c r="UXO12" s="2086"/>
      <c r="UXP12" s="2086"/>
      <c r="UXQ12" s="2086"/>
      <c r="UXR12" s="2086"/>
      <c r="UXS12" s="2086"/>
      <c r="UXT12" s="2086"/>
      <c r="UXU12" s="2086"/>
      <c r="UXV12" s="2086"/>
      <c r="UXW12" s="2086"/>
      <c r="UXX12" s="2086"/>
      <c r="UXY12" s="2086"/>
      <c r="UXZ12" s="2086"/>
      <c r="UYA12" s="2086"/>
      <c r="UYB12" s="2086"/>
      <c r="UYC12" s="2086"/>
      <c r="UYD12" s="2086"/>
      <c r="UYE12" s="2086"/>
      <c r="UYF12" s="2086"/>
      <c r="UYG12" s="2086"/>
      <c r="UYH12" s="2086"/>
      <c r="UYI12" s="2086"/>
      <c r="UYJ12" s="2086"/>
      <c r="UYK12" s="2086"/>
      <c r="UYL12" s="2086"/>
      <c r="UYM12" s="2086"/>
      <c r="UYN12" s="2086"/>
      <c r="UYO12" s="2086"/>
      <c r="UYP12" s="2086"/>
      <c r="UYQ12" s="2086"/>
      <c r="UYR12" s="2086"/>
      <c r="UYS12" s="2086"/>
      <c r="UYT12" s="2086"/>
      <c r="UYU12" s="2086"/>
      <c r="UYV12" s="2086"/>
      <c r="UYW12" s="2086"/>
      <c r="UYX12" s="2086"/>
      <c r="UYY12" s="2086"/>
      <c r="UYZ12" s="2086"/>
      <c r="UZA12" s="2086"/>
      <c r="UZB12" s="2086"/>
      <c r="UZC12" s="2086"/>
      <c r="UZD12" s="2086"/>
      <c r="UZE12" s="2086"/>
      <c r="UZF12" s="2086"/>
      <c r="UZG12" s="2086"/>
      <c r="UZH12" s="2086"/>
      <c r="UZI12" s="2086"/>
      <c r="UZJ12" s="2086"/>
      <c r="UZK12" s="2086"/>
      <c r="UZL12" s="2086"/>
      <c r="UZM12" s="2086"/>
      <c r="UZN12" s="2086"/>
      <c r="UZO12" s="2086"/>
      <c r="UZP12" s="2086"/>
      <c r="UZQ12" s="2086"/>
      <c r="UZR12" s="2086"/>
      <c r="UZS12" s="2086"/>
      <c r="UZT12" s="2086"/>
      <c r="UZU12" s="2086"/>
      <c r="UZV12" s="2086"/>
      <c r="UZW12" s="2086"/>
      <c r="UZX12" s="2086"/>
      <c r="UZY12" s="2086"/>
      <c r="UZZ12" s="2086"/>
      <c r="VAA12" s="2086"/>
      <c r="VAB12" s="2086"/>
      <c r="VAC12" s="2086"/>
      <c r="VAD12" s="2086"/>
      <c r="VAE12" s="2086"/>
      <c r="VAF12" s="2086"/>
      <c r="VAG12" s="2086"/>
      <c r="VAH12" s="2086"/>
      <c r="VAI12" s="2086"/>
      <c r="VAJ12" s="2086"/>
      <c r="VAK12" s="2086"/>
      <c r="VAL12" s="2086"/>
      <c r="VAM12" s="2086"/>
      <c r="VAN12" s="2086"/>
      <c r="VAO12" s="2086"/>
      <c r="VAP12" s="2086"/>
      <c r="VAQ12" s="2086"/>
      <c r="VAR12" s="2086"/>
      <c r="VAS12" s="2086"/>
      <c r="VAT12" s="2086"/>
      <c r="VAU12" s="2086"/>
      <c r="VAV12" s="2086"/>
      <c r="VAW12" s="2086"/>
      <c r="VAX12" s="2086"/>
      <c r="VAY12" s="2086"/>
      <c r="VAZ12" s="2086"/>
      <c r="VBA12" s="2086"/>
      <c r="VBB12" s="2086"/>
      <c r="VBC12" s="2086"/>
      <c r="VBD12" s="2086"/>
      <c r="VBE12" s="2086"/>
      <c r="VBF12" s="2086"/>
      <c r="VBG12" s="2086"/>
      <c r="VBH12" s="2086"/>
      <c r="VBI12" s="2086"/>
      <c r="VBJ12" s="2086"/>
      <c r="VBK12" s="2086"/>
      <c r="VBL12" s="2086"/>
      <c r="VBM12" s="2086"/>
      <c r="VBN12" s="2086"/>
      <c r="VBO12" s="2086"/>
      <c r="VBP12" s="2086"/>
      <c r="VBQ12" s="2086"/>
      <c r="VBR12" s="2086"/>
      <c r="VBS12" s="2086"/>
      <c r="VBT12" s="2086"/>
      <c r="VBU12" s="2086"/>
      <c r="VBV12" s="2086"/>
      <c r="VBW12" s="2086"/>
      <c r="VBX12" s="2086"/>
      <c r="VBY12" s="2086"/>
      <c r="VBZ12" s="2086"/>
      <c r="VCA12" s="2086"/>
      <c r="VCB12" s="2086"/>
      <c r="VCC12" s="2086"/>
      <c r="VCD12" s="2086"/>
      <c r="VCE12" s="2086"/>
      <c r="VCF12" s="2086"/>
      <c r="VCG12" s="2086"/>
      <c r="VCH12" s="2086"/>
      <c r="VCI12" s="2086"/>
      <c r="VCJ12" s="2086"/>
      <c r="VCK12" s="2086"/>
      <c r="VCL12" s="2086"/>
      <c r="VCM12" s="2086"/>
      <c r="VCN12" s="2086"/>
      <c r="VCO12" s="2086"/>
      <c r="VCP12" s="2086"/>
      <c r="VCQ12" s="2086"/>
      <c r="VCR12" s="2086"/>
      <c r="VCS12" s="2086"/>
      <c r="VCT12" s="2086"/>
      <c r="VCU12" s="2086"/>
      <c r="VCV12" s="2086"/>
      <c r="VCW12" s="2086"/>
      <c r="VCX12" s="2086"/>
      <c r="VCY12" s="2086"/>
      <c r="VCZ12" s="2086"/>
      <c r="VDA12" s="2086"/>
      <c r="VDB12" s="2086"/>
      <c r="VDC12" s="2086"/>
      <c r="VDD12" s="2086"/>
      <c r="VDE12" s="2086"/>
      <c r="VDF12" s="2086"/>
      <c r="VDG12" s="2086"/>
      <c r="VDH12" s="2086"/>
      <c r="VDI12" s="2086"/>
      <c r="VDJ12" s="2086"/>
      <c r="VDK12" s="2086"/>
      <c r="VDL12" s="2086"/>
      <c r="VDM12" s="2086"/>
      <c r="VDN12" s="2086"/>
      <c r="VDO12" s="2086"/>
      <c r="VDP12" s="2086"/>
      <c r="VDQ12" s="2086"/>
      <c r="VDR12" s="2086"/>
      <c r="VDS12" s="2086"/>
      <c r="VDT12" s="2086"/>
      <c r="VDU12" s="2086"/>
      <c r="VDV12" s="2086"/>
      <c r="VDW12" s="2086"/>
      <c r="VDX12" s="2086"/>
      <c r="VDY12" s="2086"/>
      <c r="VDZ12" s="2086"/>
      <c r="VEA12" s="2086"/>
      <c r="VEB12" s="2086"/>
      <c r="VEC12" s="2086"/>
      <c r="VED12" s="2086"/>
      <c r="VEE12" s="2086"/>
      <c r="VEF12" s="2086"/>
      <c r="VEG12" s="2086"/>
      <c r="VEH12" s="2086"/>
      <c r="VEI12" s="2086"/>
      <c r="VEJ12" s="2086"/>
      <c r="VEK12" s="2086"/>
      <c r="VEL12" s="2086"/>
      <c r="VEM12" s="2086"/>
      <c r="VEN12" s="2086"/>
      <c r="VEO12" s="2086"/>
      <c r="VEP12" s="2086"/>
      <c r="VEQ12" s="2086"/>
      <c r="VER12" s="2086"/>
      <c r="VES12" s="2086"/>
      <c r="VET12" s="2086"/>
      <c r="VEU12" s="2086"/>
      <c r="VEV12" s="2086"/>
      <c r="VEW12" s="2086"/>
      <c r="VEX12" s="2086"/>
      <c r="VEY12" s="2086"/>
      <c r="VEZ12" s="2086"/>
      <c r="VFA12" s="2086"/>
      <c r="VFB12" s="2086"/>
      <c r="VFC12" s="2086"/>
      <c r="VFD12" s="2086"/>
      <c r="VFE12" s="2086"/>
      <c r="VFF12" s="2086"/>
      <c r="VFG12" s="2086"/>
      <c r="VFH12" s="2086"/>
      <c r="VFI12" s="2086"/>
      <c r="VFJ12" s="2086"/>
      <c r="VFK12" s="2086"/>
      <c r="VFL12" s="2086"/>
      <c r="VFM12" s="2086"/>
      <c r="VFN12" s="2086"/>
      <c r="VFO12" s="2086"/>
      <c r="VFP12" s="2086"/>
      <c r="VFQ12" s="2086"/>
      <c r="VFR12" s="2086"/>
      <c r="VFS12" s="2086"/>
      <c r="VFT12" s="2086"/>
      <c r="VFU12" s="2086"/>
      <c r="VFV12" s="2086"/>
      <c r="VFW12" s="2086"/>
      <c r="VFX12" s="2086"/>
      <c r="VFY12" s="2086"/>
      <c r="VFZ12" s="2086"/>
      <c r="VGA12" s="2086"/>
      <c r="VGB12" s="2086"/>
      <c r="VGC12" s="2086"/>
      <c r="VGD12" s="2086"/>
      <c r="VGE12" s="2086"/>
      <c r="VGF12" s="2086"/>
      <c r="VGG12" s="2086"/>
      <c r="VGH12" s="2086"/>
      <c r="VGI12" s="2086"/>
      <c r="VGJ12" s="2086"/>
      <c r="VGK12" s="2086"/>
      <c r="VGL12" s="2086"/>
      <c r="VGM12" s="2086"/>
      <c r="VGN12" s="2086"/>
      <c r="VGO12" s="2086"/>
      <c r="VGP12" s="2086"/>
      <c r="VGQ12" s="2086"/>
      <c r="VGR12" s="2086"/>
      <c r="VGS12" s="2086"/>
      <c r="VGT12" s="2086"/>
      <c r="VGU12" s="2086"/>
      <c r="VGV12" s="2086"/>
      <c r="VGW12" s="2086"/>
      <c r="VGX12" s="2086"/>
      <c r="VGY12" s="2086"/>
      <c r="VGZ12" s="2086"/>
      <c r="VHA12" s="2086"/>
      <c r="VHB12" s="2086"/>
      <c r="VHC12" s="2086"/>
      <c r="VHD12" s="2086"/>
      <c r="VHE12" s="2086"/>
      <c r="VHF12" s="2086"/>
      <c r="VHG12" s="2086"/>
      <c r="VHH12" s="2086"/>
      <c r="VHI12" s="2086"/>
      <c r="VHJ12" s="2086"/>
      <c r="VHK12" s="2086"/>
      <c r="VHL12" s="2086"/>
      <c r="VHM12" s="2086"/>
      <c r="VHN12" s="2086"/>
      <c r="VHO12" s="2086"/>
      <c r="VHP12" s="2086"/>
      <c r="VHQ12" s="2086"/>
      <c r="VHR12" s="2086"/>
      <c r="VHS12" s="2086"/>
      <c r="VHT12" s="2086"/>
      <c r="VHU12" s="2086"/>
      <c r="VHV12" s="2086"/>
      <c r="VHW12" s="2086"/>
      <c r="VHX12" s="2086"/>
      <c r="VHY12" s="2086"/>
      <c r="VHZ12" s="2086"/>
      <c r="VIA12" s="2086"/>
      <c r="VIB12" s="2086"/>
      <c r="VIC12" s="2086"/>
      <c r="VID12" s="2086"/>
      <c r="VIE12" s="2086"/>
      <c r="VIF12" s="2086"/>
      <c r="VIG12" s="2086"/>
      <c r="VIH12" s="2086"/>
      <c r="VII12" s="2086"/>
      <c r="VIJ12" s="2086"/>
      <c r="VIK12" s="2086"/>
      <c r="VIL12" s="2086"/>
      <c r="VIM12" s="2086"/>
      <c r="VIN12" s="2086"/>
      <c r="VIO12" s="2086"/>
      <c r="VIP12" s="2086"/>
      <c r="VIQ12" s="2086"/>
      <c r="VIR12" s="2086"/>
      <c r="VIS12" s="2086"/>
      <c r="VIT12" s="2086"/>
      <c r="VIU12" s="2086"/>
      <c r="VIV12" s="2086"/>
      <c r="VIW12" s="2086"/>
      <c r="VIX12" s="2086"/>
      <c r="VIY12" s="2086"/>
      <c r="VIZ12" s="2086"/>
      <c r="VJA12" s="2086"/>
      <c r="VJB12" s="2086"/>
      <c r="VJC12" s="2086"/>
      <c r="VJD12" s="2086"/>
      <c r="VJE12" s="2086"/>
      <c r="VJF12" s="2086"/>
      <c r="VJG12" s="2086"/>
      <c r="VJH12" s="2086"/>
      <c r="VJI12" s="2086"/>
      <c r="VJJ12" s="2086"/>
      <c r="VJK12" s="2086"/>
      <c r="VJL12" s="2086"/>
      <c r="VJM12" s="2086"/>
      <c r="VJN12" s="2086"/>
      <c r="VJO12" s="2086"/>
      <c r="VJP12" s="2086"/>
      <c r="VJQ12" s="2086"/>
      <c r="VJR12" s="2086"/>
      <c r="VJS12" s="2086"/>
      <c r="VJT12" s="2086"/>
      <c r="VJU12" s="2086"/>
      <c r="VJV12" s="2086"/>
      <c r="VJW12" s="2086"/>
      <c r="VJX12" s="2086"/>
      <c r="VJY12" s="2086"/>
      <c r="VJZ12" s="2086"/>
      <c r="VKA12" s="2086"/>
      <c r="VKB12" s="2086"/>
      <c r="VKC12" s="2086"/>
      <c r="VKD12" s="2086"/>
      <c r="VKE12" s="2086"/>
      <c r="VKF12" s="2086"/>
      <c r="VKG12" s="2086"/>
      <c r="VKH12" s="2086"/>
      <c r="VKI12" s="2086"/>
      <c r="VKJ12" s="2086"/>
      <c r="VKK12" s="2086"/>
      <c r="VKL12" s="2086"/>
      <c r="VKM12" s="2086"/>
      <c r="VKN12" s="2086"/>
      <c r="VKO12" s="2086"/>
      <c r="VKP12" s="2086"/>
      <c r="VKQ12" s="2086"/>
      <c r="VKR12" s="2086"/>
      <c r="VKS12" s="2086"/>
      <c r="VKT12" s="2086"/>
      <c r="VKU12" s="2086"/>
      <c r="VKV12" s="2086"/>
      <c r="VKW12" s="2086"/>
      <c r="VKX12" s="2086"/>
      <c r="VKY12" s="2086"/>
      <c r="VKZ12" s="2086"/>
      <c r="VLA12" s="2086"/>
      <c r="VLB12" s="2086"/>
      <c r="VLC12" s="2086"/>
      <c r="VLD12" s="2086"/>
      <c r="VLE12" s="2086"/>
      <c r="VLF12" s="2086"/>
      <c r="VLG12" s="2086"/>
      <c r="VLH12" s="2086"/>
      <c r="VLI12" s="2086"/>
      <c r="VLJ12" s="2086"/>
      <c r="VLK12" s="2086"/>
      <c r="VLL12" s="2086"/>
      <c r="VLM12" s="2086"/>
      <c r="VLN12" s="2086"/>
      <c r="VLO12" s="2086"/>
      <c r="VLP12" s="2086"/>
      <c r="VLQ12" s="2086"/>
      <c r="VLR12" s="2086"/>
      <c r="VLS12" s="2086"/>
      <c r="VLT12" s="2086"/>
      <c r="VLU12" s="2086"/>
      <c r="VLV12" s="2086"/>
      <c r="VLW12" s="2086"/>
      <c r="VLX12" s="2086"/>
      <c r="VLY12" s="2086"/>
      <c r="VLZ12" s="2086"/>
      <c r="VMA12" s="2086"/>
      <c r="VMB12" s="2086"/>
      <c r="VMC12" s="2086"/>
      <c r="VMD12" s="2086"/>
      <c r="VME12" s="2086"/>
      <c r="VMF12" s="2086"/>
      <c r="VMG12" s="2086"/>
      <c r="VMH12" s="2086"/>
      <c r="VMI12" s="2086"/>
      <c r="VMJ12" s="2086"/>
      <c r="VMK12" s="2086"/>
      <c r="VML12" s="2086"/>
      <c r="VMM12" s="2086"/>
      <c r="VMN12" s="2086"/>
      <c r="VMO12" s="2086"/>
      <c r="VMP12" s="2086"/>
      <c r="VMQ12" s="2086"/>
      <c r="VMR12" s="2086"/>
      <c r="VMS12" s="2086"/>
      <c r="VMT12" s="2086"/>
      <c r="VMU12" s="2086"/>
      <c r="VMV12" s="2086"/>
      <c r="VMW12" s="2086"/>
      <c r="VMX12" s="2086"/>
      <c r="VMY12" s="2086"/>
      <c r="VMZ12" s="2086"/>
      <c r="VNA12" s="2086"/>
      <c r="VNB12" s="2086"/>
      <c r="VNC12" s="2086"/>
      <c r="VND12" s="2086"/>
      <c r="VNE12" s="2086"/>
      <c r="VNF12" s="2086"/>
      <c r="VNG12" s="2086"/>
      <c r="VNH12" s="2086"/>
      <c r="VNI12" s="2086"/>
      <c r="VNJ12" s="2086"/>
      <c r="VNK12" s="2086"/>
      <c r="VNL12" s="2086"/>
      <c r="VNM12" s="2086"/>
      <c r="VNN12" s="2086"/>
      <c r="VNO12" s="2086"/>
      <c r="VNP12" s="2086"/>
      <c r="VNQ12" s="2086"/>
      <c r="VNR12" s="2086"/>
      <c r="VNS12" s="2086"/>
      <c r="VNT12" s="2086"/>
      <c r="VNU12" s="2086"/>
      <c r="VNV12" s="2086"/>
      <c r="VNW12" s="2086"/>
      <c r="VNX12" s="2086"/>
      <c r="VNY12" s="2086"/>
      <c r="VNZ12" s="2086"/>
      <c r="VOA12" s="2086"/>
      <c r="VOB12" s="2086"/>
      <c r="VOC12" s="2086"/>
      <c r="VOD12" s="2086"/>
      <c r="VOE12" s="2086"/>
      <c r="VOF12" s="2086"/>
      <c r="VOG12" s="2086"/>
      <c r="VOH12" s="2086"/>
      <c r="VOI12" s="2086"/>
      <c r="VOJ12" s="2086"/>
      <c r="VOK12" s="2086"/>
      <c r="VOL12" s="2086"/>
      <c r="VOM12" s="2086"/>
      <c r="VON12" s="2086"/>
      <c r="VOO12" s="2086"/>
      <c r="VOP12" s="2086"/>
      <c r="VOQ12" s="2086"/>
      <c r="VOR12" s="2086"/>
      <c r="VOS12" s="2086"/>
      <c r="VOT12" s="2086"/>
      <c r="VOU12" s="2086"/>
      <c r="VOV12" s="2086"/>
      <c r="VOW12" s="2086"/>
      <c r="VOX12" s="2086"/>
      <c r="VOY12" s="2086"/>
      <c r="VOZ12" s="2086"/>
      <c r="VPA12" s="2086"/>
      <c r="VPB12" s="2086"/>
      <c r="VPC12" s="2086"/>
      <c r="VPD12" s="2086"/>
      <c r="VPE12" s="2086"/>
      <c r="VPF12" s="2086"/>
      <c r="VPG12" s="2086"/>
      <c r="VPH12" s="2086"/>
      <c r="VPI12" s="2086"/>
      <c r="VPJ12" s="2086"/>
      <c r="VPK12" s="2086"/>
      <c r="VPL12" s="2086"/>
      <c r="VPM12" s="2086"/>
      <c r="VPN12" s="2086"/>
      <c r="VPO12" s="2086"/>
      <c r="VPP12" s="2086"/>
      <c r="VPQ12" s="2086"/>
      <c r="VPR12" s="2086"/>
      <c r="VPS12" s="2086"/>
      <c r="VPT12" s="2086"/>
      <c r="VPU12" s="2086"/>
      <c r="VPV12" s="2086"/>
      <c r="VPW12" s="2086"/>
      <c r="VPX12" s="2086"/>
      <c r="VPY12" s="2086"/>
      <c r="VPZ12" s="2086"/>
      <c r="VQA12" s="2086"/>
      <c r="VQB12" s="2086"/>
      <c r="VQC12" s="2086"/>
      <c r="VQD12" s="2086"/>
      <c r="VQE12" s="2086"/>
      <c r="VQF12" s="2086"/>
      <c r="VQG12" s="2086"/>
      <c r="VQH12" s="2086"/>
      <c r="VQI12" s="2086"/>
      <c r="VQJ12" s="2086"/>
      <c r="VQK12" s="2086"/>
      <c r="VQL12" s="2086"/>
      <c r="VQM12" s="2086"/>
      <c r="VQN12" s="2086"/>
      <c r="VQO12" s="2086"/>
      <c r="VQP12" s="2086"/>
      <c r="VQQ12" s="2086"/>
      <c r="VQR12" s="2086"/>
      <c r="VQS12" s="2086"/>
      <c r="VQT12" s="2086"/>
      <c r="VQU12" s="2086"/>
      <c r="VQV12" s="2086"/>
      <c r="VQW12" s="2086"/>
      <c r="VQX12" s="2086"/>
      <c r="VQY12" s="2086"/>
      <c r="VQZ12" s="2086"/>
      <c r="VRA12" s="2086"/>
      <c r="VRB12" s="2086"/>
      <c r="VRC12" s="2086"/>
      <c r="VRD12" s="2086"/>
      <c r="VRE12" s="2086"/>
      <c r="VRF12" s="2086"/>
      <c r="VRG12" s="2086"/>
      <c r="VRH12" s="2086"/>
      <c r="VRI12" s="2086"/>
      <c r="VRJ12" s="2086"/>
      <c r="VRK12" s="2086"/>
      <c r="VRL12" s="2086"/>
      <c r="VRM12" s="2086"/>
      <c r="VRN12" s="2086"/>
      <c r="VRO12" s="2086"/>
      <c r="VRP12" s="2086"/>
      <c r="VRQ12" s="2086"/>
      <c r="VRR12" s="2086"/>
      <c r="VRS12" s="2086"/>
      <c r="VRT12" s="2086"/>
      <c r="VRU12" s="2086"/>
      <c r="VRV12" s="2086"/>
      <c r="VRW12" s="2086"/>
      <c r="VRX12" s="2086"/>
      <c r="VRY12" s="2086"/>
      <c r="VRZ12" s="2086"/>
      <c r="VSA12" s="2086"/>
      <c r="VSB12" s="2086"/>
      <c r="VSC12" s="2086"/>
      <c r="VSD12" s="2086"/>
      <c r="VSE12" s="2086"/>
      <c r="VSF12" s="2086"/>
      <c r="VSG12" s="2086"/>
      <c r="VSH12" s="2086"/>
      <c r="VSI12" s="2086"/>
      <c r="VSJ12" s="2086"/>
      <c r="VSK12" s="2086"/>
      <c r="VSL12" s="2086"/>
      <c r="VSM12" s="2086"/>
      <c r="VSN12" s="2086"/>
      <c r="VSO12" s="2086"/>
      <c r="VSP12" s="2086"/>
      <c r="VSQ12" s="2086"/>
      <c r="VSR12" s="2086"/>
      <c r="VSS12" s="2086"/>
      <c r="VST12" s="2086"/>
      <c r="VSU12" s="2086"/>
      <c r="VSV12" s="2086"/>
      <c r="VSW12" s="2086"/>
      <c r="VSX12" s="2086"/>
      <c r="VSY12" s="2086"/>
      <c r="VSZ12" s="2086"/>
      <c r="VTA12" s="2086"/>
      <c r="VTB12" s="2086"/>
      <c r="VTC12" s="2086"/>
      <c r="VTD12" s="2086"/>
      <c r="VTE12" s="2086"/>
      <c r="VTF12" s="2086"/>
      <c r="VTG12" s="2086"/>
      <c r="VTH12" s="2086"/>
      <c r="VTI12" s="2086"/>
      <c r="VTJ12" s="2086"/>
      <c r="VTK12" s="2086"/>
      <c r="VTL12" s="2086"/>
      <c r="VTM12" s="2086"/>
      <c r="VTN12" s="2086"/>
      <c r="VTO12" s="2086"/>
      <c r="VTP12" s="2086"/>
      <c r="VTQ12" s="2086"/>
      <c r="VTR12" s="2086"/>
      <c r="VTS12" s="2086"/>
      <c r="VTT12" s="2086"/>
      <c r="VTU12" s="2086"/>
      <c r="VTV12" s="2086"/>
      <c r="VTW12" s="2086"/>
      <c r="VTX12" s="2086"/>
      <c r="VTY12" s="2086"/>
      <c r="VTZ12" s="2086"/>
      <c r="VUA12" s="2086"/>
      <c r="VUB12" s="2086"/>
      <c r="VUC12" s="2086"/>
      <c r="VUD12" s="2086"/>
      <c r="VUE12" s="2086"/>
      <c r="VUF12" s="2086"/>
      <c r="VUG12" s="2086"/>
      <c r="VUH12" s="2086"/>
      <c r="VUI12" s="2086"/>
      <c r="VUJ12" s="2086"/>
      <c r="VUK12" s="2086"/>
      <c r="VUL12" s="2086"/>
      <c r="VUM12" s="2086"/>
      <c r="VUN12" s="2086"/>
      <c r="VUO12" s="2086"/>
      <c r="VUP12" s="2086"/>
      <c r="VUQ12" s="2086"/>
      <c r="VUR12" s="2086"/>
      <c r="VUS12" s="2086"/>
      <c r="VUT12" s="2086"/>
      <c r="VUU12" s="2086"/>
      <c r="VUV12" s="2086"/>
      <c r="VUW12" s="2086"/>
      <c r="VUX12" s="2086"/>
      <c r="VUY12" s="2086"/>
      <c r="VUZ12" s="2086"/>
      <c r="VVA12" s="2086"/>
      <c r="VVB12" s="2086"/>
      <c r="VVC12" s="2086"/>
      <c r="VVD12" s="2086"/>
      <c r="VVE12" s="2086"/>
      <c r="VVF12" s="2086"/>
      <c r="VVG12" s="2086"/>
      <c r="VVH12" s="2086"/>
      <c r="VVI12" s="2086"/>
      <c r="VVJ12" s="2086"/>
      <c r="VVK12" s="2086"/>
      <c r="VVL12" s="2086"/>
      <c r="VVM12" s="2086"/>
      <c r="VVN12" s="2086"/>
      <c r="VVO12" s="2086"/>
      <c r="VVP12" s="2086"/>
      <c r="VVQ12" s="2086"/>
      <c r="VVR12" s="2086"/>
      <c r="VVS12" s="2086"/>
      <c r="VVT12" s="2086"/>
      <c r="VVU12" s="2086"/>
      <c r="VVV12" s="2086"/>
      <c r="VVW12" s="2086"/>
      <c r="VVX12" s="2086"/>
      <c r="VVY12" s="2086"/>
      <c r="VVZ12" s="2086"/>
      <c r="VWA12" s="2086"/>
      <c r="VWB12" s="2086"/>
      <c r="VWC12" s="2086"/>
      <c r="VWD12" s="2086"/>
      <c r="VWE12" s="2086"/>
      <c r="VWF12" s="2086"/>
      <c r="VWG12" s="2086"/>
      <c r="VWH12" s="2086"/>
      <c r="VWI12" s="2086"/>
      <c r="VWJ12" s="2086"/>
      <c r="VWK12" s="2086"/>
      <c r="VWL12" s="2086"/>
      <c r="VWM12" s="2086"/>
      <c r="VWN12" s="2086"/>
      <c r="VWO12" s="2086"/>
      <c r="VWP12" s="2086"/>
      <c r="VWQ12" s="2086"/>
      <c r="VWR12" s="2086"/>
      <c r="VWS12" s="2086"/>
      <c r="VWT12" s="2086"/>
      <c r="VWU12" s="2086"/>
      <c r="VWV12" s="2086"/>
      <c r="VWW12" s="2086"/>
      <c r="VWX12" s="2086"/>
      <c r="VWY12" s="2086"/>
      <c r="VWZ12" s="2086"/>
      <c r="VXA12" s="2086"/>
      <c r="VXB12" s="2086"/>
      <c r="VXC12" s="2086"/>
      <c r="VXD12" s="2086"/>
      <c r="VXE12" s="2086"/>
      <c r="VXF12" s="2086"/>
      <c r="VXG12" s="2086"/>
      <c r="VXH12" s="2086"/>
      <c r="VXI12" s="2086"/>
      <c r="VXJ12" s="2086"/>
      <c r="VXK12" s="2086"/>
      <c r="VXL12" s="2086"/>
      <c r="VXM12" s="2086"/>
      <c r="VXN12" s="2086"/>
      <c r="VXO12" s="2086"/>
      <c r="VXP12" s="2086"/>
      <c r="VXQ12" s="2086"/>
      <c r="VXR12" s="2086"/>
      <c r="VXS12" s="2086"/>
      <c r="VXT12" s="2086"/>
      <c r="VXU12" s="2086"/>
      <c r="VXV12" s="2086"/>
      <c r="VXW12" s="2086"/>
      <c r="VXX12" s="2086"/>
      <c r="VXY12" s="2086"/>
      <c r="VXZ12" s="2086"/>
      <c r="VYA12" s="2086"/>
      <c r="VYB12" s="2086"/>
      <c r="VYC12" s="2086"/>
      <c r="VYD12" s="2086"/>
      <c r="VYE12" s="2086"/>
      <c r="VYF12" s="2086"/>
      <c r="VYG12" s="2086"/>
      <c r="VYH12" s="2086"/>
      <c r="VYI12" s="2086"/>
      <c r="VYJ12" s="2086"/>
      <c r="VYK12" s="2086"/>
      <c r="VYL12" s="2086"/>
      <c r="VYM12" s="2086"/>
      <c r="VYN12" s="2086"/>
      <c r="VYO12" s="2086"/>
      <c r="VYP12" s="2086"/>
      <c r="VYQ12" s="2086"/>
      <c r="VYR12" s="2086"/>
      <c r="VYS12" s="2086"/>
      <c r="VYT12" s="2086"/>
      <c r="VYU12" s="2086"/>
      <c r="VYV12" s="2086"/>
      <c r="VYW12" s="2086"/>
      <c r="VYX12" s="2086"/>
      <c r="VYY12" s="2086"/>
      <c r="VYZ12" s="2086"/>
      <c r="VZA12" s="2086"/>
      <c r="VZB12" s="2086"/>
      <c r="VZC12" s="2086"/>
      <c r="VZD12" s="2086"/>
      <c r="VZE12" s="2086"/>
      <c r="VZF12" s="2086"/>
      <c r="VZG12" s="2086"/>
      <c r="VZH12" s="2086"/>
      <c r="VZI12" s="2086"/>
      <c r="VZJ12" s="2086"/>
      <c r="VZK12" s="2086"/>
      <c r="VZL12" s="2086"/>
      <c r="VZM12" s="2086"/>
      <c r="VZN12" s="2086"/>
      <c r="VZO12" s="2086"/>
      <c r="VZP12" s="2086"/>
      <c r="VZQ12" s="2086"/>
      <c r="VZR12" s="2086"/>
      <c r="VZS12" s="2086"/>
      <c r="VZT12" s="2086"/>
      <c r="VZU12" s="2086"/>
      <c r="VZV12" s="2086"/>
      <c r="VZW12" s="2086"/>
      <c r="VZX12" s="2086"/>
      <c r="VZY12" s="2086"/>
      <c r="VZZ12" s="2086"/>
      <c r="WAA12" s="2086"/>
      <c r="WAB12" s="2086"/>
      <c r="WAC12" s="2086"/>
      <c r="WAD12" s="2086"/>
      <c r="WAE12" s="2086"/>
      <c r="WAF12" s="2086"/>
      <c r="WAG12" s="2086"/>
      <c r="WAH12" s="2086"/>
      <c r="WAI12" s="2086"/>
      <c r="WAJ12" s="2086"/>
      <c r="WAK12" s="2086"/>
      <c r="WAL12" s="2086"/>
      <c r="WAM12" s="2086"/>
      <c r="WAN12" s="2086"/>
      <c r="WAO12" s="2086"/>
      <c r="WAP12" s="2086"/>
      <c r="WAQ12" s="2086"/>
      <c r="WAR12" s="2086"/>
      <c r="WAS12" s="2086"/>
      <c r="WAT12" s="2086"/>
      <c r="WAU12" s="2086"/>
      <c r="WAV12" s="2086"/>
      <c r="WAW12" s="2086"/>
      <c r="WAX12" s="2086"/>
      <c r="WAY12" s="2086"/>
      <c r="WAZ12" s="2086"/>
      <c r="WBA12" s="2086"/>
      <c r="WBB12" s="2086"/>
      <c r="WBC12" s="2086"/>
      <c r="WBD12" s="2086"/>
      <c r="WBE12" s="2086"/>
      <c r="WBF12" s="2086"/>
      <c r="WBG12" s="2086"/>
      <c r="WBH12" s="2086"/>
      <c r="WBI12" s="2086"/>
      <c r="WBJ12" s="2086"/>
      <c r="WBK12" s="2086"/>
      <c r="WBL12" s="2086"/>
      <c r="WBM12" s="2086"/>
      <c r="WBN12" s="2086"/>
      <c r="WBO12" s="2086"/>
      <c r="WBP12" s="2086"/>
      <c r="WBQ12" s="2086"/>
      <c r="WBR12" s="2086"/>
      <c r="WBS12" s="2086"/>
      <c r="WBT12" s="2086"/>
      <c r="WBU12" s="2086"/>
      <c r="WBV12" s="2086"/>
      <c r="WBW12" s="2086"/>
      <c r="WBX12" s="2086"/>
      <c r="WBY12" s="2086"/>
      <c r="WBZ12" s="2086"/>
      <c r="WCA12" s="2086"/>
      <c r="WCB12" s="2086"/>
      <c r="WCC12" s="2086"/>
      <c r="WCD12" s="2086"/>
      <c r="WCE12" s="2086"/>
      <c r="WCF12" s="2086"/>
      <c r="WCG12" s="2086"/>
      <c r="WCH12" s="2086"/>
      <c r="WCI12" s="2086"/>
      <c r="WCJ12" s="2086"/>
      <c r="WCK12" s="2086"/>
      <c r="WCL12" s="2086"/>
      <c r="WCM12" s="2086"/>
      <c r="WCN12" s="2086"/>
      <c r="WCO12" s="2086"/>
      <c r="WCP12" s="2086"/>
      <c r="WCQ12" s="2086"/>
      <c r="WCR12" s="2086"/>
      <c r="WCS12" s="2086"/>
      <c r="WCT12" s="2086"/>
      <c r="WCU12" s="2086"/>
      <c r="WCV12" s="2086"/>
      <c r="WCW12" s="2086"/>
      <c r="WCX12" s="2086"/>
      <c r="WCY12" s="2086"/>
      <c r="WCZ12" s="2086"/>
      <c r="WDA12" s="2086"/>
      <c r="WDB12" s="2086"/>
      <c r="WDC12" s="2086"/>
      <c r="WDD12" s="2086"/>
      <c r="WDE12" s="2086"/>
      <c r="WDF12" s="2086"/>
      <c r="WDG12" s="2086"/>
      <c r="WDH12" s="2086"/>
      <c r="WDI12" s="2086"/>
      <c r="WDJ12" s="2086"/>
      <c r="WDK12" s="2086"/>
      <c r="WDL12" s="2086"/>
      <c r="WDM12" s="2086"/>
      <c r="WDN12" s="2086"/>
      <c r="WDO12" s="2086"/>
      <c r="WDP12" s="2086"/>
      <c r="WDQ12" s="2086"/>
      <c r="WDR12" s="2086"/>
      <c r="WDS12" s="2086"/>
      <c r="WDT12" s="2086"/>
      <c r="WDU12" s="2086"/>
      <c r="WDV12" s="2086"/>
      <c r="WDW12" s="2086"/>
      <c r="WDX12" s="2086"/>
      <c r="WDY12" s="2086"/>
      <c r="WDZ12" s="2086"/>
      <c r="WEA12" s="2086"/>
      <c r="WEB12" s="2086"/>
      <c r="WEC12" s="2086"/>
      <c r="WED12" s="2086"/>
      <c r="WEE12" s="2086"/>
      <c r="WEF12" s="2086"/>
      <c r="WEG12" s="2086"/>
      <c r="WEH12" s="2086"/>
      <c r="WEI12" s="2086"/>
      <c r="WEJ12" s="2086"/>
      <c r="WEK12" s="2086"/>
      <c r="WEL12" s="2086"/>
      <c r="WEM12" s="2086"/>
      <c r="WEN12" s="2086"/>
      <c r="WEO12" s="2086"/>
      <c r="WEP12" s="2086"/>
      <c r="WEQ12" s="2086"/>
      <c r="WER12" s="2086"/>
      <c r="WES12" s="2086"/>
      <c r="WET12" s="2086"/>
      <c r="WEU12" s="2086"/>
      <c r="WEV12" s="2086"/>
      <c r="WEW12" s="2086"/>
      <c r="WEX12" s="2086"/>
      <c r="WEY12" s="2086"/>
      <c r="WEZ12" s="2086"/>
      <c r="WFA12" s="2086"/>
      <c r="WFB12" s="2086"/>
      <c r="WFC12" s="2086"/>
      <c r="WFD12" s="2086"/>
      <c r="WFE12" s="2086"/>
      <c r="WFF12" s="2086"/>
      <c r="WFG12" s="2086"/>
      <c r="WFH12" s="2086"/>
      <c r="WFI12" s="2086"/>
      <c r="WFJ12" s="2086"/>
      <c r="WFK12" s="2086"/>
      <c r="WFL12" s="2086"/>
      <c r="WFM12" s="2086"/>
      <c r="WFN12" s="2086"/>
      <c r="WFO12" s="2086"/>
      <c r="WFP12" s="2086"/>
      <c r="WFQ12" s="2086"/>
      <c r="WFR12" s="2086"/>
      <c r="WFS12" s="2086"/>
      <c r="WFT12" s="2086"/>
      <c r="WFU12" s="2086"/>
      <c r="WFV12" s="2086"/>
      <c r="WFW12" s="2086"/>
      <c r="WFX12" s="2086"/>
      <c r="WFY12" s="2086"/>
      <c r="WFZ12" s="2086"/>
      <c r="WGA12" s="2086"/>
      <c r="WGB12" s="2086"/>
      <c r="WGC12" s="2086"/>
      <c r="WGD12" s="2086"/>
      <c r="WGE12" s="2086"/>
      <c r="WGF12" s="2086"/>
      <c r="WGG12" s="2086"/>
      <c r="WGH12" s="2086"/>
      <c r="WGI12" s="2086"/>
      <c r="WGJ12" s="2086"/>
      <c r="WGK12" s="2086"/>
      <c r="WGL12" s="2086"/>
      <c r="WGM12" s="2086"/>
      <c r="WGN12" s="2086"/>
      <c r="WGO12" s="2086"/>
      <c r="WGP12" s="2086"/>
      <c r="WGQ12" s="2086"/>
      <c r="WGR12" s="2086"/>
      <c r="WGS12" s="2086"/>
      <c r="WGT12" s="2086"/>
      <c r="WGU12" s="2086"/>
      <c r="WGV12" s="2086"/>
      <c r="WGW12" s="2086"/>
      <c r="WGX12" s="2086"/>
      <c r="WGY12" s="2086"/>
      <c r="WGZ12" s="2086"/>
      <c r="WHA12" s="2086"/>
      <c r="WHB12" s="2086"/>
      <c r="WHC12" s="2086"/>
      <c r="WHD12" s="2086"/>
      <c r="WHE12" s="2086"/>
      <c r="WHF12" s="2086"/>
      <c r="WHG12" s="2086"/>
      <c r="WHH12" s="2086"/>
      <c r="WHI12" s="2086"/>
      <c r="WHJ12" s="2086"/>
      <c r="WHK12" s="2086"/>
      <c r="WHL12" s="2086"/>
      <c r="WHM12" s="2086"/>
      <c r="WHN12" s="2086"/>
      <c r="WHO12" s="2086"/>
      <c r="WHP12" s="2086"/>
      <c r="WHQ12" s="2086"/>
      <c r="WHR12" s="2086"/>
      <c r="WHS12" s="2086"/>
      <c r="WHT12" s="2086"/>
      <c r="WHU12" s="2086"/>
      <c r="WHV12" s="2086"/>
      <c r="WHW12" s="2086"/>
      <c r="WHX12" s="2086"/>
      <c r="WHY12" s="2086"/>
      <c r="WHZ12" s="2086"/>
      <c r="WIA12" s="2086"/>
      <c r="WIB12" s="2086"/>
      <c r="WIC12" s="2086"/>
      <c r="WID12" s="2086"/>
      <c r="WIE12" s="2086"/>
      <c r="WIF12" s="2086"/>
      <c r="WIG12" s="2086"/>
      <c r="WIH12" s="2086"/>
      <c r="WII12" s="2086"/>
      <c r="WIJ12" s="2086"/>
      <c r="WIK12" s="2086"/>
      <c r="WIL12" s="2086"/>
      <c r="WIM12" s="2086"/>
      <c r="WIN12" s="2086"/>
      <c r="WIO12" s="2086"/>
      <c r="WIP12" s="2086"/>
      <c r="WIQ12" s="2086"/>
      <c r="WIR12" s="2086"/>
      <c r="WIS12" s="2086"/>
      <c r="WIT12" s="2086"/>
      <c r="WIU12" s="2086"/>
      <c r="WIV12" s="2086"/>
      <c r="WIW12" s="2086"/>
      <c r="WIX12" s="2086"/>
      <c r="WIY12" s="2086"/>
      <c r="WIZ12" s="2086"/>
      <c r="WJA12" s="2086"/>
      <c r="WJB12" s="2086"/>
      <c r="WJC12" s="2086"/>
      <c r="WJD12" s="2086"/>
      <c r="WJE12" s="2086"/>
      <c r="WJF12" s="2086"/>
      <c r="WJG12" s="2086"/>
      <c r="WJH12" s="2086"/>
      <c r="WJI12" s="2086"/>
      <c r="WJJ12" s="2086"/>
      <c r="WJK12" s="2086"/>
      <c r="WJL12" s="2086"/>
      <c r="WJM12" s="2086"/>
      <c r="WJN12" s="2086"/>
      <c r="WJO12" s="2086"/>
      <c r="WJP12" s="2086"/>
      <c r="WJQ12" s="2086"/>
      <c r="WJR12" s="2086"/>
      <c r="WJS12" s="2086"/>
      <c r="WJT12" s="2086"/>
      <c r="WJU12" s="2086"/>
      <c r="WJV12" s="2086"/>
      <c r="WJW12" s="2086"/>
      <c r="WJX12" s="2086"/>
      <c r="WJY12" s="2086"/>
      <c r="WJZ12" s="2086"/>
      <c r="WKA12" s="2086"/>
      <c r="WKB12" s="2086"/>
      <c r="WKC12" s="2086"/>
      <c r="WKD12" s="2086"/>
      <c r="WKE12" s="2086"/>
      <c r="WKF12" s="2086"/>
      <c r="WKG12" s="2086"/>
      <c r="WKH12" s="2086"/>
      <c r="WKI12" s="2086"/>
      <c r="WKJ12" s="2086"/>
      <c r="WKK12" s="2086"/>
      <c r="WKL12" s="2086"/>
      <c r="WKM12" s="2086"/>
      <c r="WKN12" s="2086"/>
      <c r="WKO12" s="2086"/>
      <c r="WKP12" s="2086"/>
      <c r="WKQ12" s="2086"/>
      <c r="WKR12" s="2086"/>
      <c r="WKS12" s="2086"/>
      <c r="WKT12" s="2086"/>
      <c r="WKU12" s="2086"/>
      <c r="WKV12" s="2086"/>
      <c r="WKW12" s="2086"/>
      <c r="WKX12" s="2086"/>
      <c r="WKY12" s="2086"/>
      <c r="WKZ12" s="2086"/>
      <c r="WLA12" s="2086"/>
      <c r="WLB12" s="2086"/>
      <c r="WLC12" s="2086"/>
      <c r="WLD12" s="2086"/>
      <c r="WLE12" s="2086"/>
      <c r="WLF12" s="2086"/>
      <c r="WLG12" s="2086"/>
      <c r="WLH12" s="2086"/>
      <c r="WLI12" s="2086"/>
      <c r="WLJ12" s="2086"/>
      <c r="WLK12" s="2086"/>
      <c r="WLL12" s="2086"/>
      <c r="WLM12" s="2086"/>
      <c r="WLN12" s="2086"/>
      <c r="WLO12" s="2086"/>
      <c r="WLP12" s="2086"/>
      <c r="WLQ12" s="2086"/>
      <c r="WLR12" s="2086"/>
      <c r="WLS12" s="2086"/>
      <c r="WLT12" s="2086"/>
      <c r="WLU12" s="2086"/>
      <c r="WLV12" s="2086"/>
      <c r="WLW12" s="2086"/>
      <c r="WLX12" s="2086"/>
      <c r="WLY12" s="2086"/>
      <c r="WLZ12" s="2086"/>
      <c r="WMA12" s="2086"/>
      <c r="WMB12" s="2086"/>
      <c r="WMC12" s="2086"/>
      <c r="WMD12" s="2086"/>
      <c r="WME12" s="2086"/>
      <c r="WMF12" s="2086"/>
      <c r="WMG12" s="2086"/>
      <c r="WMH12" s="2086"/>
      <c r="WMI12" s="2086"/>
      <c r="WMJ12" s="2086"/>
      <c r="WMK12" s="2086"/>
      <c r="WML12" s="2086"/>
      <c r="WMM12" s="2086"/>
      <c r="WMN12" s="2086"/>
      <c r="WMO12" s="2086"/>
      <c r="WMP12" s="2086"/>
      <c r="WMQ12" s="2086"/>
      <c r="WMR12" s="2086"/>
      <c r="WMS12" s="2086"/>
      <c r="WMT12" s="2086"/>
      <c r="WMU12" s="2086"/>
      <c r="WMV12" s="2086"/>
      <c r="WMW12" s="2086"/>
      <c r="WMX12" s="2086"/>
      <c r="WMY12" s="2086"/>
      <c r="WMZ12" s="2086"/>
      <c r="WNA12" s="2086"/>
      <c r="WNB12" s="2086"/>
      <c r="WNC12" s="2086"/>
      <c r="WND12" s="2086"/>
      <c r="WNE12" s="2086"/>
      <c r="WNF12" s="2086"/>
      <c r="WNG12" s="2086"/>
      <c r="WNH12" s="2086"/>
      <c r="WNI12" s="2086"/>
      <c r="WNJ12" s="2086"/>
      <c r="WNK12" s="2086"/>
      <c r="WNL12" s="2086"/>
      <c r="WNM12" s="2086"/>
      <c r="WNN12" s="2086"/>
      <c r="WNO12" s="2086"/>
      <c r="WNP12" s="2086"/>
      <c r="WNQ12" s="2086"/>
      <c r="WNR12" s="2086"/>
      <c r="WNS12" s="2086"/>
      <c r="WNT12" s="2086"/>
      <c r="WNU12" s="2086"/>
      <c r="WNV12" s="2086"/>
      <c r="WNW12" s="2086"/>
      <c r="WNX12" s="2086"/>
      <c r="WNY12" s="2086"/>
      <c r="WNZ12" s="2086"/>
      <c r="WOA12" s="2086"/>
      <c r="WOB12" s="2086"/>
      <c r="WOC12" s="2086"/>
      <c r="WOD12" s="2086"/>
      <c r="WOE12" s="2086"/>
      <c r="WOF12" s="2086"/>
      <c r="WOG12" s="2086"/>
      <c r="WOH12" s="2086"/>
      <c r="WOI12" s="2086"/>
      <c r="WOJ12" s="2086"/>
      <c r="WOK12" s="2086"/>
      <c r="WOL12" s="2086"/>
      <c r="WOM12" s="2086"/>
      <c r="WON12" s="2086"/>
      <c r="WOO12" s="2086"/>
      <c r="WOP12" s="2086"/>
      <c r="WOQ12" s="2086"/>
      <c r="WOR12" s="2086"/>
      <c r="WOS12" s="2086"/>
      <c r="WOT12" s="2086"/>
      <c r="WOU12" s="2086"/>
      <c r="WOV12" s="2086"/>
      <c r="WOW12" s="2086"/>
      <c r="WOX12" s="2086"/>
      <c r="WOY12" s="2086"/>
      <c r="WOZ12" s="2086"/>
      <c r="WPA12" s="2086"/>
      <c r="WPB12" s="2086"/>
      <c r="WPC12" s="2086"/>
      <c r="WPD12" s="2086"/>
      <c r="WPE12" s="2086"/>
      <c r="WPF12" s="2086"/>
      <c r="WPG12" s="2086"/>
      <c r="WPH12" s="2086"/>
      <c r="WPI12" s="2086"/>
      <c r="WPJ12" s="2086"/>
      <c r="WPK12" s="2086"/>
      <c r="WPL12" s="2086"/>
      <c r="WPM12" s="2086"/>
      <c r="WPN12" s="2086"/>
      <c r="WPO12" s="2086"/>
      <c r="WPP12" s="2086"/>
      <c r="WPQ12" s="2086"/>
      <c r="WPR12" s="2086"/>
      <c r="WPS12" s="2086"/>
      <c r="WPT12" s="2086"/>
      <c r="WPU12" s="2086"/>
      <c r="WPV12" s="2086"/>
      <c r="WPW12" s="2086"/>
      <c r="WPX12" s="2086"/>
      <c r="WPY12" s="2086"/>
      <c r="WPZ12" s="2086"/>
      <c r="WQA12" s="2086"/>
      <c r="WQB12" s="2086"/>
      <c r="WQC12" s="2086"/>
      <c r="WQD12" s="2086"/>
      <c r="WQE12" s="2086"/>
      <c r="WQF12" s="2086"/>
      <c r="WQG12" s="2086"/>
      <c r="WQH12" s="2086"/>
      <c r="WQI12" s="2086"/>
      <c r="WQJ12" s="2086"/>
      <c r="WQK12" s="2086"/>
      <c r="WQL12" s="2086"/>
      <c r="WQM12" s="2086"/>
      <c r="WQN12" s="2086"/>
      <c r="WQO12" s="2086"/>
      <c r="WQP12" s="2086"/>
      <c r="WQQ12" s="2086"/>
      <c r="WQR12" s="2086"/>
      <c r="WQS12" s="2086"/>
      <c r="WQT12" s="2086"/>
      <c r="WQU12" s="2086"/>
      <c r="WQV12" s="2086"/>
      <c r="WQW12" s="2086"/>
      <c r="WQX12" s="2086"/>
      <c r="WQY12" s="2086"/>
      <c r="WQZ12" s="2086"/>
      <c r="WRA12" s="2086"/>
      <c r="WRB12" s="2086"/>
      <c r="WRC12" s="2086"/>
      <c r="WRD12" s="2086"/>
      <c r="WRE12" s="2086"/>
      <c r="WRF12" s="2086"/>
      <c r="WRG12" s="2086"/>
      <c r="WRH12" s="2086"/>
      <c r="WRI12" s="2086"/>
      <c r="WRJ12" s="2086"/>
      <c r="WRK12" s="2086"/>
      <c r="WRL12" s="2086"/>
      <c r="WRM12" s="2086"/>
      <c r="WRN12" s="2086"/>
      <c r="WRO12" s="2086"/>
      <c r="WRP12" s="2086"/>
      <c r="WRQ12" s="2086"/>
      <c r="WRR12" s="2086"/>
      <c r="WRS12" s="2086"/>
      <c r="WRT12" s="2086"/>
      <c r="WRU12" s="2086"/>
      <c r="WRV12" s="2086"/>
      <c r="WRW12" s="2086"/>
      <c r="WRX12" s="2086"/>
      <c r="WRY12" s="2086"/>
      <c r="WRZ12" s="2086"/>
      <c r="WSA12" s="2086"/>
      <c r="WSB12" s="2086"/>
      <c r="WSC12" s="2086"/>
      <c r="WSD12" s="2086"/>
      <c r="WSE12" s="2086"/>
      <c r="WSF12" s="2086"/>
      <c r="WSG12" s="2086"/>
      <c r="WSH12" s="2086"/>
      <c r="WSI12" s="2086"/>
      <c r="WSJ12" s="2086"/>
      <c r="WSK12" s="2086"/>
      <c r="WSL12" s="2086"/>
      <c r="WSM12" s="2086"/>
      <c r="WSN12" s="2086"/>
      <c r="WSO12" s="2086"/>
      <c r="WSP12" s="2086"/>
      <c r="WSQ12" s="2086"/>
      <c r="WSR12" s="2086"/>
      <c r="WSS12" s="2086"/>
      <c r="WST12" s="2086"/>
      <c r="WSU12" s="2086"/>
      <c r="WSV12" s="2086"/>
      <c r="WSW12" s="2086"/>
      <c r="WSX12" s="2086"/>
      <c r="WSY12" s="2086"/>
      <c r="WSZ12" s="2086"/>
      <c r="WTA12" s="2086"/>
      <c r="WTB12" s="2086"/>
      <c r="WTC12" s="2086"/>
      <c r="WTD12" s="2086"/>
      <c r="WTE12" s="2086"/>
      <c r="WTF12" s="2086"/>
      <c r="WTG12" s="2086"/>
      <c r="WTH12" s="2086"/>
      <c r="WTI12" s="2086"/>
      <c r="WTJ12" s="2086"/>
      <c r="WTK12" s="2086"/>
      <c r="WTL12" s="2086"/>
      <c r="WTM12" s="2086"/>
      <c r="WTN12" s="2086"/>
      <c r="WTO12" s="2086"/>
      <c r="WTP12" s="2086"/>
      <c r="WTQ12" s="2086"/>
      <c r="WTR12" s="2086"/>
      <c r="WTS12" s="2086"/>
      <c r="WTT12" s="2086"/>
      <c r="WTU12" s="2086"/>
      <c r="WTV12" s="2086"/>
      <c r="WTW12" s="2086"/>
      <c r="WTX12" s="2086"/>
      <c r="WTY12" s="2086"/>
      <c r="WTZ12" s="2086"/>
      <c r="WUA12" s="2086"/>
      <c r="WUB12" s="2086"/>
      <c r="WUC12" s="2086"/>
      <c r="WUD12" s="2086"/>
      <c r="WUE12" s="2086"/>
      <c r="WUF12" s="2086"/>
      <c r="WUG12" s="2086"/>
      <c r="WUH12" s="2086"/>
      <c r="WUI12" s="2086"/>
      <c r="WUJ12" s="2086"/>
      <c r="WUK12" s="2086"/>
      <c r="WUL12" s="2086"/>
      <c r="WUM12" s="2086"/>
      <c r="WUN12" s="2086"/>
      <c r="WUO12" s="2086"/>
      <c r="WUP12" s="2086"/>
      <c r="WUQ12" s="2086"/>
      <c r="WUR12" s="2086"/>
      <c r="WUS12" s="2086"/>
      <c r="WUT12" s="2086"/>
      <c r="WUU12" s="2086"/>
      <c r="WUV12" s="2086"/>
      <c r="WUW12" s="2086"/>
      <c r="WUX12" s="2086"/>
      <c r="WUY12" s="2086"/>
      <c r="WUZ12" s="2086"/>
      <c r="WVA12" s="2086"/>
      <c r="WVB12" s="2086"/>
      <c r="WVC12" s="2086"/>
      <c r="WVD12" s="2086"/>
      <c r="WVE12" s="2086"/>
      <c r="WVF12" s="2086"/>
      <c r="WVG12" s="2086"/>
      <c r="WVH12" s="2086"/>
      <c r="WVI12" s="2086"/>
      <c r="WVJ12" s="2086"/>
      <c r="WVK12" s="2086"/>
      <c r="WVL12" s="2086"/>
      <c r="WVM12" s="2086"/>
      <c r="WVN12" s="2086"/>
      <c r="WVO12" s="2086"/>
      <c r="WVP12" s="2086"/>
      <c r="WVQ12" s="2086"/>
      <c r="WVR12" s="2086"/>
      <c r="WVS12" s="2086"/>
      <c r="WVT12" s="2086"/>
      <c r="WVU12" s="2086"/>
      <c r="WVV12" s="2086"/>
      <c r="WVW12" s="2086"/>
      <c r="WVX12" s="2086"/>
      <c r="WVY12" s="2086"/>
      <c r="WVZ12" s="2086"/>
      <c r="WWA12" s="2086"/>
      <c r="WWB12" s="2086"/>
      <c r="WWC12" s="2086"/>
      <c r="WWD12" s="2086"/>
      <c r="WWE12" s="2086"/>
      <c r="WWF12" s="2086"/>
      <c r="WWG12" s="2086"/>
      <c r="WWH12" s="2086"/>
      <c r="WWI12" s="2086"/>
      <c r="WWJ12" s="2086"/>
      <c r="WWK12" s="2086"/>
      <c r="WWL12" s="2086"/>
      <c r="WWM12" s="2086"/>
      <c r="WWN12" s="2086"/>
      <c r="WWO12" s="2086"/>
      <c r="WWP12" s="2086"/>
      <c r="WWQ12" s="2086"/>
      <c r="WWR12" s="2086"/>
      <c r="WWS12" s="2086"/>
      <c r="WWT12" s="2086"/>
      <c r="WWU12" s="2086"/>
      <c r="WWV12" s="2086"/>
      <c r="WWW12" s="2086"/>
      <c r="WWX12" s="2086"/>
      <c r="WWY12" s="2086"/>
      <c r="WWZ12" s="2086"/>
      <c r="WXA12" s="2086"/>
      <c r="WXB12" s="2086"/>
      <c r="WXC12" s="2086"/>
      <c r="WXD12" s="2086"/>
      <c r="WXE12" s="2086"/>
      <c r="WXF12" s="2086"/>
      <c r="WXG12" s="2086"/>
      <c r="WXH12" s="2086"/>
      <c r="WXI12" s="2086"/>
      <c r="WXJ12" s="2086"/>
      <c r="WXK12" s="2086"/>
      <c r="WXL12" s="2086"/>
      <c r="WXM12" s="2086"/>
      <c r="WXN12" s="2086"/>
      <c r="WXO12" s="2086"/>
      <c r="WXP12" s="2086"/>
      <c r="WXQ12" s="2086"/>
      <c r="WXR12" s="2086"/>
      <c r="WXS12" s="2086"/>
      <c r="WXT12" s="2086"/>
      <c r="WXU12" s="2086"/>
      <c r="WXV12" s="2086"/>
      <c r="WXW12" s="2086"/>
      <c r="WXX12" s="2086"/>
      <c r="WXY12" s="2086"/>
      <c r="WXZ12" s="2086"/>
      <c r="WYA12" s="2086"/>
      <c r="WYB12" s="2086"/>
      <c r="WYC12" s="2086"/>
      <c r="WYD12" s="2086"/>
      <c r="WYE12" s="2086"/>
      <c r="WYF12" s="2086"/>
      <c r="WYG12" s="2086"/>
      <c r="WYH12" s="2086"/>
      <c r="WYI12" s="2086"/>
      <c r="WYJ12" s="2086"/>
      <c r="WYK12" s="2086"/>
      <c r="WYL12" s="2086"/>
      <c r="WYM12" s="2086"/>
      <c r="WYN12" s="2086"/>
      <c r="WYO12" s="2086"/>
      <c r="WYP12" s="2086"/>
      <c r="WYQ12" s="2086"/>
      <c r="WYR12" s="2086"/>
      <c r="WYS12" s="2086"/>
      <c r="WYT12" s="2086"/>
      <c r="WYU12" s="2086"/>
      <c r="WYV12" s="2086"/>
      <c r="WYW12" s="2086"/>
      <c r="WYX12" s="2086"/>
      <c r="WYY12" s="2086"/>
      <c r="WYZ12" s="2086"/>
      <c r="WZA12" s="2086"/>
      <c r="WZB12" s="2086"/>
      <c r="WZC12" s="2086"/>
      <c r="WZD12" s="2086"/>
      <c r="WZE12" s="2086"/>
      <c r="WZF12" s="2086"/>
      <c r="WZG12" s="2086"/>
      <c r="WZH12" s="2086"/>
      <c r="WZI12" s="2086"/>
      <c r="WZJ12" s="2086"/>
      <c r="WZK12" s="2086"/>
      <c r="WZL12" s="2086"/>
      <c r="WZM12" s="2086"/>
      <c r="WZN12" s="2086"/>
      <c r="WZO12" s="2086"/>
      <c r="WZP12" s="2086"/>
      <c r="WZQ12" s="2086"/>
      <c r="WZR12" s="2086"/>
      <c r="WZS12" s="2086"/>
      <c r="WZT12" s="2086"/>
      <c r="WZU12" s="2086"/>
      <c r="WZV12" s="2086"/>
      <c r="WZW12" s="2086"/>
      <c r="WZX12" s="2086"/>
      <c r="WZY12" s="2086"/>
      <c r="WZZ12" s="2086"/>
      <c r="XAA12" s="2086"/>
      <c r="XAB12" s="2086"/>
      <c r="XAC12" s="2086"/>
      <c r="XAD12" s="2086"/>
      <c r="XAE12" s="2086"/>
      <c r="XAF12" s="2086"/>
      <c r="XAG12" s="2086"/>
      <c r="XAH12" s="2086"/>
      <c r="XAI12" s="2086"/>
      <c r="XAJ12" s="2086"/>
      <c r="XAK12" s="2086"/>
      <c r="XAL12" s="2086"/>
      <c r="XAM12" s="2086"/>
      <c r="XAN12" s="2086"/>
      <c r="XAO12" s="2086"/>
      <c r="XAP12" s="2086"/>
      <c r="XAQ12" s="2086"/>
      <c r="XAR12" s="2086"/>
      <c r="XAS12" s="2086"/>
      <c r="XAT12" s="2086"/>
      <c r="XAU12" s="2086"/>
      <c r="XAV12" s="2086"/>
      <c r="XAW12" s="2086"/>
      <c r="XAX12" s="2086"/>
      <c r="XAY12" s="2086"/>
      <c r="XAZ12" s="2086"/>
      <c r="XBA12" s="2086"/>
      <c r="XBB12" s="2086"/>
      <c r="XBC12" s="2086"/>
      <c r="XBD12" s="2086"/>
      <c r="XBE12" s="2086"/>
      <c r="XBF12" s="2086"/>
      <c r="XBG12" s="2086"/>
      <c r="XBH12" s="2086"/>
      <c r="XBI12" s="2086"/>
      <c r="XBJ12" s="2086"/>
      <c r="XBK12" s="2086"/>
      <c r="XBL12" s="2086"/>
      <c r="XBM12" s="2086"/>
      <c r="XBN12" s="2086"/>
      <c r="XBO12" s="2086"/>
      <c r="XBP12" s="2086"/>
      <c r="XBQ12" s="2086"/>
      <c r="XBR12" s="2086"/>
      <c r="XBS12" s="2086"/>
      <c r="XBT12" s="2086"/>
      <c r="XBU12" s="2086"/>
      <c r="XBV12" s="2086"/>
      <c r="XBW12" s="2086"/>
      <c r="XBX12" s="2086"/>
      <c r="XBY12" s="2086"/>
      <c r="XBZ12" s="2086"/>
      <c r="XCA12" s="2086"/>
      <c r="XCB12" s="2086"/>
      <c r="XCC12" s="2086"/>
      <c r="XCD12" s="2086"/>
      <c r="XCE12" s="2086"/>
      <c r="XCF12" s="2086"/>
      <c r="XCG12" s="2086"/>
      <c r="XCH12" s="2086"/>
      <c r="XCI12" s="2086"/>
      <c r="XCJ12" s="2086"/>
      <c r="XCK12" s="2086"/>
      <c r="XCL12" s="2086"/>
      <c r="XCM12" s="2086"/>
      <c r="XCN12" s="2086"/>
      <c r="XCO12" s="2086"/>
      <c r="XCP12" s="2086"/>
      <c r="XCQ12" s="2086"/>
      <c r="XCR12" s="2086"/>
      <c r="XCS12" s="2086"/>
      <c r="XCT12" s="2086"/>
      <c r="XCU12" s="2086"/>
      <c r="XCV12" s="2086"/>
      <c r="XCW12" s="2086"/>
      <c r="XCX12" s="2086"/>
      <c r="XCY12" s="2086"/>
      <c r="XCZ12" s="2086"/>
      <c r="XDA12" s="2086"/>
      <c r="XDB12" s="2086"/>
      <c r="XDC12" s="2086"/>
      <c r="XDD12" s="2086"/>
      <c r="XDE12" s="2086"/>
      <c r="XDF12" s="2086"/>
      <c r="XDG12" s="2086"/>
      <c r="XDH12" s="2086"/>
      <c r="XDI12" s="2086"/>
      <c r="XDJ12" s="2086"/>
      <c r="XDK12" s="2086"/>
      <c r="XDL12" s="2086"/>
      <c r="XDM12" s="2086"/>
      <c r="XDN12" s="2086"/>
      <c r="XDO12" s="2086"/>
      <c r="XDP12" s="2086"/>
      <c r="XDQ12" s="2086"/>
      <c r="XDR12" s="2086"/>
      <c r="XDS12" s="2086"/>
      <c r="XDT12" s="2086"/>
      <c r="XDU12" s="2086"/>
      <c r="XDV12" s="2086"/>
      <c r="XDW12" s="2086"/>
      <c r="XDX12" s="2086"/>
      <c r="XDY12" s="2086"/>
      <c r="XDZ12" s="2086"/>
      <c r="XEA12" s="2086"/>
      <c r="XEB12" s="2086"/>
      <c r="XEC12" s="2086"/>
      <c r="XED12" s="2086"/>
      <c r="XEE12" s="2086"/>
      <c r="XEF12" s="2086"/>
      <c r="XEG12" s="2086"/>
      <c r="XEH12" s="2086"/>
      <c r="XEI12" s="2086"/>
      <c r="XEJ12" s="2086"/>
      <c r="XEK12" s="2086"/>
      <c r="XEL12" s="2086"/>
      <c r="XEM12" s="2086"/>
      <c r="XEN12" s="2086"/>
      <c r="XEO12" s="2086"/>
      <c r="XEP12" s="2086"/>
      <c r="XEQ12" s="2086"/>
      <c r="XER12" s="2086"/>
      <c r="XES12" s="2086"/>
      <c r="XET12" s="2086"/>
      <c r="XEU12" s="2086"/>
      <c r="XEV12" s="2086"/>
      <c r="XEW12" s="2086"/>
      <c r="XEX12" s="2086"/>
      <c r="XEY12" s="2086"/>
      <c r="XEZ12" s="2086"/>
      <c r="XFA12" s="2086"/>
      <c r="XFC12" s="2086"/>
      <c r="XFD12" s="2086"/>
    </row>
    <row r="13" ht="79" customHeight="1" spans="1:51">
      <c r="A13" s="1958">
        <f t="shared" si="4"/>
        <v>11</v>
      </c>
      <c r="B13" s="1964" t="s">
        <v>114</v>
      </c>
      <c r="C13" s="1970" t="s">
        <v>115</v>
      </c>
      <c r="D13" s="1971">
        <v>44494</v>
      </c>
      <c r="E13" s="1972" t="s">
        <v>53</v>
      </c>
      <c r="F13" s="1902">
        <v>31</v>
      </c>
      <c r="G13" s="1973">
        <v>0</v>
      </c>
      <c r="H13" s="1973">
        <v>0</v>
      </c>
      <c r="I13" s="1973">
        <v>0</v>
      </c>
      <c r="J13" s="1973">
        <v>0</v>
      </c>
      <c r="K13" s="1973">
        <v>3</v>
      </c>
      <c r="L13" s="965">
        <v>0</v>
      </c>
      <c r="M13" s="965">
        <v>0</v>
      </c>
      <c r="N13" s="965">
        <f t="shared" si="0"/>
        <v>3</v>
      </c>
      <c r="O13" s="2004" t="s">
        <v>54</v>
      </c>
      <c r="P13" s="2004">
        <v>12</v>
      </c>
      <c r="Q13" s="965">
        <v>90</v>
      </c>
      <c r="R13" s="965">
        <f t="shared" si="1"/>
        <v>1080</v>
      </c>
      <c r="S13" s="2026" t="s">
        <v>116</v>
      </c>
      <c r="T13" s="179">
        <v>200</v>
      </c>
      <c r="U13" s="21">
        <v>5600</v>
      </c>
      <c r="V13" s="40">
        <v>1800</v>
      </c>
      <c r="W13" s="2015">
        <v>1100</v>
      </c>
      <c r="X13" s="2015">
        <v>500</v>
      </c>
      <c r="Y13" s="2015">
        <v>700</v>
      </c>
      <c r="Z13" s="2030">
        <v>500</v>
      </c>
      <c r="AA13" s="2015">
        <v>500</v>
      </c>
      <c r="AB13" s="2030">
        <v>500</v>
      </c>
      <c r="AC13" s="2018"/>
      <c r="AD13" s="23"/>
      <c r="AE13" s="179">
        <v>200</v>
      </c>
      <c r="AF13" s="23">
        <v>0</v>
      </c>
      <c r="AG13" s="31">
        <v>1080</v>
      </c>
      <c r="AH13" s="31">
        <v>300</v>
      </c>
      <c r="AI13" s="31">
        <v>100</v>
      </c>
      <c r="AJ13" s="31">
        <v>300</v>
      </c>
      <c r="AK13" s="2057">
        <f t="shared" si="5"/>
        <v>7580</v>
      </c>
      <c r="AL13" s="2058">
        <f t="shared" si="2"/>
        <v>0</v>
      </c>
      <c r="AM13" s="1633">
        <f t="shared" si="6"/>
        <v>0</v>
      </c>
      <c r="AN13" s="2058">
        <f t="shared" ref="AN13:AN18" si="8">G13*2</f>
        <v>0</v>
      </c>
      <c r="AO13" s="2057"/>
      <c r="AP13" s="662">
        <v>87.12</v>
      </c>
      <c r="AQ13" s="41">
        <v>0</v>
      </c>
      <c r="AR13" s="2030"/>
      <c r="AS13" s="41">
        <v>500</v>
      </c>
      <c r="AT13" s="41">
        <f t="shared" si="3"/>
        <v>587.12</v>
      </c>
      <c r="AU13" s="41">
        <f t="shared" si="7"/>
        <v>6992.88</v>
      </c>
      <c r="AV13" s="41"/>
      <c r="AW13" s="2080" t="s">
        <v>117</v>
      </c>
      <c r="AX13" s="2087" t="s">
        <v>54</v>
      </c>
      <c r="AY13" s="1856" t="s">
        <v>118</v>
      </c>
    </row>
    <row r="14" s="1889" customFormat="1" ht="72" customHeight="1" spans="1:16384">
      <c r="A14" s="1966">
        <f t="shared" ref="A14:A23" si="9">ROW()-2</f>
        <v>12</v>
      </c>
      <c r="B14" s="1967" t="s">
        <v>119</v>
      </c>
      <c r="C14" s="1974" t="s">
        <v>120</v>
      </c>
      <c r="D14" s="1974" t="s">
        <v>121</v>
      </c>
      <c r="E14" s="1975" t="s">
        <v>53</v>
      </c>
      <c r="F14" s="1900">
        <v>31</v>
      </c>
      <c r="G14" s="1976">
        <v>0</v>
      </c>
      <c r="H14" s="1976">
        <v>0</v>
      </c>
      <c r="I14" s="1976">
        <v>0</v>
      </c>
      <c r="J14" s="1976">
        <v>0</v>
      </c>
      <c r="K14" s="1976">
        <v>17.8</v>
      </c>
      <c r="L14" s="1897">
        <v>0</v>
      </c>
      <c r="M14" s="1897">
        <v>0</v>
      </c>
      <c r="N14" s="1897">
        <f t="shared" si="0"/>
        <v>17.8</v>
      </c>
      <c r="O14" s="2005" t="s">
        <v>54</v>
      </c>
      <c r="P14" s="2005">
        <v>15</v>
      </c>
      <c r="Q14" s="1897">
        <v>111</v>
      </c>
      <c r="R14" s="1897">
        <f t="shared" si="1"/>
        <v>1665</v>
      </c>
      <c r="S14" s="2005" t="s">
        <v>122</v>
      </c>
      <c r="T14" s="1921">
        <v>200</v>
      </c>
      <c r="U14" s="2022">
        <v>6500</v>
      </c>
      <c r="V14" s="2023">
        <v>2500</v>
      </c>
      <c r="W14" s="2027">
        <v>1100</v>
      </c>
      <c r="X14" s="2027">
        <v>700</v>
      </c>
      <c r="Y14" s="2027">
        <v>700</v>
      </c>
      <c r="Z14" s="2045">
        <v>500</v>
      </c>
      <c r="AA14" s="2027">
        <v>500</v>
      </c>
      <c r="AB14" s="2045">
        <v>500</v>
      </c>
      <c r="AC14" s="2045">
        <v>848</v>
      </c>
      <c r="AD14" s="2046"/>
      <c r="AE14" s="1921">
        <v>200</v>
      </c>
      <c r="AF14" s="2024">
        <v>11</v>
      </c>
      <c r="AG14" s="2045">
        <f>120+1665+180</f>
        <v>1965</v>
      </c>
      <c r="AH14" s="2045">
        <v>300</v>
      </c>
      <c r="AI14" s="2045">
        <v>300</v>
      </c>
      <c r="AJ14" s="2045">
        <v>200</v>
      </c>
      <c r="AK14" s="2059">
        <f t="shared" si="5"/>
        <v>10324</v>
      </c>
      <c r="AL14" s="2060">
        <f t="shared" si="2"/>
        <v>0</v>
      </c>
      <c r="AM14" s="2052">
        <f t="shared" si="6"/>
        <v>0</v>
      </c>
      <c r="AN14" s="2060">
        <f t="shared" si="8"/>
        <v>0</v>
      </c>
      <c r="AO14" s="2059"/>
      <c r="AP14" s="2067">
        <v>0</v>
      </c>
      <c r="AQ14" s="2045">
        <v>0</v>
      </c>
      <c r="AR14" s="2045"/>
      <c r="AS14" s="2067"/>
      <c r="AT14" s="2067">
        <f t="shared" si="3"/>
        <v>0</v>
      </c>
      <c r="AU14" s="2067">
        <f t="shared" si="7"/>
        <v>10324</v>
      </c>
      <c r="AV14" s="2069" t="s">
        <v>123</v>
      </c>
      <c r="AW14" s="2084" t="s">
        <v>124</v>
      </c>
      <c r="AX14" s="2088" t="s">
        <v>54</v>
      </c>
      <c r="AY14" s="2086" t="s">
        <v>122</v>
      </c>
      <c r="AZ14" s="2086"/>
      <c r="BA14" s="2086"/>
      <c r="BB14" s="2086"/>
      <c r="BC14" s="2086"/>
      <c r="BD14" s="2086"/>
      <c r="BE14" s="2086"/>
      <c r="BF14" s="2086"/>
      <c r="BG14" s="2086"/>
      <c r="BH14" s="2086"/>
      <c r="BI14" s="2086"/>
      <c r="BJ14" s="2086"/>
      <c r="BK14" s="2086"/>
      <c r="BL14" s="2086"/>
      <c r="BM14" s="2086"/>
      <c r="BN14" s="2086"/>
      <c r="BO14" s="2086"/>
      <c r="BP14" s="2086"/>
      <c r="BQ14" s="2086"/>
      <c r="BR14" s="2086"/>
      <c r="BS14" s="2086"/>
      <c r="BT14" s="2086"/>
      <c r="BU14" s="2086"/>
      <c r="BV14" s="2086"/>
      <c r="BW14" s="2086"/>
      <c r="BX14" s="2086"/>
      <c r="BY14" s="2086"/>
      <c r="BZ14" s="2086"/>
      <c r="CA14" s="2086"/>
      <c r="CB14" s="2086"/>
      <c r="CC14" s="2086"/>
      <c r="CD14" s="2086"/>
      <c r="CE14" s="2086"/>
      <c r="CF14" s="2086"/>
      <c r="CG14" s="2086"/>
      <c r="CH14" s="2086"/>
      <c r="CI14" s="2086"/>
      <c r="CJ14" s="2086"/>
      <c r="CK14" s="2086"/>
      <c r="CL14" s="2086"/>
      <c r="CM14" s="2086"/>
      <c r="CN14" s="2086"/>
      <c r="CO14" s="2086"/>
      <c r="CP14" s="2086"/>
      <c r="CQ14" s="2086"/>
      <c r="CR14" s="2086"/>
      <c r="CS14" s="2086"/>
      <c r="CT14" s="2086"/>
      <c r="CU14" s="2086"/>
      <c r="CV14" s="2086"/>
      <c r="CW14" s="2086"/>
      <c r="CX14" s="2086"/>
      <c r="CY14" s="2086"/>
      <c r="CZ14" s="2086"/>
      <c r="DA14" s="2086"/>
      <c r="DB14" s="2086"/>
      <c r="DC14" s="2086"/>
      <c r="DD14" s="2086"/>
      <c r="DE14" s="2086"/>
      <c r="DF14" s="2086"/>
      <c r="DG14" s="2086"/>
      <c r="DH14" s="2086"/>
      <c r="DI14" s="2086"/>
      <c r="DJ14" s="2086"/>
      <c r="DK14" s="2086"/>
      <c r="DL14" s="2086"/>
      <c r="DM14" s="2086"/>
      <c r="DN14" s="2086"/>
      <c r="DO14" s="2086"/>
      <c r="DP14" s="2086"/>
      <c r="DQ14" s="2086"/>
      <c r="DR14" s="2086"/>
      <c r="DS14" s="2086"/>
      <c r="DT14" s="2086"/>
      <c r="DU14" s="2086"/>
      <c r="DV14" s="2086"/>
      <c r="DW14" s="2086"/>
      <c r="DX14" s="2086"/>
      <c r="DY14" s="2086"/>
      <c r="DZ14" s="2086"/>
      <c r="EA14" s="2086"/>
      <c r="EB14" s="2086"/>
      <c r="EC14" s="2086"/>
      <c r="ED14" s="2086"/>
      <c r="EE14" s="2086"/>
      <c r="EF14" s="2086"/>
      <c r="EG14" s="2086"/>
      <c r="EH14" s="2086"/>
      <c r="EI14" s="2086"/>
      <c r="EJ14" s="2086"/>
      <c r="EK14" s="2086"/>
      <c r="EL14" s="2086"/>
      <c r="EM14" s="2086"/>
      <c r="EN14" s="2086"/>
      <c r="EO14" s="2086"/>
      <c r="EP14" s="2086"/>
      <c r="EQ14" s="2086"/>
      <c r="ER14" s="2086"/>
      <c r="ES14" s="2086"/>
      <c r="ET14" s="2086"/>
      <c r="EU14" s="2086"/>
      <c r="EV14" s="2086"/>
      <c r="EW14" s="2086"/>
      <c r="EX14" s="2086"/>
      <c r="EY14" s="2086"/>
      <c r="EZ14" s="2086"/>
      <c r="FA14" s="2086"/>
      <c r="FB14" s="2086"/>
      <c r="FC14" s="2086"/>
      <c r="FD14" s="2086"/>
      <c r="FE14" s="2086"/>
      <c r="FF14" s="2086"/>
      <c r="FG14" s="2086"/>
      <c r="FH14" s="2086"/>
      <c r="FI14" s="2086"/>
      <c r="FJ14" s="2086"/>
      <c r="FK14" s="2086"/>
      <c r="FL14" s="2086"/>
      <c r="FM14" s="2086"/>
      <c r="FN14" s="2086"/>
      <c r="FO14" s="2086"/>
      <c r="FP14" s="2086"/>
      <c r="FQ14" s="2086"/>
      <c r="FR14" s="2086"/>
      <c r="FS14" s="2086"/>
      <c r="FT14" s="2086"/>
      <c r="FU14" s="2086"/>
      <c r="FV14" s="2086"/>
      <c r="FW14" s="2086"/>
      <c r="FX14" s="2086"/>
      <c r="FY14" s="2086"/>
      <c r="FZ14" s="2086"/>
      <c r="GA14" s="2086"/>
      <c r="GB14" s="2086"/>
      <c r="GC14" s="2086"/>
      <c r="GD14" s="2086"/>
      <c r="GE14" s="2086"/>
      <c r="GF14" s="2086"/>
      <c r="GG14" s="2086"/>
      <c r="GH14" s="2086"/>
      <c r="GI14" s="2086"/>
      <c r="GJ14" s="2086"/>
      <c r="GK14" s="2086"/>
      <c r="GL14" s="2086"/>
      <c r="GM14" s="2086"/>
      <c r="GN14" s="2086"/>
      <c r="GO14" s="2086"/>
      <c r="GP14" s="2086"/>
      <c r="GQ14" s="2086"/>
      <c r="GR14" s="2086"/>
      <c r="GS14" s="2086"/>
      <c r="GT14" s="2086"/>
      <c r="GU14" s="2086"/>
      <c r="GV14" s="2086"/>
      <c r="GW14" s="2086"/>
      <c r="GX14" s="2086"/>
      <c r="GY14" s="2086"/>
      <c r="GZ14" s="2086"/>
      <c r="HA14" s="2086"/>
      <c r="HB14" s="2086"/>
      <c r="HC14" s="2086"/>
      <c r="HD14" s="2086"/>
      <c r="HE14" s="2086"/>
      <c r="HF14" s="2086"/>
      <c r="HG14" s="2086"/>
      <c r="HH14" s="2086"/>
      <c r="HI14" s="2086"/>
      <c r="HJ14" s="2086"/>
      <c r="HK14" s="2086"/>
      <c r="HL14" s="2086"/>
      <c r="HM14" s="2086"/>
      <c r="HN14" s="2086"/>
      <c r="HO14" s="2086"/>
      <c r="HP14" s="2086"/>
      <c r="HQ14" s="2086"/>
      <c r="HR14" s="2086"/>
      <c r="HS14" s="2086"/>
      <c r="HT14" s="2086"/>
      <c r="HU14" s="2086"/>
      <c r="HV14" s="2086"/>
      <c r="HW14" s="2086"/>
      <c r="HX14" s="2086"/>
      <c r="HY14" s="2086"/>
      <c r="HZ14" s="2086"/>
      <c r="IA14" s="2086"/>
      <c r="IB14" s="2086"/>
      <c r="IC14" s="2086"/>
      <c r="ID14" s="2086"/>
      <c r="IE14" s="2086"/>
      <c r="IF14" s="2086"/>
      <c r="IG14" s="2086"/>
      <c r="IH14" s="2086"/>
      <c r="II14" s="2086"/>
      <c r="IJ14" s="2086"/>
      <c r="IK14" s="2086"/>
      <c r="IL14" s="2086"/>
      <c r="IM14" s="2086"/>
      <c r="IN14" s="2086"/>
      <c r="IO14" s="2086"/>
      <c r="IP14" s="2086"/>
      <c r="IQ14" s="2086"/>
      <c r="IR14" s="2086"/>
      <c r="IS14" s="2086"/>
      <c r="IT14" s="2086"/>
      <c r="IU14" s="2086"/>
      <c r="IV14" s="2086"/>
      <c r="IW14" s="2086"/>
      <c r="IX14" s="2086"/>
      <c r="IY14" s="2086"/>
      <c r="IZ14" s="2086"/>
      <c r="JA14" s="2086"/>
      <c r="JB14" s="2086"/>
      <c r="JC14" s="2086"/>
      <c r="JD14" s="2086"/>
      <c r="JE14" s="2086"/>
      <c r="JF14" s="2086"/>
      <c r="JG14" s="2086"/>
      <c r="JH14" s="2086"/>
      <c r="JI14" s="2086"/>
      <c r="JJ14" s="2086"/>
      <c r="JK14" s="2086"/>
      <c r="JL14" s="2086"/>
      <c r="JM14" s="2086"/>
      <c r="JN14" s="2086"/>
      <c r="JO14" s="2086"/>
      <c r="JP14" s="2086"/>
      <c r="JQ14" s="2086"/>
      <c r="JR14" s="2086"/>
      <c r="JS14" s="2086"/>
      <c r="JT14" s="2086"/>
      <c r="JU14" s="2086"/>
      <c r="JV14" s="2086"/>
      <c r="JW14" s="2086"/>
      <c r="JX14" s="2086"/>
      <c r="JY14" s="2086"/>
      <c r="JZ14" s="2086"/>
      <c r="KA14" s="2086"/>
      <c r="KB14" s="2086"/>
      <c r="KC14" s="2086"/>
      <c r="KD14" s="2086"/>
      <c r="KE14" s="2086"/>
      <c r="KF14" s="2086"/>
      <c r="KG14" s="2086"/>
      <c r="KH14" s="2086"/>
      <c r="KI14" s="2086"/>
      <c r="KJ14" s="2086"/>
      <c r="KK14" s="2086"/>
      <c r="KL14" s="2086"/>
      <c r="KM14" s="2086"/>
      <c r="KN14" s="2086"/>
      <c r="KO14" s="2086"/>
      <c r="KP14" s="2086"/>
      <c r="KQ14" s="2086"/>
      <c r="KR14" s="2086"/>
      <c r="KS14" s="2086"/>
      <c r="KT14" s="2086"/>
      <c r="KU14" s="2086"/>
      <c r="KV14" s="2086"/>
      <c r="KW14" s="2086"/>
      <c r="KX14" s="2086"/>
      <c r="KY14" s="2086"/>
      <c r="KZ14" s="2086"/>
      <c r="LA14" s="2086"/>
      <c r="LB14" s="2086"/>
      <c r="LC14" s="2086"/>
      <c r="LD14" s="2086"/>
      <c r="LE14" s="2086"/>
      <c r="LF14" s="2086"/>
      <c r="LG14" s="2086"/>
      <c r="LH14" s="2086"/>
      <c r="LI14" s="2086"/>
      <c r="LJ14" s="2086"/>
      <c r="LK14" s="2086"/>
      <c r="LL14" s="2086"/>
      <c r="LM14" s="2086"/>
      <c r="LN14" s="2086"/>
      <c r="LO14" s="2086"/>
      <c r="LP14" s="2086"/>
      <c r="LQ14" s="2086"/>
      <c r="LR14" s="2086"/>
      <c r="LS14" s="2086"/>
      <c r="LT14" s="2086"/>
      <c r="LU14" s="2086"/>
      <c r="LV14" s="2086"/>
      <c r="LW14" s="2086"/>
      <c r="LX14" s="2086"/>
      <c r="LY14" s="2086"/>
      <c r="LZ14" s="2086"/>
      <c r="MA14" s="2086"/>
      <c r="MB14" s="2086"/>
      <c r="MC14" s="2086"/>
      <c r="MD14" s="2086"/>
      <c r="ME14" s="2086"/>
      <c r="MF14" s="2086"/>
      <c r="MG14" s="2086"/>
      <c r="MH14" s="2086"/>
      <c r="MI14" s="2086"/>
      <c r="MJ14" s="2086"/>
      <c r="MK14" s="2086"/>
      <c r="ML14" s="2086"/>
      <c r="MM14" s="2086"/>
      <c r="MN14" s="2086"/>
      <c r="MO14" s="2086"/>
      <c r="MP14" s="2086"/>
      <c r="MQ14" s="2086"/>
      <c r="MR14" s="2086"/>
      <c r="MS14" s="2086"/>
      <c r="MT14" s="2086"/>
      <c r="MU14" s="2086"/>
      <c r="MV14" s="2086"/>
      <c r="MW14" s="2086"/>
      <c r="MX14" s="2086"/>
      <c r="MY14" s="2086"/>
      <c r="MZ14" s="2086"/>
      <c r="NA14" s="2086"/>
      <c r="NB14" s="2086"/>
      <c r="NC14" s="2086"/>
      <c r="ND14" s="2086"/>
      <c r="NE14" s="2086"/>
      <c r="NF14" s="2086"/>
      <c r="NG14" s="2086"/>
      <c r="NH14" s="2086"/>
      <c r="NI14" s="2086"/>
      <c r="NJ14" s="2086"/>
      <c r="NK14" s="2086"/>
      <c r="NL14" s="2086"/>
      <c r="NM14" s="2086"/>
      <c r="NN14" s="2086"/>
      <c r="NO14" s="2086"/>
      <c r="NP14" s="2086"/>
      <c r="NQ14" s="2086"/>
      <c r="NR14" s="2086"/>
      <c r="NS14" s="2086"/>
      <c r="NT14" s="2086"/>
      <c r="NU14" s="2086"/>
      <c r="NV14" s="2086"/>
      <c r="NW14" s="2086"/>
      <c r="NX14" s="2086"/>
      <c r="NY14" s="2086"/>
      <c r="NZ14" s="2086"/>
      <c r="OA14" s="2086"/>
      <c r="OB14" s="2086"/>
      <c r="OC14" s="2086"/>
      <c r="OD14" s="2086"/>
      <c r="OE14" s="2086"/>
      <c r="OF14" s="2086"/>
      <c r="OG14" s="2086"/>
      <c r="OH14" s="2086"/>
      <c r="OI14" s="2086"/>
      <c r="OJ14" s="2086"/>
      <c r="OK14" s="2086"/>
      <c r="OL14" s="2086"/>
      <c r="OM14" s="2086"/>
      <c r="ON14" s="2086"/>
      <c r="OO14" s="2086"/>
      <c r="OP14" s="2086"/>
      <c r="OQ14" s="2086"/>
      <c r="OR14" s="2086"/>
      <c r="OS14" s="2086"/>
      <c r="OT14" s="2086"/>
      <c r="OU14" s="2086"/>
      <c r="OV14" s="2086"/>
      <c r="OW14" s="2086"/>
      <c r="OX14" s="2086"/>
      <c r="OY14" s="2086"/>
      <c r="OZ14" s="2086"/>
      <c r="PA14" s="2086"/>
      <c r="PB14" s="2086"/>
      <c r="PC14" s="2086"/>
      <c r="PD14" s="2086"/>
      <c r="PE14" s="2086"/>
      <c r="PF14" s="2086"/>
      <c r="PG14" s="2086"/>
      <c r="PH14" s="2086"/>
      <c r="PI14" s="2086"/>
      <c r="PJ14" s="2086"/>
      <c r="PK14" s="2086"/>
      <c r="PL14" s="2086"/>
      <c r="PM14" s="2086"/>
      <c r="PN14" s="2086"/>
      <c r="PO14" s="2086"/>
      <c r="PP14" s="2086"/>
      <c r="PQ14" s="2086"/>
      <c r="PR14" s="2086"/>
      <c r="PS14" s="2086"/>
      <c r="PT14" s="2086"/>
      <c r="PU14" s="2086"/>
      <c r="PV14" s="2086"/>
      <c r="PW14" s="2086"/>
      <c r="PX14" s="2086"/>
      <c r="PY14" s="2086"/>
      <c r="PZ14" s="2086"/>
      <c r="QA14" s="2086"/>
      <c r="QB14" s="2086"/>
      <c r="QC14" s="2086"/>
      <c r="QD14" s="2086"/>
      <c r="QE14" s="2086"/>
      <c r="QF14" s="2086"/>
      <c r="QG14" s="2086"/>
      <c r="QH14" s="2086"/>
      <c r="QI14" s="2086"/>
      <c r="QJ14" s="2086"/>
      <c r="QK14" s="2086"/>
      <c r="QL14" s="2086"/>
      <c r="QM14" s="2086"/>
      <c r="QN14" s="2086"/>
      <c r="QO14" s="2086"/>
      <c r="QP14" s="2086"/>
      <c r="QQ14" s="2086"/>
      <c r="QR14" s="2086"/>
      <c r="QS14" s="2086"/>
      <c r="QT14" s="2086"/>
      <c r="QU14" s="2086"/>
      <c r="QV14" s="2086"/>
      <c r="QW14" s="2086"/>
      <c r="QX14" s="2086"/>
      <c r="QY14" s="2086"/>
      <c r="QZ14" s="2086"/>
      <c r="RA14" s="2086"/>
      <c r="RB14" s="2086"/>
      <c r="RC14" s="2086"/>
      <c r="RD14" s="2086"/>
      <c r="RE14" s="2086"/>
      <c r="RF14" s="2086"/>
      <c r="RG14" s="2086"/>
      <c r="RH14" s="2086"/>
      <c r="RI14" s="2086"/>
      <c r="RJ14" s="2086"/>
      <c r="RK14" s="2086"/>
      <c r="RL14" s="2086"/>
      <c r="RM14" s="2086"/>
      <c r="RN14" s="2086"/>
      <c r="RO14" s="2086"/>
      <c r="RP14" s="2086"/>
      <c r="RQ14" s="2086"/>
      <c r="RR14" s="2086"/>
      <c r="RS14" s="2086"/>
      <c r="RT14" s="2086"/>
      <c r="RU14" s="2086"/>
      <c r="RV14" s="2086"/>
      <c r="RW14" s="2086"/>
      <c r="RX14" s="2086"/>
      <c r="RY14" s="2086"/>
      <c r="RZ14" s="2086"/>
      <c r="SA14" s="2086"/>
      <c r="SB14" s="2086"/>
      <c r="SC14" s="2086"/>
      <c r="SD14" s="2086"/>
      <c r="SE14" s="2086"/>
      <c r="SF14" s="2086"/>
      <c r="SG14" s="2086"/>
      <c r="SH14" s="2086"/>
      <c r="SI14" s="2086"/>
      <c r="SJ14" s="2086"/>
      <c r="SK14" s="2086"/>
      <c r="SL14" s="2086"/>
      <c r="SM14" s="2086"/>
      <c r="SN14" s="2086"/>
      <c r="SO14" s="2086"/>
      <c r="SP14" s="2086"/>
      <c r="SQ14" s="2086"/>
      <c r="SR14" s="2086"/>
      <c r="SS14" s="2086"/>
      <c r="ST14" s="2086"/>
      <c r="SU14" s="2086"/>
      <c r="SV14" s="2086"/>
      <c r="SW14" s="2086"/>
      <c r="SX14" s="2086"/>
      <c r="SY14" s="2086"/>
      <c r="SZ14" s="2086"/>
      <c r="TA14" s="2086"/>
      <c r="TB14" s="2086"/>
      <c r="TC14" s="2086"/>
      <c r="TD14" s="2086"/>
      <c r="TE14" s="2086"/>
      <c r="TF14" s="2086"/>
      <c r="TG14" s="2086"/>
      <c r="TH14" s="2086"/>
      <c r="TI14" s="2086"/>
      <c r="TJ14" s="2086"/>
      <c r="TK14" s="2086"/>
      <c r="TL14" s="2086"/>
      <c r="TM14" s="2086"/>
      <c r="TN14" s="2086"/>
      <c r="TO14" s="2086"/>
      <c r="TP14" s="2086"/>
      <c r="TQ14" s="2086"/>
      <c r="TR14" s="2086"/>
      <c r="TS14" s="2086"/>
      <c r="TT14" s="2086"/>
      <c r="TU14" s="2086"/>
      <c r="TV14" s="2086"/>
      <c r="TW14" s="2086"/>
      <c r="TX14" s="2086"/>
      <c r="TY14" s="2086"/>
      <c r="TZ14" s="2086"/>
      <c r="UA14" s="2086"/>
      <c r="UB14" s="2086"/>
      <c r="UC14" s="2086"/>
      <c r="UD14" s="2086"/>
      <c r="UE14" s="2086"/>
      <c r="UF14" s="2086"/>
      <c r="UG14" s="2086"/>
      <c r="UH14" s="2086"/>
      <c r="UI14" s="2086"/>
      <c r="UJ14" s="2086"/>
      <c r="UK14" s="2086"/>
      <c r="UL14" s="2086"/>
      <c r="UM14" s="2086"/>
      <c r="UN14" s="2086"/>
      <c r="UO14" s="2086"/>
      <c r="UP14" s="2086"/>
      <c r="UQ14" s="2086"/>
      <c r="UR14" s="2086"/>
      <c r="US14" s="2086"/>
      <c r="UT14" s="2086"/>
      <c r="UU14" s="2086"/>
      <c r="UV14" s="2086"/>
      <c r="UW14" s="2086"/>
      <c r="UX14" s="2086"/>
      <c r="UY14" s="2086"/>
      <c r="UZ14" s="2086"/>
      <c r="VA14" s="2086"/>
      <c r="VB14" s="2086"/>
      <c r="VC14" s="2086"/>
      <c r="VD14" s="2086"/>
      <c r="VE14" s="2086"/>
      <c r="VF14" s="2086"/>
      <c r="VG14" s="2086"/>
      <c r="VH14" s="2086"/>
      <c r="VI14" s="2086"/>
      <c r="VJ14" s="2086"/>
      <c r="VK14" s="2086"/>
      <c r="VL14" s="2086"/>
      <c r="VM14" s="2086"/>
      <c r="VN14" s="2086"/>
      <c r="VO14" s="2086"/>
      <c r="VP14" s="2086"/>
      <c r="VQ14" s="2086"/>
      <c r="VR14" s="2086"/>
      <c r="VS14" s="2086"/>
      <c r="VT14" s="2086"/>
      <c r="VU14" s="2086"/>
      <c r="VV14" s="2086"/>
      <c r="VW14" s="2086"/>
      <c r="VX14" s="2086"/>
      <c r="VY14" s="2086"/>
      <c r="VZ14" s="2086"/>
      <c r="WA14" s="2086"/>
      <c r="WB14" s="2086"/>
      <c r="WC14" s="2086"/>
      <c r="WD14" s="2086"/>
      <c r="WE14" s="2086"/>
      <c r="WF14" s="2086"/>
      <c r="WG14" s="2086"/>
      <c r="WH14" s="2086"/>
      <c r="WI14" s="2086"/>
      <c r="WJ14" s="2086"/>
      <c r="WK14" s="2086"/>
      <c r="WL14" s="2086"/>
      <c r="WM14" s="2086"/>
      <c r="WN14" s="2086"/>
      <c r="WO14" s="2086"/>
      <c r="WP14" s="2086"/>
      <c r="WQ14" s="2086"/>
      <c r="WR14" s="2086"/>
      <c r="WS14" s="2086"/>
      <c r="WT14" s="2086"/>
      <c r="WU14" s="2086"/>
      <c r="WV14" s="2086"/>
      <c r="WW14" s="2086"/>
      <c r="WX14" s="2086"/>
      <c r="WY14" s="2086"/>
      <c r="WZ14" s="2086"/>
      <c r="XA14" s="2086"/>
      <c r="XB14" s="2086"/>
      <c r="XC14" s="2086"/>
      <c r="XD14" s="2086"/>
      <c r="XE14" s="2086"/>
      <c r="XF14" s="2086"/>
      <c r="XG14" s="2086"/>
      <c r="XH14" s="2086"/>
      <c r="XI14" s="2086"/>
      <c r="XJ14" s="2086"/>
      <c r="XK14" s="2086"/>
      <c r="XL14" s="2086"/>
      <c r="XM14" s="2086"/>
      <c r="XN14" s="2086"/>
      <c r="XO14" s="2086"/>
      <c r="XP14" s="2086"/>
      <c r="XQ14" s="2086"/>
      <c r="XR14" s="2086"/>
      <c r="XS14" s="2086"/>
      <c r="XT14" s="2086"/>
      <c r="XU14" s="2086"/>
      <c r="XV14" s="2086"/>
      <c r="XW14" s="2086"/>
      <c r="XX14" s="2086"/>
      <c r="XY14" s="2086"/>
      <c r="XZ14" s="2086"/>
      <c r="YA14" s="2086"/>
      <c r="YB14" s="2086"/>
      <c r="YC14" s="2086"/>
      <c r="YD14" s="2086"/>
      <c r="YE14" s="2086"/>
      <c r="YF14" s="2086"/>
      <c r="YG14" s="2086"/>
      <c r="YH14" s="2086"/>
      <c r="YI14" s="2086"/>
      <c r="YJ14" s="2086"/>
      <c r="YK14" s="2086"/>
      <c r="YL14" s="2086"/>
      <c r="YM14" s="2086"/>
      <c r="YN14" s="2086"/>
      <c r="YO14" s="2086"/>
      <c r="YP14" s="2086"/>
      <c r="YQ14" s="2086"/>
      <c r="YR14" s="2086"/>
      <c r="YS14" s="2086"/>
      <c r="YT14" s="2086"/>
      <c r="YU14" s="2086"/>
      <c r="YV14" s="2086"/>
      <c r="YW14" s="2086"/>
      <c r="YX14" s="2086"/>
      <c r="YY14" s="2086"/>
      <c r="YZ14" s="2086"/>
      <c r="ZA14" s="2086"/>
      <c r="ZB14" s="2086"/>
      <c r="ZC14" s="2086"/>
      <c r="ZD14" s="2086"/>
      <c r="ZE14" s="2086"/>
      <c r="ZF14" s="2086"/>
      <c r="ZG14" s="2086"/>
      <c r="ZH14" s="2086"/>
      <c r="ZI14" s="2086"/>
      <c r="ZJ14" s="2086"/>
      <c r="ZK14" s="2086"/>
      <c r="ZL14" s="2086"/>
      <c r="ZM14" s="2086"/>
      <c r="ZN14" s="2086"/>
      <c r="ZO14" s="2086"/>
      <c r="ZP14" s="2086"/>
      <c r="ZQ14" s="2086"/>
      <c r="ZR14" s="2086"/>
      <c r="ZS14" s="2086"/>
      <c r="ZT14" s="2086"/>
      <c r="ZU14" s="2086"/>
      <c r="ZV14" s="2086"/>
      <c r="ZW14" s="2086"/>
      <c r="ZX14" s="2086"/>
      <c r="ZY14" s="2086"/>
      <c r="ZZ14" s="2086"/>
      <c r="AAA14" s="2086"/>
      <c r="AAB14" s="2086"/>
      <c r="AAC14" s="2086"/>
      <c r="AAD14" s="2086"/>
      <c r="AAE14" s="2086"/>
      <c r="AAF14" s="2086"/>
      <c r="AAG14" s="2086"/>
      <c r="AAH14" s="2086"/>
      <c r="AAI14" s="2086"/>
      <c r="AAJ14" s="2086"/>
      <c r="AAK14" s="2086"/>
      <c r="AAL14" s="2086"/>
      <c r="AAM14" s="2086"/>
      <c r="AAN14" s="2086"/>
      <c r="AAO14" s="2086"/>
      <c r="AAP14" s="2086"/>
      <c r="AAQ14" s="2086"/>
      <c r="AAR14" s="2086"/>
      <c r="AAS14" s="2086"/>
      <c r="AAT14" s="2086"/>
      <c r="AAU14" s="2086"/>
      <c r="AAV14" s="2086"/>
      <c r="AAW14" s="2086"/>
      <c r="AAX14" s="2086"/>
      <c r="AAY14" s="2086"/>
      <c r="AAZ14" s="2086"/>
      <c r="ABA14" s="2086"/>
      <c r="ABB14" s="2086"/>
      <c r="ABC14" s="2086"/>
      <c r="ABD14" s="2086"/>
      <c r="ABE14" s="2086"/>
      <c r="ABF14" s="2086"/>
      <c r="ABG14" s="2086"/>
      <c r="ABH14" s="2086"/>
      <c r="ABI14" s="2086"/>
      <c r="ABJ14" s="2086"/>
      <c r="ABK14" s="2086"/>
      <c r="ABL14" s="2086"/>
      <c r="ABM14" s="2086"/>
      <c r="ABN14" s="2086"/>
      <c r="ABO14" s="2086"/>
      <c r="ABP14" s="2086"/>
      <c r="ABQ14" s="2086"/>
      <c r="ABR14" s="2086"/>
      <c r="ABS14" s="2086"/>
      <c r="ABT14" s="2086"/>
      <c r="ABU14" s="2086"/>
      <c r="ABV14" s="2086"/>
      <c r="ABW14" s="2086"/>
      <c r="ABX14" s="2086"/>
      <c r="ABY14" s="2086"/>
      <c r="ABZ14" s="2086"/>
      <c r="ACA14" s="2086"/>
      <c r="ACB14" s="2086"/>
      <c r="ACC14" s="2086"/>
      <c r="ACD14" s="2086"/>
      <c r="ACE14" s="2086"/>
      <c r="ACF14" s="2086"/>
      <c r="ACG14" s="2086"/>
      <c r="ACH14" s="2086"/>
      <c r="ACI14" s="2086"/>
      <c r="ACJ14" s="2086"/>
      <c r="ACK14" s="2086"/>
      <c r="ACL14" s="2086"/>
      <c r="ACM14" s="2086"/>
      <c r="ACN14" s="2086"/>
      <c r="ACO14" s="2086"/>
      <c r="ACP14" s="2086"/>
      <c r="ACQ14" s="2086"/>
      <c r="ACR14" s="2086"/>
      <c r="ACS14" s="2086"/>
      <c r="ACT14" s="2086"/>
      <c r="ACU14" s="2086"/>
      <c r="ACV14" s="2086"/>
      <c r="ACW14" s="2086"/>
      <c r="ACX14" s="2086"/>
      <c r="ACY14" s="2086"/>
      <c r="ACZ14" s="2086"/>
      <c r="ADA14" s="2086"/>
      <c r="ADB14" s="2086"/>
      <c r="ADC14" s="2086"/>
      <c r="ADD14" s="2086"/>
      <c r="ADE14" s="2086"/>
      <c r="ADF14" s="2086"/>
      <c r="ADG14" s="2086"/>
      <c r="ADH14" s="2086"/>
      <c r="ADI14" s="2086"/>
      <c r="ADJ14" s="2086"/>
      <c r="ADK14" s="2086"/>
      <c r="ADL14" s="2086"/>
      <c r="ADM14" s="2086"/>
      <c r="ADN14" s="2086"/>
      <c r="ADO14" s="2086"/>
      <c r="ADP14" s="2086"/>
      <c r="ADQ14" s="2086"/>
      <c r="ADR14" s="2086"/>
      <c r="ADS14" s="2086"/>
      <c r="ADT14" s="2086"/>
      <c r="ADU14" s="2086"/>
      <c r="ADV14" s="2086"/>
      <c r="ADW14" s="2086"/>
      <c r="ADX14" s="2086"/>
      <c r="ADY14" s="2086"/>
      <c r="ADZ14" s="2086"/>
      <c r="AEA14" s="2086"/>
      <c r="AEB14" s="2086"/>
      <c r="AEC14" s="2086"/>
      <c r="AED14" s="2086"/>
      <c r="AEE14" s="2086"/>
      <c r="AEF14" s="2086"/>
      <c r="AEG14" s="2086"/>
      <c r="AEH14" s="2086"/>
      <c r="AEI14" s="2086"/>
      <c r="AEJ14" s="2086"/>
      <c r="AEK14" s="2086"/>
      <c r="AEL14" s="2086"/>
      <c r="AEM14" s="2086"/>
      <c r="AEN14" s="2086"/>
      <c r="AEO14" s="2086"/>
      <c r="AEP14" s="2086"/>
      <c r="AEQ14" s="2086"/>
      <c r="AER14" s="2086"/>
      <c r="AES14" s="2086"/>
      <c r="AET14" s="2086"/>
      <c r="AEU14" s="2086"/>
      <c r="AEV14" s="2086"/>
      <c r="AEW14" s="2086"/>
      <c r="AEX14" s="2086"/>
      <c r="AEY14" s="2086"/>
      <c r="AEZ14" s="2086"/>
      <c r="AFA14" s="2086"/>
      <c r="AFB14" s="2086"/>
      <c r="AFC14" s="2086"/>
      <c r="AFD14" s="2086"/>
      <c r="AFE14" s="2086"/>
      <c r="AFF14" s="2086"/>
      <c r="AFG14" s="2086"/>
      <c r="AFH14" s="2086"/>
      <c r="AFI14" s="2086"/>
      <c r="AFJ14" s="2086"/>
      <c r="AFK14" s="2086"/>
      <c r="AFL14" s="2086"/>
      <c r="AFM14" s="2086"/>
      <c r="AFN14" s="2086"/>
      <c r="AFO14" s="2086"/>
      <c r="AFP14" s="2086"/>
      <c r="AFQ14" s="2086"/>
      <c r="AFR14" s="2086"/>
      <c r="AFS14" s="2086"/>
      <c r="AFT14" s="2086"/>
      <c r="AFU14" s="2086"/>
      <c r="AFV14" s="2086"/>
      <c r="AFW14" s="2086"/>
      <c r="AFX14" s="2086"/>
      <c r="AFY14" s="2086"/>
      <c r="AFZ14" s="2086"/>
      <c r="AGA14" s="2086"/>
      <c r="AGB14" s="2086"/>
      <c r="AGC14" s="2086"/>
      <c r="AGD14" s="2086"/>
      <c r="AGE14" s="2086"/>
      <c r="AGF14" s="2086"/>
      <c r="AGG14" s="2086"/>
      <c r="AGH14" s="2086"/>
      <c r="AGI14" s="2086"/>
      <c r="AGJ14" s="2086"/>
      <c r="AGK14" s="2086"/>
      <c r="AGL14" s="2086"/>
      <c r="AGM14" s="2086"/>
      <c r="AGN14" s="2086"/>
      <c r="AGO14" s="2086"/>
      <c r="AGP14" s="2086"/>
      <c r="AGQ14" s="2086"/>
      <c r="AGR14" s="2086"/>
      <c r="AGS14" s="2086"/>
      <c r="AGT14" s="2086"/>
      <c r="AGU14" s="2086"/>
      <c r="AGV14" s="2086"/>
      <c r="AGW14" s="2086"/>
      <c r="AGX14" s="2086"/>
      <c r="AGY14" s="2086"/>
      <c r="AGZ14" s="2086"/>
      <c r="AHA14" s="2086"/>
      <c r="AHB14" s="2086"/>
      <c r="AHC14" s="2086"/>
      <c r="AHD14" s="2086"/>
      <c r="AHE14" s="2086"/>
      <c r="AHF14" s="2086"/>
      <c r="AHG14" s="2086"/>
      <c r="AHH14" s="2086"/>
      <c r="AHI14" s="2086"/>
      <c r="AHJ14" s="2086"/>
      <c r="AHK14" s="2086"/>
      <c r="AHL14" s="2086"/>
      <c r="AHM14" s="2086"/>
      <c r="AHN14" s="2086"/>
      <c r="AHO14" s="2086"/>
      <c r="AHP14" s="2086"/>
      <c r="AHQ14" s="2086"/>
      <c r="AHR14" s="2086"/>
      <c r="AHS14" s="2086"/>
      <c r="AHT14" s="2086"/>
      <c r="AHU14" s="2086"/>
      <c r="AHV14" s="2086"/>
      <c r="AHW14" s="2086"/>
      <c r="AHX14" s="2086"/>
      <c r="AHY14" s="2086"/>
      <c r="AHZ14" s="2086"/>
      <c r="AIA14" s="2086"/>
      <c r="AIB14" s="2086"/>
      <c r="AIC14" s="2086"/>
      <c r="AID14" s="2086"/>
      <c r="AIE14" s="2086"/>
      <c r="AIF14" s="2086"/>
      <c r="AIG14" s="2086"/>
      <c r="AIH14" s="2086"/>
      <c r="AII14" s="2086"/>
      <c r="AIJ14" s="2086"/>
      <c r="AIK14" s="2086"/>
      <c r="AIL14" s="2086"/>
      <c r="AIM14" s="2086"/>
      <c r="AIN14" s="2086"/>
      <c r="AIO14" s="2086"/>
      <c r="AIP14" s="2086"/>
      <c r="AIQ14" s="2086"/>
      <c r="AIR14" s="2086"/>
      <c r="AIS14" s="2086"/>
      <c r="AIT14" s="2086"/>
      <c r="AIU14" s="2086"/>
      <c r="AIV14" s="2086"/>
      <c r="AIW14" s="2086"/>
      <c r="AIX14" s="2086"/>
      <c r="AIY14" s="2086"/>
      <c r="AIZ14" s="2086"/>
      <c r="AJA14" s="2086"/>
      <c r="AJB14" s="2086"/>
      <c r="AJC14" s="2086"/>
      <c r="AJD14" s="2086"/>
      <c r="AJE14" s="2086"/>
      <c r="AJF14" s="2086"/>
      <c r="AJG14" s="2086"/>
      <c r="AJH14" s="2086"/>
      <c r="AJI14" s="2086"/>
      <c r="AJJ14" s="2086"/>
      <c r="AJK14" s="2086"/>
      <c r="AJL14" s="2086"/>
      <c r="AJM14" s="2086"/>
      <c r="AJN14" s="2086"/>
      <c r="AJO14" s="2086"/>
      <c r="AJP14" s="2086"/>
      <c r="AJQ14" s="2086"/>
      <c r="AJR14" s="2086"/>
      <c r="AJS14" s="2086"/>
      <c r="AJT14" s="2086"/>
      <c r="AJU14" s="2086"/>
      <c r="AJV14" s="2086"/>
      <c r="AJW14" s="2086"/>
      <c r="AJX14" s="2086"/>
      <c r="AJY14" s="2086"/>
      <c r="AJZ14" s="2086"/>
      <c r="AKA14" s="2086"/>
      <c r="AKB14" s="2086"/>
      <c r="AKC14" s="2086"/>
      <c r="AKD14" s="2086"/>
      <c r="AKE14" s="2086"/>
      <c r="AKF14" s="2086"/>
      <c r="AKG14" s="2086"/>
      <c r="AKH14" s="2086"/>
      <c r="AKI14" s="2086"/>
      <c r="AKJ14" s="2086"/>
      <c r="AKK14" s="2086"/>
      <c r="AKL14" s="2086"/>
      <c r="AKM14" s="2086"/>
      <c r="AKN14" s="2086"/>
      <c r="AKO14" s="2086"/>
      <c r="AKP14" s="2086"/>
      <c r="AKQ14" s="2086"/>
      <c r="AKR14" s="2086"/>
      <c r="AKS14" s="2086"/>
      <c r="AKT14" s="2086"/>
      <c r="AKU14" s="2086"/>
      <c r="AKV14" s="2086"/>
      <c r="AKW14" s="2086"/>
      <c r="AKX14" s="2086"/>
      <c r="AKY14" s="2086"/>
      <c r="AKZ14" s="2086"/>
      <c r="ALA14" s="2086"/>
      <c r="ALB14" s="2086"/>
      <c r="ALC14" s="2086"/>
      <c r="ALD14" s="2086"/>
      <c r="ALE14" s="2086"/>
      <c r="ALF14" s="2086"/>
      <c r="ALG14" s="2086"/>
      <c r="ALH14" s="2086"/>
      <c r="ALI14" s="2086"/>
      <c r="ALJ14" s="2086"/>
      <c r="ALK14" s="2086"/>
      <c r="ALL14" s="2086"/>
      <c r="ALM14" s="2086"/>
      <c r="ALN14" s="2086"/>
      <c r="ALO14" s="2086"/>
      <c r="ALP14" s="2086"/>
      <c r="ALQ14" s="2086"/>
      <c r="ALR14" s="2086"/>
      <c r="ALS14" s="2086"/>
      <c r="ALT14" s="2086"/>
      <c r="ALU14" s="2086"/>
      <c r="ALV14" s="2086"/>
      <c r="ALW14" s="2086"/>
      <c r="ALX14" s="2086"/>
      <c r="ALY14" s="2086"/>
      <c r="ALZ14" s="2086"/>
      <c r="AMA14" s="2086"/>
      <c r="AMB14" s="2086"/>
      <c r="AMC14" s="2086"/>
      <c r="AMD14" s="2086"/>
      <c r="AME14" s="2086"/>
      <c r="AMF14" s="2086"/>
      <c r="AMG14" s="2086"/>
      <c r="AMH14" s="2086"/>
      <c r="AMI14" s="2086"/>
      <c r="AMJ14" s="2086"/>
      <c r="AMK14" s="2086"/>
      <c r="AML14" s="2086"/>
      <c r="AMM14" s="2086"/>
      <c r="AMN14" s="2086"/>
      <c r="AMO14" s="2086"/>
      <c r="AMP14" s="2086"/>
      <c r="AMQ14" s="2086"/>
      <c r="AMR14" s="2086"/>
      <c r="AMS14" s="2086"/>
      <c r="AMT14" s="2086"/>
      <c r="AMU14" s="2086"/>
      <c r="AMV14" s="2086"/>
      <c r="AMW14" s="2086"/>
      <c r="AMX14" s="2086"/>
      <c r="AMY14" s="2086"/>
      <c r="AMZ14" s="2086"/>
      <c r="ANA14" s="2086"/>
      <c r="ANB14" s="2086"/>
      <c r="ANC14" s="2086"/>
      <c r="AND14" s="2086"/>
      <c r="ANE14" s="2086"/>
      <c r="ANF14" s="2086"/>
      <c r="ANG14" s="2086"/>
      <c r="ANH14" s="2086"/>
      <c r="ANI14" s="2086"/>
      <c r="ANJ14" s="2086"/>
      <c r="ANK14" s="2086"/>
      <c r="ANL14" s="2086"/>
      <c r="ANM14" s="2086"/>
      <c r="ANN14" s="2086"/>
      <c r="ANO14" s="2086"/>
      <c r="ANP14" s="2086"/>
      <c r="ANQ14" s="2086"/>
      <c r="ANR14" s="2086"/>
      <c r="ANS14" s="2086"/>
      <c r="ANT14" s="2086"/>
      <c r="ANU14" s="2086"/>
      <c r="ANV14" s="2086"/>
      <c r="ANW14" s="2086"/>
      <c r="ANX14" s="2086"/>
      <c r="ANY14" s="2086"/>
      <c r="ANZ14" s="2086"/>
      <c r="AOA14" s="2086"/>
      <c r="AOB14" s="2086"/>
      <c r="AOC14" s="2086"/>
      <c r="AOD14" s="2086"/>
      <c r="AOE14" s="2086"/>
      <c r="AOF14" s="2086"/>
      <c r="AOG14" s="2086"/>
      <c r="AOH14" s="2086"/>
      <c r="AOI14" s="2086"/>
      <c r="AOJ14" s="2086"/>
      <c r="AOK14" s="2086"/>
      <c r="AOL14" s="2086"/>
      <c r="AOM14" s="2086"/>
      <c r="AON14" s="2086"/>
      <c r="AOO14" s="2086"/>
      <c r="AOP14" s="2086"/>
      <c r="AOQ14" s="2086"/>
      <c r="AOR14" s="2086"/>
      <c r="AOS14" s="2086"/>
      <c r="AOT14" s="2086"/>
      <c r="AOU14" s="2086"/>
      <c r="AOV14" s="2086"/>
      <c r="AOW14" s="2086"/>
      <c r="AOX14" s="2086"/>
      <c r="AOY14" s="2086"/>
      <c r="AOZ14" s="2086"/>
      <c r="APA14" s="2086"/>
      <c r="APB14" s="2086"/>
      <c r="APC14" s="2086"/>
      <c r="APD14" s="2086"/>
      <c r="APE14" s="2086"/>
      <c r="APF14" s="2086"/>
      <c r="APG14" s="2086"/>
      <c r="APH14" s="2086"/>
      <c r="API14" s="2086"/>
      <c r="APJ14" s="2086"/>
      <c r="APK14" s="2086"/>
      <c r="APL14" s="2086"/>
      <c r="APM14" s="2086"/>
      <c r="APN14" s="2086"/>
      <c r="APO14" s="2086"/>
      <c r="APP14" s="2086"/>
      <c r="APQ14" s="2086"/>
      <c r="APR14" s="2086"/>
      <c r="APS14" s="2086"/>
      <c r="APT14" s="2086"/>
      <c r="APU14" s="2086"/>
      <c r="APV14" s="2086"/>
      <c r="APW14" s="2086"/>
      <c r="APX14" s="2086"/>
      <c r="APY14" s="2086"/>
      <c r="APZ14" s="2086"/>
      <c r="AQA14" s="2086"/>
      <c r="AQB14" s="2086"/>
      <c r="AQC14" s="2086"/>
      <c r="AQD14" s="2086"/>
      <c r="AQE14" s="2086"/>
      <c r="AQF14" s="2086"/>
      <c r="AQG14" s="2086"/>
      <c r="AQH14" s="2086"/>
      <c r="AQI14" s="2086"/>
      <c r="AQJ14" s="2086"/>
      <c r="AQK14" s="2086"/>
      <c r="AQL14" s="2086"/>
      <c r="AQM14" s="2086"/>
      <c r="AQN14" s="2086"/>
      <c r="AQO14" s="2086"/>
      <c r="AQP14" s="2086"/>
      <c r="AQQ14" s="2086"/>
      <c r="AQR14" s="2086"/>
      <c r="AQS14" s="2086"/>
      <c r="AQT14" s="2086"/>
      <c r="AQU14" s="2086"/>
      <c r="AQV14" s="2086"/>
      <c r="AQW14" s="2086"/>
      <c r="AQX14" s="2086"/>
      <c r="AQY14" s="2086"/>
      <c r="AQZ14" s="2086"/>
      <c r="ARA14" s="2086"/>
      <c r="ARB14" s="2086"/>
      <c r="ARC14" s="2086"/>
      <c r="ARD14" s="2086"/>
      <c r="ARE14" s="2086"/>
      <c r="ARF14" s="2086"/>
      <c r="ARG14" s="2086"/>
      <c r="ARH14" s="2086"/>
      <c r="ARI14" s="2086"/>
      <c r="ARJ14" s="2086"/>
      <c r="ARK14" s="2086"/>
      <c r="ARL14" s="2086"/>
      <c r="ARM14" s="2086"/>
      <c r="ARN14" s="2086"/>
      <c r="ARO14" s="2086"/>
      <c r="ARP14" s="2086"/>
      <c r="ARQ14" s="2086"/>
      <c r="ARR14" s="2086"/>
      <c r="ARS14" s="2086"/>
      <c r="ART14" s="2086"/>
      <c r="ARU14" s="2086"/>
      <c r="ARV14" s="2086"/>
      <c r="ARW14" s="2086"/>
      <c r="ARX14" s="2086"/>
      <c r="ARY14" s="2086"/>
      <c r="ARZ14" s="2086"/>
      <c r="ASA14" s="2086"/>
      <c r="ASB14" s="2086"/>
      <c r="ASC14" s="2086"/>
      <c r="ASD14" s="2086"/>
      <c r="ASE14" s="2086"/>
      <c r="ASF14" s="2086"/>
      <c r="ASG14" s="2086"/>
      <c r="ASH14" s="2086"/>
      <c r="ASI14" s="2086"/>
      <c r="ASJ14" s="2086"/>
      <c r="ASK14" s="2086"/>
      <c r="ASL14" s="2086"/>
      <c r="ASM14" s="2086"/>
      <c r="ASN14" s="2086"/>
      <c r="ASO14" s="2086"/>
      <c r="ASP14" s="2086"/>
      <c r="ASQ14" s="2086"/>
      <c r="ASR14" s="2086"/>
      <c r="ASS14" s="2086"/>
      <c r="AST14" s="2086"/>
      <c r="ASU14" s="2086"/>
      <c r="ASV14" s="2086"/>
      <c r="ASW14" s="2086"/>
      <c r="ASX14" s="2086"/>
      <c r="ASY14" s="2086"/>
      <c r="ASZ14" s="2086"/>
      <c r="ATA14" s="2086"/>
      <c r="ATB14" s="2086"/>
      <c r="ATC14" s="2086"/>
      <c r="ATD14" s="2086"/>
      <c r="ATE14" s="2086"/>
      <c r="ATF14" s="2086"/>
      <c r="ATG14" s="2086"/>
      <c r="ATH14" s="2086"/>
      <c r="ATI14" s="2086"/>
      <c r="ATJ14" s="2086"/>
      <c r="ATK14" s="2086"/>
      <c r="ATL14" s="2086"/>
      <c r="ATM14" s="2086"/>
      <c r="ATN14" s="2086"/>
      <c r="ATO14" s="2086"/>
      <c r="ATP14" s="2086"/>
      <c r="ATQ14" s="2086"/>
      <c r="ATR14" s="2086"/>
      <c r="ATS14" s="2086"/>
      <c r="ATT14" s="2086"/>
      <c r="ATU14" s="2086"/>
      <c r="ATV14" s="2086"/>
      <c r="ATW14" s="2086"/>
      <c r="ATX14" s="2086"/>
      <c r="ATY14" s="2086"/>
      <c r="ATZ14" s="2086"/>
      <c r="AUA14" s="2086"/>
      <c r="AUB14" s="2086"/>
      <c r="AUC14" s="2086"/>
      <c r="AUD14" s="2086"/>
      <c r="AUE14" s="2086"/>
      <c r="AUF14" s="2086"/>
      <c r="AUG14" s="2086"/>
      <c r="AUH14" s="2086"/>
      <c r="AUI14" s="2086"/>
      <c r="AUJ14" s="2086"/>
      <c r="AUK14" s="2086"/>
      <c r="AUL14" s="2086"/>
      <c r="AUM14" s="2086"/>
      <c r="AUN14" s="2086"/>
      <c r="AUO14" s="2086"/>
      <c r="AUP14" s="2086"/>
      <c r="AUQ14" s="2086"/>
      <c r="AUR14" s="2086"/>
      <c r="AUS14" s="2086"/>
      <c r="AUT14" s="2086"/>
      <c r="AUU14" s="2086"/>
      <c r="AUV14" s="2086"/>
      <c r="AUW14" s="2086"/>
      <c r="AUX14" s="2086"/>
      <c r="AUY14" s="2086"/>
      <c r="AUZ14" s="2086"/>
      <c r="AVA14" s="2086"/>
      <c r="AVB14" s="2086"/>
      <c r="AVC14" s="2086"/>
      <c r="AVD14" s="2086"/>
      <c r="AVE14" s="2086"/>
      <c r="AVF14" s="2086"/>
      <c r="AVG14" s="2086"/>
      <c r="AVH14" s="2086"/>
      <c r="AVI14" s="2086"/>
      <c r="AVJ14" s="2086"/>
      <c r="AVK14" s="2086"/>
      <c r="AVL14" s="2086"/>
      <c r="AVM14" s="2086"/>
      <c r="AVN14" s="2086"/>
      <c r="AVO14" s="2086"/>
      <c r="AVP14" s="2086"/>
      <c r="AVQ14" s="2086"/>
      <c r="AVR14" s="2086"/>
      <c r="AVS14" s="2086"/>
      <c r="AVT14" s="2086"/>
      <c r="AVU14" s="2086"/>
      <c r="AVV14" s="2086"/>
      <c r="AVW14" s="2086"/>
      <c r="AVX14" s="2086"/>
      <c r="AVY14" s="2086"/>
      <c r="AVZ14" s="2086"/>
      <c r="AWA14" s="2086"/>
      <c r="AWB14" s="2086"/>
      <c r="AWC14" s="2086"/>
      <c r="AWD14" s="2086"/>
      <c r="AWE14" s="2086"/>
      <c r="AWF14" s="2086"/>
      <c r="AWG14" s="2086"/>
      <c r="AWH14" s="2086"/>
      <c r="AWI14" s="2086"/>
      <c r="AWJ14" s="2086"/>
      <c r="AWK14" s="2086"/>
      <c r="AWL14" s="2086"/>
      <c r="AWM14" s="2086"/>
      <c r="AWN14" s="2086"/>
      <c r="AWO14" s="2086"/>
      <c r="AWP14" s="2086"/>
      <c r="AWQ14" s="2086"/>
      <c r="AWR14" s="2086"/>
      <c r="AWS14" s="2086"/>
      <c r="AWT14" s="2086"/>
      <c r="AWU14" s="2086"/>
      <c r="AWV14" s="2086"/>
      <c r="AWW14" s="2086"/>
      <c r="AWX14" s="2086"/>
      <c r="AWY14" s="2086"/>
      <c r="AWZ14" s="2086"/>
      <c r="AXA14" s="2086"/>
      <c r="AXB14" s="2086"/>
      <c r="AXC14" s="2086"/>
      <c r="AXD14" s="2086"/>
      <c r="AXE14" s="2086"/>
      <c r="AXF14" s="2086"/>
      <c r="AXG14" s="2086"/>
      <c r="AXH14" s="2086"/>
      <c r="AXI14" s="2086"/>
      <c r="AXJ14" s="2086"/>
      <c r="AXK14" s="2086"/>
      <c r="AXL14" s="2086"/>
      <c r="AXM14" s="2086"/>
      <c r="AXN14" s="2086"/>
      <c r="AXO14" s="2086"/>
      <c r="AXP14" s="2086"/>
      <c r="AXQ14" s="2086"/>
      <c r="AXR14" s="2086"/>
      <c r="AXS14" s="2086"/>
      <c r="AXT14" s="2086"/>
      <c r="AXU14" s="2086"/>
      <c r="AXV14" s="2086"/>
      <c r="AXW14" s="2086"/>
      <c r="AXX14" s="2086"/>
      <c r="AXY14" s="2086"/>
      <c r="AXZ14" s="2086"/>
      <c r="AYA14" s="2086"/>
      <c r="AYB14" s="2086"/>
      <c r="AYC14" s="2086"/>
      <c r="AYD14" s="2086"/>
      <c r="AYE14" s="2086"/>
      <c r="AYF14" s="2086"/>
      <c r="AYG14" s="2086"/>
      <c r="AYH14" s="2086"/>
      <c r="AYI14" s="2086"/>
      <c r="AYJ14" s="2086"/>
      <c r="AYK14" s="2086"/>
      <c r="AYL14" s="2086"/>
      <c r="AYM14" s="2086"/>
      <c r="AYN14" s="2086"/>
      <c r="AYO14" s="2086"/>
      <c r="AYP14" s="2086"/>
      <c r="AYQ14" s="2086"/>
      <c r="AYR14" s="2086"/>
      <c r="AYS14" s="2086"/>
      <c r="AYT14" s="2086"/>
      <c r="AYU14" s="2086"/>
      <c r="AYV14" s="2086"/>
      <c r="AYW14" s="2086"/>
      <c r="AYX14" s="2086"/>
      <c r="AYY14" s="2086"/>
      <c r="AYZ14" s="2086"/>
      <c r="AZA14" s="2086"/>
      <c r="AZB14" s="2086"/>
      <c r="AZC14" s="2086"/>
      <c r="AZD14" s="2086"/>
      <c r="AZE14" s="2086"/>
      <c r="AZF14" s="2086"/>
      <c r="AZG14" s="2086"/>
      <c r="AZH14" s="2086"/>
      <c r="AZI14" s="2086"/>
      <c r="AZJ14" s="2086"/>
      <c r="AZK14" s="2086"/>
      <c r="AZL14" s="2086"/>
      <c r="AZM14" s="2086"/>
      <c r="AZN14" s="2086"/>
      <c r="AZO14" s="2086"/>
      <c r="AZP14" s="2086"/>
      <c r="AZQ14" s="2086"/>
      <c r="AZR14" s="2086"/>
      <c r="AZS14" s="2086"/>
      <c r="AZT14" s="2086"/>
      <c r="AZU14" s="2086"/>
      <c r="AZV14" s="2086"/>
      <c r="AZW14" s="2086"/>
      <c r="AZX14" s="2086"/>
      <c r="AZY14" s="2086"/>
      <c r="AZZ14" s="2086"/>
      <c r="BAA14" s="2086"/>
      <c r="BAB14" s="2086"/>
      <c r="BAC14" s="2086"/>
      <c r="BAD14" s="2086"/>
      <c r="BAE14" s="2086"/>
      <c r="BAF14" s="2086"/>
      <c r="BAG14" s="2086"/>
      <c r="BAH14" s="2086"/>
      <c r="BAI14" s="2086"/>
      <c r="BAJ14" s="2086"/>
      <c r="BAK14" s="2086"/>
      <c r="BAL14" s="2086"/>
      <c r="BAM14" s="2086"/>
      <c r="BAN14" s="2086"/>
      <c r="BAO14" s="2086"/>
      <c r="BAP14" s="2086"/>
      <c r="BAQ14" s="2086"/>
      <c r="BAR14" s="2086"/>
      <c r="BAS14" s="2086"/>
      <c r="BAT14" s="2086"/>
      <c r="BAU14" s="2086"/>
      <c r="BAV14" s="2086"/>
      <c r="BAW14" s="2086"/>
      <c r="BAX14" s="2086"/>
      <c r="BAY14" s="2086"/>
      <c r="BAZ14" s="2086"/>
      <c r="BBA14" s="2086"/>
      <c r="BBB14" s="2086"/>
      <c r="BBC14" s="2086"/>
      <c r="BBD14" s="2086"/>
      <c r="BBE14" s="2086"/>
      <c r="BBF14" s="2086"/>
      <c r="BBG14" s="2086"/>
      <c r="BBH14" s="2086"/>
      <c r="BBI14" s="2086"/>
      <c r="BBJ14" s="2086"/>
      <c r="BBK14" s="2086"/>
      <c r="BBL14" s="2086"/>
      <c r="BBM14" s="2086"/>
      <c r="BBN14" s="2086"/>
      <c r="BBO14" s="2086"/>
      <c r="BBP14" s="2086"/>
      <c r="BBQ14" s="2086"/>
      <c r="BBR14" s="2086"/>
      <c r="BBS14" s="2086"/>
      <c r="BBT14" s="2086"/>
      <c r="BBU14" s="2086"/>
      <c r="BBV14" s="2086"/>
      <c r="BBW14" s="2086"/>
      <c r="BBX14" s="2086"/>
      <c r="BBY14" s="2086"/>
      <c r="BBZ14" s="2086"/>
      <c r="BCA14" s="2086"/>
      <c r="BCB14" s="2086"/>
      <c r="BCC14" s="2086"/>
      <c r="BCD14" s="2086"/>
      <c r="BCE14" s="2086"/>
      <c r="BCF14" s="2086"/>
      <c r="BCG14" s="2086"/>
      <c r="BCH14" s="2086"/>
      <c r="BCI14" s="2086"/>
      <c r="BCJ14" s="2086"/>
      <c r="BCK14" s="2086"/>
      <c r="BCL14" s="2086"/>
      <c r="BCM14" s="2086"/>
      <c r="BCN14" s="2086"/>
      <c r="BCO14" s="2086"/>
      <c r="BCP14" s="2086"/>
      <c r="BCQ14" s="2086"/>
      <c r="BCR14" s="2086"/>
      <c r="BCS14" s="2086"/>
      <c r="BCT14" s="2086"/>
      <c r="BCU14" s="2086"/>
      <c r="BCV14" s="2086"/>
      <c r="BCW14" s="2086"/>
      <c r="BCX14" s="2086"/>
      <c r="BCY14" s="2086"/>
      <c r="BCZ14" s="2086"/>
      <c r="BDA14" s="2086"/>
      <c r="BDB14" s="2086"/>
      <c r="BDC14" s="2086"/>
      <c r="BDD14" s="2086"/>
      <c r="BDE14" s="2086"/>
      <c r="BDF14" s="2086"/>
      <c r="BDG14" s="2086"/>
      <c r="BDH14" s="2086"/>
      <c r="BDI14" s="2086"/>
      <c r="BDJ14" s="2086"/>
      <c r="BDK14" s="2086"/>
      <c r="BDL14" s="2086"/>
      <c r="BDM14" s="2086"/>
      <c r="BDN14" s="2086"/>
      <c r="BDO14" s="2086"/>
      <c r="BDP14" s="2086"/>
      <c r="BDQ14" s="2086"/>
      <c r="BDR14" s="2086"/>
      <c r="BDS14" s="2086"/>
      <c r="BDT14" s="2086"/>
      <c r="BDU14" s="2086"/>
      <c r="BDV14" s="2086"/>
      <c r="BDW14" s="2086"/>
      <c r="BDX14" s="2086"/>
      <c r="BDY14" s="2086"/>
      <c r="BDZ14" s="2086"/>
      <c r="BEA14" s="2086"/>
      <c r="BEB14" s="2086"/>
      <c r="BEC14" s="2086"/>
      <c r="BED14" s="2086"/>
      <c r="BEE14" s="2086"/>
      <c r="BEF14" s="2086"/>
      <c r="BEG14" s="2086"/>
      <c r="BEH14" s="2086"/>
      <c r="BEI14" s="2086"/>
      <c r="BEJ14" s="2086"/>
      <c r="BEK14" s="2086"/>
      <c r="BEL14" s="2086"/>
      <c r="BEM14" s="2086"/>
      <c r="BEN14" s="2086"/>
      <c r="BEO14" s="2086"/>
      <c r="BEP14" s="2086"/>
      <c r="BEQ14" s="2086"/>
      <c r="BER14" s="2086"/>
      <c r="BES14" s="2086"/>
      <c r="BET14" s="2086"/>
      <c r="BEU14" s="2086"/>
      <c r="BEV14" s="2086"/>
      <c r="BEW14" s="2086"/>
      <c r="BEX14" s="2086"/>
      <c r="BEY14" s="2086"/>
      <c r="BEZ14" s="2086"/>
      <c r="BFA14" s="2086"/>
      <c r="BFB14" s="2086"/>
      <c r="BFC14" s="2086"/>
      <c r="BFD14" s="2086"/>
      <c r="BFE14" s="2086"/>
      <c r="BFF14" s="2086"/>
      <c r="BFG14" s="2086"/>
      <c r="BFH14" s="2086"/>
      <c r="BFI14" s="2086"/>
      <c r="BFJ14" s="2086"/>
      <c r="BFK14" s="2086"/>
      <c r="BFL14" s="2086"/>
      <c r="BFM14" s="2086"/>
      <c r="BFN14" s="2086"/>
      <c r="BFO14" s="2086"/>
      <c r="BFP14" s="2086"/>
      <c r="BFQ14" s="2086"/>
      <c r="BFR14" s="2086"/>
      <c r="BFS14" s="2086"/>
      <c r="BFT14" s="2086"/>
      <c r="BFU14" s="2086"/>
      <c r="BFV14" s="2086"/>
      <c r="BFW14" s="2086"/>
      <c r="BFX14" s="2086"/>
      <c r="BFY14" s="2086"/>
      <c r="BFZ14" s="2086"/>
      <c r="BGA14" s="2086"/>
      <c r="BGB14" s="2086"/>
      <c r="BGC14" s="2086"/>
      <c r="BGD14" s="2086"/>
      <c r="BGE14" s="2086"/>
      <c r="BGF14" s="2086"/>
      <c r="BGG14" s="2086"/>
      <c r="BGH14" s="2086"/>
      <c r="BGI14" s="2086"/>
      <c r="BGJ14" s="2086"/>
      <c r="BGK14" s="2086"/>
      <c r="BGL14" s="2086"/>
      <c r="BGM14" s="2086"/>
      <c r="BGN14" s="2086"/>
      <c r="BGO14" s="2086"/>
      <c r="BGP14" s="2086"/>
      <c r="BGQ14" s="2086"/>
      <c r="BGR14" s="2086"/>
      <c r="BGS14" s="2086"/>
      <c r="BGT14" s="2086"/>
      <c r="BGU14" s="2086"/>
      <c r="BGV14" s="2086"/>
      <c r="BGW14" s="2086"/>
      <c r="BGX14" s="2086"/>
      <c r="BGY14" s="2086"/>
      <c r="BGZ14" s="2086"/>
      <c r="BHA14" s="2086"/>
      <c r="BHB14" s="2086"/>
      <c r="BHC14" s="2086"/>
      <c r="BHD14" s="2086"/>
      <c r="BHE14" s="2086"/>
      <c r="BHF14" s="2086"/>
      <c r="BHG14" s="2086"/>
      <c r="BHH14" s="2086"/>
      <c r="BHI14" s="2086"/>
      <c r="BHJ14" s="2086"/>
      <c r="BHK14" s="2086"/>
      <c r="BHL14" s="2086"/>
      <c r="BHM14" s="2086"/>
      <c r="BHN14" s="2086"/>
      <c r="BHO14" s="2086"/>
      <c r="BHP14" s="2086"/>
      <c r="BHQ14" s="2086"/>
      <c r="BHR14" s="2086"/>
      <c r="BHS14" s="2086"/>
      <c r="BHT14" s="2086"/>
      <c r="BHU14" s="2086"/>
      <c r="BHV14" s="2086"/>
      <c r="BHW14" s="2086"/>
      <c r="BHX14" s="2086"/>
      <c r="BHY14" s="2086"/>
      <c r="BHZ14" s="2086"/>
      <c r="BIA14" s="2086"/>
      <c r="BIB14" s="2086"/>
      <c r="BIC14" s="2086"/>
      <c r="BID14" s="2086"/>
      <c r="BIE14" s="2086"/>
      <c r="BIF14" s="2086"/>
      <c r="BIG14" s="2086"/>
      <c r="BIH14" s="2086"/>
      <c r="BII14" s="2086"/>
      <c r="BIJ14" s="2086"/>
      <c r="BIK14" s="2086"/>
      <c r="BIL14" s="2086"/>
      <c r="BIM14" s="2086"/>
      <c r="BIN14" s="2086"/>
      <c r="BIO14" s="2086"/>
      <c r="BIP14" s="2086"/>
      <c r="BIQ14" s="2086"/>
      <c r="BIR14" s="2086"/>
      <c r="BIS14" s="2086"/>
      <c r="BIT14" s="2086"/>
      <c r="BIU14" s="2086"/>
      <c r="BIV14" s="2086"/>
      <c r="BIW14" s="2086"/>
      <c r="BIX14" s="2086"/>
      <c r="BIY14" s="2086"/>
      <c r="BIZ14" s="2086"/>
      <c r="BJA14" s="2086"/>
      <c r="BJB14" s="2086"/>
      <c r="BJC14" s="2086"/>
      <c r="BJD14" s="2086"/>
      <c r="BJE14" s="2086"/>
      <c r="BJF14" s="2086"/>
      <c r="BJG14" s="2086"/>
      <c r="BJH14" s="2086"/>
      <c r="BJI14" s="2086"/>
      <c r="BJJ14" s="2086"/>
      <c r="BJK14" s="2086"/>
      <c r="BJL14" s="2086"/>
      <c r="BJM14" s="2086"/>
      <c r="BJN14" s="2086"/>
      <c r="BJO14" s="2086"/>
      <c r="BJP14" s="2086"/>
      <c r="BJQ14" s="2086"/>
      <c r="BJR14" s="2086"/>
      <c r="BJS14" s="2086"/>
      <c r="BJT14" s="2086"/>
      <c r="BJU14" s="2086"/>
      <c r="BJV14" s="2086"/>
      <c r="BJW14" s="2086"/>
      <c r="BJX14" s="2086"/>
      <c r="BJY14" s="2086"/>
      <c r="BJZ14" s="2086"/>
      <c r="BKA14" s="2086"/>
      <c r="BKB14" s="2086"/>
      <c r="BKC14" s="2086"/>
      <c r="BKD14" s="2086"/>
      <c r="BKE14" s="2086"/>
      <c r="BKF14" s="2086"/>
      <c r="BKG14" s="2086"/>
      <c r="BKH14" s="2086"/>
      <c r="BKI14" s="2086"/>
      <c r="BKJ14" s="2086"/>
      <c r="BKK14" s="2086"/>
      <c r="BKL14" s="2086"/>
      <c r="BKM14" s="2086"/>
      <c r="BKN14" s="2086"/>
      <c r="BKO14" s="2086"/>
      <c r="BKP14" s="2086"/>
      <c r="BKQ14" s="2086"/>
      <c r="BKR14" s="2086"/>
      <c r="BKS14" s="2086"/>
      <c r="BKT14" s="2086"/>
      <c r="BKU14" s="2086"/>
      <c r="BKV14" s="2086"/>
      <c r="BKW14" s="2086"/>
      <c r="BKX14" s="2086"/>
      <c r="BKY14" s="2086"/>
      <c r="BKZ14" s="2086"/>
      <c r="BLA14" s="2086"/>
      <c r="BLB14" s="2086"/>
      <c r="BLC14" s="2086"/>
      <c r="BLD14" s="2086"/>
      <c r="BLE14" s="2086"/>
      <c r="BLF14" s="2086"/>
      <c r="BLG14" s="2086"/>
      <c r="BLH14" s="2086"/>
      <c r="BLI14" s="2086"/>
      <c r="BLJ14" s="2086"/>
      <c r="BLK14" s="2086"/>
      <c r="BLL14" s="2086"/>
      <c r="BLM14" s="2086"/>
      <c r="BLN14" s="2086"/>
      <c r="BLO14" s="2086"/>
      <c r="BLP14" s="2086"/>
      <c r="BLQ14" s="2086"/>
      <c r="BLR14" s="2086"/>
      <c r="BLS14" s="2086"/>
      <c r="BLT14" s="2086"/>
      <c r="BLU14" s="2086"/>
      <c r="BLV14" s="2086"/>
      <c r="BLW14" s="2086"/>
      <c r="BLX14" s="2086"/>
      <c r="BLY14" s="2086"/>
      <c r="BLZ14" s="2086"/>
      <c r="BMA14" s="2086"/>
      <c r="BMB14" s="2086"/>
      <c r="BMC14" s="2086"/>
      <c r="BMD14" s="2086"/>
      <c r="BME14" s="2086"/>
      <c r="BMF14" s="2086"/>
      <c r="BMG14" s="2086"/>
      <c r="BMH14" s="2086"/>
      <c r="BMI14" s="2086"/>
      <c r="BMJ14" s="2086"/>
      <c r="BMK14" s="2086"/>
      <c r="BML14" s="2086"/>
      <c r="BMM14" s="2086"/>
      <c r="BMN14" s="2086"/>
      <c r="BMO14" s="2086"/>
      <c r="BMP14" s="2086"/>
      <c r="BMQ14" s="2086"/>
      <c r="BMR14" s="2086"/>
      <c r="BMS14" s="2086"/>
      <c r="BMT14" s="2086"/>
      <c r="BMU14" s="2086"/>
      <c r="BMV14" s="2086"/>
      <c r="BMW14" s="2086"/>
      <c r="BMX14" s="2086"/>
      <c r="BMY14" s="2086"/>
      <c r="BMZ14" s="2086"/>
      <c r="BNA14" s="2086"/>
      <c r="BNB14" s="2086"/>
      <c r="BNC14" s="2086"/>
      <c r="BND14" s="2086"/>
      <c r="BNE14" s="2086"/>
      <c r="BNF14" s="2086"/>
      <c r="BNG14" s="2086"/>
      <c r="BNH14" s="2086"/>
      <c r="BNI14" s="2086"/>
      <c r="BNJ14" s="2086"/>
      <c r="BNK14" s="2086"/>
      <c r="BNL14" s="2086"/>
      <c r="BNM14" s="2086"/>
      <c r="BNN14" s="2086"/>
      <c r="BNO14" s="2086"/>
      <c r="BNP14" s="2086"/>
      <c r="BNQ14" s="2086"/>
      <c r="BNR14" s="2086"/>
      <c r="BNS14" s="2086"/>
      <c r="BNT14" s="2086"/>
      <c r="BNU14" s="2086"/>
      <c r="BNV14" s="2086"/>
      <c r="BNW14" s="2086"/>
      <c r="BNX14" s="2086"/>
      <c r="BNY14" s="2086"/>
      <c r="BNZ14" s="2086"/>
      <c r="BOA14" s="2086"/>
      <c r="BOB14" s="2086"/>
      <c r="BOC14" s="2086"/>
      <c r="BOD14" s="2086"/>
      <c r="BOE14" s="2086"/>
      <c r="BOF14" s="2086"/>
      <c r="BOG14" s="2086"/>
      <c r="BOH14" s="2086"/>
      <c r="BOI14" s="2086"/>
      <c r="BOJ14" s="2086"/>
      <c r="BOK14" s="2086"/>
      <c r="BOL14" s="2086"/>
      <c r="BOM14" s="2086"/>
      <c r="BON14" s="2086"/>
      <c r="BOO14" s="2086"/>
      <c r="BOP14" s="2086"/>
      <c r="BOQ14" s="2086"/>
      <c r="BOR14" s="2086"/>
      <c r="BOS14" s="2086"/>
      <c r="BOT14" s="2086"/>
      <c r="BOU14" s="2086"/>
      <c r="BOV14" s="2086"/>
      <c r="BOW14" s="2086"/>
      <c r="BOX14" s="2086"/>
      <c r="BOY14" s="2086"/>
      <c r="BOZ14" s="2086"/>
      <c r="BPA14" s="2086"/>
      <c r="BPB14" s="2086"/>
      <c r="BPC14" s="2086"/>
      <c r="BPD14" s="2086"/>
      <c r="BPE14" s="2086"/>
      <c r="BPF14" s="2086"/>
      <c r="BPG14" s="2086"/>
      <c r="BPH14" s="2086"/>
      <c r="BPI14" s="2086"/>
      <c r="BPJ14" s="2086"/>
      <c r="BPK14" s="2086"/>
      <c r="BPL14" s="2086"/>
      <c r="BPM14" s="2086"/>
      <c r="BPN14" s="2086"/>
      <c r="BPO14" s="2086"/>
      <c r="BPP14" s="2086"/>
      <c r="BPQ14" s="2086"/>
      <c r="BPR14" s="2086"/>
      <c r="BPS14" s="2086"/>
      <c r="BPT14" s="2086"/>
      <c r="BPU14" s="2086"/>
      <c r="BPV14" s="2086"/>
      <c r="BPW14" s="2086"/>
      <c r="BPX14" s="2086"/>
      <c r="BPY14" s="2086"/>
      <c r="BPZ14" s="2086"/>
      <c r="BQA14" s="2086"/>
      <c r="BQB14" s="2086"/>
      <c r="BQC14" s="2086"/>
      <c r="BQD14" s="2086"/>
      <c r="BQE14" s="2086"/>
      <c r="BQF14" s="2086"/>
      <c r="BQG14" s="2086"/>
      <c r="BQH14" s="2086"/>
      <c r="BQI14" s="2086"/>
      <c r="BQJ14" s="2086"/>
      <c r="BQK14" s="2086"/>
      <c r="BQL14" s="2086"/>
      <c r="BQM14" s="2086"/>
      <c r="BQN14" s="2086"/>
      <c r="BQO14" s="2086"/>
      <c r="BQP14" s="2086"/>
      <c r="BQQ14" s="2086"/>
      <c r="BQR14" s="2086"/>
      <c r="BQS14" s="2086"/>
      <c r="BQT14" s="2086"/>
      <c r="BQU14" s="2086"/>
      <c r="BQV14" s="2086"/>
      <c r="BQW14" s="2086"/>
      <c r="BQX14" s="2086"/>
      <c r="BQY14" s="2086"/>
      <c r="BQZ14" s="2086"/>
      <c r="BRA14" s="2086"/>
      <c r="BRB14" s="2086"/>
      <c r="BRC14" s="2086"/>
      <c r="BRD14" s="2086"/>
      <c r="BRE14" s="2086"/>
      <c r="BRF14" s="2086"/>
      <c r="BRG14" s="2086"/>
      <c r="BRH14" s="2086"/>
      <c r="BRI14" s="2086"/>
      <c r="BRJ14" s="2086"/>
      <c r="BRK14" s="2086"/>
      <c r="BRL14" s="2086"/>
      <c r="BRM14" s="2086"/>
      <c r="BRN14" s="2086"/>
      <c r="BRO14" s="2086"/>
      <c r="BRP14" s="2086"/>
      <c r="BRQ14" s="2086"/>
      <c r="BRR14" s="2086"/>
      <c r="BRS14" s="2086"/>
      <c r="BRT14" s="2086"/>
      <c r="BRU14" s="2086"/>
      <c r="BRV14" s="2086"/>
      <c r="BRW14" s="2086"/>
      <c r="BRX14" s="2086"/>
      <c r="BRY14" s="2086"/>
      <c r="BRZ14" s="2086"/>
      <c r="BSA14" s="2086"/>
      <c r="BSB14" s="2086"/>
      <c r="BSC14" s="2086"/>
      <c r="BSD14" s="2086"/>
      <c r="BSE14" s="2086"/>
      <c r="BSF14" s="2086"/>
      <c r="BSG14" s="2086"/>
      <c r="BSH14" s="2086"/>
      <c r="BSI14" s="2086"/>
      <c r="BSJ14" s="2086"/>
      <c r="BSK14" s="2086"/>
      <c r="BSL14" s="2086"/>
      <c r="BSM14" s="2086"/>
      <c r="BSN14" s="2086"/>
      <c r="BSO14" s="2086"/>
      <c r="BSP14" s="2086"/>
      <c r="BSQ14" s="2086"/>
      <c r="BSR14" s="2086"/>
      <c r="BSS14" s="2086"/>
      <c r="BST14" s="2086"/>
      <c r="BSU14" s="2086"/>
      <c r="BSV14" s="2086"/>
      <c r="BSW14" s="2086"/>
      <c r="BSX14" s="2086"/>
      <c r="BSY14" s="2086"/>
      <c r="BSZ14" s="2086"/>
      <c r="BTA14" s="2086"/>
      <c r="BTB14" s="2086"/>
      <c r="BTC14" s="2086"/>
      <c r="BTD14" s="2086"/>
      <c r="BTE14" s="2086"/>
      <c r="BTF14" s="2086"/>
      <c r="BTG14" s="2086"/>
      <c r="BTH14" s="2086"/>
      <c r="BTI14" s="2086"/>
      <c r="BTJ14" s="2086"/>
      <c r="BTK14" s="2086"/>
      <c r="BTL14" s="2086"/>
      <c r="BTM14" s="2086"/>
      <c r="BTN14" s="2086"/>
      <c r="BTO14" s="2086"/>
      <c r="BTP14" s="2086"/>
      <c r="BTQ14" s="2086"/>
      <c r="BTR14" s="2086"/>
      <c r="BTS14" s="2086"/>
      <c r="BTT14" s="2086"/>
      <c r="BTU14" s="2086"/>
      <c r="BTV14" s="2086"/>
      <c r="BTW14" s="2086"/>
      <c r="BTX14" s="2086"/>
      <c r="BTY14" s="2086"/>
      <c r="BTZ14" s="2086"/>
      <c r="BUA14" s="2086"/>
      <c r="BUB14" s="2086"/>
      <c r="BUC14" s="2086"/>
      <c r="BUD14" s="2086"/>
      <c r="BUE14" s="2086"/>
      <c r="BUF14" s="2086"/>
      <c r="BUG14" s="2086"/>
      <c r="BUH14" s="2086"/>
      <c r="BUI14" s="2086"/>
      <c r="BUJ14" s="2086"/>
      <c r="BUK14" s="2086"/>
      <c r="BUL14" s="2086"/>
      <c r="BUM14" s="2086"/>
      <c r="BUN14" s="2086"/>
      <c r="BUO14" s="2086"/>
      <c r="BUP14" s="2086"/>
      <c r="BUQ14" s="2086"/>
      <c r="BUR14" s="2086"/>
      <c r="BUS14" s="2086"/>
      <c r="BUT14" s="2086"/>
      <c r="BUU14" s="2086"/>
      <c r="BUV14" s="2086"/>
      <c r="BUW14" s="2086"/>
      <c r="BUX14" s="2086"/>
      <c r="BUY14" s="2086"/>
      <c r="BUZ14" s="2086"/>
      <c r="BVA14" s="2086"/>
      <c r="BVB14" s="2086"/>
      <c r="BVC14" s="2086"/>
      <c r="BVD14" s="2086"/>
      <c r="BVE14" s="2086"/>
      <c r="BVF14" s="2086"/>
      <c r="BVG14" s="2086"/>
      <c r="BVH14" s="2086"/>
      <c r="BVI14" s="2086"/>
      <c r="BVJ14" s="2086"/>
      <c r="BVK14" s="2086"/>
      <c r="BVL14" s="2086"/>
      <c r="BVM14" s="2086"/>
      <c r="BVN14" s="2086"/>
      <c r="BVO14" s="2086"/>
      <c r="BVP14" s="2086"/>
      <c r="BVQ14" s="2086"/>
      <c r="BVR14" s="2086"/>
      <c r="BVS14" s="2086"/>
      <c r="BVT14" s="2086"/>
      <c r="BVU14" s="2086"/>
      <c r="BVV14" s="2086"/>
      <c r="BVW14" s="2086"/>
      <c r="BVX14" s="2086"/>
      <c r="BVY14" s="2086"/>
      <c r="BVZ14" s="2086"/>
      <c r="BWA14" s="2086"/>
      <c r="BWB14" s="2086"/>
      <c r="BWC14" s="2086"/>
      <c r="BWD14" s="2086"/>
      <c r="BWE14" s="2086"/>
      <c r="BWF14" s="2086"/>
      <c r="BWG14" s="2086"/>
      <c r="BWH14" s="2086"/>
      <c r="BWI14" s="2086"/>
      <c r="BWJ14" s="2086"/>
      <c r="BWK14" s="2086"/>
      <c r="BWL14" s="2086"/>
      <c r="BWM14" s="2086"/>
      <c r="BWN14" s="2086"/>
      <c r="BWO14" s="2086"/>
      <c r="BWP14" s="2086"/>
      <c r="BWQ14" s="2086"/>
      <c r="BWR14" s="2086"/>
      <c r="BWS14" s="2086"/>
      <c r="BWT14" s="2086"/>
      <c r="BWU14" s="2086"/>
      <c r="BWV14" s="2086"/>
      <c r="BWW14" s="2086"/>
      <c r="BWX14" s="2086"/>
      <c r="BWY14" s="2086"/>
      <c r="BWZ14" s="2086"/>
      <c r="BXA14" s="2086"/>
      <c r="BXB14" s="2086"/>
      <c r="BXC14" s="2086"/>
      <c r="BXD14" s="2086"/>
      <c r="BXE14" s="2086"/>
      <c r="BXF14" s="2086"/>
      <c r="BXG14" s="2086"/>
      <c r="BXH14" s="2086"/>
      <c r="BXI14" s="2086"/>
      <c r="BXJ14" s="2086"/>
      <c r="BXK14" s="2086"/>
      <c r="BXL14" s="2086"/>
      <c r="BXM14" s="2086"/>
      <c r="BXN14" s="2086"/>
      <c r="BXO14" s="2086"/>
      <c r="BXP14" s="2086"/>
      <c r="BXQ14" s="2086"/>
      <c r="BXR14" s="2086"/>
      <c r="BXS14" s="2086"/>
      <c r="BXT14" s="2086"/>
      <c r="BXU14" s="2086"/>
      <c r="BXV14" s="2086"/>
      <c r="BXW14" s="2086"/>
      <c r="BXX14" s="2086"/>
      <c r="BXY14" s="2086"/>
      <c r="BXZ14" s="2086"/>
      <c r="BYA14" s="2086"/>
      <c r="BYB14" s="2086"/>
      <c r="BYC14" s="2086"/>
      <c r="BYD14" s="2086"/>
      <c r="BYE14" s="2086"/>
      <c r="BYF14" s="2086"/>
      <c r="BYG14" s="2086"/>
      <c r="BYH14" s="2086"/>
      <c r="BYI14" s="2086"/>
      <c r="BYJ14" s="2086"/>
      <c r="BYK14" s="2086"/>
      <c r="BYL14" s="2086"/>
      <c r="BYM14" s="2086"/>
      <c r="BYN14" s="2086"/>
      <c r="BYO14" s="2086"/>
      <c r="BYP14" s="2086"/>
      <c r="BYQ14" s="2086"/>
      <c r="BYR14" s="2086"/>
      <c r="BYS14" s="2086"/>
      <c r="BYT14" s="2086"/>
      <c r="BYU14" s="2086"/>
      <c r="BYV14" s="2086"/>
      <c r="BYW14" s="2086"/>
      <c r="BYX14" s="2086"/>
      <c r="BYY14" s="2086"/>
      <c r="BYZ14" s="2086"/>
      <c r="BZA14" s="2086"/>
      <c r="BZB14" s="2086"/>
      <c r="BZC14" s="2086"/>
      <c r="BZD14" s="2086"/>
      <c r="BZE14" s="2086"/>
      <c r="BZF14" s="2086"/>
      <c r="BZG14" s="2086"/>
      <c r="BZH14" s="2086"/>
      <c r="BZI14" s="2086"/>
      <c r="BZJ14" s="2086"/>
      <c r="BZK14" s="2086"/>
      <c r="BZL14" s="2086"/>
      <c r="BZM14" s="2086"/>
      <c r="BZN14" s="2086"/>
      <c r="BZO14" s="2086"/>
      <c r="BZP14" s="2086"/>
      <c r="BZQ14" s="2086"/>
      <c r="BZR14" s="2086"/>
      <c r="BZS14" s="2086"/>
      <c r="BZT14" s="2086"/>
      <c r="BZU14" s="2086"/>
      <c r="BZV14" s="2086"/>
      <c r="BZW14" s="2086"/>
      <c r="BZX14" s="2086"/>
      <c r="BZY14" s="2086"/>
      <c r="BZZ14" s="2086"/>
      <c r="CAA14" s="2086"/>
      <c r="CAB14" s="2086"/>
      <c r="CAC14" s="2086"/>
      <c r="CAD14" s="2086"/>
      <c r="CAE14" s="2086"/>
      <c r="CAF14" s="2086"/>
      <c r="CAG14" s="2086"/>
      <c r="CAH14" s="2086"/>
      <c r="CAI14" s="2086"/>
      <c r="CAJ14" s="2086"/>
      <c r="CAK14" s="2086"/>
      <c r="CAL14" s="2086"/>
      <c r="CAM14" s="2086"/>
      <c r="CAN14" s="2086"/>
      <c r="CAO14" s="2086"/>
      <c r="CAP14" s="2086"/>
      <c r="CAQ14" s="2086"/>
      <c r="CAR14" s="2086"/>
      <c r="CAS14" s="2086"/>
      <c r="CAT14" s="2086"/>
      <c r="CAU14" s="2086"/>
      <c r="CAV14" s="2086"/>
      <c r="CAW14" s="2086"/>
      <c r="CAX14" s="2086"/>
      <c r="CAY14" s="2086"/>
      <c r="CAZ14" s="2086"/>
      <c r="CBA14" s="2086"/>
      <c r="CBB14" s="2086"/>
      <c r="CBC14" s="2086"/>
      <c r="CBD14" s="2086"/>
      <c r="CBE14" s="2086"/>
      <c r="CBF14" s="2086"/>
      <c r="CBG14" s="2086"/>
      <c r="CBH14" s="2086"/>
      <c r="CBI14" s="2086"/>
      <c r="CBJ14" s="2086"/>
      <c r="CBK14" s="2086"/>
      <c r="CBL14" s="2086"/>
      <c r="CBM14" s="2086"/>
      <c r="CBN14" s="2086"/>
      <c r="CBO14" s="2086"/>
      <c r="CBP14" s="2086"/>
      <c r="CBQ14" s="2086"/>
      <c r="CBR14" s="2086"/>
      <c r="CBS14" s="2086"/>
      <c r="CBT14" s="2086"/>
      <c r="CBU14" s="2086"/>
      <c r="CBV14" s="2086"/>
      <c r="CBW14" s="2086"/>
      <c r="CBX14" s="2086"/>
      <c r="CBY14" s="2086"/>
      <c r="CBZ14" s="2086"/>
      <c r="CCA14" s="2086"/>
      <c r="CCB14" s="2086"/>
      <c r="CCC14" s="2086"/>
      <c r="CCD14" s="2086"/>
      <c r="CCE14" s="2086"/>
      <c r="CCF14" s="2086"/>
      <c r="CCG14" s="2086"/>
      <c r="CCH14" s="2086"/>
      <c r="CCI14" s="2086"/>
      <c r="CCJ14" s="2086"/>
      <c r="CCK14" s="2086"/>
      <c r="CCL14" s="2086"/>
      <c r="CCM14" s="2086"/>
      <c r="CCN14" s="2086"/>
      <c r="CCO14" s="2086"/>
      <c r="CCP14" s="2086"/>
      <c r="CCQ14" s="2086"/>
      <c r="CCR14" s="2086"/>
      <c r="CCS14" s="2086"/>
      <c r="CCT14" s="2086"/>
      <c r="CCU14" s="2086"/>
      <c r="CCV14" s="2086"/>
      <c r="CCW14" s="2086"/>
      <c r="CCX14" s="2086"/>
      <c r="CCY14" s="2086"/>
      <c r="CCZ14" s="2086"/>
      <c r="CDA14" s="2086"/>
      <c r="CDB14" s="2086"/>
      <c r="CDC14" s="2086"/>
      <c r="CDD14" s="2086"/>
      <c r="CDE14" s="2086"/>
      <c r="CDF14" s="2086"/>
      <c r="CDG14" s="2086"/>
      <c r="CDH14" s="2086"/>
      <c r="CDI14" s="2086"/>
      <c r="CDJ14" s="2086"/>
      <c r="CDK14" s="2086"/>
      <c r="CDL14" s="2086"/>
      <c r="CDM14" s="2086"/>
      <c r="CDN14" s="2086"/>
      <c r="CDO14" s="2086"/>
      <c r="CDP14" s="2086"/>
      <c r="CDQ14" s="2086"/>
      <c r="CDR14" s="2086"/>
      <c r="CDS14" s="2086"/>
      <c r="CDT14" s="2086"/>
      <c r="CDU14" s="2086"/>
      <c r="CDV14" s="2086"/>
      <c r="CDW14" s="2086"/>
      <c r="CDX14" s="2086"/>
      <c r="CDY14" s="2086"/>
      <c r="CDZ14" s="2086"/>
      <c r="CEA14" s="2086"/>
      <c r="CEB14" s="2086"/>
      <c r="CEC14" s="2086"/>
      <c r="CED14" s="2086"/>
      <c r="CEE14" s="2086"/>
      <c r="CEF14" s="2086"/>
      <c r="CEG14" s="2086"/>
      <c r="CEH14" s="2086"/>
      <c r="CEI14" s="2086"/>
      <c r="CEJ14" s="2086"/>
      <c r="CEK14" s="2086"/>
      <c r="CEL14" s="2086"/>
      <c r="CEM14" s="2086"/>
      <c r="CEN14" s="2086"/>
      <c r="CEO14" s="2086"/>
      <c r="CEP14" s="2086"/>
      <c r="CEQ14" s="2086"/>
      <c r="CER14" s="2086"/>
      <c r="CES14" s="2086"/>
      <c r="CET14" s="2086"/>
      <c r="CEU14" s="2086"/>
      <c r="CEV14" s="2086"/>
      <c r="CEW14" s="2086"/>
      <c r="CEX14" s="2086"/>
      <c r="CEY14" s="2086"/>
      <c r="CEZ14" s="2086"/>
      <c r="CFA14" s="2086"/>
      <c r="CFB14" s="2086"/>
      <c r="CFC14" s="2086"/>
      <c r="CFD14" s="2086"/>
      <c r="CFE14" s="2086"/>
      <c r="CFF14" s="2086"/>
      <c r="CFG14" s="2086"/>
      <c r="CFH14" s="2086"/>
      <c r="CFI14" s="2086"/>
      <c r="CFJ14" s="2086"/>
      <c r="CFK14" s="2086"/>
      <c r="CFL14" s="2086"/>
      <c r="CFM14" s="2086"/>
      <c r="CFN14" s="2086"/>
      <c r="CFO14" s="2086"/>
      <c r="CFP14" s="2086"/>
      <c r="CFQ14" s="2086"/>
      <c r="CFR14" s="2086"/>
      <c r="CFS14" s="2086"/>
      <c r="CFT14" s="2086"/>
      <c r="CFU14" s="2086"/>
      <c r="CFV14" s="2086"/>
      <c r="CFW14" s="2086"/>
      <c r="CFX14" s="2086"/>
      <c r="CFY14" s="2086"/>
      <c r="CFZ14" s="2086"/>
      <c r="CGA14" s="2086"/>
      <c r="CGB14" s="2086"/>
      <c r="CGC14" s="2086"/>
      <c r="CGD14" s="2086"/>
      <c r="CGE14" s="2086"/>
      <c r="CGF14" s="2086"/>
      <c r="CGG14" s="2086"/>
      <c r="CGH14" s="2086"/>
      <c r="CGI14" s="2086"/>
      <c r="CGJ14" s="2086"/>
      <c r="CGK14" s="2086"/>
      <c r="CGL14" s="2086"/>
      <c r="CGM14" s="2086"/>
      <c r="CGN14" s="2086"/>
      <c r="CGO14" s="2086"/>
      <c r="CGP14" s="2086"/>
      <c r="CGQ14" s="2086"/>
      <c r="CGR14" s="2086"/>
      <c r="CGS14" s="2086"/>
      <c r="CGT14" s="2086"/>
      <c r="CGU14" s="2086"/>
      <c r="CGV14" s="2086"/>
      <c r="CGW14" s="2086"/>
      <c r="CGX14" s="2086"/>
      <c r="CGY14" s="2086"/>
      <c r="CGZ14" s="2086"/>
      <c r="CHA14" s="2086"/>
      <c r="CHB14" s="2086"/>
      <c r="CHC14" s="2086"/>
      <c r="CHD14" s="2086"/>
      <c r="CHE14" s="2086"/>
      <c r="CHF14" s="2086"/>
      <c r="CHG14" s="2086"/>
      <c r="CHH14" s="2086"/>
      <c r="CHI14" s="2086"/>
      <c r="CHJ14" s="2086"/>
      <c r="CHK14" s="2086"/>
      <c r="CHL14" s="2086"/>
      <c r="CHM14" s="2086"/>
      <c r="CHN14" s="2086"/>
      <c r="CHO14" s="2086"/>
      <c r="CHP14" s="2086"/>
      <c r="CHQ14" s="2086"/>
      <c r="CHR14" s="2086"/>
      <c r="CHS14" s="2086"/>
      <c r="CHT14" s="2086"/>
      <c r="CHU14" s="2086"/>
      <c r="CHV14" s="2086"/>
      <c r="CHW14" s="2086"/>
      <c r="CHX14" s="2086"/>
      <c r="CHY14" s="2086"/>
      <c r="CHZ14" s="2086"/>
      <c r="CIA14" s="2086"/>
      <c r="CIB14" s="2086"/>
      <c r="CIC14" s="2086"/>
      <c r="CID14" s="2086"/>
      <c r="CIE14" s="2086"/>
      <c r="CIF14" s="2086"/>
      <c r="CIG14" s="2086"/>
      <c r="CIH14" s="2086"/>
      <c r="CII14" s="2086"/>
      <c r="CIJ14" s="2086"/>
      <c r="CIK14" s="2086"/>
      <c r="CIL14" s="2086"/>
      <c r="CIM14" s="2086"/>
      <c r="CIN14" s="2086"/>
      <c r="CIO14" s="2086"/>
      <c r="CIP14" s="2086"/>
      <c r="CIQ14" s="2086"/>
      <c r="CIR14" s="2086"/>
      <c r="CIS14" s="2086"/>
      <c r="CIT14" s="2086"/>
      <c r="CIU14" s="2086"/>
      <c r="CIV14" s="2086"/>
      <c r="CIW14" s="2086"/>
      <c r="CIX14" s="2086"/>
      <c r="CIY14" s="2086"/>
      <c r="CIZ14" s="2086"/>
      <c r="CJA14" s="2086"/>
      <c r="CJB14" s="2086"/>
      <c r="CJC14" s="2086"/>
      <c r="CJD14" s="2086"/>
      <c r="CJE14" s="2086"/>
      <c r="CJF14" s="2086"/>
      <c r="CJG14" s="2086"/>
      <c r="CJH14" s="2086"/>
      <c r="CJI14" s="2086"/>
      <c r="CJJ14" s="2086"/>
      <c r="CJK14" s="2086"/>
      <c r="CJL14" s="2086"/>
      <c r="CJM14" s="2086"/>
      <c r="CJN14" s="2086"/>
      <c r="CJO14" s="2086"/>
      <c r="CJP14" s="2086"/>
      <c r="CJQ14" s="2086"/>
      <c r="CJR14" s="2086"/>
      <c r="CJS14" s="2086"/>
      <c r="CJT14" s="2086"/>
      <c r="CJU14" s="2086"/>
      <c r="CJV14" s="2086"/>
      <c r="CJW14" s="2086"/>
      <c r="CJX14" s="2086"/>
      <c r="CJY14" s="2086"/>
      <c r="CJZ14" s="2086"/>
      <c r="CKA14" s="2086"/>
      <c r="CKB14" s="2086"/>
      <c r="CKC14" s="2086"/>
      <c r="CKD14" s="2086"/>
      <c r="CKE14" s="2086"/>
      <c r="CKF14" s="2086"/>
      <c r="CKG14" s="2086"/>
      <c r="CKH14" s="2086"/>
      <c r="CKI14" s="2086"/>
      <c r="CKJ14" s="2086"/>
      <c r="CKK14" s="2086"/>
      <c r="CKL14" s="2086"/>
      <c r="CKM14" s="2086"/>
      <c r="CKN14" s="2086"/>
      <c r="CKO14" s="2086"/>
      <c r="CKP14" s="2086"/>
      <c r="CKQ14" s="2086"/>
      <c r="CKR14" s="2086"/>
      <c r="CKS14" s="2086"/>
      <c r="CKT14" s="2086"/>
      <c r="CKU14" s="2086"/>
      <c r="CKV14" s="2086"/>
      <c r="CKW14" s="2086"/>
      <c r="CKX14" s="2086"/>
      <c r="CKY14" s="2086"/>
      <c r="CKZ14" s="2086"/>
      <c r="CLA14" s="2086"/>
      <c r="CLB14" s="2086"/>
      <c r="CLC14" s="2086"/>
      <c r="CLD14" s="2086"/>
      <c r="CLE14" s="2086"/>
      <c r="CLF14" s="2086"/>
      <c r="CLG14" s="2086"/>
      <c r="CLH14" s="2086"/>
      <c r="CLI14" s="2086"/>
      <c r="CLJ14" s="2086"/>
      <c r="CLK14" s="2086"/>
      <c r="CLL14" s="2086"/>
      <c r="CLM14" s="2086"/>
      <c r="CLN14" s="2086"/>
      <c r="CLO14" s="2086"/>
      <c r="CLP14" s="2086"/>
      <c r="CLQ14" s="2086"/>
      <c r="CLR14" s="2086"/>
      <c r="CLS14" s="2086"/>
      <c r="CLT14" s="2086"/>
      <c r="CLU14" s="2086"/>
      <c r="CLV14" s="2086"/>
      <c r="CLW14" s="2086"/>
      <c r="CLX14" s="2086"/>
      <c r="CLY14" s="2086"/>
      <c r="CLZ14" s="2086"/>
      <c r="CMA14" s="2086"/>
      <c r="CMB14" s="2086"/>
      <c r="CMC14" s="2086"/>
      <c r="CMD14" s="2086"/>
      <c r="CME14" s="2086"/>
      <c r="CMF14" s="2086"/>
      <c r="CMG14" s="2086"/>
      <c r="CMH14" s="2086"/>
      <c r="CMI14" s="2086"/>
      <c r="CMJ14" s="2086"/>
      <c r="CMK14" s="2086"/>
      <c r="CML14" s="2086"/>
      <c r="CMM14" s="2086"/>
      <c r="CMN14" s="2086"/>
      <c r="CMO14" s="2086"/>
      <c r="CMP14" s="2086"/>
      <c r="CMQ14" s="2086"/>
      <c r="CMR14" s="2086"/>
      <c r="CMS14" s="2086"/>
      <c r="CMT14" s="2086"/>
      <c r="CMU14" s="2086"/>
      <c r="CMV14" s="2086"/>
      <c r="CMW14" s="2086"/>
      <c r="CMX14" s="2086"/>
      <c r="CMY14" s="2086"/>
      <c r="CMZ14" s="2086"/>
      <c r="CNA14" s="2086"/>
      <c r="CNB14" s="2086"/>
      <c r="CNC14" s="2086"/>
      <c r="CND14" s="2086"/>
      <c r="CNE14" s="2086"/>
      <c r="CNF14" s="2086"/>
      <c r="CNG14" s="2086"/>
      <c r="CNH14" s="2086"/>
      <c r="CNI14" s="2086"/>
      <c r="CNJ14" s="2086"/>
      <c r="CNK14" s="2086"/>
      <c r="CNL14" s="2086"/>
      <c r="CNM14" s="2086"/>
      <c r="CNN14" s="2086"/>
      <c r="CNO14" s="2086"/>
      <c r="CNP14" s="2086"/>
      <c r="CNQ14" s="2086"/>
      <c r="CNR14" s="2086"/>
      <c r="CNS14" s="2086"/>
      <c r="CNT14" s="2086"/>
      <c r="CNU14" s="2086"/>
      <c r="CNV14" s="2086"/>
      <c r="CNW14" s="2086"/>
      <c r="CNX14" s="2086"/>
      <c r="CNY14" s="2086"/>
      <c r="CNZ14" s="2086"/>
      <c r="COA14" s="2086"/>
      <c r="COB14" s="2086"/>
      <c r="COC14" s="2086"/>
      <c r="COD14" s="2086"/>
      <c r="COE14" s="2086"/>
      <c r="COF14" s="2086"/>
      <c r="COG14" s="2086"/>
      <c r="COH14" s="2086"/>
      <c r="COI14" s="2086"/>
      <c r="COJ14" s="2086"/>
      <c r="COK14" s="2086"/>
      <c r="COL14" s="2086"/>
      <c r="COM14" s="2086"/>
      <c r="CON14" s="2086"/>
      <c r="COO14" s="2086"/>
      <c r="COP14" s="2086"/>
      <c r="COQ14" s="2086"/>
      <c r="COR14" s="2086"/>
      <c r="COS14" s="2086"/>
      <c r="COT14" s="2086"/>
      <c r="COU14" s="2086"/>
      <c r="COV14" s="2086"/>
      <c r="COW14" s="2086"/>
      <c r="COX14" s="2086"/>
      <c r="COY14" s="2086"/>
      <c r="COZ14" s="2086"/>
      <c r="CPA14" s="2086"/>
      <c r="CPB14" s="2086"/>
      <c r="CPC14" s="2086"/>
      <c r="CPD14" s="2086"/>
      <c r="CPE14" s="2086"/>
      <c r="CPF14" s="2086"/>
      <c r="CPG14" s="2086"/>
      <c r="CPH14" s="2086"/>
      <c r="CPI14" s="2086"/>
      <c r="CPJ14" s="2086"/>
      <c r="CPK14" s="2086"/>
      <c r="CPL14" s="2086"/>
      <c r="CPM14" s="2086"/>
      <c r="CPN14" s="2086"/>
      <c r="CPO14" s="2086"/>
      <c r="CPP14" s="2086"/>
      <c r="CPQ14" s="2086"/>
      <c r="CPR14" s="2086"/>
      <c r="CPS14" s="2086"/>
      <c r="CPT14" s="2086"/>
      <c r="CPU14" s="2086"/>
      <c r="CPV14" s="2086"/>
      <c r="CPW14" s="2086"/>
      <c r="CPX14" s="2086"/>
      <c r="CPY14" s="2086"/>
      <c r="CPZ14" s="2086"/>
      <c r="CQA14" s="2086"/>
      <c r="CQB14" s="2086"/>
      <c r="CQC14" s="2086"/>
      <c r="CQD14" s="2086"/>
      <c r="CQE14" s="2086"/>
      <c r="CQF14" s="2086"/>
      <c r="CQG14" s="2086"/>
      <c r="CQH14" s="2086"/>
      <c r="CQI14" s="2086"/>
      <c r="CQJ14" s="2086"/>
      <c r="CQK14" s="2086"/>
      <c r="CQL14" s="2086"/>
      <c r="CQM14" s="2086"/>
      <c r="CQN14" s="2086"/>
      <c r="CQO14" s="2086"/>
      <c r="CQP14" s="2086"/>
      <c r="CQQ14" s="2086"/>
      <c r="CQR14" s="2086"/>
      <c r="CQS14" s="2086"/>
      <c r="CQT14" s="2086"/>
      <c r="CQU14" s="2086"/>
      <c r="CQV14" s="2086"/>
      <c r="CQW14" s="2086"/>
      <c r="CQX14" s="2086"/>
      <c r="CQY14" s="2086"/>
      <c r="CQZ14" s="2086"/>
      <c r="CRA14" s="2086"/>
      <c r="CRB14" s="2086"/>
      <c r="CRC14" s="2086"/>
      <c r="CRD14" s="2086"/>
      <c r="CRE14" s="2086"/>
      <c r="CRF14" s="2086"/>
      <c r="CRG14" s="2086"/>
      <c r="CRH14" s="2086"/>
      <c r="CRI14" s="2086"/>
      <c r="CRJ14" s="2086"/>
      <c r="CRK14" s="2086"/>
      <c r="CRL14" s="2086"/>
      <c r="CRM14" s="2086"/>
      <c r="CRN14" s="2086"/>
      <c r="CRO14" s="2086"/>
      <c r="CRP14" s="2086"/>
      <c r="CRQ14" s="2086"/>
      <c r="CRR14" s="2086"/>
      <c r="CRS14" s="2086"/>
      <c r="CRT14" s="2086"/>
      <c r="CRU14" s="2086"/>
      <c r="CRV14" s="2086"/>
      <c r="CRW14" s="2086"/>
      <c r="CRX14" s="2086"/>
      <c r="CRY14" s="2086"/>
      <c r="CRZ14" s="2086"/>
      <c r="CSA14" s="2086"/>
      <c r="CSB14" s="2086"/>
      <c r="CSC14" s="2086"/>
      <c r="CSD14" s="2086"/>
      <c r="CSE14" s="2086"/>
      <c r="CSF14" s="2086"/>
      <c r="CSG14" s="2086"/>
      <c r="CSH14" s="2086"/>
      <c r="CSI14" s="2086"/>
      <c r="CSJ14" s="2086"/>
      <c r="CSK14" s="2086"/>
      <c r="CSL14" s="2086"/>
      <c r="CSM14" s="2086"/>
      <c r="CSN14" s="2086"/>
      <c r="CSO14" s="2086"/>
      <c r="CSP14" s="2086"/>
      <c r="CSQ14" s="2086"/>
      <c r="CSR14" s="2086"/>
      <c r="CSS14" s="2086"/>
      <c r="CST14" s="2086"/>
      <c r="CSU14" s="2086"/>
      <c r="CSV14" s="2086"/>
      <c r="CSW14" s="2086"/>
      <c r="CSX14" s="2086"/>
      <c r="CSY14" s="2086"/>
      <c r="CSZ14" s="2086"/>
      <c r="CTA14" s="2086"/>
      <c r="CTB14" s="2086"/>
      <c r="CTC14" s="2086"/>
      <c r="CTD14" s="2086"/>
      <c r="CTE14" s="2086"/>
      <c r="CTF14" s="2086"/>
      <c r="CTG14" s="2086"/>
      <c r="CTH14" s="2086"/>
      <c r="CTI14" s="2086"/>
      <c r="CTJ14" s="2086"/>
      <c r="CTK14" s="2086"/>
      <c r="CTL14" s="2086"/>
      <c r="CTM14" s="2086"/>
      <c r="CTN14" s="2086"/>
      <c r="CTO14" s="2086"/>
      <c r="CTP14" s="2086"/>
      <c r="CTQ14" s="2086"/>
      <c r="CTR14" s="2086"/>
      <c r="CTS14" s="2086"/>
      <c r="CTT14" s="2086"/>
      <c r="CTU14" s="2086"/>
      <c r="CTV14" s="2086"/>
      <c r="CTW14" s="2086"/>
      <c r="CTX14" s="2086"/>
      <c r="CTY14" s="2086"/>
      <c r="CTZ14" s="2086"/>
      <c r="CUA14" s="2086"/>
      <c r="CUB14" s="2086"/>
      <c r="CUC14" s="2086"/>
      <c r="CUD14" s="2086"/>
      <c r="CUE14" s="2086"/>
      <c r="CUF14" s="2086"/>
      <c r="CUG14" s="2086"/>
      <c r="CUH14" s="2086"/>
      <c r="CUI14" s="2086"/>
      <c r="CUJ14" s="2086"/>
      <c r="CUK14" s="2086"/>
      <c r="CUL14" s="2086"/>
      <c r="CUM14" s="2086"/>
      <c r="CUN14" s="2086"/>
      <c r="CUO14" s="2086"/>
      <c r="CUP14" s="2086"/>
      <c r="CUQ14" s="2086"/>
      <c r="CUR14" s="2086"/>
      <c r="CUS14" s="2086"/>
      <c r="CUT14" s="2086"/>
      <c r="CUU14" s="2086"/>
      <c r="CUV14" s="2086"/>
      <c r="CUW14" s="2086"/>
      <c r="CUX14" s="2086"/>
      <c r="CUY14" s="2086"/>
      <c r="CUZ14" s="2086"/>
      <c r="CVA14" s="2086"/>
      <c r="CVB14" s="2086"/>
      <c r="CVC14" s="2086"/>
      <c r="CVD14" s="2086"/>
      <c r="CVE14" s="2086"/>
      <c r="CVF14" s="2086"/>
      <c r="CVG14" s="2086"/>
      <c r="CVH14" s="2086"/>
      <c r="CVI14" s="2086"/>
      <c r="CVJ14" s="2086"/>
      <c r="CVK14" s="2086"/>
      <c r="CVL14" s="2086"/>
      <c r="CVM14" s="2086"/>
      <c r="CVN14" s="2086"/>
      <c r="CVO14" s="2086"/>
      <c r="CVP14" s="2086"/>
      <c r="CVQ14" s="2086"/>
      <c r="CVR14" s="2086"/>
      <c r="CVS14" s="2086"/>
      <c r="CVT14" s="2086"/>
      <c r="CVU14" s="2086"/>
      <c r="CVV14" s="2086"/>
      <c r="CVW14" s="2086"/>
      <c r="CVX14" s="2086"/>
      <c r="CVY14" s="2086"/>
      <c r="CVZ14" s="2086"/>
      <c r="CWA14" s="2086"/>
      <c r="CWB14" s="2086"/>
      <c r="CWC14" s="2086"/>
      <c r="CWD14" s="2086"/>
      <c r="CWE14" s="2086"/>
      <c r="CWF14" s="2086"/>
      <c r="CWG14" s="2086"/>
      <c r="CWH14" s="2086"/>
      <c r="CWI14" s="2086"/>
      <c r="CWJ14" s="2086"/>
      <c r="CWK14" s="2086"/>
      <c r="CWL14" s="2086"/>
      <c r="CWM14" s="2086"/>
      <c r="CWN14" s="2086"/>
      <c r="CWO14" s="2086"/>
      <c r="CWP14" s="2086"/>
      <c r="CWQ14" s="2086"/>
      <c r="CWR14" s="2086"/>
      <c r="CWS14" s="2086"/>
      <c r="CWT14" s="2086"/>
      <c r="CWU14" s="2086"/>
      <c r="CWV14" s="2086"/>
      <c r="CWW14" s="2086"/>
      <c r="CWX14" s="2086"/>
      <c r="CWY14" s="2086"/>
      <c r="CWZ14" s="2086"/>
      <c r="CXA14" s="2086"/>
      <c r="CXB14" s="2086"/>
      <c r="CXC14" s="2086"/>
      <c r="CXD14" s="2086"/>
      <c r="CXE14" s="2086"/>
      <c r="CXF14" s="2086"/>
      <c r="CXG14" s="2086"/>
      <c r="CXH14" s="2086"/>
      <c r="CXI14" s="2086"/>
      <c r="CXJ14" s="2086"/>
      <c r="CXK14" s="2086"/>
      <c r="CXL14" s="2086"/>
      <c r="CXM14" s="2086"/>
      <c r="CXN14" s="2086"/>
      <c r="CXO14" s="2086"/>
      <c r="CXP14" s="2086"/>
      <c r="CXQ14" s="2086"/>
      <c r="CXR14" s="2086"/>
      <c r="CXS14" s="2086"/>
      <c r="CXT14" s="2086"/>
      <c r="CXU14" s="2086"/>
      <c r="CXV14" s="2086"/>
      <c r="CXW14" s="2086"/>
      <c r="CXX14" s="2086"/>
      <c r="CXY14" s="2086"/>
      <c r="CXZ14" s="2086"/>
      <c r="CYA14" s="2086"/>
      <c r="CYB14" s="2086"/>
      <c r="CYC14" s="2086"/>
      <c r="CYD14" s="2086"/>
      <c r="CYE14" s="2086"/>
      <c r="CYF14" s="2086"/>
      <c r="CYG14" s="2086"/>
      <c r="CYH14" s="2086"/>
      <c r="CYI14" s="2086"/>
      <c r="CYJ14" s="2086"/>
      <c r="CYK14" s="2086"/>
      <c r="CYL14" s="2086"/>
      <c r="CYM14" s="2086"/>
      <c r="CYN14" s="2086"/>
      <c r="CYO14" s="2086"/>
      <c r="CYP14" s="2086"/>
      <c r="CYQ14" s="2086"/>
      <c r="CYR14" s="2086"/>
      <c r="CYS14" s="2086"/>
      <c r="CYT14" s="2086"/>
      <c r="CYU14" s="2086"/>
      <c r="CYV14" s="2086"/>
      <c r="CYW14" s="2086"/>
      <c r="CYX14" s="2086"/>
      <c r="CYY14" s="2086"/>
      <c r="CYZ14" s="2086"/>
      <c r="CZA14" s="2086"/>
      <c r="CZB14" s="2086"/>
      <c r="CZC14" s="2086"/>
      <c r="CZD14" s="2086"/>
      <c r="CZE14" s="2086"/>
      <c r="CZF14" s="2086"/>
      <c r="CZG14" s="2086"/>
      <c r="CZH14" s="2086"/>
      <c r="CZI14" s="2086"/>
      <c r="CZJ14" s="2086"/>
      <c r="CZK14" s="2086"/>
      <c r="CZL14" s="2086"/>
      <c r="CZM14" s="2086"/>
      <c r="CZN14" s="2086"/>
      <c r="CZO14" s="2086"/>
      <c r="CZP14" s="2086"/>
      <c r="CZQ14" s="2086"/>
      <c r="CZR14" s="2086"/>
      <c r="CZS14" s="2086"/>
      <c r="CZT14" s="2086"/>
      <c r="CZU14" s="2086"/>
      <c r="CZV14" s="2086"/>
      <c r="CZW14" s="2086"/>
      <c r="CZX14" s="2086"/>
      <c r="CZY14" s="2086"/>
      <c r="CZZ14" s="2086"/>
      <c r="DAA14" s="2086"/>
      <c r="DAB14" s="2086"/>
      <c r="DAC14" s="2086"/>
      <c r="DAD14" s="2086"/>
      <c r="DAE14" s="2086"/>
      <c r="DAF14" s="2086"/>
      <c r="DAG14" s="2086"/>
      <c r="DAH14" s="2086"/>
      <c r="DAI14" s="2086"/>
      <c r="DAJ14" s="2086"/>
      <c r="DAK14" s="2086"/>
      <c r="DAL14" s="2086"/>
      <c r="DAM14" s="2086"/>
      <c r="DAN14" s="2086"/>
      <c r="DAO14" s="2086"/>
      <c r="DAP14" s="2086"/>
      <c r="DAQ14" s="2086"/>
      <c r="DAR14" s="2086"/>
      <c r="DAS14" s="2086"/>
      <c r="DAT14" s="2086"/>
      <c r="DAU14" s="2086"/>
      <c r="DAV14" s="2086"/>
      <c r="DAW14" s="2086"/>
      <c r="DAX14" s="2086"/>
      <c r="DAY14" s="2086"/>
      <c r="DAZ14" s="2086"/>
      <c r="DBA14" s="2086"/>
      <c r="DBB14" s="2086"/>
      <c r="DBC14" s="2086"/>
      <c r="DBD14" s="2086"/>
      <c r="DBE14" s="2086"/>
      <c r="DBF14" s="2086"/>
      <c r="DBG14" s="2086"/>
      <c r="DBH14" s="2086"/>
      <c r="DBI14" s="2086"/>
      <c r="DBJ14" s="2086"/>
      <c r="DBK14" s="2086"/>
      <c r="DBL14" s="2086"/>
      <c r="DBM14" s="2086"/>
      <c r="DBN14" s="2086"/>
      <c r="DBO14" s="2086"/>
      <c r="DBP14" s="2086"/>
      <c r="DBQ14" s="2086"/>
      <c r="DBR14" s="2086"/>
      <c r="DBS14" s="2086"/>
      <c r="DBT14" s="2086"/>
      <c r="DBU14" s="2086"/>
      <c r="DBV14" s="2086"/>
      <c r="DBW14" s="2086"/>
      <c r="DBX14" s="2086"/>
      <c r="DBY14" s="2086"/>
      <c r="DBZ14" s="2086"/>
      <c r="DCA14" s="2086"/>
      <c r="DCB14" s="2086"/>
      <c r="DCC14" s="2086"/>
      <c r="DCD14" s="2086"/>
      <c r="DCE14" s="2086"/>
      <c r="DCF14" s="2086"/>
      <c r="DCG14" s="2086"/>
      <c r="DCH14" s="2086"/>
      <c r="DCI14" s="2086"/>
      <c r="DCJ14" s="2086"/>
      <c r="DCK14" s="2086"/>
      <c r="DCL14" s="2086"/>
      <c r="DCM14" s="2086"/>
      <c r="DCN14" s="2086"/>
      <c r="DCO14" s="2086"/>
      <c r="DCP14" s="2086"/>
      <c r="DCQ14" s="2086"/>
      <c r="DCR14" s="2086"/>
      <c r="DCS14" s="2086"/>
      <c r="DCT14" s="2086"/>
      <c r="DCU14" s="2086"/>
      <c r="DCV14" s="2086"/>
      <c r="DCW14" s="2086"/>
      <c r="DCX14" s="2086"/>
      <c r="DCY14" s="2086"/>
      <c r="DCZ14" s="2086"/>
      <c r="DDA14" s="2086"/>
      <c r="DDB14" s="2086"/>
      <c r="DDC14" s="2086"/>
      <c r="DDD14" s="2086"/>
      <c r="DDE14" s="2086"/>
      <c r="DDF14" s="2086"/>
      <c r="DDG14" s="2086"/>
      <c r="DDH14" s="2086"/>
      <c r="DDI14" s="2086"/>
      <c r="DDJ14" s="2086"/>
      <c r="DDK14" s="2086"/>
      <c r="DDL14" s="2086"/>
      <c r="DDM14" s="2086"/>
      <c r="DDN14" s="2086"/>
      <c r="DDO14" s="2086"/>
      <c r="DDP14" s="2086"/>
      <c r="DDQ14" s="2086"/>
      <c r="DDR14" s="2086"/>
      <c r="DDS14" s="2086"/>
      <c r="DDT14" s="2086"/>
      <c r="DDU14" s="2086"/>
      <c r="DDV14" s="2086"/>
      <c r="DDW14" s="2086"/>
      <c r="DDX14" s="2086"/>
      <c r="DDY14" s="2086"/>
      <c r="DDZ14" s="2086"/>
      <c r="DEA14" s="2086"/>
      <c r="DEB14" s="2086"/>
      <c r="DEC14" s="2086"/>
      <c r="DED14" s="2086"/>
      <c r="DEE14" s="2086"/>
      <c r="DEF14" s="2086"/>
      <c r="DEG14" s="2086"/>
      <c r="DEH14" s="2086"/>
      <c r="DEI14" s="2086"/>
      <c r="DEJ14" s="2086"/>
      <c r="DEK14" s="2086"/>
      <c r="DEL14" s="2086"/>
      <c r="DEM14" s="2086"/>
      <c r="DEN14" s="2086"/>
      <c r="DEO14" s="2086"/>
      <c r="DEP14" s="2086"/>
      <c r="DEQ14" s="2086"/>
      <c r="DER14" s="2086"/>
      <c r="DES14" s="2086"/>
      <c r="DET14" s="2086"/>
      <c r="DEU14" s="2086"/>
      <c r="DEV14" s="2086"/>
      <c r="DEW14" s="2086"/>
      <c r="DEX14" s="2086"/>
      <c r="DEY14" s="2086"/>
      <c r="DEZ14" s="2086"/>
      <c r="DFA14" s="2086"/>
      <c r="DFB14" s="2086"/>
      <c r="DFC14" s="2086"/>
      <c r="DFD14" s="2086"/>
      <c r="DFE14" s="2086"/>
      <c r="DFF14" s="2086"/>
      <c r="DFG14" s="2086"/>
      <c r="DFH14" s="2086"/>
      <c r="DFI14" s="2086"/>
      <c r="DFJ14" s="2086"/>
      <c r="DFK14" s="2086"/>
      <c r="DFL14" s="2086"/>
      <c r="DFM14" s="2086"/>
      <c r="DFN14" s="2086"/>
      <c r="DFO14" s="2086"/>
      <c r="DFP14" s="2086"/>
      <c r="DFQ14" s="2086"/>
      <c r="DFR14" s="2086"/>
      <c r="DFS14" s="2086"/>
      <c r="DFT14" s="2086"/>
      <c r="DFU14" s="2086"/>
      <c r="DFV14" s="2086"/>
      <c r="DFW14" s="2086"/>
      <c r="DFX14" s="2086"/>
      <c r="DFY14" s="2086"/>
      <c r="DFZ14" s="2086"/>
      <c r="DGA14" s="2086"/>
      <c r="DGB14" s="2086"/>
      <c r="DGC14" s="2086"/>
      <c r="DGD14" s="2086"/>
      <c r="DGE14" s="2086"/>
      <c r="DGF14" s="2086"/>
      <c r="DGG14" s="2086"/>
      <c r="DGH14" s="2086"/>
      <c r="DGI14" s="2086"/>
      <c r="DGJ14" s="2086"/>
      <c r="DGK14" s="2086"/>
      <c r="DGL14" s="2086"/>
      <c r="DGM14" s="2086"/>
      <c r="DGN14" s="2086"/>
      <c r="DGO14" s="2086"/>
      <c r="DGP14" s="2086"/>
      <c r="DGQ14" s="2086"/>
      <c r="DGR14" s="2086"/>
      <c r="DGS14" s="2086"/>
      <c r="DGT14" s="2086"/>
      <c r="DGU14" s="2086"/>
      <c r="DGV14" s="2086"/>
      <c r="DGW14" s="2086"/>
      <c r="DGX14" s="2086"/>
      <c r="DGY14" s="2086"/>
      <c r="DGZ14" s="2086"/>
      <c r="DHA14" s="2086"/>
      <c r="DHB14" s="2086"/>
      <c r="DHC14" s="2086"/>
      <c r="DHD14" s="2086"/>
      <c r="DHE14" s="2086"/>
      <c r="DHF14" s="2086"/>
      <c r="DHG14" s="2086"/>
      <c r="DHH14" s="2086"/>
      <c r="DHI14" s="2086"/>
      <c r="DHJ14" s="2086"/>
      <c r="DHK14" s="2086"/>
      <c r="DHL14" s="2086"/>
      <c r="DHM14" s="2086"/>
      <c r="DHN14" s="2086"/>
      <c r="DHO14" s="2086"/>
      <c r="DHP14" s="2086"/>
      <c r="DHQ14" s="2086"/>
      <c r="DHR14" s="2086"/>
      <c r="DHS14" s="2086"/>
      <c r="DHT14" s="2086"/>
      <c r="DHU14" s="2086"/>
      <c r="DHV14" s="2086"/>
      <c r="DHW14" s="2086"/>
      <c r="DHX14" s="2086"/>
      <c r="DHY14" s="2086"/>
      <c r="DHZ14" s="2086"/>
      <c r="DIA14" s="2086"/>
      <c r="DIB14" s="2086"/>
      <c r="DIC14" s="2086"/>
      <c r="DID14" s="2086"/>
      <c r="DIE14" s="2086"/>
      <c r="DIF14" s="2086"/>
      <c r="DIG14" s="2086"/>
      <c r="DIH14" s="2086"/>
      <c r="DII14" s="2086"/>
      <c r="DIJ14" s="2086"/>
      <c r="DIK14" s="2086"/>
      <c r="DIL14" s="2086"/>
      <c r="DIM14" s="2086"/>
      <c r="DIN14" s="2086"/>
      <c r="DIO14" s="2086"/>
      <c r="DIP14" s="2086"/>
      <c r="DIQ14" s="2086"/>
      <c r="DIR14" s="2086"/>
      <c r="DIS14" s="2086"/>
      <c r="DIT14" s="2086"/>
      <c r="DIU14" s="2086"/>
      <c r="DIV14" s="2086"/>
      <c r="DIW14" s="2086"/>
      <c r="DIX14" s="2086"/>
      <c r="DIY14" s="2086"/>
      <c r="DIZ14" s="2086"/>
      <c r="DJA14" s="2086"/>
      <c r="DJB14" s="2086"/>
      <c r="DJC14" s="2086"/>
      <c r="DJD14" s="2086"/>
      <c r="DJE14" s="2086"/>
      <c r="DJF14" s="2086"/>
      <c r="DJG14" s="2086"/>
      <c r="DJH14" s="2086"/>
      <c r="DJI14" s="2086"/>
      <c r="DJJ14" s="2086"/>
      <c r="DJK14" s="2086"/>
      <c r="DJL14" s="2086"/>
      <c r="DJM14" s="2086"/>
      <c r="DJN14" s="2086"/>
      <c r="DJO14" s="2086"/>
      <c r="DJP14" s="2086"/>
      <c r="DJQ14" s="2086"/>
      <c r="DJR14" s="2086"/>
      <c r="DJS14" s="2086"/>
      <c r="DJT14" s="2086"/>
      <c r="DJU14" s="2086"/>
      <c r="DJV14" s="2086"/>
      <c r="DJW14" s="2086"/>
      <c r="DJX14" s="2086"/>
      <c r="DJY14" s="2086"/>
      <c r="DJZ14" s="2086"/>
      <c r="DKA14" s="2086"/>
      <c r="DKB14" s="2086"/>
      <c r="DKC14" s="2086"/>
      <c r="DKD14" s="2086"/>
      <c r="DKE14" s="2086"/>
      <c r="DKF14" s="2086"/>
      <c r="DKG14" s="2086"/>
      <c r="DKH14" s="2086"/>
      <c r="DKI14" s="2086"/>
      <c r="DKJ14" s="2086"/>
      <c r="DKK14" s="2086"/>
      <c r="DKL14" s="2086"/>
      <c r="DKM14" s="2086"/>
      <c r="DKN14" s="2086"/>
      <c r="DKO14" s="2086"/>
      <c r="DKP14" s="2086"/>
      <c r="DKQ14" s="2086"/>
      <c r="DKR14" s="2086"/>
      <c r="DKS14" s="2086"/>
      <c r="DKT14" s="2086"/>
      <c r="DKU14" s="2086"/>
      <c r="DKV14" s="2086"/>
      <c r="DKW14" s="2086"/>
      <c r="DKX14" s="2086"/>
      <c r="DKY14" s="2086"/>
      <c r="DKZ14" s="2086"/>
      <c r="DLA14" s="2086"/>
      <c r="DLB14" s="2086"/>
      <c r="DLC14" s="2086"/>
      <c r="DLD14" s="2086"/>
      <c r="DLE14" s="2086"/>
      <c r="DLF14" s="2086"/>
      <c r="DLG14" s="2086"/>
      <c r="DLH14" s="2086"/>
      <c r="DLI14" s="2086"/>
      <c r="DLJ14" s="2086"/>
      <c r="DLK14" s="2086"/>
      <c r="DLL14" s="2086"/>
      <c r="DLM14" s="2086"/>
      <c r="DLN14" s="2086"/>
      <c r="DLO14" s="2086"/>
      <c r="DLP14" s="2086"/>
      <c r="DLQ14" s="2086"/>
      <c r="DLR14" s="2086"/>
      <c r="DLS14" s="2086"/>
      <c r="DLT14" s="2086"/>
      <c r="DLU14" s="2086"/>
      <c r="DLV14" s="2086"/>
      <c r="DLW14" s="2086"/>
      <c r="DLX14" s="2086"/>
      <c r="DLY14" s="2086"/>
      <c r="DLZ14" s="2086"/>
      <c r="DMA14" s="2086"/>
      <c r="DMB14" s="2086"/>
      <c r="DMC14" s="2086"/>
      <c r="DMD14" s="2086"/>
      <c r="DME14" s="2086"/>
      <c r="DMF14" s="2086"/>
      <c r="DMG14" s="2086"/>
      <c r="DMH14" s="2086"/>
      <c r="DMI14" s="2086"/>
      <c r="DMJ14" s="2086"/>
      <c r="DMK14" s="2086"/>
      <c r="DML14" s="2086"/>
      <c r="DMM14" s="2086"/>
      <c r="DMN14" s="2086"/>
      <c r="DMO14" s="2086"/>
      <c r="DMP14" s="2086"/>
      <c r="DMQ14" s="2086"/>
      <c r="DMR14" s="2086"/>
      <c r="DMS14" s="2086"/>
      <c r="DMT14" s="2086"/>
      <c r="DMU14" s="2086"/>
      <c r="DMV14" s="2086"/>
      <c r="DMW14" s="2086"/>
      <c r="DMX14" s="2086"/>
      <c r="DMY14" s="2086"/>
      <c r="DMZ14" s="2086"/>
      <c r="DNA14" s="2086"/>
      <c r="DNB14" s="2086"/>
      <c r="DNC14" s="2086"/>
      <c r="DND14" s="2086"/>
      <c r="DNE14" s="2086"/>
      <c r="DNF14" s="2086"/>
      <c r="DNG14" s="2086"/>
      <c r="DNH14" s="2086"/>
      <c r="DNI14" s="2086"/>
      <c r="DNJ14" s="2086"/>
      <c r="DNK14" s="2086"/>
      <c r="DNL14" s="2086"/>
      <c r="DNM14" s="2086"/>
      <c r="DNN14" s="2086"/>
      <c r="DNO14" s="2086"/>
      <c r="DNP14" s="2086"/>
      <c r="DNQ14" s="2086"/>
      <c r="DNR14" s="2086"/>
      <c r="DNS14" s="2086"/>
      <c r="DNT14" s="2086"/>
      <c r="DNU14" s="2086"/>
      <c r="DNV14" s="2086"/>
      <c r="DNW14" s="2086"/>
      <c r="DNX14" s="2086"/>
      <c r="DNY14" s="2086"/>
      <c r="DNZ14" s="2086"/>
      <c r="DOA14" s="2086"/>
      <c r="DOB14" s="2086"/>
      <c r="DOC14" s="2086"/>
      <c r="DOD14" s="2086"/>
      <c r="DOE14" s="2086"/>
      <c r="DOF14" s="2086"/>
      <c r="DOG14" s="2086"/>
      <c r="DOH14" s="2086"/>
      <c r="DOI14" s="2086"/>
      <c r="DOJ14" s="2086"/>
      <c r="DOK14" s="2086"/>
      <c r="DOL14" s="2086"/>
      <c r="DOM14" s="2086"/>
      <c r="DON14" s="2086"/>
      <c r="DOO14" s="2086"/>
      <c r="DOP14" s="2086"/>
      <c r="DOQ14" s="2086"/>
      <c r="DOR14" s="2086"/>
      <c r="DOS14" s="2086"/>
      <c r="DOT14" s="2086"/>
      <c r="DOU14" s="2086"/>
      <c r="DOV14" s="2086"/>
      <c r="DOW14" s="2086"/>
      <c r="DOX14" s="2086"/>
      <c r="DOY14" s="2086"/>
      <c r="DOZ14" s="2086"/>
      <c r="DPA14" s="2086"/>
      <c r="DPB14" s="2086"/>
      <c r="DPC14" s="2086"/>
      <c r="DPD14" s="2086"/>
      <c r="DPE14" s="2086"/>
      <c r="DPF14" s="2086"/>
      <c r="DPG14" s="2086"/>
      <c r="DPH14" s="2086"/>
      <c r="DPI14" s="2086"/>
      <c r="DPJ14" s="2086"/>
      <c r="DPK14" s="2086"/>
      <c r="DPL14" s="2086"/>
      <c r="DPM14" s="2086"/>
      <c r="DPN14" s="2086"/>
      <c r="DPO14" s="2086"/>
      <c r="DPP14" s="2086"/>
      <c r="DPQ14" s="2086"/>
      <c r="DPR14" s="2086"/>
      <c r="DPS14" s="2086"/>
      <c r="DPT14" s="2086"/>
      <c r="DPU14" s="2086"/>
      <c r="DPV14" s="2086"/>
      <c r="DPW14" s="2086"/>
      <c r="DPX14" s="2086"/>
      <c r="DPY14" s="2086"/>
      <c r="DPZ14" s="2086"/>
      <c r="DQA14" s="2086"/>
      <c r="DQB14" s="2086"/>
      <c r="DQC14" s="2086"/>
      <c r="DQD14" s="2086"/>
      <c r="DQE14" s="2086"/>
      <c r="DQF14" s="2086"/>
      <c r="DQG14" s="2086"/>
      <c r="DQH14" s="2086"/>
      <c r="DQI14" s="2086"/>
      <c r="DQJ14" s="2086"/>
      <c r="DQK14" s="2086"/>
      <c r="DQL14" s="2086"/>
      <c r="DQM14" s="2086"/>
      <c r="DQN14" s="2086"/>
      <c r="DQO14" s="2086"/>
      <c r="DQP14" s="2086"/>
      <c r="DQQ14" s="2086"/>
      <c r="DQR14" s="2086"/>
      <c r="DQS14" s="2086"/>
      <c r="DQT14" s="2086"/>
      <c r="DQU14" s="2086"/>
      <c r="DQV14" s="2086"/>
      <c r="DQW14" s="2086"/>
      <c r="DQX14" s="2086"/>
      <c r="DQY14" s="2086"/>
      <c r="DQZ14" s="2086"/>
      <c r="DRA14" s="2086"/>
      <c r="DRB14" s="2086"/>
      <c r="DRC14" s="2086"/>
      <c r="DRD14" s="2086"/>
      <c r="DRE14" s="2086"/>
      <c r="DRF14" s="2086"/>
      <c r="DRG14" s="2086"/>
      <c r="DRH14" s="2086"/>
      <c r="DRI14" s="2086"/>
      <c r="DRJ14" s="2086"/>
      <c r="DRK14" s="2086"/>
      <c r="DRL14" s="2086"/>
      <c r="DRM14" s="2086"/>
      <c r="DRN14" s="2086"/>
      <c r="DRO14" s="2086"/>
      <c r="DRP14" s="2086"/>
      <c r="DRQ14" s="2086"/>
      <c r="DRR14" s="2086"/>
      <c r="DRS14" s="2086"/>
      <c r="DRT14" s="2086"/>
      <c r="DRU14" s="2086"/>
      <c r="DRV14" s="2086"/>
      <c r="DRW14" s="2086"/>
      <c r="DRX14" s="2086"/>
      <c r="DRY14" s="2086"/>
      <c r="DRZ14" s="2086"/>
      <c r="DSA14" s="2086"/>
      <c r="DSB14" s="2086"/>
      <c r="DSC14" s="2086"/>
      <c r="DSD14" s="2086"/>
      <c r="DSE14" s="2086"/>
      <c r="DSF14" s="2086"/>
      <c r="DSG14" s="2086"/>
      <c r="DSH14" s="2086"/>
      <c r="DSI14" s="2086"/>
      <c r="DSJ14" s="2086"/>
      <c r="DSK14" s="2086"/>
      <c r="DSL14" s="2086"/>
      <c r="DSM14" s="2086"/>
      <c r="DSN14" s="2086"/>
      <c r="DSO14" s="2086"/>
      <c r="DSP14" s="2086"/>
      <c r="DSQ14" s="2086"/>
      <c r="DSR14" s="2086"/>
      <c r="DSS14" s="2086"/>
      <c r="DST14" s="2086"/>
      <c r="DSU14" s="2086"/>
      <c r="DSV14" s="2086"/>
      <c r="DSW14" s="2086"/>
      <c r="DSX14" s="2086"/>
      <c r="DSY14" s="2086"/>
      <c r="DSZ14" s="2086"/>
      <c r="DTA14" s="2086"/>
      <c r="DTB14" s="2086"/>
      <c r="DTC14" s="2086"/>
      <c r="DTD14" s="2086"/>
      <c r="DTE14" s="2086"/>
      <c r="DTF14" s="2086"/>
      <c r="DTG14" s="2086"/>
      <c r="DTH14" s="2086"/>
      <c r="DTI14" s="2086"/>
      <c r="DTJ14" s="2086"/>
      <c r="DTK14" s="2086"/>
      <c r="DTL14" s="2086"/>
      <c r="DTM14" s="2086"/>
      <c r="DTN14" s="2086"/>
      <c r="DTO14" s="2086"/>
      <c r="DTP14" s="2086"/>
      <c r="DTQ14" s="2086"/>
      <c r="DTR14" s="2086"/>
      <c r="DTS14" s="2086"/>
      <c r="DTT14" s="2086"/>
      <c r="DTU14" s="2086"/>
      <c r="DTV14" s="2086"/>
      <c r="DTW14" s="2086"/>
      <c r="DTX14" s="2086"/>
      <c r="DTY14" s="2086"/>
      <c r="DTZ14" s="2086"/>
      <c r="DUA14" s="2086"/>
      <c r="DUB14" s="2086"/>
      <c r="DUC14" s="2086"/>
      <c r="DUD14" s="2086"/>
      <c r="DUE14" s="2086"/>
      <c r="DUF14" s="2086"/>
      <c r="DUG14" s="2086"/>
      <c r="DUH14" s="2086"/>
      <c r="DUI14" s="2086"/>
      <c r="DUJ14" s="2086"/>
      <c r="DUK14" s="2086"/>
      <c r="DUL14" s="2086"/>
      <c r="DUM14" s="2086"/>
      <c r="DUN14" s="2086"/>
      <c r="DUO14" s="2086"/>
      <c r="DUP14" s="2086"/>
      <c r="DUQ14" s="2086"/>
      <c r="DUR14" s="2086"/>
      <c r="DUS14" s="2086"/>
      <c r="DUT14" s="2086"/>
      <c r="DUU14" s="2086"/>
      <c r="DUV14" s="2086"/>
      <c r="DUW14" s="2086"/>
      <c r="DUX14" s="2086"/>
      <c r="DUY14" s="2086"/>
      <c r="DUZ14" s="2086"/>
      <c r="DVA14" s="2086"/>
      <c r="DVB14" s="2086"/>
      <c r="DVC14" s="2086"/>
      <c r="DVD14" s="2086"/>
      <c r="DVE14" s="2086"/>
      <c r="DVF14" s="2086"/>
      <c r="DVG14" s="2086"/>
      <c r="DVH14" s="2086"/>
      <c r="DVI14" s="2086"/>
      <c r="DVJ14" s="2086"/>
      <c r="DVK14" s="2086"/>
      <c r="DVL14" s="2086"/>
      <c r="DVM14" s="2086"/>
      <c r="DVN14" s="2086"/>
      <c r="DVO14" s="2086"/>
      <c r="DVP14" s="2086"/>
      <c r="DVQ14" s="2086"/>
      <c r="DVR14" s="2086"/>
      <c r="DVS14" s="2086"/>
      <c r="DVT14" s="2086"/>
      <c r="DVU14" s="2086"/>
      <c r="DVV14" s="2086"/>
      <c r="DVW14" s="2086"/>
      <c r="DVX14" s="2086"/>
      <c r="DVY14" s="2086"/>
      <c r="DVZ14" s="2086"/>
      <c r="DWA14" s="2086"/>
      <c r="DWB14" s="2086"/>
      <c r="DWC14" s="2086"/>
      <c r="DWD14" s="2086"/>
      <c r="DWE14" s="2086"/>
      <c r="DWF14" s="2086"/>
      <c r="DWG14" s="2086"/>
      <c r="DWH14" s="2086"/>
      <c r="DWI14" s="2086"/>
      <c r="DWJ14" s="2086"/>
      <c r="DWK14" s="2086"/>
      <c r="DWL14" s="2086"/>
      <c r="DWM14" s="2086"/>
      <c r="DWN14" s="2086"/>
      <c r="DWO14" s="2086"/>
      <c r="DWP14" s="2086"/>
      <c r="DWQ14" s="2086"/>
      <c r="DWR14" s="2086"/>
      <c r="DWS14" s="2086"/>
      <c r="DWT14" s="2086"/>
      <c r="DWU14" s="2086"/>
      <c r="DWV14" s="2086"/>
      <c r="DWW14" s="2086"/>
      <c r="DWX14" s="2086"/>
      <c r="DWY14" s="2086"/>
      <c r="DWZ14" s="2086"/>
      <c r="DXA14" s="2086"/>
      <c r="DXB14" s="2086"/>
      <c r="DXC14" s="2086"/>
      <c r="DXD14" s="2086"/>
      <c r="DXE14" s="2086"/>
      <c r="DXF14" s="2086"/>
      <c r="DXG14" s="2086"/>
      <c r="DXH14" s="2086"/>
      <c r="DXI14" s="2086"/>
      <c r="DXJ14" s="2086"/>
      <c r="DXK14" s="2086"/>
      <c r="DXL14" s="2086"/>
      <c r="DXM14" s="2086"/>
      <c r="DXN14" s="2086"/>
      <c r="DXO14" s="2086"/>
      <c r="DXP14" s="2086"/>
      <c r="DXQ14" s="2086"/>
      <c r="DXR14" s="2086"/>
      <c r="DXS14" s="2086"/>
      <c r="DXT14" s="2086"/>
      <c r="DXU14" s="2086"/>
      <c r="DXV14" s="2086"/>
      <c r="DXW14" s="2086"/>
      <c r="DXX14" s="2086"/>
      <c r="DXY14" s="2086"/>
      <c r="DXZ14" s="2086"/>
      <c r="DYA14" s="2086"/>
      <c r="DYB14" s="2086"/>
      <c r="DYC14" s="2086"/>
      <c r="DYD14" s="2086"/>
      <c r="DYE14" s="2086"/>
      <c r="DYF14" s="2086"/>
      <c r="DYG14" s="2086"/>
      <c r="DYH14" s="2086"/>
      <c r="DYI14" s="2086"/>
      <c r="DYJ14" s="2086"/>
      <c r="DYK14" s="2086"/>
      <c r="DYL14" s="2086"/>
      <c r="DYM14" s="2086"/>
      <c r="DYN14" s="2086"/>
      <c r="DYO14" s="2086"/>
      <c r="DYP14" s="2086"/>
      <c r="DYQ14" s="2086"/>
      <c r="DYR14" s="2086"/>
      <c r="DYS14" s="2086"/>
      <c r="DYT14" s="2086"/>
      <c r="DYU14" s="2086"/>
      <c r="DYV14" s="2086"/>
      <c r="DYW14" s="2086"/>
      <c r="DYX14" s="2086"/>
      <c r="DYY14" s="2086"/>
      <c r="DYZ14" s="2086"/>
      <c r="DZA14" s="2086"/>
      <c r="DZB14" s="2086"/>
      <c r="DZC14" s="2086"/>
      <c r="DZD14" s="2086"/>
      <c r="DZE14" s="2086"/>
      <c r="DZF14" s="2086"/>
      <c r="DZG14" s="2086"/>
      <c r="DZH14" s="2086"/>
      <c r="DZI14" s="2086"/>
      <c r="DZJ14" s="2086"/>
      <c r="DZK14" s="2086"/>
      <c r="DZL14" s="2086"/>
      <c r="DZM14" s="2086"/>
      <c r="DZN14" s="2086"/>
      <c r="DZO14" s="2086"/>
      <c r="DZP14" s="2086"/>
      <c r="DZQ14" s="2086"/>
      <c r="DZR14" s="2086"/>
      <c r="DZS14" s="2086"/>
      <c r="DZT14" s="2086"/>
      <c r="DZU14" s="2086"/>
      <c r="DZV14" s="2086"/>
      <c r="DZW14" s="2086"/>
      <c r="DZX14" s="2086"/>
      <c r="DZY14" s="2086"/>
      <c r="DZZ14" s="2086"/>
      <c r="EAA14" s="2086"/>
      <c r="EAB14" s="2086"/>
      <c r="EAC14" s="2086"/>
      <c r="EAD14" s="2086"/>
      <c r="EAE14" s="2086"/>
      <c r="EAF14" s="2086"/>
      <c r="EAG14" s="2086"/>
      <c r="EAH14" s="2086"/>
      <c r="EAI14" s="2086"/>
      <c r="EAJ14" s="2086"/>
      <c r="EAK14" s="2086"/>
      <c r="EAL14" s="2086"/>
      <c r="EAM14" s="2086"/>
      <c r="EAN14" s="2086"/>
      <c r="EAO14" s="2086"/>
      <c r="EAP14" s="2086"/>
      <c r="EAQ14" s="2086"/>
      <c r="EAR14" s="2086"/>
      <c r="EAS14" s="2086"/>
      <c r="EAT14" s="2086"/>
      <c r="EAU14" s="2086"/>
      <c r="EAV14" s="2086"/>
      <c r="EAW14" s="2086"/>
      <c r="EAX14" s="2086"/>
      <c r="EAY14" s="2086"/>
      <c r="EAZ14" s="2086"/>
      <c r="EBA14" s="2086"/>
      <c r="EBB14" s="2086"/>
      <c r="EBC14" s="2086"/>
      <c r="EBD14" s="2086"/>
      <c r="EBE14" s="2086"/>
      <c r="EBF14" s="2086"/>
      <c r="EBG14" s="2086"/>
      <c r="EBH14" s="2086"/>
      <c r="EBI14" s="2086"/>
      <c r="EBJ14" s="2086"/>
      <c r="EBK14" s="2086"/>
      <c r="EBL14" s="2086"/>
      <c r="EBM14" s="2086"/>
      <c r="EBN14" s="2086"/>
      <c r="EBO14" s="2086"/>
      <c r="EBP14" s="2086"/>
      <c r="EBQ14" s="2086"/>
      <c r="EBR14" s="2086"/>
      <c r="EBS14" s="2086"/>
      <c r="EBT14" s="2086"/>
      <c r="EBU14" s="2086"/>
      <c r="EBV14" s="2086"/>
      <c r="EBW14" s="2086"/>
      <c r="EBX14" s="2086"/>
      <c r="EBY14" s="2086"/>
      <c r="EBZ14" s="2086"/>
      <c r="ECA14" s="2086"/>
      <c r="ECB14" s="2086"/>
      <c r="ECC14" s="2086"/>
      <c r="ECD14" s="2086"/>
      <c r="ECE14" s="2086"/>
      <c r="ECF14" s="2086"/>
      <c r="ECG14" s="2086"/>
      <c r="ECH14" s="2086"/>
      <c r="ECI14" s="2086"/>
      <c r="ECJ14" s="2086"/>
      <c r="ECK14" s="2086"/>
      <c r="ECL14" s="2086"/>
      <c r="ECM14" s="2086"/>
      <c r="ECN14" s="2086"/>
      <c r="ECO14" s="2086"/>
      <c r="ECP14" s="2086"/>
      <c r="ECQ14" s="2086"/>
      <c r="ECR14" s="2086"/>
      <c r="ECS14" s="2086"/>
      <c r="ECT14" s="2086"/>
      <c r="ECU14" s="2086"/>
      <c r="ECV14" s="2086"/>
      <c r="ECW14" s="2086"/>
      <c r="ECX14" s="2086"/>
      <c r="ECY14" s="2086"/>
      <c r="ECZ14" s="2086"/>
      <c r="EDA14" s="2086"/>
      <c r="EDB14" s="2086"/>
      <c r="EDC14" s="2086"/>
      <c r="EDD14" s="2086"/>
      <c r="EDE14" s="2086"/>
      <c r="EDF14" s="2086"/>
      <c r="EDG14" s="2086"/>
      <c r="EDH14" s="2086"/>
      <c r="EDI14" s="2086"/>
      <c r="EDJ14" s="2086"/>
      <c r="EDK14" s="2086"/>
      <c r="EDL14" s="2086"/>
      <c r="EDM14" s="2086"/>
      <c r="EDN14" s="2086"/>
      <c r="EDO14" s="2086"/>
      <c r="EDP14" s="2086"/>
      <c r="EDQ14" s="2086"/>
      <c r="EDR14" s="2086"/>
      <c r="EDS14" s="2086"/>
      <c r="EDT14" s="2086"/>
      <c r="EDU14" s="2086"/>
      <c r="EDV14" s="2086"/>
      <c r="EDW14" s="2086"/>
      <c r="EDX14" s="2086"/>
      <c r="EDY14" s="2086"/>
      <c r="EDZ14" s="2086"/>
      <c r="EEA14" s="2086"/>
      <c r="EEB14" s="2086"/>
      <c r="EEC14" s="2086"/>
      <c r="EED14" s="2086"/>
      <c r="EEE14" s="2086"/>
      <c r="EEF14" s="2086"/>
      <c r="EEG14" s="2086"/>
      <c r="EEH14" s="2086"/>
      <c r="EEI14" s="2086"/>
      <c r="EEJ14" s="2086"/>
      <c r="EEK14" s="2086"/>
      <c r="EEL14" s="2086"/>
      <c r="EEM14" s="2086"/>
      <c r="EEN14" s="2086"/>
      <c r="EEO14" s="2086"/>
      <c r="EEP14" s="2086"/>
      <c r="EEQ14" s="2086"/>
      <c r="EER14" s="2086"/>
      <c r="EES14" s="2086"/>
      <c r="EET14" s="2086"/>
      <c r="EEU14" s="2086"/>
      <c r="EEV14" s="2086"/>
      <c r="EEW14" s="2086"/>
      <c r="EEX14" s="2086"/>
      <c r="EEY14" s="2086"/>
      <c r="EEZ14" s="2086"/>
      <c r="EFA14" s="2086"/>
      <c r="EFB14" s="2086"/>
      <c r="EFC14" s="2086"/>
      <c r="EFD14" s="2086"/>
      <c r="EFE14" s="2086"/>
      <c r="EFF14" s="2086"/>
      <c r="EFG14" s="2086"/>
      <c r="EFH14" s="2086"/>
      <c r="EFI14" s="2086"/>
      <c r="EFJ14" s="2086"/>
      <c r="EFK14" s="2086"/>
      <c r="EFL14" s="2086"/>
      <c r="EFM14" s="2086"/>
      <c r="EFN14" s="2086"/>
      <c r="EFO14" s="2086"/>
      <c r="EFP14" s="2086"/>
      <c r="EFQ14" s="2086"/>
      <c r="EFR14" s="2086"/>
      <c r="EFS14" s="2086"/>
      <c r="EFT14" s="2086"/>
      <c r="EFU14" s="2086"/>
      <c r="EFV14" s="2086"/>
      <c r="EFW14" s="2086"/>
      <c r="EFX14" s="2086"/>
      <c r="EFY14" s="2086"/>
      <c r="EFZ14" s="2086"/>
      <c r="EGA14" s="2086"/>
      <c r="EGB14" s="2086"/>
      <c r="EGC14" s="2086"/>
      <c r="EGD14" s="2086"/>
      <c r="EGE14" s="2086"/>
      <c r="EGF14" s="2086"/>
      <c r="EGG14" s="2086"/>
      <c r="EGH14" s="2086"/>
      <c r="EGI14" s="2086"/>
      <c r="EGJ14" s="2086"/>
      <c r="EGK14" s="2086"/>
      <c r="EGL14" s="2086"/>
      <c r="EGM14" s="2086"/>
      <c r="EGN14" s="2086"/>
      <c r="EGO14" s="2086"/>
      <c r="EGP14" s="2086"/>
      <c r="EGQ14" s="2086"/>
      <c r="EGR14" s="2086"/>
      <c r="EGS14" s="2086"/>
      <c r="EGT14" s="2086"/>
      <c r="EGU14" s="2086"/>
      <c r="EGV14" s="2086"/>
      <c r="EGW14" s="2086"/>
      <c r="EGX14" s="2086"/>
      <c r="EGY14" s="2086"/>
      <c r="EGZ14" s="2086"/>
      <c r="EHA14" s="2086"/>
      <c r="EHB14" s="2086"/>
      <c r="EHC14" s="2086"/>
      <c r="EHD14" s="2086"/>
      <c r="EHE14" s="2086"/>
      <c r="EHF14" s="2086"/>
      <c r="EHG14" s="2086"/>
      <c r="EHH14" s="2086"/>
      <c r="EHI14" s="2086"/>
      <c r="EHJ14" s="2086"/>
      <c r="EHK14" s="2086"/>
      <c r="EHL14" s="2086"/>
      <c r="EHM14" s="2086"/>
      <c r="EHN14" s="2086"/>
      <c r="EHO14" s="2086"/>
      <c r="EHP14" s="2086"/>
      <c r="EHQ14" s="2086"/>
      <c r="EHR14" s="2086"/>
      <c r="EHS14" s="2086"/>
      <c r="EHT14" s="2086"/>
      <c r="EHU14" s="2086"/>
      <c r="EHV14" s="2086"/>
      <c r="EHW14" s="2086"/>
      <c r="EHX14" s="2086"/>
      <c r="EHY14" s="2086"/>
      <c r="EHZ14" s="2086"/>
      <c r="EIA14" s="2086"/>
      <c r="EIB14" s="2086"/>
      <c r="EIC14" s="2086"/>
      <c r="EID14" s="2086"/>
      <c r="EIE14" s="2086"/>
      <c r="EIF14" s="2086"/>
      <c r="EIG14" s="2086"/>
      <c r="EIH14" s="2086"/>
      <c r="EII14" s="2086"/>
      <c r="EIJ14" s="2086"/>
      <c r="EIK14" s="2086"/>
      <c r="EIL14" s="2086"/>
      <c r="EIM14" s="2086"/>
      <c r="EIN14" s="2086"/>
      <c r="EIO14" s="2086"/>
      <c r="EIP14" s="2086"/>
      <c r="EIQ14" s="2086"/>
      <c r="EIR14" s="2086"/>
      <c r="EIS14" s="2086"/>
      <c r="EIT14" s="2086"/>
      <c r="EIU14" s="2086"/>
      <c r="EIV14" s="2086"/>
      <c r="EIW14" s="2086"/>
      <c r="EIX14" s="2086"/>
      <c r="EIY14" s="2086"/>
      <c r="EIZ14" s="2086"/>
      <c r="EJA14" s="2086"/>
      <c r="EJB14" s="2086"/>
      <c r="EJC14" s="2086"/>
      <c r="EJD14" s="2086"/>
      <c r="EJE14" s="2086"/>
      <c r="EJF14" s="2086"/>
      <c r="EJG14" s="2086"/>
      <c r="EJH14" s="2086"/>
      <c r="EJI14" s="2086"/>
      <c r="EJJ14" s="2086"/>
      <c r="EJK14" s="2086"/>
      <c r="EJL14" s="2086"/>
      <c r="EJM14" s="2086"/>
      <c r="EJN14" s="2086"/>
      <c r="EJO14" s="2086"/>
      <c r="EJP14" s="2086"/>
      <c r="EJQ14" s="2086"/>
      <c r="EJR14" s="2086"/>
      <c r="EJS14" s="2086"/>
      <c r="EJT14" s="2086"/>
      <c r="EJU14" s="2086"/>
      <c r="EJV14" s="2086"/>
      <c r="EJW14" s="2086"/>
      <c r="EJX14" s="2086"/>
      <c r="EJY14" s="2086"/>
      <c r="EJZ14" s="2086"/>
      <c r="EKA14" s="2086"/>
      <c r="EKB14" s="2086"/>
      <c r="EKC14" s="2086"/>
      <c r="EKD14" s="2086"/>
      <c r="EKE14" s="2086"/>
      <c r="EKF14" s="2086"/>
      <c r="EKG14" s="2086"/>
      <c r="EKH14" s="2086"/>
      <c r="EKI14" s="2086"/>
      <c r="EKJ14" s="2086"/>
      <c r="EKK14" s="2086"/>
      <c r="EKL14" s="2086"/>
      <c r="EKM14" s="2086"/>
      <c r="EKN14" s="2086"/>
      <c r="EKO14" s="2086"/>
      <c r="EKP14" s="2086"/>
      <c r="EKQ14" s="2086"/>
      <c r="EKR14" s="2086"/>
      <c r="EKS14" s="2086"/>
      <c r="EKT14" s="2086"/>
      <c r="EKU14" s="2086"/>
      <c r="EKV14" s="2086"/>
      <c r="EKW14" s="2086"/>
      <c r="EKX14" s="2086"/>
      <c r="EKY14" s="2086"/>
      <c r="EKZ14" s="2086"/>
      <c r="ELA14" s="2086"/>
      <c r="ELB14" s="2086"/>
      <c r="ELC14" s="2086"/>
      <c r="ELD14" s="2086"/>
      <c r="ELE14" s="2086"/>
      <c r="ELF14" s="2086"/>
      <c r="ELG14" s="2086"/>
      <c r="ELH14" s="2086"/>
      <c r="ELI14" s="2086"/>
      <c r="ELJ14" s="2086"/>
      <c r="ELK14" s="2086"/>
      <c r="ELL14" s="2086"/>
      <c r="ELM14" s="2086"/>
      <c r="ELN14" s="2086"/>
      <c r="ELO14" s="2086"/>
      <c r="ELP14" s="2086"/>
      <c r="ELQ14" s="2086"/>
      <c r="ELR14" s="2086"/>
      <c r="ELS14" s="2086"/>
      <c r="ELT14" s="2086"/>
      <c r="ELU14" s="2086"/>
      <c r="ELV14" s="2086"/>
      <c r="ELW14" s="2086"/>
      <c r="ELX14" s="2086"/>
      <c r="ELY14" s="2086"/>
      <c r="ELZ14" s="2086"/>
      <c r="EMA14" s="2086"/>
      <c r="EMB14" s="2086"/>
      <c r="EMC14" s="2086"/>
      <c r="EMD14" s="2086"/>
      <c r="EME14" s="2086"/>
      <c r="EMF14" s="2086"/>
      <c r="EMG14" s="2086"/>
      <c r="EMH14" s="2086"/>
      <c r="EMI14" s="2086"/>
      <c r="EMJ14" s="2086"/>
      <c r="EMK14" s="2086"/>
      <c r="EML14" s="2086"/>
      <c r="EMM14" s="2086"/>
      <c r="EMN14" s="2086"/>
      <c r="EMO14" s="2086"/>
      <c r="EMP14" s="2086"/>
      <c r="EMQ14" s="2086"/>
      <c r="EMR14" s="2086"/>
      <c r="EMS14" s="2086"/>
      <c r="EMT14" s="2086"/>
      <c r="EMU14" s="2086"/>
      <c r="EMV14" s="2086"/>
      <c r="EMW14" s="2086"/>
      <c r="EMX14" s="2086"/>
      <c r="EMY14" s="2086"/>
      <c r="EMZ14" s="2086"/>
      <c r="ENA14" s="2086"/>
      <c r="ENB14" s="2086"/>
      <c r="ENC14" s="2086"/>
      <c r="END14" s="2086"/>
      <c r="ENE14" s="2086"/>
      <c r="ENF14" s="2086"/>
      <c r="ENG14" s="2086"/>
      <c r="ENH14" s="2086"/>
      <c r="ENI14" s="2086"/>
      <c r="ENJ14" s="2086"/>
      <c r="ENK14" s="2086"/>
      <c r="ENL14" s="2086"/>
      <c r="ENM14" s="2086"/>
      <c r="ENN14" s="2086"/>
      <c r="ENO14" s="2086"/>
      <c r="ENP14" s="2086"/>
      <c r="ENQ14" s="2086"/>
      <c r="ENR14" s="2086"/>
      <c r="ENS14" s="2086"/>
      <c r="ENT14" s="2086"/>
      <c r="ENU14" s="2086"/>
      <c r="ENV14" s="2086"/>
      <c r="ENW14" s="2086"/>
      <c r="ENX14" s="2086"/>
      <c r="ENY14" s="2086"/>
      <c r="ENZ14" s="2086"/>
      <c r="EOA14" s="2086"/>
      <c r="EOB14" s="2086"/>
      <c r="EOC14" s="2086"/>
      <c r="EOD14" s="2086"/>
      <c r="EOE14" s="2086"/>
      <c r="EOF14" s="2086"/>
      <c r="EOG14" s="2086"/>
      <c r="EOH14" s="2086"/>
      <c r="EOI14" s="2086"/>
      <c r="EOJ14" s="2086"/>
      <c r="EOK14" s="2086"/>
      <c r="EOL14" s="2086"/>
      <c r="EOM14" s="2086"/>
      <c r="EON14" s="2086"/>
      <c r="EOO14" s="2086"/>
      <c r="EOP14" s="2086"/>
      <c r="EOQ14" s="2086"/>
      <c r="EOR14" s="2086"/>
      <c r="EOS14" s="2086"/>
      <c r="EOT14" s="2086"/>
      <c r="EOU14" s="2086"/>
      <c r="EOV14" s="2086"/>
      <c r="EOW14" s="2086"/>
      <c r="EOX14" s="2086"/>
      <c r="EOY14" s="2086"/>
      <c r="EOZ14" s="2086"/>
      <c r="EPA14" s="2086"/>
      <c r="EPB14" s="2086"/>
      <c r="EPC14" s="2086"/>
      <c r="EPD14" s="2086"/>
      <c r="EPE14" s="2086"/>
      <c r="EPF14" s="2086"/>
      <c r="EPG14" s="2086"/>
      <c r="EPH14" s="2086"/>
      <c r="EPI14" s="2086"/>
      <c r="EPJ14" s="2086"/>
      <c r="EPK14" s="2086"/>
      <c r="EPL14" s="2086"/>
      <c r="EPM14" s="2086"/>
      <c r="EPN14" s="2086"/>
      <c r="EPO14" s="2086"/>
      <c r="EPP14" s="2086"/>
      <c r="EPQ14" s="2086"/>
      <c r="EPR14" s="2086"/>
      <c r="EPS14" s="2086"/>
      <c r="EPT14" s="2086"/>
      <c r="EPU14" s="2086"/>
      <c r="EPV14" s="2086"/>
      <c r="EPW14" s="2086"/>
      <c r="EPX14" s="2086"/>
      <c r="EPY14" s="2086"/>
      <c r="EPZ14" s="2086"/>
      <c r="EQA14" s="2086"/>
      <c r="EQB14" s="2086"/>
      <c r="EQC14" s="2086"/>
      <c r="EQD14" s="2086"/>
      <c r="EQE14" s="2086"/>
      <c r="EQF14" s="2086"/>
      <c r="EQG14" s="2086"/>
      <c r="EQH14" s="2086"/>
      <c r="EQI14" s="2086"/>
      <c r="EQJ14" s="2086"/>
      <c r="EQK14" s="2086"/>
      <c r="EQL14" s="2086"/>
      <c r="EQM14" s="2086"/>
      <c r="EQN14" s="2086"/>
      <c r="EQO14" s="2086"/>
      <c r="EQP14" s="2086"/>
      <c r="EQQ14" s="2086"/>
      <c r="EQR14" s="2086"/>
      <c r="EQS14" s="2086"/>
      <c r="EQT14" s="2086"/>
      <c r="EQU14" s="2086"/>
      <c r="EQV14" s="2086"/>
      <c r="EQW14" s="2086"/>
      <c r="EQX14" s="2086"/>
      <c r="EQY14" s="2086"/>
      <c r="EQZ14" s="2086"/>
      <c r="ERA14" s="2086"/>
      <c r="ERB14" s="2086"/>
      <c r="ERC14" s="2086"/>
      <c r="ERD14" s="2086"/>
      <c r="ERE14" s="2086"/>
      <c r="ERF14" s="2086"/>
      <c r="ERG14" s="2086"/>
      <c r="ERH14" s="2086"/>
      <c r="ERI14" s="2086"/>
      <c r="ERJ14" s="2086"/>
      <c r="ERK14" s="2086"/>
      <c r="ERL14" s="2086"/>
      <c r="ERM14" s="2086"/>
      <c r="ERN14" s="2086"/>
      <c r="ERO14" s="2086"/>
      <c r="ERP14" s="2086"/>
      <c r="ERQ14" s="2086"/>
      <c r="ERR14" s="2086"/>
      <c r="ERS14" s="2086"/>
      <c r="ERT14" s="2086"/>
      <c r="ERU14" s="2086"/>
      <c r="ERV14" s="2086"/>
      <c r="ERW14" s="2086"/>
      <c r="ERX14" s="2086"/>
      <c r="ERY14" s="2086"/>
      <c r="ERZ14" s="2086"/>
      <c r="ESA14" s="2086"/>
      <c r="ESB14" s="2086"/>
      <c r="ESC14" s="2086"/>
      <c r="ESD14" s="2086"/>
      <c r="ESE14" s="2086"/>
      <c r="ESF14" s="2086"/>
      <c r="ESG14" s="2086"/>
      <c r="ESH14" s="2086"/>
      <c r="ESI14" s="2086"/>
      <c r="ESJ14" s="2086"/>
      <c r="ESK14" s="2086"/>
      <c r="ESL14" s="2086"/>
      <c r="ESM14" s="2086"/>
      <c r="ESN14" s="2086"/>
      <c r="ESO14" s="2086"/>
      <c r="ESP14" s="2086"/>
      <c r="ESQ14" s="2086"/>
      <c r="ESR14" s="2086"/>
      <c r="ESS14" s="2086"/>
      <c r="EST14" s="2086"/>
      <c r="ESU14" s="2086"/>
      <c r="ESV14" s="2086"/>
      <c r="ESW14" s="2086"/>
      <c r="ESX14" s="2086"/>
      <c r="ESY14" s="2086"/>
      <c r="ESZ14" s="2086"/>
      <c r="ETA14" s="2086"/>
      <c r="ETB14" s="2086"/>
      <c r="ETC14" s="2086"/>
      <c r="ETD14" s="2086"/>
      <c r="ETE14" s="2086"/>
      <c r="ETF14" s="2086"/>
      <c r="ETG14" s="2086"/>
      <c r="ETH14" s="2086"/>
      <c r="ETI14" s="2086"/>
      <c r="ETJ14" s="2086"/>
      <c r="ETK14" s="2086"/>
      <c r="ETL14" s="2086"/>
      <c r="ETM14" s="2086"/>
      <c r="ETN14" s="2086"/>
      <c r="ETO14" s="2086"/>
      <c r="ETP14" s="2086"/>
      <c r="ETQ14" s="2086"/>
      <c r="ETR14" s="2086"/>
      <c r="ETS14" s="2086"/>
      <c r="ETT14" s="2086"/>
      <c r="ETU14" s="2086"/>
      <c r="ETV14" s="2086"/>
      <c r="ETW14" s="2086"/>
      <c r="ETX14" s="2086"/>
      <c r="ETY14" s="2086"/>
      <c r="ETZ14" s="2086"/>
      <c r="EUA14" s="2086"/>
      <c r="EUB14" s="2086"/>
      <c r="EUC14" s="2086"/>
      <c r="EUD14" s="2086"/>
      <c r="EUE14" s="2086"/>
      <c r="EUF14" s="2086"/>
      <c r="EUG14" s="2086"/>
      <c r="EUH14" s="2086"/>
      <c r="EUI14" s="2086"/>
      <c r="EUJ14" s="2086"/>
      <c r="EUK14" s="2086"/>
      <c r="EUL14" s="2086"/>
      <c r="EUM14" s="2086"/>
      <c r="EUN14" s="2086"/>
      <c r="EUO14" s="2086"/>
      <c r="EUP14" s="2086"/>
      <c r="EUQ14" s="2086"/>
      <c r="EUR14" s="2086"/>
      <c r="EUS14" s="2086"/>
      <c r="EUT14" s="2086"/>
      <c r="EUU14" s="2086"/>
      <c r="EUV14" s="2086"/>
      <c r="EUW14" s="2086"/>
      <c r="EUX14" s="2086"/>
      <c r="EUY14" s="2086"/>
      <c r="EUZ14" s="2086"/>
      <c r="EVA14" s="2086"/>
      <c r="EVB14" s="2086"/>
      <c r="EVC14" s="2086"/>
      <c r="EVD14" s="2086"/>
      <c r="EVE14" s="2086"/>
      <c r="EVF14" s="2086"/>
      <c r="EVG14" s="2086"/>
      <c r="EVH14" s="2086"/>
      <c r="EVI14" s="2086"/>
      <c r="EVJ14" s="2086"/>
      <c r="EVK14" s="2086"/>
      <c r="EVL14" s="2086"/>
      <c r="EVM14" s="2086"/>
      <c r="EVN14" s="2086"/>
      <c r="EVO14" s="2086"/>
      <c r="EVP14" s="2086"/>
      <c r="EVQ14" s="2086"/>
      <c r="EVR14" s="2086"/>
      <c r="EVS14" s="2086"/>
      <c r="EVT14" s="2086"/>
      <c r="EVU14" s="2086"/>
      <c r="EVV14" s="2086"/>
      <c r="EVW14" s="2086"/>
      <c r="EVX14" s="2086"/>
      <c r="EVY14" s="2086"/>
      <c r="EVZ14" s="2086"/>
      <c r="EWA14" s="2086"/>
      <c r="EWB14" s="2086"/>
      <c r="EWC14" s="2086"/>
      <c r="EWD14" s="2086"/>
      <c r="EWE14" s="2086"/>
      <c r="EWF14" s="2086"/>
      <c r="EWG14" s="2086"/>
      <c r="EWH14" s="2086"/>
      <c r="EWI14" s="2086"/>
      <c r="EWJ14" s="2086"/>
      <c r="EWK14" s="2086"/>
      <c r="EWL14" s="2086"/>
      <c r="EWM14" s="2086"/>
      <c r="EWN14" s="2086"/>
      <c r="EWO14" s="2086"/>
      <c r="EWP14" s="2086"/>
      <c r="EWQ14" s="2086"/>
      <c r="EWR14" s="2086"/>
      <c r="EWS14" s="2086"/>
      <c r="EWT14" s="2086"/>
      <c r="EWU14" s="2086"/>
      <c r="EWV14" s="2086"/>
      <c r="EWW14" s="2086"/>
      <c r="EWX14" s="2086"/>
      <c r="EWY14" s="2086"/>
      <c r="EWZ14" s="2086"/>
      <c r="EXA14" s="2086"/>
      <c r="EXB14" s="2086"/>
      <c r="EXC14" s="2086"/>
      <c r="EXD14" s="2086"/>
      <c r="EXE14" s="2086"/>
      <c r="EXF14" s="2086"/>
      <c r="EXG14" s="2086"/>
      <c r="EXH14" s="2086"/>
      <c r="EXI14" s="2086"/>
      <c r="EXJ14" s="2086"/>
      <c r="EXK14" s="2086"/>
      <c r="EXL14" s="2086"/>
      <c r="EXM14" s="2086"/>
      <c r="EXN14" s="2086"/>
      <c r="EXO14" s="2086"/>
      <c r="EXP14" s="2086"/>
      <c r="EXQ14" s="2086"/>
      <c r="EXR14" s="2086"/>
      <c r="EXS14" s="2086"/>
      <c r="EXT14" s="2086"/>
      <c r="EXU14" s="2086"/>
      <c r="EXV14" s="2086"/>
      <c r="EXW14" s="2086"/>
      <c r="EXX14" s="2086"/>
      <c r="EXY14" s="2086"/>
      <c r="EXZ14" s="2086"/>
      <c r="EYA14" s="2086"/>
      <c r="EYB14" s="2086"/>
      <c r="EYC14" s="2086"/>
      <c r="EYD14" s="2086"/>
      <c r="EYE14" s="2086"/>
      <c r="EYF14" s="2086"/>
      <c r="EYG14" s="2086"/>
      <c r="EYH14" s="2086"/>
      <c r="EYI14" s="2086"/>
      <c r="EYJ14" s="2086"/>
      <c r="EYK14" s="2086"/>
      <c r="EYL14" s="2086"/>
      <c r="EYM14" s="2086"/>
      <c r="EYN14" s="2086"/>
      <c r="EYO14" s="2086"/>
      <c r="EYP14" s="2086"/>
      <c r="EYQ14" s="2086"/>
      <c r="EYR14" s="2086"/>
      <c r="EYS14" s="2086"/>
      <c r="EYT14" s="2086"/>
      <c r="EYU14" s="2086"/>
      <c r="EYV14" s="2086"/>
      <c r="EYW14" s="2086"/>
      <c r="EYX14" s="2086"/>
      <c r="EYY14" s="2086"/>
      <c r="EYZ14" s="2086"/>
      <c r="EZA14" s="2086"/>
      <c r="EZB14" s="2086"/>
      <c r="EZC14" s="2086"/>
      <c r="EZD14" s="2086"/>
      <c r="EZE14" s="2086"/>
      <c r="EZF14" s="2086"/>
      <c r="EZG14" s="2086"/>
      <c r="EZH14" s="2086"/>
      <c r="EZI14" s="2086"/>
      <c r="EZJ14" s="2086"/>
      <c r="EZK14" s="2086"/>
      <c r="EZL14" s="2086"/>
      <c r="EZM14" s="2086"/>
      <c r="EZN14" s="2086"/>
      <c r="EZO14" s="2086"/>
      <c r="EZP14" s="2086"/>
      <c r="EZQ14" s="2086"/>
      <c r="EZR14" s="2086"/>
      <c r="EZS14" s="2086"/>
      <c r="EZT14" s="2086"/>
      <c r="EZU14" s="2086"/>
      <c r="EZV14" s="2086"/>
      <c r="EZW14" s="2086"/>
      <c r="EZX14" s="2086"/>
      <c r="EZY14" s="2086"/>
      <c r="EZZ14" s="2086"/>
      <c r="FAA14" s="2086"/>
      <c r="FAB14" s="2086"/>
      <c r="FAC14" s="2086"/>
      <c r="FAD14" s="2086"/>
      <c r="FAE14" s="2086"/>
      <c r="FAF14" s="2086"/>
      <c r="FAG14" s="2086"/>
      <c r="FAH14" s="2086"/>
      <c r="FAI14" s="2086"/>
      <c r="FAJ14" s="2086"/>
      <c r="FAK14" s="2086"/>
      <c r="FAL14" s="2086"/>
      <c r="FAM14" s="2086"/>
      <c r="FAN14" s="2086"/>
      <c r="FAO14" s="2086"/>
      <c r="FAP14" s="2086"/>
      <c r="FAQ14" s="2086"/>
      <c r="FAR14" s="2086"/>
      <c r="FAS14" s="2086"/>
      <c r="FAT14" s="2086"/>
      <c r="FAU14" s="2086"/>
      <c r="FAV14" s="2086"/>
      <c r="FAW14" s="2086"/>
      <c r="FAX14" s="2086"/>
      <c r="FAY14" s="2086"/>
      <c r="FAZ14" s="2086"/>
      <c r="FBA14" s="2086"/>
      <c r="FBB14" s="2086"/>
      <c r="FBC14" s="2086"/>
      <c r="FBD14" s="2086"/>
      <c r="FBE14" s="2086"/>
      <c r="FBF14" s="2086"/>
      <c r="FBG14" s="2086"/>
      <c r="FBH14" s="2086"/>
      <c r="FBI14" s="2086"/>
      <c r="FBJ14" s="2086"/>
      <c r="FBK14" s="2086"/>
      <c r="FBL14" s="2086"/>
      <c r="FBM14" s="2086"/>
      <c r="FBN14" s="2086"/>
      <c r="FBO14" s="2086"/>
      <c r="FBP14" s="2086"/>
      <c r="FBQ14" s="2086"/>
      <c r="FBR14" s="2086"/>
      <c r="FBS14" s="2086"/>
      <c r="FBT14" s="2086"/>
      <c r="FBU14" s="2086"/>
      <c r="FBV14" s="2086"/>
      <c r="FBW14" s="2086"/>
      <c r="FBX14" s="2086"/>
      <c r="FBY14" s="2086"/>
      <c r="FBZ14" s="2086"/>
      <c r="FCA14" s="2086"/>
      <c r="FCB14" s="2086"/>
      <c r="FCC14" s="2086"/>
      <c r="FCD14" s="2086"/>
      <c r="FCE14" s="2086"/>
      <c r="FCF14" s="2086"/>
      <c r="FCG14" s="2086"/>
      <c r="FCH14" s="2086"/>
      <c r="FCI14" s="2086"/>
      <c r="FCJ14" s="2086"/>
      <c r="FCK14" s="2086"/>
      <c r="FCL14" s="2086"/>
      <c r="FCM14" s="2086"/>
      <c r="FCN14" s="2086"/>
      <c r="FCO14" s="2086"/>
      <c r="FCP14" s="2086"/>
      <c r="FCQ14" s="2086"/>
      <c r="FCR14" s="2086"/>
      <c r="FCS14" s="2086"/>
      <c r="FCT14" s="2086"/>
      <c r="FCU14" s="2086"/>
      <c r="FCV14" s="2086"/>
      <c r="FCW14" s="2086"/>
      <c r="FCX14" s="2086"/>
      <c r="FCY14" s="2086"/>
      <c r="FCZ14" s="2086"/>
      <c r="FDA14" s="2086"/>
      <c r="FDB14" s="2086"/>
      <c r="FDC14" s="2086"/>
      <c r="FDD14" s="2086"/>
      <c r="FDE14" s="2086"/>
      <c r="FDF14" s="2086"/>
      <c r="FDG14" s="2086"/>
      <c r="FDH14" s="2086"/>
      <c r="FDI14" s="2086"/>
      <c r="FDJ14" s="2086"/>
      <c r="FDK14" s="2086"/>
      <c r="FDL14" s="2086"/>
      <c r="FDM14" s="2086"/>
      <c r="FDN14" s="2086"/>
      <c r="FDO14" s="2086"/>
      <c r="FDP14" s="2086"/>
      <c r="FDQ14" s="2086"/>
      <c r="FDR14" s="2086"/>
      <c r="FDS14" s="2086"/>
      <c r="FDT14" s="2086"/>
      <c r="FDU14" s="2086"/>
      <c r="FDV14" s="2086"/>
      <c r="FDW14" s="2086"/>
      <c r="FDX14" s="2086"/>
      <c r="FDY14" s="2086"/>
      <c r="FDZ14" s="2086"/>
      <c r="FEA14" s="2086"/>
      <c r="FEB14" s="2086"/>
      <c r="FEC14" s="2086"/>
      <c r="FED14" s="2086"/>
      <c r="FEE14" s="2086"/>
      <c r="FEF14" s="2086"/>
      <c r="FEG14" s="2086"/>
      <c r="FEH14" s="2086"/>
      <c r="FEI14" s="2086"/>
      <c r="FEJ14" s="2086"/>
      <c r="FEK14" s="2086"/>
      <c r="FEL14" s="2086"/>
      <c r="FEM14" s="2086"/>
      <c r="FEN14" s="2086"/>
      <c r="FEO14" s="2086"/>
      <c r="FEP14" s="2086"/>
      <c r="FEQ14" s="2086"/>
      <c r="FER14" s="2086"/>
      <c r="FES14" s="2086"/>
      <c r="FET14" s="2086"/>
      <c r="FEU14" s="2086"/>
      <c r="FEV14" s="2086"/>
      <c r="FEW14" s="2086"/>
      <c r="FEX14" s="2086"/>
      <c r="FEY14" s="2086"/>
      <c r="FEZ14" s="2086"/>
      <c r="FFA14" s="2086"/>
      <c r="FFB14" s="2086"/>
      <c r="FFC14" s="2086"/>
      <c r="FFD14" s="2086"/>
      <c r="FFE14" s="2086"/>
      <c r="FFF14" s="2086"/>
      <c r="FFG14" s="2086"/>
      <c r="FFH14" s="2086"/>
      <c r="FFI14" s="2086"/>
      <c r="FFJ14" s="2086"/>
      <c r="FFK14" s="2086"/>
      <c r="FFL14" s="2086"/>
      <c r="FFM14" s="2086"/>
      <c r="FFN14" s="2086"/>
      <c r="FFO14" s="2086"/>
      <c r="FFP14" s="2086"/>
      <c r="FFQ14" s="2086"/>
      <c r="FFR14" s="2086"/>
      <c r="FFS14" s="2086"/>
      <c r="FFT14" s="2086"/>
      <c r="FFU14" s="2086"/>
      <c r="FFV14" s="2086"/>
      <c r="FFW14" s="2086"/>
      <c r="FFX14" s="2086"/>
      <c r="FFY14" s="2086"/>
      <c r="FFZ14" s="2086"/>
      <c r="FGA14" s="2086"/>
      <c r="FGB14" s="2086"/>
      <c r="FGC14" s="2086"/>
      <c r="FGD14" s="2086"/>
      <c r="FGE14" s="2086"/>
      <c r="FGF14" s="2086"/>
      <c r="FGG14" s="2086"/>
      <c r="FGH14" s="2086"/>
      <c r="FGI14" s="2086"/>
      <c r="FGJ14" s="2086"/>
      <c r="FGK14" s="2086"/>
      <c r="FGL14" s="2086"/>
      <c r="FGM14" s="2086"/>
      <c r="FGN14" s="2086"/>
      <c r="FGO14" s="2086"/>
      <c r="FGP14" s="2086"/>
      <c r="FGQ14" s="2086"/>
      <c r="FGR14" s="2086"/>
      <c r="FGS14" s="2086"/>
      <c r="FGT14" s="2086"/>
      <c r="FGU14" s="2086"/>
      <c r="FGV14" s="2086"/>
      <c r="FGW14" s="2086"/>
      <c r="FGX14" s="2086"/>
      <c r="FGY14" s="2086"/>
      <c r="FGZ14" s="2086"/>
      <c r="FHA14" s="2086"/>
      <c r="FHB14" s="2086"/>
      <c r="FHC14" s="2086"/>
      <c r="FHD14" s="2086"/>
      <c r="FHE14" s="2086"/>
      <c r="FHF14" s="2086"/>
      <c r="FHG14" s="2086"/>
      <c r="FHH14" s="2086"/>
      <c r="FHI14" s="2086"/>
      <c r="FHJ14" s="2086"/>
      <c r="FHK14" s="2086"/>
      <c r="FHL14" s="2086"/>
      <c r="FHM14" s="2086"/>
      <c r="FHN14" s="2086"/>
      <c r="FHO14" s="2086"/>
      <c r="FHP14" s="2086"/>
      <c r="FHQ14" s="2086"/>
      <c r="FHR14" s="2086"/>
      <c r="FHS14" s="2086"/>
      <c r="FHT14" s="2086"/>
      <c r="FHU14" s="2086"/>
      <c r="FHV14" s="2086"/>
      <c r="FHW14" s="2086"/>
      <c r="FHX14" s="2086"/>
      <c r="FHY14" s="2086"/>
      <c r="FHZ14" s="2086"/>
      <c r="FIA14" s="2086"/>
      <c r="FIB14" s="2086"/>
      <c r="FIC14" s="2086"/>
      <c r="FID14" s="2086"/>
      <c r="FIE14" s="2086"/>
      <c r="FIF14" s="2086"/>
      <c r="FIG14" s="2086"/>
      <c r="FIH14" s="2086"/>
      <c r="FII14" s="2086"/>
      <c r="FIJ14" s="2086"/>
      <c r="FIK14" s="2086"/>
      <c r="FIL14" s="2086"/>
      <c r="FIM14" s="2086"/>
      <c r="FIN14" s="2086"/>
      <c r="FIO14" s="2086"/>
      <c r="FIP14" s="2086"/>
      <c r="FIQ14" s="2086"/>
      <c r="FIR14" s="2086"/>
      <c r="FIS14" s="2086"/>
      <c r="FIT14" s="2086"/>
      <c r="FIU14" s="2086"/>
      <c r="FIV14" s="2086"/>
      <c r="FIW14" s="2086"/>
      <c r="FIX14" s="2086"/>
      <c r="FIY14" s="2086"/>
      <c r="FIZ14" s="2086"/>
      <c r="FJA14" s="2086"/>
      <c r="FJB14" s="2086"/>
      <c r="FJC14" s="2086"/>
      <c r="FJD14" s="2086"/>
      <c r="FJE14" s="2086"/>
      <c r="FJF14" s="2086"/>
      <c r="FJG14" s="2086"/>
      <c r="FJH14" s="2086"/>
      <c r="FJI14" s="2086"/>
      <c r="FJJ14" s="2086"/>
      <c r="FJK14" s="2086"/>
      <c r="FJL14" s="2086"/>
      <c r="FJM14" s="2086"/>
      <c r="FJN14" s="2086"/>
      <c r="FJO14" s="2086"/>
      <c r="FJP14" s="2086"/>
      <c r="FJQ14" s="2086"/>
      <c r="FJR14" s="2086"/>
      <c r="FJS14" s="2086"/>
      <c r="FJT14" s="2086"/>
      <c r="FJU14" s="2086"/>
      <c r="FJV14" s="2086"/>
      <c r="FJW14" s="2086"/>
      <c r="FJX14" s="2086"/>
      <c r="FJY14" s="2086"/>
      <c r="FJZ14" s="2086"/>
      <c r="FKA14" s="2086"/>
      <c r="FKB14" s="2086"/>
      <c r="FKC14" s="2086"/>
      <c r="FKD14" s="2086"/>
      <c r="FKE14" s="2086"/>
      <c r="FKF14" s="2086"/>
      <c r="FKG14" s="2086"/>
      <c r="FKH14" s="2086"/>
      <c r="FKI14" s="2086"/>
      <c r="FKJ14" s="2086"/>
      <c r="FKK14" s="2086"/>
      <c r="FKL14" s="2086"/>
      <c r="FKM14" s="2086"/>
      <c r="FKN14" s="2086"/>
      <c r="FKO14" s="2086"/>
      <c r="FKP14" s="2086"/>
      <c r="FKQ14" s="2086"/>
      <c r="FKR14" s="2086"/>
      <c r="FKS14" s="2086"/>
      <c r="FKT14" s="2086"/>
      <c r="FKU14" s="2086"/>
      <c r="FKV14" s="2086"/>
      <c r="FKW14" s="2086"/>
      <c r="FKX14" s="2086"/>
      <c r="FKY14" s="2086"/>
      <c r="FKZ14" s="2086"/>
      <c r="FLA14" s="2086"/>
      <c r="FLB14" s="2086"/>
      <c r="FLC14" s="2086"/>
      <c r="FLD14" s="2086"/>
      <c r="FLE14" s="2086"/>
      <c r="FLF14" s="2086"/>
      <c r="FLG14" s="2086"/>
      <c r="FLH14" s="2086"/>
      <c r="FLI14" s="2086"/>
      <c r="FLJ14" s="2086"/>
      <c r="FLK14" s="2086"/>
      <c r="FLL14" s="2086"/>
      <c r="FLM14" s="2086"/>
      <c r="FLN14" s="2086"/>
      <c r="FLO14" s="2086"/>
      <c r="FLP14" s="2086"/>
      <c r="FLQ14" s="2086"/>
      <c r="FLR14" s="2086"/>
      <c r="FLS14" s="2086"/>
      <c r="FLT14" s="2086"/>
      <c r="FLU14" s="2086"/>
      <c r="FLV14" s="2086"/>
      <c r="FLW14" s="2086"/>
      <c r="FLX14" s="2086"/>
      <c r="FLY14" s="2086"/>
      <c r="FLZ14" s="2086"/>
      <c r="FMA14" s="2086"/>
      <c r="FMB14" s="2086"/>
      <c r="FMC14" s="2086"/>
      <c r="FMD14" s="2086"/>
      <c r="FME14" s="2086"/>
      <c r="FMF14" s="2086"/>
      <c r="FMG14" s="2086"/>
      <c r="FMH14" s="2086"/>
      <c r="FMI14" s="2086"/>
      <c r="FMJ14" s="2086"/>
      <c r="FMK14" s="2086"/>
      <c r="FML14" s="2086"/>
      <c r="FMM14" s="2086"/>
      <c r="FMN14" s="2086"/>
      <c r="FMO14" s="2086"/>
      <c r="FMP14" s="2086"/>
      <c r="FMQ14" s="2086"/>
      <c r="FMR14" s="2086"/>
      <c r="FMS14" s="2086"/>
      <c r="FMT14" s="2086"/>
      <c r="FMU14" s="2086"/>
      <c r="FMV14" s="2086"/>
      <c r="FMW14" s="2086"/>
      <c r="FMX14" s="2086"/>
      <c r="FMY14" s="2086"/>
      <c r="FMZ14" s="2086"/>
      <c r="FNA14" s="2086"/>
      <c r="FNB14" s="2086"/>
      <c r="FNC14" s="2086"/>
      <c r="FND14" s="2086"/>
      <c r="FNE14" s="2086"/>
      <c r="FNF14" s="2086"/>
      <c r="FNG14" s="2086"/>
      <c r="FNH14" s="2086"/>
      <c r="FNI14" s="2086"/>
      <c r="FNJ14" s="2086"/>
      <c r="FNK14" s="2086"/>
      <c r="FNL14" s="2086"/>
      <c r="FNM14" s="2086"/>
      <c r="FNN14" s="2086"/>
      <c r="FNO14" s="2086"/>
      <c r="FNP14" s="2086"/>
      <c r="FNQ14" s="2086"/>
      <c r="FNR14" s="2086"/>
      <c r="FNS14" s="2086"/>
      <c r="FNT14" s="2086"/>
      <c r="FNU14" s="2086"/>
      <c r="FNV14" s="2086"/>
      <c r="FNW14" s="2086"/>
      <c r="FNX14" s="2086"/>
      <c r="FNY14" s="2086"/>
      <c r="FNZ14" s="2086"/>
      <c r="FOA14" s="2086"/>
      <c r="FOB14" s="2086"/>
      <c r="FOC14" s="2086"/>
      <c r="FOD14" s="2086"/>
      <c r="FOE14" s="2086"/>
      <c r="FOF14" s="2086"/>
      <c r="FOG14" s="2086"/>
      <c r="FOH14" s="2086"/>
      <c r="FOI14" s="2086"/>
      <c r="FOJ14" s="2086"/>
      <c r="FOK14" s="2086"/>
      <c r="FOL14" s="2086"/>
      <c r="FOM14" s="2086"/>
      <c r="FON14" s="2086"/>
      <c r="FOO14" s="2086"/>
      <c r="FOP14" s="2086"/>
      <c r="FOQ14" s="2086"/>
      <c r="FOR14" s="2086"/>
      <c r="FOS14" s="2086"/>
      <c r="FOT14" s="2086"/>
      <c r="FOU14" s="2086"/>
      <c r="FOV14" s="2086"/>
      <c r="FOW14" s="2086"/>
      <c r="FOX14" s="2086"/>
      <c r="FOY14" s="2086"/>
      <c r="FOZ14" s="2086"/>
      <c r="FPA14" s="2086"/>
      <c r="FPB14" s="2086"/>
      <c r="FPC14" s="2086"/>
      <c r="FPD14" s="2086"/>
      <c r="FPE14" s="2086"/>
      <c r="FPF14" s="2086"/>
      <c r="FPG14" s="2086"/>
      <c r="FPH14" s="2086"/>
      <c r="FPI14" s="2086"/>
      <c r="FPJ14" s="2086"/>
      <c r="FPK14" s="2086"/>
      <c r="FPL14" s="2086"/>
      <c r="FPM14" s="2086"/>
      <c r="FPN14" s="2086"/>
      <c r="FPO14" s="2086"/>
      <c r="FPP14" s="2086"/>
      <c r="FPQ14" s="2086"/>
      <c r="FPR14" s="2086"/>
      <c r="FPS14" s="2086"/>
      <c r="FPT14" s="2086"/>
      <c r="FPU14" s="2086"/>
      <c r="FPV14" s="2086"/>
      <c r="FPW14" s="2086"/>
      <c r="FPX14" s="2086"/>
      <c r="FPY14" s="2086"/>
      <c r="FPZ14" s="2086"/>
      <c r="FQA14" s="2086"/>
      <c r="FQB14" s="2086"/>
      <c r="FQC14" s="2086"/>
      <c r="FQD14" s="2086"/>
      <c r="FQE14" s="2086"/>
      <c r="FQF14" s="2086"/>
      <c r="FQG14" s="2086"/>
      <c r="FQH14" s="2086"/>
      <c r="FQI14" s="2086"/>
      <c r="FQJ14" s="2086"/>
      <c r="FQK14" s="2086"/>
      <c r="FQL14" s="2086"/>
      <c r="FQM14" s="2086"/>
      <c r="FQN14" s="2086"/>
      <c r="FQO14" s="2086"/>
      <c r="FQP14" s="2086"/>
      <c r="FQQ14" s="2086"/>
      <c r="FQR14" s="2086"/>
      <c r="FQS14" s="2086"/>
      <c r="FQT14" s="2086"/>
      <c r="FQU14" s="2086"/>
      <c r="FQV14" s="2086"/>
      <c r="FQW14" s="2086"/>
      <c r="FQX14" s="2086"/>
      <c r="FQY14" s="2086"/>
      <c r="FQZ14" s="2086"/>
      <c r="FRA14" s="2086"/>
      <c r="FRB14" s="2086"/>
      <c r="FRC14" s="2086"/>
      <c r="FRD14" s="2086"/>
      <c r="FRE14" s="2086"/>
      <c r="FRF14" s="2086"/>
      <c r="FRG14" s="2086"/>
      <c r="FRH14" s="2086"/>
      <c r="FRI14" s="2086"/>
      <c r="FRJ14" s="2086"/>
      <c r="FRK14" s="2086"/>
      <c r="FRL14" s="2086"/>
      <c r="FRM14" s="2086"/>
      <c r="FRN14" s="2086"/>
      <c r="FRO14" s="2086"/>
      <c r="FRP14" s="2086"/>
      <c r="FRQ14" s="2086"/>
      <c r="FRR14" s="2086"/>
      <c r="FRS14" s="2086"/>
      <c r="FRT14" s="2086"/>
      <c r="FRU14" s="2086"/>
      <c r="FRV14" s="2086"/>
      <c r="FRW14" s="2086"/>
      <c r="FRX14" s="2086"/>
      <c r="FRY14" s="2086"/>
      <c r="FRZ14" s="2086"/>
      <c r="FSA14" s="2086"/>
      <c r="FSB14" s="2086"/>
      <c r="FSC14" s="2086"/>
      <c r="FSD14" s="2086"/>
      <c r="FSE14" s="2086"/>
      <c r="FSF14" s="2086"/>
      <c r="FSG14" s="2086"/>
      <c r="FSH14" s="2086"/>
      <c r="FSI14" s="2086"/>
      <c r="FSJ14" s="2086"/>
      <c r="FSK14" s="2086"/>
      <c r="FSL14" s="2086"/>
      <c r="FSM14" s="2086"/>
      <c r="FSN14" s="2086"/>
      <c r="FSO14" s="2086"/>
      <c r="FSP14" s="2086"/>
      <c r="FSQ14" s="2086"/>
      <c r="FSR14" s="2086"/>
      <c r="FSS14" s="2086"/>
      <c r="FST14" s="2086"/>
      <c r="FSU14" s="2086"/>
      <c r="FSV14" s="2086"/>
      <c r="FSW14" s="2086"/>
      <c r="FSX14" s="2086"/>
      <c r="FSY14" s="2086"/>
      <c r="FSZ14" s="2086"/>
      <c r="FTA14" s="2086"/>
      <c r="FTB14" s="2086"/>
      <c r="FTC14" s="2086"/>
      <c r="FTD14" s="2086"/>
      <c r="FTE14" s="2086"/>
      <c r="FTF14" s="2086"/>
      <c r="FTG14" s="2086"/>
      <c r="FTH14" s="2086"/>
      <c r="FTI14" s="2086"/>
      <c r="FTJ14" s="2086"/>
      <c r="FTK14" s="2086"/>
      <c r="FTL14" s="2086"/>
      <c r="FTM14" s="2086"/>
      <c r="FTN14" s="2086"/>
      <c r="FTO14" s="2086"/>
      <c r="FTP14" s="2086"/>
      <c r="FTQ14" s="2086"/>
      <c r="FTR14" s="2086"/>
      <c r="FTS14" s="2086"/>
      <c r="FTT14" s="2086"/>
      <c r="FTU14" s="2086"/>
      <c r="FTV14" s="2086"/>
      <c r="FTW14" s="2086"/>
      <c r="FTX14" s="2086"/>
      <c r="FTY14" s="2086"/>
      <c r="FTZ14" s="2086"/>
      <c r="FUA14" s="2086"/>
      <c r="FUB14" s="2086"/>
      <c r="FUC14" s="2086"/>
      <c r="FUD14" s="2086"/>
      <c r="FUE14" s="2086"/>
      <c r="FUF14" s="2086"/>
      <c r="FUG14" s="2086"/>
      <c r="FUH14" s="2086"/>
      <c r="FUI14" s="2086"/>
      <c r="FUJ14" s="2086"/>
      <c r="FUK14" s="2086"/>
      <c r="FUL14" s="2086"/>
      <c r="FUM14" s="2086"/>
      <c r="FUN14" s="2086"/>
      <c r="FUO14" s="2086"/>
      <c r="FUP14" s="2086"/>
      <c r="FUQ14" s="2086"/>
      <c r="FUR14" s="2086"/>
      <c r="FUS14" s="2086"/>
      <c r="FUT14" s="2086"/>
      <c r="FUU14" s="2086"/>
      <c r="FUV14" s="2086"/>
      <c r="FUW14" s="2086"/>
      <c r="FUX14" s="2086"/>
      <c r="FUY14" s="2086"/>
      <c r="FUZ14" s="2086"/>
      <c r="FVA14" s="2086"/>
      <c r="FVB14" s="2086"/>
      <c r="FVC14" s="2086"/>
      <c r="FVD14" s="2086"/>
      <c r="FVE14" s="2086"/>
      <c r="FVF14" s="2086"/>
      <c r="FVG14" s="2086"/>
      <c r="FVH14" s="2086"/>
      <c r="FVI14" s="2086"/>
      <c r="FVJ14" s="2086"/>
      <c r="FVK14" s="2086"/>
      <c r="FVL14" s="2086"/>
      <c r="FVM14" s="2086"/>
      <c r="FVN14" s="2086"/>
      <c r="FVO14" s="2086"/>
      <c r="FVP14" s="2086"/>
      <c r="FVQ14" s="2086"/>
      <c r="FVR14" s="2086"/>
      <c r="FVS14" s="2086"/>
      <c r="FVT14" s="2086"/>
      <c r="FVU14" s="2086"/>
      <c r="FVV14" s="2086"/>
      <c r="FVW14" s="2086"/>
      <c r="FVX14" s="2086"/>
      <c r="FVY14" s="2086"/>
      <c r="FVZ14" s="2086"/>
      <c r="FWA14" s="2086"/>
      <c r="FWB14" s="2086"/>
      <c r="FWC14" s="2086"/>
      <c r="FWD14" s="2086"/>
      <c r="FWE14" s="2086"/>
      <c r="FWF14" s="2086"/>
      <c r="FWG14" s="2086"/>
      <c r="FWH14" s="2086"/>
      <c r="FWI14" s="2086"/>
      <c r="FWJ14" s="2086"/>
      <c r="FWK14" s="2086"/>
      <c r="FWL14" s="2086"/>
      <c r="FWM14" s="2086"/>
      <c r="FWN14" s="2086"/>
      <c r="FWO14" s="2086"/>
      <c r="FWP14" s="2086"/>
      <c r="FWQ14" s="2086"/>
      <c r="FWR14" s="2086"/>
      <c r="FWS14" s="2086"/>
      <c r="FWT14" s="2086"/>
      <c r="FWU14" s="2086"/>
      <c r="FWV14" s="2086"/>
      <c r="FWW14" s="2086"/>
      <c r="FWX14" s="2086"/>
      <c r="FWY14" s="2086"/>
      <c r="FWZ14" s="2086"/>
      <c r="FXA14" s="2086"/>
      <c r="FXB14" s="2086"/>
      <c r="FXC14" s="2086"/>
      <c r="FXD14" s="2086"/>
      <c r="FXE14" s="2086"/>
      <c r="FXF14" s="2086"/>
      <c r="FXG14" s="2086"/>
      <c r="FXH14" s="2086"/>
      <c r="FXI14" s="2086"/>
      <c r="FXJ14" s="2086"/>
      <c r="FXK14" s="2086"/>
      <c r="FXL14" s="2086"/>
      <c r="FXM14" s="2086"/>
      <c r="FXN14" s="2086"/>
      <c r="FXO14" s="2086"/>
      <c r="FXP14" s="2086"/>
      <c r="FXQ14" s="2086"/>
      <c r="FXR14" s="2086"/>
      <c r="FXS14" s="2086"/>
      <c r="FXT14" s="2086"/>
      <c r="FXU14" s="2086"/>
      <c r="FXV14" s="2086"/>
      <c r="FXW14" s="2086"/>
      <c r="FXX14" s="2086"/>
      <c r="FXY14" s="2086"/>
      <c r="FXZ14" s="2086"/>
      <c r="FYA14" s="2086"/>
      <c r="FYB14" s="2086"/>
      <c r="FYC14" s="2086"/>
      <c r="FYD14" s="2086"/>
      <c r="FYE14" s="2086"/>
      <c r="FYF14" s="2086"/>
      <c r="FYG14" s="2086"/>
      <c r="FYH14" s="2086"/>
      <c r="FYI14" s="2086"/>
      <c r="FYJ14" s="2086"/>
      <c r="FYK14" s="2086"/>
      <c r="FYL14" s="2086"/>
      <c r="FYM14" s="2086"/>
      <c r="FYN14" s="2086"/>
      <c r="FYO14" s="2086"/>
      <c r="FYP14" s="2086"/>
      <c r="FYQ14" s="2086"/>
      <c r="FYR14" s="2086"/>
      <c r="FYS14" s="2086"/>
      <c r="FYT14" s="2086"/>
      <c r="FYU14" s="2086"/>
      <c r="FYV14" s="2086"/>
      <c r="FYW14" s="2086"/>
      <c r="FYX14" s="2086"/>
      <c r="FYY14" s="2086"/>
      <c r="FYZ14" s="2086"/>
      <c r="FZA14" s="2086"/>
      <c r="FZB14" s="2086"/>
      <c r="FZC14" s="2086"/>
      <c r="FZD14" s="2086"/>
      <c r="FZE14" s="2086"/>
      <c r="FZF14" s="2086"/>
      <c r="FZG14" s="2086"/>
      <c r="FZH14" s="2086"/>
      <c r="FZI14" s="2086"/>
      <c r="FZJ14" s="2086"/>
      <c r="FZK14" s="2086"/>
      <c r="FZL14" s="2086"/>
      <c r="FZM14" s="2086"/>
      <c r="FZN14" s="2086"/>
      <c r="FZO14" s="2086"/>
      <c r="FZP14" s="2086"/>
      <c r="FZQ14" s="2086"/>
      <c r="FZR14" s="2086"/>
      <c r="FZS14" s="2086"/>
      <c r="FZT14" s="2086"/>
      <c r="FZU14" s="2086"/>
      <c r="FZV14" s="2086"/>
      <c r="FZW14" s="2086"/>
      <c r="FZX14" s="2086"/>
      <c r="FZY14" s="2086"/>
      <c r="FZZ14" s="2086"/>
      <c r="GAA14" s="2086"/>
      <c r="GAB14" s="2086"/>
      <c r="GAC14" s="2086"/>
      <c r="GAD14" s="2086"/>
      <c r="GAE14" s="2086"/>
      <c r="GAF14" s="2086"/>
      <c r="GAG14" s="2086"/>
      <c r="GAH14" s="2086"/>
      <c r="GAI14" s="2086"/>
      <c r="GAJ14" s="2086"/>
      <c r="GAK14" s="2086"/>
      <c r="GAL14" s="2086"/>
      <c r="GAM14" s="2086"/>
      <c r="GAN14" s="2086"/>
      <c r="GAO14" s="2086"/>
      <c r="GAP14" s="2086"/>
      <c r="GAQ14" s="2086"/>
      <c r="GAR14" s="2086"/>
      <c r="GAS14" s="2086"/>
      <c r="GAT14" s="2086"/>
      <c r="GAU14" s="2086"/>
      <c r="GAV14" s="2086"/>
      <c r="GAW14" s="2086"/>
      <c r="GAX14" s="2086"/>
      <c r="GAY14" s="2086"/>
      <c r="GAZ14" s="2086"/>
      <c r="GBA14" s="2086"/>
      <c r="GBB14" s="2086"/>
      <c r="GBC14" s="2086"/>
      <c r="GBD14" s="2086"/>
      <c r="GBE14" s="2086"/>
      <c r="GBF14" s="2086"/>
      <c r="GBG14" s="2086"/>
      <c r="GBH14" s="2086"/>
      <c r="GBI14" s="2086"/>
      <c r="GBJ14" s="2086"/>
      <c r="GBK14" s="2086"/>
      <c r="GBL14" s="2086"/>
      <c r="GBM14" s="2086"/>
      <c r="GBN14" s="2086"/>
      <c r="GBO14" s="2086"/>
      <c r="GBP14" s="2086"/>
      <c r="GBQ14" s="2086"/>
      <c r="GBR14" s="2086"/>
      <c r="GBS14" s="2086"/>
      <c r="GBT14" s="2086"/>
      <c r="GBU14" s="2086"/>
      <c r="GBV14" s="2086"/>
      <c r="GBW14" s="2086"/>
      <c r="GBX14" s="2086"/>
      <c r="GBY14" s="2086"/>
      <c r="GBZ14" s="2086"/>
      <c r="GCA14" s="2086"/>
      <c r="GCB14" s="2086"/>
      <c r="GCC14" s="2086"/>
      <c r="GCD14" s="2086"/>
      <c r="GCE14" s="2086"/>
      <c r="GCF14" s="2086"/>
      <c r="GCG14" s="2086"/>
      <c r="GCH14" s="2086"/>
      <c r="GCI14" s="2086"/>
      <c r="GCJ14" s="2086"/>
      <c r="GCK14" s="2086"/>
      <c r="GCL14" s="2086"/>
      <c r="GCM14" s="2086"/>
      <c r="GCN14" s="2086"/>
      <c r="GCO14" s="2086"/>
      <c r="GCP14" s="2086"/>
      <c r="GCQ14" s="2086"/>
      <c r="GCR14" s="2086"/>
      <c r="GCS14" s="2086"/>
      <c r="GCT14" s="2086"/>
      <c r="GCU14" s="2086"/>
      <c r="GCV14" s="2086"/>
      <c r="GCW14" s="2086"/>
      <c r="GCX14" s="2086"/>
      <c r="GCY14" s="2086"/>
      <c r="GCZ14" s="2086"/>
      <c r="GDA14" s="2086"/>
      <c r="GDB14" s="2086"/>
      <c r="GDC14" s="2086"/>
      <c r="GDD14" s="2086"/>
      <c r="GDE14" s="2086"/>
      <c r="GDF14" s="2086"/>
      <c r="GDG14" s="2086"/>
      <c r="GDH14" s="2086"/>
      <c r="GDI14" s="2086"/>
      <c r="GDJ14" s="2086"/>
      <c r="GDK14" s="2086"/>
      <c r="GDL14" s="2086"/>
      <c r="GDM14" s="2086"/>
      <c r="GDN14" s="2086"/>
      <c r="GDO14" s="2086"/>
      <c r="GDP14" s="2086"/>
      <c r="GDQ14" s="2086"/>
      <c r="GDR14" s="2086"/>
      <c r="GDS14" s="2086"/>
      <c r="GDT14" s="2086"/>
      <c r="GDU14" s="2086"/>
      <c r="GDV14" s="2086"/>
      <c r="GDW14" s="2086"/>
      <c r="GDX14" s="2086"/>
      <c r="GDY14" s="2086"/>
      <c r="GDZ14" s="2086"/>
      <c r="GEA14" s="2086"/>
      <c r="GEB14" s="2086"/>
      <c r="GEC14" s="2086"/>
      <c r="GED14" s="2086"/>
      <c r="GEE14" s="2086"/>
      <c r="GEF14" s="2086"/>
      <c r="GEG14" s="2086"/>
      <c r="GEH14" s="2086"/>
      <c r="GEI14" s="2086"/>
      <c r="GEJ14" s="2086"/>
      <c r="GEK14" s="2086"/>
      <c r="GEL14" s="2086"/>
      <c r="GEM14" s="2086"/>
      <c r="GEN14" s="2086"/>
      <c r="GEO14" s="2086"/>
      <c r="GEP14" s="2086"/>
      <c r="GEQ14" s="2086"/>
      <c r="GER14" s="2086"/>
      <c r="GES14" s="2086"/>
      <c r="GET14" s="2086"/>
      <c r="GEU14" s="2086"/>
      <c r="GEV14" s="2086"/>
      <c r="GEW14" s="2086"/>
      <c r="GEX14" s="2086"/>
      <c r="GEY14" s="2086"/>
      <c r="GEZ14" s="2086"/>
      <c r="GFA14" s="2086"/>
      <c r="GFB14" s="2086"/>
      <c r="GFC14" s="2086"/>
      <c r="GFD14" s="2086"/>
      <c r="GFE14" s="2086"/>
      <c r="GFF14" s="2086"/>
      <c r="GFG14" s="2086"/>
      <c r="GFH14" s="2086"/>
      <c r="GFI14" s="2086"/>
      <c r="GFJ14" s="2086"/>
      <c r="GFK14" s="2086"/>
      <c r="GFL14" s="2086"/>
      <c r="GFM14" s="2086"/>
      <c r="GFN14" s="2086"/>
      <c r="GFO14" s="2086"/>
      <c r="GFP14" s="2086"/>
      <c r="GFQ14" s="2086"/>
      <c r="GFR14" s="2086"/>
      <c r="GFS14" s="2086"/>
      <c r="GFT14" s="2086"/>
      <c r="GFU14" s="2086"/>
      <c r="GFV14" s="2086"/>
      <c r="GFW14" s="2086"/>
      <c r="GFX14" s="2086"/>
      <c r="GFY14" s="2086"/>
      <c r="GFZ14" s="2086"/>
      <c r="GGA14" s="2086"/>
      <c r="GGB14" s="2086"/>
      <c r="GGC14" s="2086"/>
      <c r="GGD14" s="2086"/>
      <c r="GGE14" s="2086"/>
      <c r="GGF14" s="2086"/>
      <c r="GGG14" s="2086"/>
      <c r="GGH14" s="2086"/>
      <c r="GGI14" s="2086"/>
      <c r="GGJ14" s="2086"/>
      <c r="GGK14" s="2086"/>
      <c r="GGL14" s="2086"/>
      <c r="GGM14" s="2086"/>
      <c r="GGN14" s="2086"/>
      <c r="GGO14" s="2086"/>
      <c r="GGP14" s="2086"/>
      <c r="GGQ14" s="2086"/>
      <c r="GGR14" s="2086"/>
      <c r="GGS14" s="2086"/>
      <c r="GGT14" s="2086"/>
      <c r="GGU14" s="2086"/>
      <c r="GGV14" s="2086"/>
      <c r="GGW14" s="2086"/>
      <c r="GGX14" s="2086"/>
      <c r="GGY14" s="2086"/>
      <c r="GGZ14" s="2086"/>
      <c r="GHA14" s="2086"/>
      <c r="GHB14" s="2086"/>
      <c r="GHC14" s="2086"/>
      <c r="GHD14" s="2086"/>
      <c r="GHE14" s="2086"/>
      <c r="GHF14" s="2086"/>
      <c r="GHG14" s="2086"/>
      <c r="GHH14" s="2086"/>
      <c r="GHI14" s="2086"/>
      <c r="GHJ14" s="2086"/>
      <c r="GHK14" s="2086"/>
      <c r="GHL14" s="2086"/>
      <c r="GHM14" s="2086"/>
      <c r="GHN14" s="2086"/>
      <c r="GHO14" s="2086"/>
      <c r="GHP14" s="2086"/>
      <c r="GHQ14" s="2086"/>
      <c r="GHR14" s="2086"/>
      <c r="GHS14" s="2086"/>
      <c r="GHT14" s="2086"/>
      <c r="GHU14" s="2086"/>
      <c r="GHV14" s="2086"/>
      <c r="GHW14" s="2086"/>
      <c r="GHX14" s="2086"/>
      <c r="GHY14" s="2086"/>
      <c r="GHZ14" s="2086"/>
      <c r="GIA14" s="2086"/>
      <c r="GIB14" s="2086"/>
      <c r="GIC14" s="2086"/>
      <c r="GID14" s="2086"/>
      <c r="GIE14" s="2086"/>
      <c r="GIF14" s="2086"/>
      <c r="GIG14" s="2086"/>
      <c r="GIH14" s="2086"/>
      <c r="GII14" s="2086"/>
      <c r="GIJ14" s="2086"/>
      <c r="GIK14" s="2086"/>
      <c r="GIL14" s="2086"/>
      <c r="GIM14" s="2086"/>
      <c r="GIN14" s="2086"/>
      <c r="GIO14" s="2086"/>
      <c r="GIP14" s="2086"/>
      <c r="GIQ14" s="2086"/>
      <c r="GIR14" s="2086"/>
      <c r="GIS14" s="2086"/>
      <c r="GIT14" s="2086"/>
      <c r="GIU14" s="2086"/>
      <c r="GIV14" s="2086"/>
      <c r="GIW14" s="2086"/>
      <c r="GIX14" s="2086"/>
      <c r="GIY14" s="2086"/>
      <c r="GIZ14" s="2086"/>
      <c r="GJA14" s="2086"/>
      <c r="GJB14" s="2086"/>
      <c r="GJC14" s="2086"/>
      <c r="GJD14" s="2086"/>
      <c r="GJE14" s="2086"/>
      <c r="GJF14" s="2086"/>
      <c r="GJG14" s="2086"/>
      <c r="GJH14" s="2086"/>
      <c r="GJI14" s="2086"/>
      <c r="GJJ14" s="2086"/>
      <c r="GJK14" s="2086"/>
      <c r="GJL14" s="2086"/>
      <c r="GJM14" s="2086"/>
      <c r="GJN14" s="2086"/>
      <c r="GJO14" s="2086"/>
      <c r="GJP14" s="2086"/>
      <c r="GJQ14" s="2086"/>
      <c r="GJR14" s="2086"/>
      <c r="GJS14" s="2086"/>
      <c r="GJT14" s="2086"/>
      <c r="GJU14" s="2086"/>
      <c r="GJV14" s="2086"/>
      <c r="GJW14" s="2086"/>
      <c r="GJX14" s="2086"/>
      <c r="GJY14" s="2086"/>
      <c r="GJZ14" s="2086"/>
      <c r="GKA14" s="2086"/>
      <c r="GKB14" s="2086"/>
      <c r="GKC14" s="2086"/>
      <c r="GKD14" s="2086"/>
      <c r="GKE14" s="2086"/>
      <c r="GKF14" s="2086"/>
      <c r="GKG14" s="2086"/>
      <c r="GKH14" s="2086"/>
      <c r="GKI14" s="2086"/>
      <c r="GKJ14" s="2086"/>
      <c r="GKK14" s="2086"/>
      <c r="GKL14" s="2086"/>
      <c r="GKM14" s="2086"/>
      <c r="GKN14" s="2086"/>
      <c r="GKO14" s="2086"/>
      <c r="GKP14" s="2086"/>
      <c r="GKQ14" s="2086"/>
      <c r="GKR14" s="2086"/>
      <c r="GKS14" s="2086"/>
      <c r="GKT14" s="2086"/>
      <c r="GKU14" s="2086"/>
      <c r="GKV14" s="2086"/>
      <c r="GKW14" s="2086"/>
      <c r="GKX14" s="2086"/>
      <c r="GKY14" s="2086"/>
      <c r="GKZ14" s="2086"/>
      <c r="GLA14" s="2086"/>
      <c r="GLB14" s="2086"/>
      <c r="GLC14" s="2086"/>
      <c r="GLD14" s="2086"/>
      <c r="GLE14" s="2086"/>
      <c r="GLF14" s="2086"/>
      <c r="GLG14" s="2086"/>
      <c r="GLH14" s="2086"/>
      <c r="GLI14" s="2086"/>
      <c r="GLJ14" s="2086"/>
      <c r="GLK14" s="2086"/>
      <c r="GLL14" s="2086"/>
      <c r="GLM14" s="2086"/>
      <c r="GLN14" s="2086"/>
      <c r="GLO14" s="2086"/>
      <c r="GLP14" s="2086"/>
      <c r="GLQ14" s="2086"/>
      <c r="GLR14" s="2086"/>
      <c r="GLS14" s="2086"/>
      <c r="GLT14" s="2086"/>
      <c r="GLU14" s="2086"/>
      <c r="GLV14" s="2086"/>
      <c r="GLW14" s="2086"/>
      <c r="GLX14" s="2086"/>
      <c r="GLY14" s="2086"/>
      <c r="GLZ14" s="2086"/>
      <c r="GMA14" s="2086"/>
      <c r="GMB14" s="2086"/>
      <c r="GMC14" s="2086"/>
      <c r="GMD14" s="2086"/>
      <c r="GME14" s="2086"/>
      <c r="GMF14" s="2086"/>
      <c r="GMG14" s="2086"/>
      <c r="GMH14" s="2086"/>
      <c r="GMI14" s="2086"/>
      <c r="GMJ14" s="2086"/>
      <c r="GMK14" s="2086"/>
      <c r="GML14" s="2086"/>
      <c r="GMM14" s="2086"/>
      <c r="GMN14" s="2086"/>
      <c r="GMO14" s="2086"/>
      <c r="GMP14" s="2086"/>
      <c r="GMQ14" s="2086"/>
      <c r="GMR14" s="2086"/>
      <c r="GMS14" s="2086"/>
      <c r="GMT14" s="2086"/>
      <c r="GMU14" s="2086"/>
      <c r="GMV14" s="2086"/>
      <c r="GMW14" s="2086"/>
      <c r="GMX14" s="2086"/>
      <c r="GMY14" s="2086"/>
      <c r="GMZ14" s="2086"/>
      <c r="GNA14" s="2086"/>
      <c r="GNB14" s="2086"/>
      <c r="GNC14" s="2086"/>
      <c r="GND14" s="2086"/>
      <c r="GNE14" s="2086"/>
      <c r="GNF14" s="2086"/>
      <c r="GNG14" s="2086"/>
      <c r="GNH14" s="2086"/>
      <c r="GNI14" s="2086"/>
      <c r="GNJ14" s="2086"/>
      <c r="GNK14" s="2086"/>
      <c r="GNL14" s="2086"/>
      <c r="GNM14" s="2086"/>
      <c r="GNN14" s="2086"/>
      <c r="GNO14" s="2086"/>
      <c r="GNP14" s="2086"/>
      <c r="GNQ14" s="2086"/>
      <c r="GNR14" s="2086"/>
      <c r="GNS14" s="2086"/>
      <c r="GNT14" s="2086"/>
      <c r="GNU14" s="2086"/>
      <c r="GNV14" s="2086"/>
      <c r="GNW14" s="2086"/>
      <c r="GNX14" s="2086"/>
      <c r="GNY14" s="2086"/>
      <c r="GNZ14" s="2086"/>
      <c r="GOA14" s="2086"/>
      <c r="GOB14" s="2086"/>
      <c r="GOC14" s="2086"/>
      <c r="GOD14" s="2086"/>
      <c r="GOE14" s="2086"/>
      <c r="GOF14" s="2086"/>
      <c r="GOG14" s="2086"/>
      <c r="GOH14" s="2086"/>
      <c r="GOI14" s="2086"/>
      <c r="GOJ14" s="2086"/>
      <c r="GOK14" s="2086"/>
      <c r="GOL14" s="2086"/>
      <c r="GOM14" s="2086"/>
      <c r="GON14" s="2086"/>
      <c r="GOO14" s="2086"/>
      <c r="GOP14" s="2086"/>
      <c r="GOQ14" s="2086"/>
      <c r="GOR14" s="2086"/>
      <c r="GOS14" s="2086"/>
      <c r="GOT14" s="2086"/>
      <c r="GOU14" s="2086"/>
      <c r="GOV14" s="2086"/>
      <c r="GOW14" s="2086"/>
      <c r="GOX14" s="2086"/>
      <c r="GOY14" s="2086"/>
      <c r="GOZ14" s="2086"/>
      <c r="GPA14" s="2086"/>
      <c r="GPB14" s="2086"/>
      <c r="GPC14" s="2086"/>
      <c r="GPD14" s="2086"/>
      <c r="GPE14" s="2086"/>
      <c r="GPF14" s="2086"/>
      <c r="GPG14" s="2086"/>
      <c r="GPH14" s="2086"/>
      <c r="GPI14" s="2086"/>
      <c r="GPJ14" s="2086"/>
      <c r="GPK14" s="2086"/>
      <c r="GPL14" s="2086"/>
      <c r="GPM14" s="2086"/>
      <c r="GPN14" s="2086"/>
      <c r="GPO14" s="2086"/>
      <c r="GPP14" s="2086"/>
      <c r="GPQ14" s="2086"/>
      <c r="GPR14" s="2086"/>
      <c r="GPS14" s="2086"/>
      <c r="GPT14" s="2086"/>
      <c r="GPU14" s="2086"/>
      <c r="GPV14" s="2086"/>
      <c r="GPW14" s="2086"/>
      <c r="GPX14" s="2086"/>
      <c r="GPY14" s="2086"/>
      <c r="GPZ14" s="2086"/>
      <c r="GQA14" s="2086"/>
      <c r="GQB14" s="2086"/>
      <c r="GQC14" s="2086"/>
      <c r="GQD14" s="2086"/>
      <c r="GQE14" s="2086"/>
      <c r="GQF14" s="2086"/>
      <c r="GQG14" s="2086"/>
      <c r="GQH14" s="2086"/>
      <c r="GQI14" s="2086"/>
      <c r="GQJ14" s="2086"/>
      <c r="GQK14" s="2086"/>
      <c r="GQL14" s="2086"/>
      <c r="GQM14" s="2086"/>
      <c r="GQN14" s="2086"/>
      <c r="GQO14" s="2086"/>
      <c r="GQP14" s="2086"/>
      <c r="GQQ14" s="2086"/>
      <c r="GQR14" s="2086"/>
      <c r="GQS14" s="2086"/>
      <c r="GQT14" s="2086"/>
      <c r="GQU14" s="2086"/>
      <c r="GQV14" s="2086"/>
      <c r="GQW14" s="2086"/>
      <c r="GQX14" s="2086"/>
      <c r="GQY14" s="2086"/>
      <c r="GQZ14" s="2086"/>
      <c r="GRA14" s="2086"/>
      <c r="GRB14" s="2086"/>
      <c r="GRC14" s="2086"/>
      <c r="GRD14" s="2086"/>
      <c r="GRE14" s="2086"/>
      <c r="GRF14" s="2086"/>
      <c r="GRG14" s="2086"/>
      <c r="GRH14" s="2086"/>
      <c r="GRI14" s="2086"/>
      <c r="GRJ14" s="2086"/>
      <c r="GRK14" s="2086"/>
      <c r="GRL14" s="2086"/>
      <c r="GRM14" s="2086"/>
      <c r="GRN14" s="2086"/>
      <c r="GRO14" s="2086"/>
      <c r="GRP14" s="2086"/>
      <c r="GRQ14" s="2086"/>
      <c r="GRR14" s="2086"/>
      <c r="GRS14" s="2086"/>
      <c r="GRT14" s="2086"/>
      <c r="GRU14" s="2086"/>
      <c r="GRV14" s="2086"/>
      <c r="GRW14" s="2086"/>
      <c r="GRX14" s="2086"/>
      <c r="GRY14" s="2086"/>
      <c r="GRZ14" s="2086"/>
      <c r="GSA14" s="2086"/>
      <c r="GSB14" s="2086"/>
      <c r="GSC14" s="2086"/>
      <c r="GSD14" s="2086"/>
      <c r="GSE14" s="2086"/>
      <c r="GSF14" s="2086"/>
      <c r="GSG14" s="2086"/>
      <c r="GSH14" s="2086"/>
      <c r="GSI14" s="2086"/>
      <c r="GSJ14" s="2086"/>
      <c r="GSK14" s="2086"/>
      <c r="GSL14" s="2086"/>
      <c r="GSM14" s="2086"/>
      <c r="GSN14" s="2086"/>
      <c r="GSO14" s="2086"/>
      <c r="GSP14" s="2086"/>
      <c r="GSQ14" s="2086"/>
      <c r="GSR14" s="2086"/>
      <c r="GSS14" s="2086"/>
      <c r="GST14" s="2086"/>
      <c r="GSU14" s="2086"/>
      <c r="GSV14" s="2086"/>
      <c r="GSW14" s="2086"/>
      <c r="GSX14" s="2086"/>
      <c r="GSY14" s="2086"/>
      <c r="GSZ14" s="2086"/>
      <c r="GTA14" s="2086"/>
      <c r="GTB14" s="2086"/>
      <c r="GTC14" s="2086"/>
      <c r="GTD14" s="2086"/>
      <c r="GTE14" s="2086"/>
      <c r="GTF14" s="2086"/>
      <c r="GTG14" s="2086"/>
      <c r="GTH14" s="2086"/>
      <c r="GTI14" s="2086"/>
      <c r="GTJ14" s="2086"/>
      <c r="GTK14" s="2086"/>
      <c r="GTL14" s="2086"/>
      <c r="GTM14" s="2086"/>
      <c r="GTN14" s="2086"/>
      <c r="GTO14" s="2086"/>
      <c r="GTP14" s="2086"/>
      <c r="GTQ14" s="2086"/>
      <c r="GTR14" s="2086"/>
      <c r="GTS14" s="2086"/>
      <c r="GTT14" s="2086"/>
      <c r="GTU14" s="2086"/>
      <c r="GTV14" s="2086"/>
      <c r="GTW14" s="2086"/>
      <c r="GTX14" s="2086"/>
      <c r="GTY14" s="2086"/>
      <c r="GTZ14" s="2086"/>
      <c r="GUA14" s="2086"/>
      <c r="GUB14" s="2086"/>
      <c r="GUC14" s="2086"/>
      <c r="GUD14" s="2086"/>
      <c r="GUE14" s="2086"/>
      <c r="GUF14" s="2086"/>
      <c r="GUG14" s="2086"/>
      <c r="GUH14" s="2086"/>
      <c r="GUI14" s="2086"/>
      <c r="GUJ14" s="2086"/>
      <c r="GUK14" s="2086"/>
      <c r="GUL14" s="2086"/>
      <c r="GUM14" s="2086"/>
      <c r="GUN14" s="2086"/>
      <c r="GUO14" s="2086"/>
      <c r="GUP14" s="2086"/>
      <c r="GUQ14" s="2086"/>
      <c r="GUR14" s="2086"/>
      <c r="GUS14" s="2086"/>
      <c r="GUT14" s="2086"/>
      <c r="GUU14" s="2086"/>
      <c r="GUV14" s="2086"/>
      <c r="GUW14" s="2086"/>
      <c r="GUX14" s="2086"/>
      <c r="GUY14" s="2086"/>
      <c r="GUZ14" s="2086"/>
      <c r="GVA14" s="2086"/>
      <c r="GVB14" s="2086"/>
      <c r="GVC14" s="2086"/>
      <c r="GVD14" s="2086"/>
      <c r="GVE14" s="2086"/>
      <c r="GVF14" s="2086"/>
      <c r="GVG14" s="2086"/>
      <c r="GVH14" s="2086"/>
      <c r="GVI14" s="2086"/>
      <c r="GVJ14" s="2086"/>
      <c r="GVK14" s="2086"/>
      <c r="GVL14" s="2086"/>
      <c r="GVM14" s="2086"/>
      <c r="GVN14" s="2086"/>
      <c r="GVO14" s="2086"/>
      <c r="GVP14" s="2086"/>
      <c r="GVQ14" s="2086"/>
      <c r="GVR14" s="2086"/>
      <c r="GVS14" s="2086"/>
      <c r="GVT14" s="2086"/>
      <c r="GVU14" s="2086"/>
      <c r="GVV14" s="2086"/>
      <c r="GVW14" s="2086"/>
      <c r="GVX14" s="2086"/>
      <c r="GVY14" s="2086"/>
      <c r="GVZ14" s="2086"/>
      <c r="GWA14" s="2086"/>
      <c r="GWB14" s="2086"/>
      <c r="GWC14" s="2086"/>
      <c r="GWD14" s="2086"/>
      <c r="GWE14" s="2086"/>
      <c r="GWF14" s="2086"/>
      <c r="GWG14" s="2086"/>
      <c r="GWH14" s="2086"/>
      <c r="GWI14" s="2086"/>
      <c r="GWJ14" s="2086"/>
      <c r="GWK14" s="2086"/>
      <c r="GWL14" s="2086"/>
      <c r="GWM14" s="2086"/>
      <c r="GWN14" s="2086"/>
      <c r="GWO14" s="2086"/>
      <c r="GWP14" s="2086"/>
      <c r="GWQ14" s="2086"/>
      <c r="GWR14" s="2086"/>
      <c r="GWS14" s="2086"/>
      <c r="GWT14" s="2086"/>
      <c r="GWU14" s="2086"/>
      <c r="GWV14" s="2086"/>
      <c r="GWW14" s="2086"/>
      <c r="GWX14" s="2086"/>
      <c r="GWY14" s="2086"/>
      <c r="GWZ14" s="2086"/>
      <c r="GXA14" s="2086"/>
      <c r="GXB14" s="2086"/>
      <c r="GXC14" s="2086"/>
      <c r="GXD14" s="2086"/>
      <c r="GXE14" s="2086"/>
      <c r="GXF14" s="2086"/>
      <c r="GXG14" s="2086"/>
      <c r="GXH14" s="2086"/>
      <c r="GXI14" s="2086"/>
      <c r="GXJ14" s="2086"/>
      <c r="GXK14" s="2086"/>
      <c r="GXL14" s="2086"/>
      <c r="GXM14" s="2086"/>
      <c r="GXN14" s="2086"/>
      <c r="GXO14" s="2086"/>
      <c r="GXP14" s="2086"/>
      <c r="GXQ14" s="2086"/>
      <c r="GXR14" s="2086"/>
      <c r="GXS14" s="2086"/>
      <c r="GXT14" s="2086"/>
      <c r="GXU14" s="2086"/>
      <c r="GXV14" s="2086"/>
      <c r="GXW14" s="2086"/>
      <c r="GXX14" s="2086"/>
      <c r="GXY14" s="2086"/>
      <c r="GXZ14" s="2086"/>
      <c r="GYA14" s="2086"/>
      <c r="GYB14" s="2086"/>
      <c r="GYC14" s="2086"/>
      <c r="GYD14" s="2086"/>
      <c r="GYE14" s="2086"/>
      <c r="GYF14" s="2086"/>
      <c r="GYG14" s="2086"/>
      <c r="GYH14" s="2086"/>
      <c r="GYI14" s="2086"/>
      <c r="GYJ14" s="2086"/>
      <c r="GYK14" s="2086"/>
      <c r="GYL14" s="2086"/>
      <c r="GYM14" s="2086"/>
      <c r="GYN14" s="2086"/>
      <c r="GYO14" s="2086"/>
      <c r="GYP14" s="2086"/>
      <c r="GYQ14" s="2086"/>
      <c r="GYR14" s="2086"/>
      <c r="GYS14" s="2086"/>
      <c r="GYT14" s="2086"/>
      <c r="GYU14" s="2086"/>
      <c r="GYV14" s="2086"/>
      <c r="GYW14" s="2086"/>
      <c r="GYX14" s="2086"/>
      <c r="GYY14" s="2086"/>
      <c r="GYZ14" s="2086"/>
      <c r="GZA14" s="2086"/>
      <c r="GZB14" s="2086"/>
      <c r="GZC14" s="2086"/>
      <c r="GZD14" s="2086"/>
      <c r="GZE14" s="2086"/>
      <c r="GZF14" s="2086"/>
      <c r="GZG14" s="2086"/>
      <c r="GZH14" s="2086"/>
      <c r="GZI14" s="2086"/>
      <c r="GZJ14" s="2086"/>
      <c r="GZK14" s="2086"/>
      <c r="GZL14" s="2086"/>
      <c r="GZM14" s="2086"/>
      <c r="GZN14" s="2086"/>
      <c r="GZO14" s="2086"/>
      <c r="GZP14" s="2086"/>
      <c r="GZQ14" s="2086"/>
      <c r="GZR14" s="2086"/>
      <c r="GZS14" s="2086"/>
      <c r="GZT14" s="2086"/>
      <c r="GZU14" s="2086"/>
      <c r="GZV14" s="2086"/>
      <c r="GZW14" s="2086"/>
      <c r="GZX14" s="2086"/>
      <c r="GZY14" s="2086"/>
      <c r="GZZ14" s="2086"/>
      <c r="HAA14" s="2086"/>
      <c r="HAB14" s="2086"/>
      <c r="HAC14" s="2086"/>
      <c r="HAD14" s="2086"/>
      <c r="HAE14" s="2086"/>
      <c r="HAF14" s="2086"/>
      <c r="HAG14" s="2086"/>
      <c r="HAH14" s="2086"/>
      <c r="HAI14" s="2086"/>
      <c r="HAJ14" s="2086"/>
      <c r="HAK14" s="2086"/>
      <c r="HAL14" s="2086"/>
      <c r="HAM14" s="2086"/>
      <c r="HAN14" s="2086"/>
      <c r="HAO14" s="2086"/>
      <c r="HAP14" s="2086"/>
      <c r="HAQ14" s="2086"/>
      <c r="HAR14" s="2086"/>
      <c r="HAS14" s="2086"/>
      <c r="HAT14" s="2086"/>
      <c r="HAU14" s="2086"/>
      <c r="HAV14" s="2086"/>
      <c r="HAW14" s="2086"/>
      <c r="HAX14" s="2086"/>
      <c r="HAY14" s="2086"/>
      <c r="HAZ14" s="2086"/>
      <c r="HBA14" s="2086"/>
      <c r="HBB14" s="2086"/>
      <c r="HBC14" s="2086"/>
      <c r="HBD14" s="2086"/>
      <c r="HBE14" s="2086"/>
      <c r="HBF14" s="2086"/>
      <c r="HBG14" s="2086"/>
      <c r="HBH14" s="2086"/>
      <c r="HBI14" s="2086"/>
      <c r="HBJ14" s="2086"/>
      <c r="HBK14" s="2086"/>
      <c r="HBL14" s="2086"/>
      <c r="HBM14" s="2086"/>
      <c r="HBN14" s="2086"/>
      <c r="HBO14" s="2086"/>
      <c r="HBP14" s="2086"/>
      <c r="HBQ14" s="2086"/>
      <c r="HBR14" s="2086"/>
      <c r="HBS14" s="2086"/>
      <c r="HBT14" s="2086"/>
      <c r="HBU14" s="2086"/>
      <c r="HBV14" s="2086"/>
      <c r="HBW14" s="2086"/>
      <c r="HBX14" s="2086"/>
      <c r="HBY14" s="2086"/>
      <c r="HBZ14" s="2086"/>
      <c r="HCA14" s="2086"/>
      <c r="HCB14" s="2086"/>
      <c r="HCC14" s="2086"/>
      <c r="HCD14" s="2086"/>
      <c r="HCE14" s="2086"/>
      <c r="HCF14" s="2086"/>
      <c r="HCG14" s="2086"/>
      <c r="HCH14" s="2086"/>
      <c r="HCI14" s="2086"/>
      <c r="HCJ14" s="2086"/>
      <c r="HCK14" s="2086"/>
      <c r="HCL14" s="2086"/>
      <c r="HCM14" s="2086"/>
      <c r="HCN14" s="2086"/>
      <c r="HCO14" s="2086"/>
      <c r="HCP14" s="2086"/>
      <c r="HCQ14" s="2086"/>
      <c r="HCR14" s="2086"/>
      <c r="HCS14" s="2086"/>
      <c r="HCT14" s="2086"/>
      <c r="HCU14" s="2086"/>
      <c r="HCV14" s="2086"/>
      <c r="HCW14" s="2086"/>
      <c r="HCX14" s="2086"/>
      <c r="HCY14" s="2086"/>
      <c r="HCZ14" s="2086"/>
      <c r="HDA14" s="2086"/>
      <c r="HDB14" s="2086"/>
      <c r="HDC14" s="2086"/>
      <c r="HDD14" s="2086"/>
      <c r="HDE14" s="2086"/>
      <c r="HDF14" s="2086"/>
      <c r="HDG14" s="2086"/>
      <c r="HDH14" s="2086"/>
      <c r="HDI14" s="2086"/>
      <c r="HDJ14" s="2086"/>
      <c r="HDK14" s="2086"/>
      <c r="HDL14" s="2086"/>
      <c r="HDM14" s="2086"/>
      <c r="HDN14" s="2086"/>
      <c r="HDO14" s="2086"/>
      <c r="HDP14" s="2086"/>
      <c r="HDQ14" s="2086"/>
      <c r="HDR14" s="2086"/>
      <c r="HDS14" s="2086"/>
      <c r="HDT14" s="2086"/>
      <c r="HDU14" s="2086"/>
      <c r="HDV14" s="2086"/>
      <c r="HDW14" s="2086"/>
      <c r="HDX14" s="2086"/>
      <c r="HDY14" s="2086"/>
      <c r="HDZ14" s="2086"/>
      <c r="HEA14" s="2086"/>
      <c r="HEB14" s="2086"/>
      <c r="HEC14" s="2086"/>
      <c r="HED14" s="2086"/>
      <c r="HEE14" s="2086"/>
      <c r="HEF14" s="2086"/>
      <c r="HEG14" s="2086"/>
      <c r="HEH14" s="2086"/>
      <c r="HEI14" s="2086"/>
      <c r="HEJ14" s="2086"/>
      <c r="HEK14" s="2086"/>
      <c r="HEL14" s="2086"/>
      <c r="HEM14" s="2086"/>
      <c r="HEN14" s="2086"/>
      <c r="HEO14" s="2086"/>
      <c r="HEP14" s="2086"/>
      <c r="HEQ14" s="2086"/>
      <c r="HER14" s="2086"/>
      <c r="HES14" s="2086"/>
      <c r="HET14" s="2086"/>
      <c r="HEU14" s="2086"/>
      <c r="HEV14" s="2086"/>
      <c r="HEW14" s="2086"/>
      <c r="HEX14" s="2086"/>
      <c r="HEY14" s="2086"/>
      <c r="HEZ14" s="2086"/>
      <c r="HFA14" s="2086"/>
      <c r="HFB14" s="2086"/>
      <c r="HFC14" s="2086"/>
      <c r="HFD14" s="2086"/>
      <c r="HFE14" s="2086"/>
      <c r="HFF14" s="2086"/>
      <c r="HFG14" s="2086"/>
      <c r="HFH14" s="2086"/>
      <c r="HFI14" s="2086"/>
      <c r="HFJ14" s="2086"/>
      <c r="HFK14" s="2086"/>
      <c r="HFL14" s="2086"/>
      <c r="HFM14" s="2086"/>
      <c r="HFN14" s="2086"/>
      <c r="HFO14" s="2086"/>
      <c r="HFP14" s="2086"/>
      <c r="HFQ14" s="2086"/>
      <c r="HFR14" s="2086"/>
      <c r="HFS14" s="2086"/>
      <c r="HFT14" s="2086"/>
      <c r="HFU14" s="2086"/>
      <c r="HFV14" s="2086"/>
      <c r="HFW14" s="2086"/>
      <c r="HFX14" s="2086"/>
      <c r="HFY14" s="2086"/>
      <c r="HFZ14" s="2086"/>
      <c r="HGA14" s="2086"/>
      <c r="HGB14" s="2086"/>
      <c r="HGC14" s="2086"/>
      <c r="HGD14" s="2086"/>
      <c r="HGE14" s="2086"/>
      <c r="HGF14" s="2086"/>
      <c r="HGG14" s="2086"/>
      <c r="HGH14" s="2086"/>
      <c r="HGI14" s="2086"/>
      <c r="HGJ14" s="2086"/>
      <c r="HGK14" s="2086"/>
      <c r="HGL14" s="2086"/>
      <c r="HGM14" s="2086"/>
      <c r="HGN14" s="2086"/>
      <c r="HGO14" s="2086"/>
      <c r="HGP14" s="2086"/>
      <c r="HGQ14" s="2086"/>
      <c r="HGR14" s="2086"/>
      <c r="HGS14" s="2086"/>
      <c r="HGT14" s="2086"/>
      <c r="HGU14" s="2086"/>
      <c r="HGV14" s="2086"/>
      <c r="HGW14" s="2086"/>
      <c r="HGX14" s="2086"/>
      <c r="HGY14" s="2086"/>
      <c r="HGZ14" s="2086"/>
      <c r="HHA14" s="2086"/>
      <c r="HHB14" s="2086"/>
      <c r="HHC14" s="2086"/>
      <c r="HHD14" s="2086"/>
      <c r="HHE14" s="2086"/>
      <c r="HHF14" s="2086"/>
      <c r="HHG14" s="2086"/>
      <c r="HHH14" s="2086"/>
      <c r="HHI14" s="2086"/>
      <c r="HHJ14" s="2086"/>
      <c r="HHK14" s="2086"/>
      <c r="HHL14" s="2086"/>
      <c r="HHM14" s="2086"/>
      <c r="HHN14" s="2086"/>
      <c r="HHO14" s="2086"/>
      <c r="HHP14" s="2086"/>
      <c r="HHQ14" s="2086"/>
      <c r="HHR14" s="2086"/>
      <c r="HHS14" s="2086"/>
      <c r="HHT14" s="2086"/>
      <c r="HHU14" s="2086"/>
      <c r="HHV14" s="2086"/>
      <c r="HHW14" s="2086"/>
      <c r="HHX14" s="2086"/>
      <c r="HHY14" s="2086"/>
      <c r="HHZ14" s="2086"/>
      <c r="HIA14" s="2086"/>
      <c r="HIB14" s="2086"/>
      <c r="HIC14" s="2086"/>
      <c r="HID14" s="2086"/>
      <c r="HIE14" s="2086"/>
      <c r="HIF14" s="2086"/>
      <c r="HIG14" s="2086"/>
      <c r="HIH14" s="2086"/>
      <c r="HII14" s="2086"/>
      <c r="HIJ14" s="2086"/>
      <c r="HIK14" s="2086"/>
      <c r="HIL14" s="2086"/>
      <c r="HIM14" s="2086"/>
      <c r="HIN14" s="2086"/>
      <c r="HIO14" s="2086"/>
      <c r="HIP14" s="2086"/>
      <c r="HIQ14" s="2086"/>
      <c r="HIR14" s="2086"/>
      <c r="HIS14" s="2086"/>
      <c r="HIT14" s="2086"/>
      <c r="HIU14" s="2086"/>
      <c r="HIV14" s="2086"/>
      <c r="HIW14" s="2086"/>
      <c r="HIX14" s="2086"/>
      <c r="HIY14" s="2086"/>
      <c r="HIZ14" s="2086"/>
      <c r="HJA14" s="2086"/>
      <c r="HJB14" s="2086"/>
      <c r="HJC14" s="2086"/>
      <c r="HJD14" s="2086"/>
      <c r="HJE14" s="2086"/>
      <c r="HJF14" s="2086"/>
      <c r="HJG14" s="2086"/>
      <c r="HJH14" s="2086"/>
      <c r="HJI14" s="2086"/>
      <c r="HJJ14" s="2086"/>
      <c r="HJK14" s="2086"/>
      <c r="HJL14" s="2086"/>
      <c r="HJM14" s="2086"/>
      <c r="HJN14" s="2086"/>
      <c r="HJO14" s="2086"/>
      <c r="HJP14" s="2086"/>
      <c r="HJQ14" s="2086"/>
      <c r="HJR14" s="2086"/>
      <c r="HJS14" s="2086"/>
      <c r="HJT14" s="2086"/>
      <c r="HJU14" s="2086"/>
      <c r="HJV14" s="2086"/>
      <c r="HJW14" s="2086"/>
      <c r="HJX14" s="2086"/>
      <c r="HJY14" s="2086"/>
      <c r="HJZ14" s="2086"/>
      <c r="HKA14" s="2086"/>
      <c r="HKB14" s="2086"/>
      <c r="HKC14" s="2086"/>
      <c r="HKD14" s="2086"/>
      <c r="HKE14" s="2086"/>
      <c r="HKF14" s="2086"/>
      <c r="HKG14" s="2086"/>
      <c r="HKH14" s="2086"/>
      <c r="HKI14" s="2086"/>
      <c r="HKJ14" s="2086"/>
      <c r="HKK14" s="2086"/>
      <c r="HKL14" s="2086"/>
      <c r="HKM14" s="2086"/>
      <c r="HKN14" s="2086"/>
      <c r="HKO14" s="2086"/>
      <c r="HKP14" s="2086"/>
      <c r="HKQ14" s="2086"/>
      <c r="HKR14" s="2086"/>
      <c r="HKS14" s="2086"/>
      <c r="HKT14" s="2086"/>
      <c r="HKU14" s="2086"/>
      <c r="HKV14" s="2086"/>
      <c r="HKW14" s="2086"/>
      <c r="HKX14" s="2086"/>
      <c r="HKY14" s="2086"/>
      <c r="HKZ14" s="2086"/>
      <c r="HLA14" s="2086"/>
      <c r="HLB14" s="2086"/>
      <c r="HLC14" s="2086"/>
      <c r="HLD14" s="2086"/>
      <c r="HLE14" s="2086"/>
      <c r="HLF14" s="2086"/>
      <c r="HLG14" s="2086"/>
      <c r="HLH14" s="2086"/>
      <c r="HLI14" s="2086"/>
      <c r="HLJ14" s="2086"/>
      <c r="HLK14" s="2086"/>
      <c r="HLL14" s="2086"/>
      <c r="HLM14" s="2086"/>
      <c r="HLN14" s="2086"/>
      <c r="HLO14" s="2086"/>
      <c r="HLP14" s="2086"/>
      <c r="HLQ14" s="2086"/>
      <c r="HLR14" s="2086"/>
      <c r="HLS14" s="2086"/>
      <c r="HLT14" s="2086"/>
      <c r="HLU14" s="2086"/>
      <c r="HLV14" s="2086"/>
      <c r="HLW14" s="2086"/>
      <c r="HLX14" s="2086"/>
      <c r="HLY14" s="2086"/>
      <c r="HLZ14" s="2086"/>
      <c r="HMA14" s="2086"/>
      <c r="HMB14" s="2086"/>
      <c r="HMC14" s="2086"/>
      <c r="HMD14" s="2086"/>
      <c r="HME14" s="2086"/>
      <c r="HMF14" s="2086"/>
      <c r="HMG14" s="2086"/>
      <c r="HMH14" s="2086"/>
      <c r="HMI14" s="2086"/>
      <c r="HMJ14" s="2086"/>
      <c r="HMK14" s="2086"/>
      <c r="HML14" s="2086"/>
      <c r="HMM14" s="2086"/>
      <c r="HMN14" s="2086"/>
      <c r="HMO14" s="2086"/>
      <c r="HMP14" s="2086"/>
      <c r="HMQ14" s="2086"/>
      <c r="HMR14" s="2086"/>
      <c r="HMS14" s="2086"/>
      <c r="HMT14" s="2086"/>
      <c r="HMU14" s="2086"/>
      <c r="HMV14" s="2086"/>
      <c r="HMW14" s="2086"/>
      <c r="HMX14" s="2086"/>
      <c r="HMY14" s="2086"/>
      <c r="HMZ14" s="2086"/>
      <c r="HNA14" s="2086"/>
      <c r="HNB14" s="2086"/>
      <c r="HNC14" s="2086"/>
      <c r="HND14" s="2086"/>
      <c r="HNE14" s="2086"/>
      <c r="HNF14" s="2086"/>
      <c r="HNG14" s="2086"/>
      <c r="HNH14" s="2086"/>
      <c r="HNI14" s="2086"/>
      <c r="HNJ14" s="2086"/>
      <c r="HNK14" s="2086"/>
      <c r="HNL14" s="2086"/>
      <c r="HNM14" s="2086"/>
      <c r="HNN14" s="2086"/>
      <c r="HNO14" s="2086"/>
      <c r="HNP14" s="2086"/>
      <c r="HNQ14" s="2086"/>
      <c r="HNR14" s="2086"/>
      <c r="HNS14" s="2086"/>
      <c r="HNT14" s="2086"/>
      <c r="HNU14" s="2086"/>
      <c r="HNV14" s="2086"/>
      <c r="HNW14" s="2086"/>
      <c r="HNX14" s="2086"/>
      <c r="HNY14" s="2086"/>
      <c r="HNZ14" s="2086"/>
      <c r="HOA14" s="2086"/>
      <c r="HOB14" s="2086"/>
      <c r="HOC14" s="2086"/>
      <c r="HOD14" s="2086"/>
      <c r="HOE14" s="2086"/>
      <c r="HOF14" s="2086"/>
      <c r="HOG14" s="2086"/>
      <c r="HOH14" s="2086"/>
      <c r="HOI14" s="2086"/>
      <c r="HOJ14" s="2086"/>
      <c r="HOK14" s="2086"/>
      <c r="HOL14" s="2086"/>
      <c r="HOM14" s="2086"/>
      <c r="HON14" s="2086"/>
      <c r="HOO14" s="2086"/>
      <c r="HOP14" s="2086"/>
      <c r="HOQ14" s="2086"/>
      <c r="HOR14" s="2086"/>
      <c r="HOS14" s="2086"/>
      <c r="HOT14" s="2086"/>
      <c r="HOU14" s="2086"/>
      <c r="HOV14" s="2086"/>
      <c r="HOW14" s="2086"/>
      <c r="HOX14" s="2086"/>
      <c r="HOY14" s="2086"/>
      <c r="HOZ14" s="2086"/>
      <c r="HPA14" s="2086"/>
      <c r="HPB14" s="2086"/>
      <c r="HPC14" s="2086"/>
      <c r="HPD14" s="2086"/>
      <c r="HPE14" s="2086"/>
      <c r="HPF14" s="2086"/>
      <c r="HPG14" s="2086"/>
      <c r="HPH14" s="2086"/>
      <c r="HPI14" s="2086"/>
      <c r="HPJ14" s="2086"/>
      <c r="HPK14" s="2086"/>
      <c r="HPL14" s="2086"/>
      <c r="HPM14" s="2086"/>
      <c r="HPN14" s="2086"/>
      <c r="HPO14" s="2086"/>
      <c r="HPP14" s="2086"/>
      <c r="HPQ14" s="2086"/>
      <c r="HPR14" s="2086"/>
      <c r="HPS14" s="2086"/>
      <c r="HPT14" s="2086"/>
      <c r="HPU14" s="2086"/>
      <c r="HPV14" s="2086"/>
      <c r="HPW14" s="2086"/>
      <c r="HPX14" s="2086"/>
      <c r="HPY14" s="2086"/>
      <c r="HPZ14" s="2086"/>
      <c r="HQA14" s="2086"/>
      <c r="HQB14" s="2086"/>
      <c r="HQC14" s="2086"/>
      <c r="HQD14" s="2086"/>
      <c r="HQE14" s="2086"/>
      <c r="HQF14" s="2086"/>
      <c r="HQG14" s="2086"/>
      <c r="HQH14" s="2086"/>
      <c r="HQI14" s="2086"/>
      <c r="HQJ14" s="2086"/>
      <c r="HQK14" s="2086"/>
      <c r="HQL14" s="2086"/>
      <c r="HQM14" s="2086"/>
      <c r="HQN14" s="2086"/>
      <c r="HQO14" s="2086"/>
      <c r="HQP14" s="2086"/>
      <c r="HQQ14" s="2086"/>
      <c r="HQR14" s="2086"/>
      <c r="HQS14" s="2086"/>
      <c r="HQT14" s="2086"/>
      <c r="HQU14" s="2086"/>
      <c r="HQV14" s="2086"/>
      <c r="HQW14" s="2086"/>
      <c r="HQX14" s="2086"/>
      <c r="HQY14" s="2086"/>
      <c r="HQZ14" s="2086"/>
      <c r="HRA14" s="2086"/>
      <c r="HRB14" s="2086"/>
      <c r="HRC14" s="2086"/>
      <c r="HRD14" s="2086"/>
      <c r="HRE14" s="2086"/>
      <c r="HRF14" s="2086"/>
      <c r="HRG14" s="2086"/>
      <c r="HRH14" s="2086"/>
      <c r="HRI14" s="2086"/>
      <c r="HRJ14" s="2086"/>
      <c r="HRK14" s="2086"/>
      <c r="HRL14" s="2086"/>
      <c r="HRM14" s="2086"/>
      <c r="HRN14" s="2086"/>
      <c r="HRO14" s="2086"/>
      <c r="HRP14" s="2086"/>
      <c r="HRQ14" s="2086"/>
      <c r="HRR14" s="2086"/>
      <c r="HRS14" s="2086"/>
      <c r="HRT14" s="2086"/>
      <c r="HRU14" s="2086"/>
      <c r="HRV14" s="2086"/>
      <c r="HRW14" s="2086"/>
      <c r="HRX14" s="2086"/>
      <c r="HRY14" s="2086"/>
      <c r="HRZ14" s="2086"/>
      <c r="HSA14" s="2086"/>
      <c r="HSB14" s="2086"/>
      <c r="HSC14" s="2086"/>
      <c r="HSD14" s="2086"/>
      <c r="HSE14" s="2086"/>
      <c r="HSF14" s="2086"/>
      <c r="HSG14" s="2086"/>
      <c r="HSH14" s="2086"/>
      <c r="HSI14" s="2086"/>
      <c r="HSJ14" s="2086"/>
      <c r="HSK14" s="2086"/>
      <c r="HSL14" s="2086"/>
      <c r="HSM14" s="2086"/>
      <c r="HSN14" s="2086"/>
      <c r="HSO14" s="2086"/>
      <c r="HSP14" s="2086"/>
      <c r="HSQ14" s="2086"/>
      <c r="HSR14" s="2086"/>
      <c r="HSS14" s="2086"/>
      <c r="HST14" s="2086"/>
      <c r="HSU14" s="2086"/>
      <c r="HSV14" s="2086"/>
      <c r="HSW14" s="2086"/>
      <c r="HSX14" s="2086"/>
      <c r="HSY14" s="2086"/>
      <c r="HSZ14" s="2086"/>
      <c r="HTA14" s="2086"/>
      <c r="HTB14" s="2086"/>
      <c r="HTC14" s="2086"/>
      <c r="HTD14" s="2086"/>
      <c r="HTE14" s="2086"/>
      <c r="HTF14" s="2086"/>
      <c r="HTG14" s="2086"/>
      <c r="HTH14" s="2086"/>
      <c r="HTI14" s="2086"/>
      <c r="HTJ14" s="2086"/>
      <c r="HTK14" s="2086"/>
      <c r="HTL14" s="2086"/>
      <c r="HTM14" s="2086"/>
      <c r="HTN14" s="2086"/>
      <c r="HTO14" s="2086"/>
      <c r="HTP14" s="2086"/>
      <c r="HTQ14" s="2086"/>
      <c r="HTR14" s="2086"/>
      <c r="HTS14" s="2086"/>
      <c r="HTT14" s="2086"/>
      <c r="HTU14" s="2086"/>
      <c r="HTV14" s="2086"/>
      <c r="HTW14" s="2086"/>
      <c r="HTX14" s="2086"/>
      <c r="HTY14" s="2086"/>
      <c r="HTZ14" s="2086"/>
      <c r="HUA14" s="2086"/>
      <c r="HUB14" s="2086"/>
      <c r="HUC14" s="2086"/>
      <c r="HUD14" s="2086"/>
      <c r="HUE14" s="2086"/>
      <c r="HUF14" s="2086"/>
      <c r="HUG14" s="2086"/>
      <c r="HUH14" s="2086"/>
      <c r="HUI14" s="2086"/>
      <c r="HUJ14" s="2086"/>
      <c r="HUK14" s="2086"/>
      <c r="HUL14" s="2086"/>
      <c r="HUM14" s="2086"/>
      <c r="HUN14" s="2086"/>
      <c r="HUO14" s="2086"/>
      <c r="HUP14" s="2086"/>
      <c r="HUQ14" s="2086"/>
      <c r="HUR14" s="2086"/>
      <c r="HUS14" s="2086"/>
      <c r="HUT14" s="2086"/>
      <c r="HUU14" s="2086"/>
      <c r="HUV14" s="2086"/>
      <c r="HUW14" s="2086"/>
      <c r="HUX14" s="2086"/>
      <c r="HUY14" s="2086"/>
      <c r="HUZ14" s="2086"/>
      <c r="HVA14" s="2086"/>
      <c r="HVB14" s="2086"/>
      <c r="HVC14" s="2086"/>
      <c r="HVD14" s="2086"/>
      <c r="HVE14" s="2086"/>
      <c r="HVF14" s="2086"/>
      <c r="HVG14" s="2086"/>
      <c r="HVH14" s="2086"/>
      <c r="HVI14" s="2086"/>
      <c r="HVJ14" s="2086"/>
      <c r="HVK14" s="2086"/>
      <c r="HVL14" s="2086"/>
      <c r="HVM14" s="2086"/>
      <c r="HVN14" s="2086"/>
      <c r="HVO14" s="2086"/>
      <c r="HVP14" s="2086"/>
      <c r="HVQ14" s="2086"/>
      <c r="HVR14" s="2086"/>
      <c r="HVS14" s="2086"/>
      <c r="HVT14" s="2086"/>
      <c r="HVU14" s="2086"/>
      <c r="HVV14" s="2086"/>
      <c r="HVW14" s="2086"/>
      <c r="HVX14" s="2086"/>
      <c r="HVY14" s="2086"/>
      <c r="HVZ14" s="2086"/>
      <c r="HWA14" s="2086"/>
      <c r="HWB14" s="2086"/>
      <c r="HWC14" s="2086"/>
      <c r="HWD14" s="2086"/>
      <c r="HWE14" s="2086"/>
      <c r="HWF14" s="2086"/>
      <c r="HWG14" s="2086"/>
      <c r="HWH14" s="2086"/>
      <c r="HWI14" s="2086"/>
      <c r="HWJ14" s="2086"/>
      <c r="HWK14" s="2086"/>
      <c r="HWL14" s="2086"/>
      <c r="HWM14" s="2086"/>
      <c r="HWN14" s="2086"/>
      <c r="HWO14" s="2086"/>
      <c r="HWP14" s="2086"/>
      <c r="HWQ14" s="2086"/>
      <c r="HWR14" s="2086"/>
      <c r="HWS14" s="2086"/>
      <c r="HWT14" s="2086"/>
      <c r="HWU14" s="2086"/>
      <c r="HWV14" s="2086"/>
      <c r="HWW14" s="2086"/>
      <c r="HWX14" s="2086"/>
      <c r="HWY14" s="2086"/>
      <c r="HWZ14" s="2086"/>
      <c r="HXA14" s="2086"/>
      <c r="HXB14" s="2086"/>
      <c r="HXC14" s="2086"/>
      <c r="HXD14" s="2086"/>
      <c r="HXE14" s="2086"/>
      <c r="HXF14" s="2086"/>
      <c r="HXG14" s="2086"/>
      <c r="HXH14" s="2086"/>
      <c r="HXI14" s="2086"/>
      <c r="HXJ14" s="2086"/>
      <c r="HXK14" s="2086"/>
      <c r="HXL14" s="2086"/>
      <c r="HXM14" s="2086"/>
      <c r="HXN14" s="2086"/>
      <c r="HXO14" s="2086"/>
      <c r="HXP14" s="2086"/>
      <c r="HXQ14" s="2086"/>
      <c r="HXR14" s="2086"/>
      <c r="HXS14" s="2086"/>
      <c r="HXT14" s="2086"/>
      <c r="HXU14" s="2086"/>
      <c r="HXV14" s="2086"/>
      <c r="HXW14" s="2086"/>
      <c r="HXX14" s="2086"/>
      <c r="HXY14" s="2086"/>
      <c r="HXZ14" s="2086"/>
      <c r="HYA14" s="2086"/>
      <c r="HYB14" s="2086"/>
      <c r="HYC14" s="2086"/>
      <c r="HYD14" s="2086"/>
      <c r="HYE14" s="2086"/>
      <c r="HYF14" s="2086"/>
      <c r="HYG14" s="2086"/>
      <c r="HYH14" s="2086"/>
      <c r="HYI14" s="2086"/>
      <c r="HYJ14" s="2086"/>
      <c r="HYK14" s="2086"/>
      <c r="HYL14" s="2086"/>
      <c r="HYM14" s="2086"/>
      <c r="HYN14" s="2086"/>
      <c r="HYO14" s="2086"/>
      <c r="HYP14" s="2086"/>
      <c r="HYQ14" s="2086"/>
      <c r="HYR14" s="2086"/>
      <c r="HYS14" s="2086"/>
      <c r="HYT14" s="2086"/>
      <c r="HYU14" s="2086"/>
      <c r="HYV14" s="2086"/>
      <c r="HYW14" s="2086"/>
      <c r="HYX14" s="2086"/>
      <c r="HYY14" s="2086"/>
      <c r="HYZ14" s="2086"/>
      <c r="HZA14" s="2086"/>
      <c r="HZB14" s="2086"/>
      <c r="HZC14" s="2086"/>
      <c r="HZD14" s="2086"/>
      <c r="HZE14" s="2086"/>
      <c r="HZF14" s="2086"/>
      <c r="HZG14" s="2086"/>
      <c r="HZH14" s="2086"/>
      <c r="HZI14" s="2086"/>
      <c r="HZJ14" s="2086"/>
      <c r="HZK14" s="2086"/>
      <c r="HZL14" s="2086"/>
      <c r="HZM14" s="2086"/>
      <c r="HZN14" s="2086"/>
      <c r="HZO14" s="2086"/>
      <c r="HZP14" s="2086"/>
      <c r="HZQ14" s="2086"/>
      <c r="HZR14" s="2086"/>
      <c r="HZS14" s="2086"/>
      <c r="HZT14" s="2086"/>
      <c r="HZU14" s="2086"/>
      <c r="HZV14" s="2086"/>
      <c r="HZW14" s="2086"/>
      <c r="HZX14" s="2086"/>
      <c r="HZY14" s="2086"/>
      <c r="HZZ14" s="2086"/>
      <c r="IAA14" s="2086"/>
      <c r="IAB14" s="2086"/>
      <c r="IAC14" s="2086"/>
      <c r="IAD14" s="2086"/>
      <c r="IAE14" s="2086"/>
      <c r="IAF14" s="2086"/>
      <c r="IAG14" s="2086"/>
      <c r="IAH14" s="2086"/>
      <c r="IAI14" s="2086"/>
      <c r="IAJ14" s="2086"/>
      <c r="IAK14" s="2086"/>
      <c r="IAL14" s="2086"/>
      <c r="IAM14" s="2086"/>
      <c r="IAN14" s="2086"/>
      <c r="IAO14" s="2086"/>
      <c r="IAP14" s="2086"/>
      <c r="IAQ14" s="2086"/>
      <c r="IAR14" s="2086"/>
      <c r="IAS14" s="2086"/>
      <c r="IAT14" s="2086"/>
      <c r="IAU14" s="2086"/>
      <c r="IAV14" s="2086"/>
      <c r="IAW14" s="2086"/>
      <c r="IAX14" s="2086"/>
      <c r="IAY14" s="2086"/>
      <c r="IAZ14" s="2086"/>
      <c r="IBA14" s="2086"/>
      <c r="IBB14" s="2086"/>
      <c r="IBC14" s="2086"/>
      <c r="IBD14" s="2086"/>
      <c r="IBE14" s="2086"/>
      <c r="IBF14" s="2086"/>
      <c r="IBG14" s="2086"/>
      <c r="IBH14" s="2086"/>
      <c r="IBI14" s="2086"/>
      <c r="IBJ14" s="2086"/>
      <c r="IBK14" s="2086"/>
      <c r="IBL14" s="2086"/>
      <c r="IBM14" s="2086"/>
      <c r="IBN14" s="2086"/>
      <c r="IBO14" s="2086"/>
      <c r="IBP14" s="2086"/>
      <c r="IBQ14" s="2086"/>
      <c r="IBR14" s="2086"/>
      <c r="IBS14" s="2086"/>
      <c r="IBT14" s="2086"/>
      <c r="IBU14" s="2086"/>
      <c r="IBV14" s="2086"/>
      <c r="IBW14" s="2086"/>
      <c r="IBX14" s="2086"/>
      <c r="IBY14" s="2086"/>
      <c r="IBZ14" s="2086"/>
      <c r="ICA14" s="2086"/>
      <c r="ICB14" s="2086"/>
      <c r="ICC14" s="2086"/>
      <c r="ICD14" s="2086"/>
      <c r="ICE14" s="2086"/>
      <c r="ICF14" s="2086"/>
      <c r="ICG14" s="2086"/>
      <c r="ICH14" s="2086"/>
      <c r="ICI14" s="2086"/>
      <c r="ICJ14" s="2086"/>
      <c r="ICK14" s="2086"/>
      <c r="ICL14" s="2086"/>
      <c r="ICM14" s="2086"/>
      <c r="ICN14" s="2086"/>
      <c r="ICO14" s="2086"/>
      <c r="ICP14" s="2086"/>
      <c r="ICQ14" s="2086"/>
      <c r="ICR14" s="2086"/>
      <c r="ICS14" s="2086"/>
      <c r="ICT14" s="2086"/>
      <c r="ICU14" s="2086"/>
      <c r="ICV14" s="2086"/>
      <c r="ICW14" s="2086"/>
      <c r="ICX14" s="2086"/>
      <c r="ICY14" s="2086"/>
      <c r="ICZ14" s="2086"/>
      <c r="IDA14" s="2086"/>
      <c r="IDB14" s="2086"/>
      <c r="IDC14" s="2086"/>
      <c r="IDD14" s="2086"/>
      <c r="IDE14" s="2086"/>
      <c r="IDF14" s="2086"/>
      <c r="IDG14" s="2086"/>
      <c r="IDH14" s="2086"/>
      <c r="IDI14" s="2086"/>
      <c r="IDJ14" s="2086"/>
      <c r="IDK14" s="2086"/>
      <c r="IDL14" s="2086"/>
      <c r="IDM14" s="2086"/>
      <c r="IDN14" s="2086"/>
      <c r="IDO14" s="2086"/>
      <c r="IDP14" s="2086"/>
      <c r="IDQ14" s="2086"/>
      <c r="IDR14" s="2086"/>
      <c r="IDS14" s="2086"/>
      <c r="IDT14" s="2086"/>
      <c r="IDU14" s="2086"/>
      <c r="IDV14" s="2086"/>
      <c r="IDW14" s="2086"/>
      <c r="IDX14" s="2086"/>
      <c r="IDY14" s="2086"/>
      <c r="IDZ14" s="2086"/>
      <c r="IEA14" s="2086"/>
      <c r="IEB14" s="2086"/>
      <c r="IEC14" s="2086"/>
      <c r="IED14" s="2086"/>
      <c r="IEE14" s="2086"/>
      <c r="IEF14" s="2086"/>
      <c r="IEG14" s="2086"/>
      <c r="IEH14" s="2086"/>
      <c r="IEI14" s="2086"/>
      <c r="IEJ14" s="2086"/>
      <c r="IEK14" s="2086"/>
      <c r="IEL14" s="2086"/>
      <c r="IEM14" s="2086"/>
      <c r="IEN14" s="2086"/>
      <c r="IEO14" s="2086"/>
      <c r="IEP14" s="2086"/>
      <c r="IEQ14" s="2086"/>
      <c r="IER14" s="2086"/>
      <c r="IES14" s="2086"/>
      <c r="IET14" s="2086"/>
      <c r="IEU14" s="2086"/>
      <c r="IEV14" s="2086"/>
      <c r="IEW14" s="2086"/>
      <c r="IEX14" s="2086"/>
      <c r="IEY14" s="2086"/>
      <c r="IEZ14" s="2086"/>
      <c r="IFA14" s="2086"/>
      <c r="IFB14" s="2086"/>
      <c r="IFC14" s="2086"/>
      <c r="IFD14" s="2086"/>
      <c r="IFE14" s="2086"/>
      <c r="IFF14" s="2086"/>
      <c r="IFG14" s="2086"/>
      <c r="IFH14" s="2086"/>
      <c r="IFI14" s="2086"/>
      <c r="IFJ14" s="2086"/>
      <c r="IFK14" s="2086"/>
      <c r="IFL14" s="2086"/>
      <c r="IFM14" s="2086"/>
      <c r="IFN14" s="2086"/>
      <c r="IFO14" s="2086"/>
      <c r="IFP14" s="2086"/>
      <c r="IFQ14" s="2086"/>
      <c r="IFR14" s="2086"/>
      <c r="IFS14" s="2086"/>
      <c r="IFT14" s="2086"/>
      <c r="IFU14" s="2086"/>
      <c r="IFV14" s="2086"/>
      <c r="IFW14" s="2086"/>
      <c r="IFX14" s="2086"/>
      <c r="IFY14" s="2086"/>
      <c r="IFZ14" s="2086"/>
      <c r="IGA14" s="2086"/>
      <c r="IGB14" s="2086"/>
      <c r="IGC14" s="2086"/>
      <c r="IGD14" s="2086"/>
      <c r="IGE14" s="2086"/>
      <c r="IGF14" s="2086"/>
      <c r="IGG14" s="2086"/>
      <c r="IGH14" s="2086"/>
      <c r="IGI14" s="2086"/>
      <c r="IGJ14" s="2086"/>
      <c r="IGK14" s="2086"/>
      <c r="IGL14" s="2086"/>
      <c r="IGM14" s="2086"/>
      <c r="IGN14" s="2086"/>
      <c r="IGO14" s="2086"/>
      <c r="IGP14" s="2086"/>
      <c r="IGQ14" s="2086"/>
      <c r="IGR14" s="2086"/>
      <c r="IGS14" s="2086"/>
      <c r="IGT14" s="2086"/>
      <c r="IGU14" s="2086"/>
      <c r="IGV14" s="2086"/>
      <c r="IGW14" s="2086"/>
      <c r="IGX14" s="2086"/>
      <c r="IGY14" s="2086"/>
      <c r="IGZ14" s="2086"/>
      <c r="IHA14" s="2086"/>
      <c r="IHB14" s="2086"/>
      <c r="IHC14" s="2086"/>
      <c r="IHD14" s="2086"/>
      <c r="IHE14" s="2086"/>
      <c r="IHF14" s="2086"/>
      <c r="IHG14" s="2086"/>
      <c r="IHH14" s="2086"/>
      <c r="IHI14" s="2086"/>
      <c r="IHJ14" s="2086"/>
      <c r="IHK14" s="2086"/>
      <c r="IHL14" s="2086"/>
      <c r="IHM14" s="2086"/>
      <c r="IHN14" s="2086"/>
      <c r="IHO14" s="2086"/>
      <c r="IHP14" s="2086"/>
      <c r="IHQ14" s="2086"/>
      <c r="IHR14" s="2086"/>
      <c r="IHS14" s="2086"/>
      <c r="IHT14" s="2086"/>
      <c r="IHU14" s="2086"/>
      <c r="IHV14" s="2086"/>
      <c r="IHW14" s="2086"/>
      <c r="IHX14" s="2086"/>
      <c r="IHY14" s="2086"/>
      <c r="IHZ14" s="2086"/>
      <c r="IIA14" s="2086"/>
      <c r="IIB14" s="2086"/>
      <c r="IIC14" s="2086"/>
      <c r="IID14" s="2086"/>
      <c r="IIE14" s="2086"/>
      <c r="IIF14" s="2086"/>
      <c r="IIG14" s="2086"/>
      <c r="IIH14" s="2086"/>
      <c r="III14" s="2086"/>
      <c r="IIJ14" s="2086"/>
      <c r="IIK14" s="2086"/>
      <c r="IIL14" s="2086"/>
      <c r="IIM14" s="2086"/>
      <c r="IIN14" s="2086"/>
      <c r="IIO14" s="2086"/>
      <c r="IIP14" s="2086"/>
      <c r="IIQ14" s="2086"/>
      <c r="IIR14" s="2086"/>
      <c r="IIS14" s="2086"/>
      <c r="IIT14" s="2086"/>
      <c r="IIU14" s="2086"/>
      <c r="IIV14" s="2086"/>
      <c r="IIW14" s="2086"/>
      <c r="IIX14" s="2086"/>
      <c r="IIY14" s="2086"/>
      <c r="IIZ14" s="2086"/>
      <c r="IJA14" s="2086"/>
      <c r="IJB14" s="2086"/>
      <c r="IJC14" s="2086"/>
      <c r="IJD14" s="2086"/>
      <c r="IJE14" s="2086"/>
      <c r="IJF14" s="2086"/>
      <c r="IJG14" s="2086"/>
      <c r="IJH14" s="2086"/>
      <c r="IJI14" s="2086"/>
      <c r="IJJ14" s="2086"/>
      <c r="IJK14" s="2086"/>
      <c r="IJL14" s="2086"/>
      <c r="IJM14" s="2086"/>
      <c r="IJN14" s="2086"/>
      <c r="IJO14" s="2086"/>
      <c r="IJP14" s="2086"/>
      <c r="IJQ14" s="2086"/>
      <c r="IJR14" s="2086"/>
      <c r="IJS14" s="2086"/>
      <c r="IJT14" s="2086"/>
      <c r="IJU14" s="2086"/>
      <c r="IJV14" s="2086"/>
      <c r="IJW14" s="2086"/>
      <c r="IJX14" s="2086"/>
      <c r="IJY14" s="2086"/>
      <c r="IJZ14" s="2086"/>
      <c r="IKA14" s="2086"/>
      <c r="IKB14" s="2086"/>
      <c r="IKC14" s="2086"/>
      <c r="IKD14" s="2086"/>
      <c r="IKE14" s="2086"/>
      <c r="IKF14" s="2086"/>
      <c r="IKG14" s="2086"/>
      <c r="IKH14" s="2086"/>
      <c r="IKI14" s="2086"/>
      <c r="IKJ14" s="2086"/>
      <c r="IKK14" s="2086"/>
      <c r="IKL14" s="2086"/>
      <c r="IKM14" s="2086"/>
      <c r="IKN14" s="2086"/>
      <c r="IKO14" s="2086"/>
      <c r="IKP14" s="2086"/>
      <c r="IKQ14" s="2086"/>
      <c r="IKR14" s="2086"/>
      <c r="IKS14" s="2086"/>
      <c r="IKT14" s="2086"/>
      <c r="IKU14" s="2086"/>
      <c r="IKV14" s="2086"/>
      <c r="IKW14" s="2086"/>
      <c r="IKX14" s="2086"/>
      <c r="IKY14" s="2086"/>
      <c r="IKZ14" s="2086"/>
      <c r="ILA14" s="2086"/>
      <c r="ILB14" s="2086"/>
      <c r="ILC14" s="2086"/>
      <c r="ILD14" s="2086"/>
      <c r="ILE14" s="2086"/>
      <c r="ILF14" s="2086"/>
      <c r="ILG14" s="2086"/>
      <c r="ILH14" s="2086"/>
      <c r="ILI14" s="2086"/>
      <c r="ILJ14" s="2086"/>
      <c r="ILK14" s="2086"/>
      <c r="ILL14" s="2086"/>
      <c r="ILM14" s="2086"/>
      <c r="ILN14" s="2086"/>
      <c r="ILO14" s="2086"/>
      <c r="ILP14" s="2086"/>
      <c r="ILQ14" s="2086"/>
      <c r="ILR14" s="2086"/>
      <c r="ILS14" s="2086"/>
      <c r="ILT14" s="2086"/>
      <c r="ILU14" s="2086"/>
      <c r="ILV14" s="2086"/>
      <c r="ILW14" s="2086"/>
      <c r="ILX14" s="2086"/>
      <c r="ILY14" s="2086"/>
      <c r="ILZ14" s="2086"/>
      <c r="IMA14" s="2086"/>
      <c r="IMB14" s="2086"/>
      <c r="IMC14" s="2086"/>
      <c r="IMD14" s="2086"/>
      <c r="IME14" s="2086"/>
      <c r="IMF14" s="2086"/>
      <c r="IMG14" s="2086"/>
      <c r="IMH14" s="2086"/>
      <c r="IMI14" s="2086"/>
      <c r="IMJ14" s="2086"/>
      <c r="IMK14" s="2086"/>
      <c r="IML14" s="2086"/>
      <c r="IMM14" s="2086"/>
      <c r="IMN14" s="2086"/>
      <c r="IMO14" s="2086"/>
      <c r="IMP14" s="2086"/>
      <c r="IMQ14" s="2086"/>
      <c r="IMR14" s="2086"/>
      <c r="IMS14" s="2086"/>
      <c r="IMT14" s="2086"/>
      <c r="IMU14" s="2086"/>
      <c r="IMV14" s="2086"/>
      <c r="IMW14" s="2086"/>
      <c r="IMX14" s="2086"/>
      <c r="IMY14" s="2086"/>
      <c r="IMZ14" s="2086"/>
      <c r="INA14" s="2086"/>
      <c r="INB14" s="2086"/>
      <c r="INC14" s="2086"/>
      <c r="IND14" s="2086"/>
      <c r="INE14" s="2086"/>
      <c r="INF14" s="2086"/>
      <c r="ING14" s="2086"/>
      <c r="INH14" s="2086"/>
      <c r="INI14" s="2086"/>
      <c r="INJ14" s="2086"/>
      <c r="INK14" s="2086"/>
      <c r="INL14" s="2086"/>
      <c r="INM14" s="2086"/>
      <c r="INN14" s="2086"/>
      <c r="INO14" s="2086"/>
      <c r="INP14" s="2086"/>
      <c r="INQ14" s="2086"/>
      <c r="INR14" s="2086"/>
      <c r="INS14" s="2086"/>
      <c r="INT14" s="2086"/>
      <c r="INU14" s="2086"/>
      <c r="INV14" s="2086"/>
      <c r="INW14" s="2086"/>
      <c r="INX14" s="2086"/>
      <c r="INY14" s="2086"/>
      <c r="INZ14" s="2086"/>
      <c r="IOA14" s="2086"/>
      <c r="IOB14" s="2086"/>
      <c r="IOC14" s="2086"/>
      <c r="IOD14" s="2086"/>
      <c r="IOE14" s="2086"/>
      <c r="IOF14" s="2086"/>
      <c r="IOG14" s="2086"/>
      <c r="IOH14" s="2086"/>
      <c r="IOI14" s="2086"/>
      <c r="IOJ14" s="2086"/>
      <c r="IOK14" s="2086"/>
      <c r="IOL14" s="2086"/>
      <c r="IOM14" s="2086"/>
      <c r="ION14" s="2086"/>
      <c r="IOO14" s="2086"/>
      <c r="IOP14" s="2086"/>
      <c r="IOQ14" s="2086"/>
      <c r="IOR14" s="2086"/>
      <c r="IOS14" s="2086"/>
      <c r="IOT14" s="2086"/>
      <c r="IOU14" s="2086"/>
      <c r="IOV14" s="2086"/>
      <c r="IOW14" s="2086"/>
      <c r="IOX14" s="2086"/>
      <c r="IOY14" s="2086"/>
      <c r="IOZ14" s="2086"/>
      <c r="IPA14" s="2086"/>
      <c r="IPB14" s="2086"/>
      <c r="IPC14" s="2086"/>
      <c r="IPD14" s="2086"/>
      <c r="IPE14" s="2086"/>
      <c r="IPF14" s="2086"/>
      <c r="IPG14" s="2086"/>
      <c r="IPH14" s="2086"/>
      <c r="IPI14" s="2086"/>
      <c r="IPJ14" s="2086"/>
      <c r="IPK14" s="2086"/>
      <c r="IPL14" s="2086"/>
      <c r="IPM14" s="2086"/>
      <c r="IPN14" s="2086"/>
      <c r="IPO14" s="2086"/>
      <c r="IPP14" s="2086"/>
      <c r="IPQ14" s="2086"/>
      <c r="IPR14" s="2086"/>
      <c r="IPS14" s="2086"/>
      <c r="IPT14" s="2086"/>
      <c r="IPU14" s="2086"/>
      <c r="IPV14" s="2086"/>
      <c r="IPW14" s="2086"/>
      <c r="IPX14" s="2086"/>
      <c r="IPY14" s="2086"/>
      <c r="IPZ14" s="2086"/>
      <c r="IQA14" s="2086"/>
      <c r="IQB14" s="2086"/>
      <c r="IQC14" s="2086"/>
      <c r="IQD14" s="2086"/>
      <c r="IQE14" s="2086"/>
      <c r="IQF14" s="2086"/>
      <c r="IQG14" s="2086"/>
      <c r="IQH14" s="2086"/>
      <c r="IQI14" s="2086"/>
      <c r="IQJ14" s="2086"/>
      <c r="IQK14" s="2086"/>
      <c r="IQL14" s="2086"/>
      <c r="IQM14" s="2086"/>
      <c r="IQN14" s="2086"/>
      <c r="IQO14" s="2086"/>
      <c r="IQP14" s="2086"/>
      <c r="IQQ14" s="2086"/>
      <c r="IQR14" s="2086"/>
      <c r="IQS14" s="2086"/>
      <c r="IQT14" s="2086"/>
      <c r="IQU14" s="2086"/>
      <c r="IQV14" s="2086"/>
      <c r="IQW14" s="2086"/>
      <c r="IQX14" s="2086"/>
      <c r="IQY14" s="2086"/>
      <c r="IQZ14" s="2086"/>
      <c r="IRA14" s="2086"/>
      <c r="IRB14" s="2086"/>
      <c r="IRC14" s="2086"/>
      <c r="IRD14" s="2086"/>
      <c r="IRE14" s="2086"/>
      <c r="IRF14" s="2086"/>
      <c r="IRG14" s="2086"/>
      <c r="IRH14" s="2086"/>
      <c r="IRI14" s="2086"/>
      <c r="IRJ14" s="2086"/>
      <c r="IRK14" s="2086"/>
      <c r="IRL14" s="2086"/>
      <c r="IRM14" s="2086"/>
      <c r="IRN14" s="2086"/>
      <c r="IRO14" s="2086"/>
      <c r="IRP14" s="2086"/>
      <c r="IRQ14" s="2086"/>
      <c r="IRR14" s="2086"/>
      <c r="IRS14" s="2086"/>
      <c r="IRT14" s="2086"/>
      <c r="IRU14" s="2086"/>
      <c r="IRV14" s="2086"/>
      <c r="IRW14" s="2086"/>
      <c r="IRX14" s="2086"/>
      <c r="IRY14" s="2086"/>
      <c r="IRZ14" s="2086"/>
      <c r="ISA14" s="2086"/>
      <c r="ISB14" s="2086"/>
      <c r="ISC14" s="2086"/>
      <c r="ISD14" s="2086"/>
      <c r="ISE14" s="2086"/>
      <c r="ISF14" s="2086"/>
      <c r="ISG14" s="2086"/>
      <c r="ISH14" s="2086"/>
      <c r="ISI14" s="2086"/>
      <c r="ISJ14" s="2086"/>
      <c r="ISK14" s="2086"/>
      <c r="ISL14" s="2086"/>
      <c r="ISM14" s="2086"/>
      <c r="ISN14" s="2086"/>
      <c r="ISO14" s="2086"/>
      <c r="ISP14" s="2086"/>
      <c r="ISQ14" s="2086"/>
      <c r="ISR14" s="2086"/>
      <c r="ISS14" s="2086"/>
      <c r="IST14" s="2086"/>
      <c r="ISU14" s="2086"/>
      <c r="ISV14" s="2086"/>
      <c r="ISW14" s="2086"/>
      <c r="ISX14" s="2086"/>
      <c r="ISY14" s="2086"/>
      <c r="ISZ14" s="2086"/>
      <c r="ITA14" s="2086"/>
      <c r="ITB14" s="2086"/>
      <c r="ITC14" s="2086"/>
      <c r="ITD14" s="2086"/>
      <c r="ITE14" s="2086"/>
      <c r="ITF14" s="2086"/>
      <c r="ITG14" s="2086"/>
      <c r="ITH14" s="2086"/>
      <c r="ITI14" s="2086"/>
      <c r="ITJ14" s="2086"/>
      <c r="ITK14" s="2086"/>
      <c r="ITL14" s="2086"/>
      <c r="ITM14" s="2086"/>
      <c r="ITN14" s="2086"/>
      <c r="ITO14" s="2086"/>
      <c r="ITP14" s="2086"/>
      <c r="ITQ14" s="2086"/>
      <c r="ITR14" s="2086"/>
      <c r="ITS14" s="2086"/>
      <c r="ITT14" s="2086"/>
      <c r="ITU14" s="2086"/>
      <c r="ITV14" s="2086"/>
      <c r="ITW14" s="2086"/>
      <c r="ITX14" s="2086"/>
      <c r="ITY14" s="2086"/>
      <c r="ITZ14" s="2086"/>
      <c r="IUA14" s="2086"/>
      <c r="IUB14" s="2086"/>
      <c r="IUC14" s="2086"/>
      <c r="IUD14" s="2086"/>
      <c r="IUE14" s="2086"/>
      <c r="IUF14" s="2086"/>
      <c r="IUG14" s="2086"/>
      <c r="IUH14" s="2086"/>
      <c r="IUI14" s="2086"/>
      <c r="IUJ14" s="2086"/>
      <c r="IUK14" s="2086"/>
      <c r="IUL14" s="2086"/>
      <c r="IUM14" s="2086"/>
      <c r="IUN14" s="2086"/>
      <c r="IUO14" s="2086"/>
      <c r="IUP14" s="2086"/>
      <c r="IUQ14" s="2086"/>
      <c r="IUR14" s="2086"/>
      <c r="IUS14" s="2086"/>
      <c r="IUT14" s="2086"/>
      <c r="IUU14" s="2086"/>
      <c r="IUV14" s="2086"/>
      <c r="IUW14" s="2086"/>
      <c r="IUX14" s="2086"/>
      <c r="IUY14" s="2086"/>
      <c r="IUZ14" s="2086"/>
      <c r="IVA14" s="2086"/>
      <c r="IVB14" s="2086"/>
      <c r="IVC14" s="2086"/>
      <c r="IVD14" s="2086"/>
      <c r="IVE14" s="2086"/>
      <c r="IVF14" s="2086"/>
      <c r="IVG14" s="2086"/>
      <c r="IVH14" s="2086"/>
      <c r="IVI14" s="2086"/>
      <c r="IVJ14" s="2086"/>
      <c r="IVK14" s="2086"/>
      <c r="IVL14" s="2086"/>
      <c r="IVM14" s="2086"/>
      <c r="IVN14" s="2086"/>
      <c r="IVO14" s="2086"/>
      <c r="IVP14" s="2086"/>
      <c r="IVQ14" s="2086"/>
      <c r="IVR14" s="2086"/>
      <c r="IVS14" s="2086"/>
      <c r="IVT14" s="2086"/>
      <c r="IVU14" s="2086"/>
      <c r="IVV14" s="2086"/>
      <c r="IVW14" s="2086"/>
      <c r="IVX14" s="2086"/>
      <c r="IVY14" s="2086"/>
      <c r="IVZ14" s="2086"/>
      <c r="IWA14" s="2086"/>
      <c r="IWB14" s="2086"/>
      <c r="IWC14" s="2086"/>
      <c r="IWD14" s="2086"/>
      <c r="IWE14" s="2086"/>
      <c r="IWF14" s="2086"/>
      <c r="IWG14" s="2086"/>
      <c r="IWH14" s="2086"/>
      <c r="IWI14" s="2086"/>
      <c r="IWJ14" s="2086"/>
      <c r="IWK14" s="2086"/>
      <c r="IWL14" s="2086"/>
      <c r="IWM14" s="2086"/>
      <c r="IWN14" s="2086"/>
      <c r="IWO14" s="2086"/>
      <c r="IWP14" s="2086"/>
      <c r="IWQ14" s="2086"/>
      <c r="IWR14" s="2086"/>
      <c r="IWS14" s="2086"/>
      <c r="IWT14" s="2086"/>
      <c r="IWU14" s="2086"/>
      <c r="IWV14" s="2086"/>
      <c r="IWW14" s="2086"/>
      <c r="IWX14" s="2086"/>
      <c r="IWY14" s="2086"/>
      <c r="IWZ14" s="2086"/>
      <c r="IXA14" s="2086"/>
      <c r="IXB14" s="2086"/>
      <c r="IXC14" s="2086"/>
      <c r="IXD14" s="2086"/>
      <c r="IXE14" s="2086"/>
      <c r="IXF14" s="2086"/>
      <c r="IXG14" s="2086"/>
      <c r="IXH14" s="2086"/>
      <c r="IXI14" s="2086"/>
      <c r="IXJ14" s="2086"/>
      <c r="IXK14" s="2086"/>
      <c r="IXL14" s="2086"/>
      <c r="IXM14" s="2086"/>
      <c r="IXN14" s="2086"/>
      <c r="IXO14" s="2086"/>
      <c r="IXP14" s="2086"/>
      <c r="IXQ14" s="2086"/>
      <c r="IXR14" s="2086"/>
      <c r="IXS14" s="2086"/>
      <c r="IXT14" s="2086"/>
      <c r="IXU14" s="2086"/>
      <c r="IXV14" s="2086"/>
      <c r="IXW14" s="2086"/>
      <c r="IXX14" s="2086"/>
      <c r="IXY14" s="2086"/>
      <c r="IXZ14" s="2086"/>
      <c r="IYA14" s="2086"/>
      <c r="IYB14" s="2086"/>
      <c r="IYC14" s="2086"/>
      <c r="IYD14" s="2086"/>
      <c r="IYE14" s="2086"/>
      <c r="IYF14" s="2086"/>
      <c r="IYG14" s="2086"/>
      <c r="IYH14" s="2086"/>
      <c r="IYI14" s="2086"/>
      <c r="IYJ14" s="2086"/>
      <c r="IYK14" s="2086"/>
      <c r="IYL14" s="2086"/>
      <c r="IYM14" s="2086"/>
      <c r="IYN14" s="2086"/>
      <c r="IYO14" s="2086"/>
      <c r="IYP14" s="2086"/>
      <c r="IYQ14" s="2086"/>
      <c r="IYR14" s="2086"/>
      <c r="IYS14" s="2086"/>
      <c r="IYT14" s="2086"/>
      <c r="IYU14" s="2086"/>
      <c r="IYV14" s="2086"/>
      <c r="IYW14" s="2086"/>
      <c r="IYX14" s="2086"/>
      <c r="IYY14" s="2086"/>
      <c r="IYZ14" s="2086"/>
      <c r="IZA14" s="2086"/>
      <c r="IZB14" s="2086"/>
      <c r="IZC14" s="2086"/>
      <c r="IZD14" s="2086"/>
      <c r="IZE14" s="2086"/>
      <c r="IZF14" s="2086"/>
      <c r="IZG14" s="2086"/>
      <c r="IZH14" s="2086"/>
      <c r="IZI14" s="2086"/>
      <c r="IZJ14" s="2086"/>
      <c r="IZK14" s="2086"/>
      <c r="IZL14" s="2086"/>
      <c r="IZM14" s="2086"/>
      <c r="IZN14" s="2086"/>
      <c r="IZO14" s="2086"/>
      <c r="IZP14" s="2086"/>
      <c r="IZQ14" s="2086"/>
      <c r="IZR14" s="2086"/>
      <c r="IZS14" s="2086"/>
      <c r="IZT14" s="2086"/>
      <c r="IZU14" s="2086"/>
      <c r="IZV14" s="2086"/>
      <c r="IZW14" s="2086"/>
      <c r="IZX14" s="2086"/>
      <c r="IZY14" s="2086"/>
      <c r="IZZ14" s="2086"/>
      <c r="JAA14" s="2086"/>
      <c r="JAB14" s="2086"/>
      <c r="JAC14" s="2086"/>
      <c r="JAD14" s="2086"/>
      <c r="JAE14" s="2086"/>
      <c r="JAF14" s="2086"/>
      <c r="JAG14" s="2086"/>
      <c r="JAH14" s="2086"/>
      <c r="JAI14" s="2086"/>
      <c r="JAJ14" s="2086"/>
      <c r="JAK14" s="2086"/>
      <c r="JAL14" s="2086"/>
      <c r="JAM14" s="2086"/>
      <c r="JAN14" s="2086"/>
      <c r="JAO14" s="2086"/>
      <c r="JAP14" s="2086"/>
      <c r="JAQ14" s="2086"/>
      <c r="JAR14" s="2086"/>
      <c r="JAS14" s="2086"/>
      <c r="JAT14" s="2086"/>
      <c r="JAU14" s="2086"/>
      <c r="JAV14" s="2086"/>
      <c r="JAW14" s="2086"/>
      <c r="JAX14" s="2086"/>
      <c r="JAY14" s="2086"/>
      <c r="JAZ14" s="2086"/>
      <c r="JBA14" s="2086"/>
      <c r="JBB14" s="2086"/>
      <c r="JBC14" s="2086"/>
      <c r="JBD14" s="2086"/>
      <c r="JBE14" s="2086"/>
      <c r="JBF14" s="2086"/>
      <c r="JBG14" s="2086"/>
      <c r="JBH14" s="2086"/>
      <c r="JBI14" s="2086"/>
      <c r="JBJ14" s="2086"/>
      <c r="JBK14" s="2086"/>
      <c r="JBL14" s="2086"/>
      <c r="JBM14" s="2086"/>
      <c r="JBN14" s="2086"/>
      <c r="JBO14" s="2086"/>
      <c r="JBP14" s="2086"/>
      <c r="JBQ14" s="2086"/>
      <c r="JBR14" s="2086"/>
      <c r="JBS14" s="2086"/>
      <c r="JBT14" s="2086"/>
      <c r="JBU14" s="2086"/>
      <c r="JBV14" s="2086"/>
      <c r="JBW14" s="2086"/>
      <c r="JBX14" s="2086"/>
      <c r="JBY14" s="2086"/>
      <c r="JBZ14" s="2086"/>
      <c r="JCA14" s="2086"/>
      <c r="JCB14" s="2086"/>
      <c r="JCC14" s="2086"/>
      <c r="JCD14" s="2086"/>
      <c r="JCE14" s="2086"/>
      <c r="JCF14" s="2086"/>
      <c r="JCG14" s="2086"/>
      <c r="JCH14" s="2086"/>
      <c r="JCI14" s="2086"/>
      <c r="JCJ14" s="2086"/>
      <c r="JCK14" s="2086"/>
      <c r="JCL14" s="2086"/>
      <c r="JCM14" s="2086"/>
      <c r="JCN14" s="2086"/>
      <c r="JCO14" s="2086"/>
      <c r="JCP14" s="2086"/>
      <c r="JCQ14" s="2086"/>
      <c r="JCR14" s="2086"/>
      <c r="JCS14" s="2086"/>
      <c r="JCT14" s="2086"/>
      <c r="JCU14" s="2086"/>
      <c r="JCV14" s="2086"/>
      <c r="JCW14" s="2086"/>
      <c r="JCX14" s="2086"/>
      <c r="JCY14" s="2086"/>
      <c r="JCZ14" s="2086"/>
      <c r="JDA14" s="2086"/>
      <c r="JDB14" s="2086"/>
      <c r="JDC14" s="2086"/>
      <c r="JDD14" s="2086"/>
      <c r="JDE14" s="2086"/>
      <c r="JDF14" s="2086"/>
      <c r="JDG14" s="2086"/>
      <c r="JDH14" s="2086"/>
      <c r="JDI14" s="2086"/>
      <c r="JDJ14" s="2086"/>
      <c r="JDK14" s="2086"/>
      <c r="JDL14" s="2086"/>
      <c r="JDM14" s="2086"/>
      <c r="JDN14" s="2086"/>
      <c r="JDO14" s="2086"/>
      <c r="JDP14" s="2086"/>
      <c r="JDQ14" s="2086"/>
      <c r="JDR14" s="2086"/>
      <c r="JDS14" s="2086"/>
      <c r="JDT14" s="2086"/>
      <c r="JDU14" s="2086"/>
      <c r="JDV14" s="2086"/>
      <c r="JDW14" s="2086"/>
      <c r="JDX14" s="2086"/>
      <c r="JDY14" s="2086"/>
      <c r="JDZ14" s="2086"/>
      <c r="JEA14" s="2086"/>
      <c r="JEB14" s="2086"/>
      <c r="JEC14" s="2086"/>
      <c r="JED14" s="2086"/>
      <c r="JEE14" s="2086"/>
      <c r="JEF14" s="2086"/>
      <c r="JEG14" s="2086"/>
      <c r="JEH14" s="2086"/>
      <c r="JEI14" s="2086"/>
      <c r="JEJ14" s="2086"/>
      <c r="JEK14" s="2086"/>
      <c r="JEL14" s="2086"/>
      <c r="JEM14" s="2086"/>
      <c r="JEN14" s="2086"/>
      <c r="JEO14" s="2086"/>
      <c r="JEP14" s="2086"/>
      <c r="JEQ14" s="2086"/>
      <c r="JER14" s="2086"/>
      <c r="JES14" s="2086"/>
      <c r="JET14" s="2086"/>
      <c r="JEU14" s="2086"/>
      <c r="JEV14" s="2086"/>
      <c r="JEW14" s="2086"/>
      <c r="JEX14" s="2086"/>
      <c r="JEY14" s="2086"/>
      <c r="JEZ14" s="2086"/>
      <c r="JFA14" s="2086"/>
      <c r="JFB14" s="2086"/>
      <c r="JFC14" s="2086"/>
      <c r="JFD14" s="2086"/>
      <c r="JFE14" s="2086"/>
      <c r="JFF14" s="2086"/>
      <c r="JFG14" s="2086"/>
      <c r="JFH14" s="2086"/>
      <c r="JFI14" s="2086"/>
      <c r="JFJ14" s="2086"/>
      <c r="JFK14" s="2086"/>
      <c r="JFL14" s="2086"/>
      <c r="JFM14" s="2086"/>
      <c r="JFN14" s="2086"/>
      <c r="JFO14" s="2086"/>
      <c r="JFP14" s="2086"/>
      <c r="JFQ14" s="2086"/>
      <c r="JFR14" s="2086"/>
      <c r="JFS14" s="2086"/>
      <c r="JFT14" s="2086"/>
      <c r="JFU14" s="2086"/>
      <c r="JFV14" s="2086"/>
      <c r="JFW14" s="2086"/>
      <c r="JFX14" s="2086"/>
      <c r="JFY14" s="2086"/>
      <c r="JFZ14" s="2086"/>
      <c r="JGA14" s="2086"/>
      <c r="JGB14" s="2086"/>
      <c r="JGC14" s="2086"/>
      <c r="JGD14" s="2086"/>
      <c r="JGE14" s="2086"/>
      <c r="JGF14" s="2086"/>
      <c r="JGG14" s="2086"/>
      <c r="JGH14" s="2086"/>
      <c r="JGI14" s="2086"/>
      <c r="JGJ14" s="2086"/>
      <c r="JGK14" s="2086"/>
      <c r="JGL14" s="2086"/>
      <c r="JGM14" s="2086"/>
      <c r="JGN14" s="2086"/>
      <c r="JGO14" s="2086"/>
      <c r="JGP14" s="2086"/>
      <c r="JGQ14" s="2086"/>
      <c r="JGR14" s="2086"/>
      <c r="JGS14" s="2086"/>
      <c r="JGT14" s="2086"/>
      <c r="JGU14" s="2086"/>
      <c r="JGV14" s="2086"/>
      <c r="JGW14" s="2086"/>
      <c r="JGX14" s="2086"/>
      <c r="JGY14" s="2086"/>
      <c r="JGZ14" s="2086"/>
      <c r="JHA14" s="2086"/>
      <c r="JHB14" s="2086"/>
      <c r="JHC14" s="2086"/>
      <c r="JHD14" s="2086"/>
      <c r="JHE14" s="2086"/>
      <c r="JHF14" s="2086"/>
      <c r="JHG14" s="2086"/>
      <c r="JHH14" s="2086"/>
      <c r="JHI14" s="2086"/>
      <c r="JHJ14" s="2086"/>
      <c r="JHK14" s="2086"/>
      <c r="JHL14" s="2086"/>
      <c r="JHM14" s="2086"/>
      <c r="JHN14" s="2086"/>
      <c r="JHO14" s="2086"/>
      <c r="JHP14" s="2086"/>
      <c r="JHQ14" s="2086"/>
      <c r="JHR14" s="2086"/>
      <c r="JHS14" s="2086"/>
      <c r="JHT14" s="2086"/>
      <c r="JHU14" s="2086"/>
      <c r="JHV14" s="2086"/>
      <c r="JHW14" s="2086"/>
      <c r="JHX14" s="2086"/>
      <c r="JHY14" s="2086"/>
      <c r="JHZ14" s="2086"/>
      <c r="JIA14" s="2086"/>
      <c r="JIB14" s="2086"/>
      <c r="JIC14" s="2086"/>
      <c r="JID14" s="2086"/>
      <c r="JIE14" s="2086"/>
      <c r="JIF14" s="2086"/>
      <c r="JIG14" s="2086"/>
      <c r="JIH14" s="2086"/>
      <c r="JII14" s="2086"/>
      <c r="JIJ14" s="2086"/>
      <c r="JIK14" s="2086"/>
      <c r="JIL14" s="2086"/>
      <c r="JIM14" s="2086"/>
      <c r="JIN14" s="2086"/>
      <c r="JIO14" s="2086"/>
      <c r="JIP14" s="2086"/>
      <c r="JIQ14" s="2086"/>
      <c r="JIR14" s="2086"/>
      <c r="JIS14" s="2086"/>
      <c r="JIT14" s="2086"/>
      <c r="JIU14" s="2086"/>
      <c r="JIV14" s="2086"/>
      <c r="JIW14" s="2086"/>
      <c r="JIX14" s="2086"/>
      <c r="JIY14" s="2086"/>
      <c r="JIZ14" s="2086"/>
      <c r="JJA14" s="2086"/>
      <c r="JJB14" s="2086"/>
      <c r="JJC14" s="2086"/>
      <c r="JJD14" s="2086"/>
      <c r="JJE14" s="2086"/>
      <c r="JJF14" s="2086"/>
      <c r="JJG14" s="2086"/>
      <c r="JJH14" s="2086"/>
      <c r="JJI14" s="2086"/>
      <c r="JJJ14" s="2086"/>
      <c r="JJK14" s="2086"/>
      <c r="JJL14" s="2086"/>
      <c r="JJM14" s="2086"/>
      <c r="JJN14" s="2086"/>
      <c r="JJO14" s="2086"/>
      <c r="JJP14" s="2086"/>
      <c r="JJQ14" s="2086"/>
      <c r="JJR14" s="2086"/>
      <c r="JJS14" s="2086"/>
      <c r="JJT14" s="2086"/>
      <c r="JJU14" s="2086"/>
      <c r="JJV14" s="2086"/>
      <c r="JJW14" s="2086"/>
      <c r="JJX14" s="2086"/>
      <c r="JJY14" s="2086"/>
      <c r="JJZ14" s="2086"/>
      <c r="JKA14" s="2086"/>
      <c r="JKB14" s="2086"/>
      <c r="JKC14" s="2086"/>
      <c r="JKD14" s="2086"/>
      <c r="JKE14" s="2086"/>
      <c r="JKF14" s="2086"/>
      <c r="JKG14" s="2086"/>
      <c r="JKH14" s="2086"/>
      <c r="JKI14" s="2086"/>
      <c r="JKJ14" s="2086"/>
      <c r="JKK14" s="2086"/>
      <c r="JKL14" s="2086"/>
      <c r="JKM14" s="2086"/>
      <c r="JKN14" s="2086"/>
      <c r="JKO14" s="2086"/>
      <c r="JKP14" s="2086"/>
      <c r="JKQ14" s="2086"/>
      <c r="JKR14" s="2086"/>
      <c r="JKS14" s="2086"/>
      <c r="JKT14" s="2086"/>
      <c r="JKU14" s="2086"/>
      <c r="JKV14" s="2086"/>
      <c r="JKW14" s="2086"/>
      <c r="JKX14" s="2086"/>
      <c r="JKY14" s="2086"/>
      <c r="JKZ14" s="2086"/>
      <c r="JLA14" s="2086"/>
      <c r="JLB14" s="2086"/>
      <c r="JLC14" s="2086"/>
      <c r="JLD14" s="2086"/>
      <c r="JLE14" s="2086"/>
      <c r="JLF14" s="2086"/>
      <c r="JLG14" s="2086"/>
      <c r="JLH14" s="2086"/>
      <c r="JLI14" s="2086"/>
      <c r="JLJ14" s="2086"/>
      <c r="JLK14" s="2086"/>
      <c r="JLL14" s="2086"/>
      <c r="JLM14" s="2086"/>
      <c r="JLN14" s="2086"/>
      <c r="JLO14" s="2086"/>
      <c r="JLP14" s="2086"/>
      <c r="JLQ14" s="2086"/>
      <c r="JLR14" s="2086"/>
      <c r="JLS14" s="2086"/>
      <c r="JLT14" s="2086"/>
      <c r="JLU14" s="2086"/>
      <c r="JLV14" s="2086"/>
      <c r="JLW14" s="2086"/>
      <c r="JLX14" s="2086"/>
      <c r="JLY14" s="2086"/>
      <c r="JLZ14" s="2086"/>
      <c r="JMA14" s="2086"/>
      <c r="JMB14" s="2086"/>
      <c r="JMC14" s="2086"/>
      <c r="JMD14" s="2086"/>
      <c r="JME14" s="2086"/>
      <c r="JMF14" s="2086"/>
      <c r="JMG14" s="2086"/>
      <c r="JMH14" s="2086"/>
      <c r="JMI14" s="2086"/>
      <c r="JMJ14" s="2086"/>
      <c r="JMK14" s="2086"/>
      <c r="JML14" s="2086"/>
      <c r="JMM14" s="2086"/>
      <c r="JMN14" s="2086"/>
      <c r="JMO14" s="2086"/>
      <c r="JMP14" s="2086"/>
      <c r="JMQ14" s="2086"/>
      <c r="JMR14" s="2086"/>
      <c r="JMS14" s="2086"/>
      <c r="JMT14" s="2086"/>
      <c r="JMU14" s="2086"/>
      <c r="JMV14" s="2086"/>
      <c r="JMW14" s="2086"/>
      <c r="JMX14" s="2086"/>
      <c r="JMY14" s="2086"/>
      <c r="JMZ14" s="2086"/>
      <c r="JNA14" s="2086"/>
      <c r="JNB14" s="2086"/>
      <c r="JNC14" s="2086"/>
      <c r="JND14" s="2086"/>
      <c r="JNE14" s="2086"/>
      <c r="JNF14" s="2086"/>
      <c r="JNG14" s="2086"/>
      <c r="JNH14" s="2086"/>
      <c r="JNI14" s="2086"/>
      <c r="JNJ14" s="2086"/>
      <c r="JNK14" s="2086"/>
      <c r="JNL14" s="2086"/>
      <c r="JNM14" s="2086"/>
      <c r="JNN14" s="2086"/>
      <c r="JNO14" s="2086"/>
      <c r="JNP14" s="2086"/>
      <c r="JNQ14" s="2086"/>
      <c r="JNR14" s="2086"/>
      <c r="JNS14" s="2086"/>
      <c r="JNT14" s="2086"/>
      <c r="JNU14" s="2086"/>
      <c r="JNV14" s="2086"/>
      <c r="JNW14" s="2086"/>
      <c r="JNX14" s="2086"/>
      <c r="JNY14" s="2086"/>
      <c r="JNZ14" s="2086"/>
      <c r="JOA14" s="2086"/>
      <c r="JOB14" s="2086"/>
      <c r="JOC14" s="2086"/>
      <c r="JOD14" s="2086"/>
      <c r="JOE14" s="2086"/>
      <c r="JOF14" s="2086"/>
      <c r="JOG14" s="2086"/>
      <c r="JOH14" s="2086"/>
      <c r="JOI14" s="2086"/>
      <c r="JOJ14" s="2086"/>
      <c r="JOK14" s="2086"/>
      <c r="JOL14" s="2086"/>
      <c r="JOM14" s="2086"/>
      <c r="JON14" s="2086"/>
      <c r="JOO14" s="2086"/>
      <c r="JOP14" s="2086"/>
      <c r="JOQ14" s="2086"/>
      <c r="JOR14" s="2086"/>
      <c r="JOS14" s="2086"/>
      <c r="JOT14" s="2086"/>
      <c r="JOU14" s="2086"/>
      <c r="JOV14" s="2086"/>
      <c r="JOW14" s="2086"/>
      <c r="JOX14" s="2086"/>
      <c r="JOY14" s="2086"/>
      <c r="JOZ14" s="2086"/>
      <c r="JPA14" s="2086"/>
      <c r="JPB14" s="2086"/>
      <c r="JPC14" s="2086"/>
      <c r="JPD14" s="2086"/>
      <c r="JPE14" s="2086"/>
      <c r="JPF14" s="2086"/>
      <c r="JPG14" s="2086"/>
      <c r="JPH14" s="2086"/>
      <c r="JPI14" s="2086"/>
      <c r="JPJ14" s="2086"/>
      <c r="JPK14" s="2086"/>
      <c r="JPL14" s="2086"/>
      <c r="JPM14" s="2086"/>
      <c r="JPN14" s="2086"/>
      <c r="JPO14" s="2086"/>
      <c r="JPP14" s="2086"/>
      <c r="JPQ14" s="2086"/>
      <c r="JPR14" s="2086"/>
      <c r="JPS14" s="2086"/>
      <c r="JPT14" s="2086"/>
      <c r="JPU14" s="2086"/>
      <c r="JPV14" s="2086"/>
      <c r="JPW14" s="2086"/>
      <c r="JPX14" s="2086"/>
      <c r="JPY14" s="2086"/>
      <c r="JPZ14" s="2086"/>
      <c r="JQA14" s="2086"/>
      <c r="JQB14" s="2086"/>
      <c r="JQC14" s="2086"/>
      <c r="JQD14" s="2086"/>
      <c r="JQE14" s="2086"/>
      <c r="JQF14" s="2086"/>
      <c r="JQG14" s="2086"/>
      <c r="JQH14" s="2086"/>
      <c r="JQI14" s="2086"/>
      <c r="JQJ14" s="2086"/>
      <c r="JQK14" s="2086"/>
      <c r="JQL14" s="2086"/>
      <c r="JQM14" s="2086"/>
      <c r="JQN14" s="2086"/>
      <c r="JQO14" s="2086"/>
      <c r="JQP14" s="2086"/>
      <c r="JQQ14" s="2086"/>
      <c r="JQR14" s="2086"/>
      <c r="JQS14" s="2086"/>
      <c r="JQT14" s="2086"/>
      <c r="JQU14" s="2086"/>
      <c r="JQV14" s="2086"/>
      <c r="JQW14" s="2086"/>
      <c r="JQX14" s="2086"/>
      <c r="JQY14" s="2086"/>
      <c r="JQZ14" s="2086"/>
      <c r="JRA14" s="2086"/>
      <c r="JRB14" s="2086"/>
      <c r="JRC14" s="2086"/>
      <c r="JRD14" s="2086"/>
      <c r="JRE14" s="2086"/>
      <c r="JRF14" s="2086"/>
      <c r="JRG14" s="2086"/>
      <c r="JRH14" s="2086"/>
      <c r="JRI14" s="2086"/>
      <c r="JRJ14" s="2086"/>
      <c r="JRK14" s="2086"/>
      <c r="JRL14" s="2086"/>
      <c r="JRM14" s="2086"/>
      <c r="JRN14" s="2086"/>
      <c r="JRO14" s="2086"/>
      <c r="JRP14" s="2086"/>
      <c r="JRQ14" s="2086"/>
      <c r="JRR14" s="2086"/>
      <c r="JRS14" s="2086"/>
      <c r="JRT14" s="2086"/>
      <c r="JRU14" s="2086"/>
      <c r="JRV14" s="2086"/>
      <c r="JRW14" s="2086"/>
      <c r="JRX14" s="2086"/>
      <c r="JRY14" s="2086"/>
      <c r="JRZ14" s="2086"/>
      <c r="JSA14" s="2086"/>
      <c r="JSB14" s="2086"/>
      <c r="JSC14" s="2086"/>
      <c r="JSD14" s="2086"/>
      <c r="JSE14" s="2086"/>
      <c r="JSF14" s="2086"/>
      <c r="JSG14" s="2086"/>
      <c r="JSH14" s="2086"/>
      <c r="JSI14" s="2086"/>
      <c r="JSJ14" s="2086"/>
      <c r="JSK14" s="2086"/>
      <c r="JSL14" s="2086"/>
      <c r="JSM14" s="2086"/>
      <c r="JSN14" s="2086"/>
      <c r="JSO14" s="2086"/>
      <c r="JSP14" s="2086"/>
      <c r="JSQ14" s="2086"/>
      <c r="JSR14" s="2086"/>
      <c r="JSS14" s="2086"/>
      <c r="JST14" s="2086"/>
      <c r="JSU14" s="2086"/>
      <c r="JSV14" s="2086"/>
      <c r="JSW14" s="2086"/>
      <c r="JSX14" s="2086"/>
      <c r="JSY14" s="2086"/>
      <c r="JSZ14" s="2086"/>
      <c r="JTA14" s="2086"/>
      <c r="JTB14" s="2086"/>
      <c r="JTC14" s="2086"/>
      <c r="JTD14" s="2086"/>
      <c r="JTE14" s="2086"/>
      <c r="JTF14" s="2086"/>
      <c r="JTG14" s="2086"/>
      <c r="JTH14" s="2086"/>
      <c r="JTI14" s="2086"/>
      <c r="JTJ14" s="2086"/>
      <c r="JTK14" s="2086"/>
      <c r="JTL14" s="2086"/>
      <c r="JTM14" s="2086"/>
      <c r="JTN14" s="2086"/>
      <c r="JTO14" s="2086"/>
      <c r="JTP14" s="2086"/>
      <c r="JTQ14" s="2086"/>
      <c r="JTR14" s="2086"/>
      <c r="JTS14" s="2086"/>
      <c r="JTT14" s="2086"/>
      <c r="JTU14" s="2086"/>
      <c r="JTV14" s="2086"/>
      <c r="JTW14" s="2086"/>
      <c r="JTX14" s="2086"/>
      <c r="JTY14" s="2086"/>
      <c r="JTZ14" s="2086"/>
      <c r="JUA14" s="2086"/>
      <c r="JUB14" s="2086"/>
      <c r="JUC14" s="2086"/>
      <c r="JUD14" s="2086"/>
      <c r="JUE14" s="2086"/>
      <c r="JUF14" s="2086"/>
      <c r="JUG14" s="2086"/>
      <c r="JUH14" s="2086"/>
      <c r="JUI14" s="2086"/>
      <c r="JUJ14" s="2086"/>
      <c r="JUK14" s="2086"/>
      <c r="JUL14" s="2086"/>
      <c r="JUM14" s="2086"/>
      <c r="JUN14" s="2086"/>
      <c r="JUO14" s="2086"/>
      <c r="JUP14" s="2086"/>
      <c r="JUQ14" s="2086"/>
      <c r="JUR14" s="2086"/>
      <c r="JUS14" s="2086"/>
      <c r="JUT14" s="2086"/>
      <c r="JUU14" s="2086"/>
      <c r="JUV14" s="2086"/>
      <c r="JUW14" s="2086"/>
      <c r="JUX14" s="2086"/>
      <c r="JUY14" s="2086"/>
      <c r="JUZ14" s="2086"/>
      <c r="JVA14" s="2086"/>
      <c r="JVB14" s="2086"/>
      <c r="JVC14" s="2086"/>
      <c r="JVD14" s="2086"/>
      <c r="JVE14" s="2086"/>
      <c r="JVF14" s="2086"/>
      <c r="JVG14" s="2086"/>
      <c r="JVH14" s="2086"/>
      <c r="JVI14" s="2086"/>
      <c r="JVJ14" s="2086"/>
      <c r="JVK14" s="2086"/>
      <c r="JVL14" s="2086"/>
      <c r="JVM14" s="2086"/>
      <c r="JVN14" s="2086"/>
      <c r="JVO14" s="2086"/>
      <c r="JVP14" s="2086"/>
      <c r="JVQ14" s="2086"/>
      <c r="JVR14" s="2086"/>
      <c r="JVS14" s="2086"/>
      <c r="JVT14" s="2086"/>
      <c r="JVU14" s="2086"/>
      <c r="JVV14" s="2086"/>
      <c r="JVW14" s="2086"/>
      <c r="JVX14" s="2086"/>
      <c r="JVY14" s="2086"/>
      <c r="JVZ14" s="2086"/>
      <c r="JWA14" s="2086"/>
      <c r="JWB14" s="2086"/>
      <c r="JWC14" s="2086"/>
      <c r="JWD14" s="2086"/>
      <c r="JWE14" s="2086"/>
      <c r="JWF14" s="2086"/>
      <c r="JWG14" s="2086"/>
      <c r="JWH14" s="2086"/>
      <c r="JWI14" s="2086"/>
      <c r="JWJ14" s="2086"/>
      <c r="JWK14" s="2086"/>
      <c r="JWL14" s="2086"/>
      <c r="JWM14" s="2086"/>
      <c r="JWN14" s="2086"/>
      <c r="JWO14" s="2086"/>
      <c r="JWP14" s="2086"/>
      <c r="JWQ14" s="2086"/>
      <c r="JWR14" s="2086"/>
      <c r="JWS14" s="2086"/>
      <c r="JWT14" s="2086"/>
      <c r="JWU14" s="2086"/>
      <c r="JWV14" s="2086"/>
      <c r="JWW14" s="2086"/>
      <c r="JWX14" s="2086"/>
      <c r="JWY14" s="2086"/>
      <c r="JWZ14" s="2086"/>
      <c r="JXA14" s="2086"/>
      <c r="JXB14" s="2086"/>
      <c r="JXC14" s="2086"/>
      <c r="JXD14" s="2086"/>
      <c r="JXE14" s="2086"/>
      <c r="JXF14" s="2086"/>
      <c r="JXG14" s="2086"/>
      <c r="JXH14" s="2086"/>
      <c r="JXI14" s="2086"/>
      <c r="JXJ14" s="2086"/>
      <c r="JXK14" s="2086"/>
      <c r="JXL14" s="2086"/>
      <c r="JXM14" s="2086"/>
      <c r="JXN14" s="2086"/>
      <c r="JXO14" s="2086"/>
      <c r="JXP14" s="2086"/>
      <c r="JXQ14" s="2086"/>
      <c r="JXR14" s="2086"/>
      <c r="JXS14" s="2086"/>
      <c r="JXT14" s="2086"/>
      <c r="JXU14" s="2086"/>
      <c r="JXV14" s="2086"/>
      <c r="JXW14" s="2086"/>
      <c r="JXX14" s="2086"/>
      <c r="JXY14" s="2086"/>
      <c r="JXZ14" s="2086"/>
      <c r="JYA14" s="2086"/>
      <c r="JYB14" s="2086"/>
      <c r="JYC14" s="2086"/>
      <c r="JYD14" s="2086"/>
      <c r="JYE14" s="2086"/>
      <c r="JYF14" s="2086"/>
      <c r="JYG14" s="2086"/>
      <c r="JYH14" s="2086"/>
      <c r="JYI14" s="2086"/>
      <c r="JYJ14" s="2086"/>
      <c r="JYK14" s="2086"/>
      <c r="JYL14" s="2086"/>
      <c r="JYM14" s="2086"/>
      <c r="JYN14" s="2086"/>
      <c r="JYO14" s="2086"/>
      <c r="JYP14" s="2086"/>
      <c r="JYQ14" s="2086"/>
      <c r="JYR14" s="2086"/>
      <c r="JYS14" s="2086"/>
      <c r="JYT14" s="2086"/>
      <c r="JYU14" s="2086"/>
      <c r="JYV14" s="2086"/>
      <c r="JYW14" s="2086"/>
      <c r="JYX14" s="2086"/>
      <c r="JYY14" s="2086"/>
      <c r="JYZ14" s="2086"/>
      <c r="JZA14" s="2086"/>
      <c r="JZB14" s="2086"/>
      <c r="JZC14" s="2086"/>
      <c r="JZD14" s="2086"/>
      <c r="JZE14" s="2086"/>
      <c r="JZF14" s="2086"/>
      <c r="JZG14" s="2086"/>
      <c r="JZH14" s="2086"/>
      <c r="JZI14" s="2086"/>
      <c r="JZJ14" s="2086"/>
      <c r="JZK14" s="2086"/>
      <c r="JZL14" s="2086"/>
      <c r="JZM14" s="2086"/>
      <c r="JZN14" s="2086"/>
      <c r="JZO14" s="2086"/>
      <c r="JZP14" s="2086"/>
      <c r="JZQ14" s="2086"/>
      <c r="JZR14" s="2086"/>
      <c r="JZS14" s="2086"/>
      <c r="JZT14" s="2086"/>
      <c r="JZU14" s="2086"/>
      <c r="JZV14" s="2086"/>
      <c r="JZW14" s="2086"/>
      <c r="JZX14" s="2086"/>
      <c r="JZY14" s="2086"/>
      <c r="JZZ14" s="2086"/>
      <c r="KAA14" s="2086"/>
      <c r="KAB14" s="2086"/>
      <c r="KAC14" s="2086"/>
      <c r="KAD14" s="2086"/>
      <c r="KAE14" s="2086"/>
      <c r="KAF14" s="2086"/>
      <c r="KAG14" s="2086"/>
      <c r="KAH14" s="2086"/>
      <c r="KAI14" s="2086"/>
      <c r="KAJ14" s="2086"/>
      <c r="KAK14" s="2086"/>
      <c r="KAL14" s="2086"/>
      <c r="KAM14" s="2086"/>
      <c r="KAN14" s="2086"/>
      <c r="KAO14" s="2086"/>
      <c r="KAP14" s="2086"/>
      <c r="KAQ14" s="2086"/>
      <c r="KAR14" s="2086"/>
      <c r="KAS14" s="2086"/>
      <c r="KAT14" s="2086"/>
      <c r="KAU14" s="2086"/>
      <c r="KAV14" s="2086"/>
      <c r="KAW14" s="2086"/>
      <c r="KAX14" s="2086"/>
      <c r="KAY14" s="2086"/>
      <c r="KAZ14" s="2086"/>
      <c r="KBA14" s="2086"/>
      <c r="KBB14" s="2086"/>
      <c r="KBC14" s="2086"/>
      <c r="KBD14" s="2086"/>
      <c r="KBE14" s="2086"/>
      <c r="KBF14" s="2086"/>
      <c r="KBG14" s="2086"/>
      <c r="KBH14" s="2086"/>
      <c r="KBI14" s="2086"/>
      <c r="KBJ14" s="2086"/>
      <c r="KBK14" s="2086"/>
      <c r="KBL14" s="2086"/>
      <c r="KBM14" s="2086"/>
      <c r="KBN14" s="2086"/>
      <c r="KBO14" s="2086"/>
      <c r="KBP14" s="2086"/>
      <c r="KBQ14" s="2086"/>
      <c r="KBR14" s="2086"/>
      <c r="KBS14" s="2086"/>
      <c r="KBT14" s="2086"/>
      <c r="KBU14" s="2086"/>
      <c r="KBV14" s="2086"/>
      <c r="KBW14" s="2086"/>
      <c r="KBX14" s="2086"/>
      <c r="KBY14" s="2086"/>
      <c r="KBZ14" s="2086"/>
      <c r="KCA14" s="2086"/>
      <c r="KCB14" s="2086"/>
      <c r="KCC14" s="2086"/>
      <c r="KCD14" s="2086"/>
      <c r="KCE14" s="2086"/>
      <c r="KCF14" s="2086"/>
      <c r="KCG14" s="2086"/>
      <c r="KCH14" s="2086"/>
      <c r="KCI14" s="2086"/>
      <c r="KCJ14" s="2086"/>
      <c r="KCK14" s="2086"/>
      <c r="KCL14" s="2086"/>
      <c r="KCM14" s="2086"/>
      <c r="KCN14" s="2086"/>
      <c r="KCO14" s="2086"/>
      <c r="KCP14" s="2086"/>
      <c r="KCQ14" s="2086"/>
      <c r="KCR14" s="2086"/>
      <c r="KCS14" s="2086"/>
      <c r="KCT14" s="2086"/>
      <c r="KCU14" s="2086"/>
      <c r="KCV14" s="2086"/>
      <c r="KCW14" s="2086"/>
      <c r="KCX14" s="2086"/>
      <c r="KCY14" s="2086"/>
      <c r="KCZ14" s="2086"/>
      <c r="KDA14" s="2086"/>
      <c r="KDB14" s="2086"/>
      <c r="KDC14" s="2086"/>
      <c r="KDD14" s="2086"/>
      <c r="KDE14" s="2086"/>
      <c r="KDF14" s="2086"/>
      <c r="KDG14" s="2086"/>
      <c r="KDH14" s="2086"/>
      <c r="KDI14" s="2086"/>
      <c r="KDJ14" s="2086"/>
      <c r="KDK14" s="2086"/>
      <c r="KDL14" s="2086"/>
      <c r="KDM14" s="2086"/>
      <c r="KDN14" s="2086"/>
      <c r="KDO14" s="2086"/>
      <c r="KDP14" s="2086"/>
      <c r="KDQ14" s="2086"/>
      <c r="KDR14" s="2086"/>
      <c r="KDS14" s="2086"/>
      <c r="KDT14" s="2086"/>
      <c r="KDU14" s="2086"/>
      <c r="KDV14" s="2086"/>
      <c r="KDW14" s="2086"/>
      <c r="KDX14" s="2086"/>
      <c r="KDY14" s="2086"/>
      <c r="KDZ14" s="2086"/>
      <c r="KEA14" s="2086"/>
      <c r="KEB14" s="2086"/>
      <c r="KEC14" s="2086"/>
      <c r="KED14" s="2086"/>
      <c r="KEE14" s="2086"/>
      <c r="KEF14" s="2086"/>
      <c r="KEG14" s="2086"/>
      <c r="KEH14" s="2086"/>
      <c r="KEI14" s="2086"/>
      <c r="KEJ14" s="2086"/>
      <c r="KEK14" s="2086"/>
      <c r="KEL14" s="2086"/>
      <c r="KEM14" s="2086"/>
      <c r="KEN14" s="2086"/>
      <c r="KEO14" s="2086"/>
      <c r="KEP14" s="2086"/>
      <c r="KEQ14" s="2086"/>
      <c r="KER14" s="2086"/>
      <c r="KES14" s="2086"/>
      <c r="KET14" s="2086"/>
      <c r="KEU14" s="2086"/>
      <c r="KEV14" s="2086"/>
      <c r="KEW14" s="2086"/>
      <c r="KEX14" s="2086"/>
      <c r="KEY14" s="2086"/>
      <c r="KEZ14" s="2086"/>
      <c r="KFA14" s="2086"/>
      <c r="KFB14" s="2086"/>
      <c r="KFC14" s="2086"/>
      <c r="KFD14" s="2086"/>
      <c r="KFE14" s="2086"/>
      <c r="KFF14" s="2086"/>
      <c r="KFG14" s="2086"/>
      <c r="KFH14" s="2086"/>
      <c r="KFI14" s="2086"/>
      <c r="KFJ14" s="2086"/>
      <c r="KFK14" s="2086"/>
      <c r="KFL14" s="2086"/>
      <c r="KFM14" s="2086"/>
      <c r="KFN14" s="2086"/>
      <c r="KFO14" s="2086"/>
      <c r="KFP14" s="2086"/>
      <c r="KFQ14" s="2086"/>
      <c r="KFR14" s="2086"/>
      <c r="KFS14" s="2086"/>
      <c r="KFT14" s="2086"/>
      <c r="KFU14" s="2086"/>
      <c r="KFV14" s="2086"/>
      <c r="KFW14" s="2086"/>
      <c r="KFX14" s="2086"/>
      <c r="KFY14" s="2086"/>
      <c r="KFZ14" s="2086"/>
      <c r="KGA14" s="2086"/>
      <c r="KGB14" s="2086"/>
      <c r="KGC14" s="2086"/>
      <c r="KGD14" s="2086"/>
      <c r="KGE14" s="2086"/>
      <c r="KGF14" s="2086"/>
      <c r="KGG14" s="2086"/>
      <c r="KGH14" s="2086"/>
      <c r="KGI14" s="2086"/>
      <c r="KGJ14" s="2086"/>
      <c r="KGK14" s="2086"/>
      <c r="KGL14" s="2086"/>
      <c r="KGM14" s="2086"/>
      <c r="KGN14" s="2086"/>
      <c r="KGO14" s="2086"/>
      <c r="KGP14" s="2086"/>
      <c r="KGQ14" s="2086"/>
      <c r="KGR14" s="2086"/>
      <c r="KGS14" s="2086"/>
      <c r="KGT14" s="2086"/>
      <c r="KGU14" s="2086"/>
      <c r="KGV14" s="2086"/>
      <c r="KGW14" s="2086"/>
      <c r="KGX14" s="2086"/>
      <c r="KGY14" s="2086"/>
      <c r="KGZ14" s="2086"/>
      <c r="KHA14" s="2086"/>
      <c r="KHB14" s="2086"/>
      <c r="KHC14" s="2086"/>
      <c r="KHD14" s="2086"/>
      <c r="KHE14" s="2086"/>
      <c r="KHF14" s="2086"/>
      <c r="KHG14" s="2086"/>
      <c r="KHH14" s="2086"/>
      <c r="KHI14" s="2086"/>
      <c r="KHJ14" s="2086"/>
      <c r="KHK14" s="2086"/>
      <c r="KHL14" s="2086"/>
      <c r="KHM14" s="2086"/>
      <c r="KHN14" s="2086"/>
      <c r="KHO14" s="2086"/>
      <c r="KHP14" s="2086"/>
      <c r="KHQ14" s="2086"/>
      <c r="KHR14" s="2086"/>
      <c r="KHS14" s="2086"/>
      <c r="KHT14" s="2086"/>
      <c r="KHU14" s="2086"/>
      <c r="KHV14" s="2086"/>
      <c r="KHW14" s="2086"/>
      <c r="KHX14" s="2086"/>
      <c r="KHY14" s="2086"/>
      <c r="KHZ14" s="2086"/>
      <c r="KIA14" s="2086"/>
      <c r="KIB14" s="2086"/>
      <c r="KIC14" s="2086"/>
      <c r="KID14" s="2086"/>
      <c r="KIE14" s="2086"/>
      <c r="KIF14" s="2086"/>
      <c r="KIG14" s="2086"/>
      <c r="KIH14" s="2086"/>
      <c r="KII14" s="2086"/>
      <c r="KIJ14" s="2086"/>
      <c r="KIK14" s="2086"/>
      <c r="KIL14" s="2086"/>
      <c r="KIM14" s="2086"/>
      <c r="KIN14" s="2086"/>
      <c r="KIO14" s="2086"/>
      <c r="KIP14" s="2086"/>
      <c r="KIQ14" s="2086"/>
      <c r="KIR14" s="2086"/>
      <c r="KIS14" s="2086"/>
      <c r="KIT14" s="2086"/>
      <c r="KIU14" s="2086"/>
      <c r="KIV14" s="2086"/>
      <c r="KIW14" s="2086"/>
      <c r="KIX14" s="2086"/>
      <c r="KIY14" s="2086"/>
      <c r="KIZ14" s="2086"/>
      <c r="KJA14" s="2086"/>
      <c r="KJB14" s="2086"/>
      <c r="KJC14" s="2086"/>
      <c r="KJD14" s="2086"/>
      <c r="KJE14" s="2086"/>
      <c r="KJF14" s="2086"/>
      <c r="KJG14" s="2086"/>
      <c r="KJH14" s="2086"/>
      <c r="KJI14" s="2086"/>
      <c r="KJJ14" s="2086"/>
      <c r="KJK14" s="2086"/>
      <c r="KJL14" s="2086"/>
      <c r="KJM14" s="2086"/>
      <c r="KJN14" s="2086"/>
      <c r="KJO14" s="2086"/>
      <c r="KJP14" s="2086"/>
      <c r="KJQ14" s="2086"/>
      <c r="KJR14" s="2086"/>
      <c r="KJS14" s="2086"/>
      <c r="KJT14" s="2086"/>
      <c r="KJU14" s="2086"/>
      <c r="KJV14" s="2086"/>
      <c r="KJW14" s="2086"/>
      <c r="KJX14" s="2086"/>
      <c r="KJY14" s="2086"/>
      <c r="KJZ14" s="2086"/>
      <c r="KKA14" s="2086"/>
      <c r="KKB14" s="2086"/>
      <c r="KKC14" s="2086"/>
      <c r="KKD14" s="2086"/>
      <c r="KKE14" s="2086"/>
      <c r="KKF14" s="2086"/>
      <c r="KKG14" s="2086"/>
      <c r="KKH14" s="2086"/>
      <c r="KKI14" s="2086"/>
      <c r="KKJ14" s="2086"/>
      <c r="KKK14" s="2086"/>
      <c r="KKL14" s="2086"/>
      <c r="KKM14" s="2086"/>
      <c r="KKN14" s="2086"/>
      <c r="KKO14" s="2086"/>
      <c r="KKP14" s="2086"/>
      <c r="KKQ14" s="2086"/>
      <c r="KKR14" s="2086"/>
      <c r="KKS14" s="2086"/>
      <c r="KKT14" s="2086"/>
      <c r="KKU14" s="2086"/>
      <c r="KKV14" s="2086"/>
      <c r="KKW14" s="2086"/>
      <c r="KKX14" s="2086"/>
      <c r="KKY14" s="2086"/>
      <c r="KKZ14" s="2086"/>
      <c r="KLA14" s="2086"/>
      <c r="KLB14" s="2086"/>
      <c r="KLC14" s="2086"/>
      <c r="KLD14" s="2086"/>
      <c r="KLE14" s="2086"/>
      <c r="KLF14" s="2086"/>
      <c r="KLG14" s="2086"/>
      <c r="KLH14" s="2086"/>
      <c r="KLI14" s="2086"/>
      <c r="KLJ14" s="2086"/>
      <c r="KLK14" s="2086"/>
      <c r="KLL14" s="2086"/>
      <c r="KLM14" s="2086"/>
      <c r="KLN14" s="2086"/>
      <c r="KLO14" s="2086"/>
      <c r="KLP14" s="2086"/>
      <c r="KLQ14" s="2086"/>
      <c r="KLR14" s="2086"/>
      <c r="KLS14" s="2086"/>
      <c r="KLT14" s="2086"/>
      <c r="KLU14" s="2086"/>
      <c r="KLV14" s="2086"/>
      <c r="KLW14" s="2086"/>
      <c r="KLX14" s="2086"/>
      <c r="KLY14" s="2086"/>
      <c r="KLZ14" s="2086"/>
      <c r="KMA14" s="2086"/>
      <c r="KMB14" s="2086"/>
      <c r="KMC14" s="2086"/>
      <c r="KMD14" s="2086"/>
      <c r="KME14" s="2086"/>
      <c r="KMF14" s="2086"/>
      <c r="KMG14" s="2086"/>
      <c r="KMH14" s="2086"/>
      <c r="KMI14" s="2086"/>
      <c r="KMJ14" s="2086"/>
      <c r="KMK14" s="2086"/>
      <c r="KML14" s="2086"/>
      <c r="KMM14" s="2086"/>
      <c r="KMN14" s="2086"/>
      <c r="KMO14" s="2086"/>
      <c r="KMP14" s="2086"/>
      <c r="KMQ14" s="2086"/>
      <c r="KMR14" s="2086"/>
      <c r="KMS14" s="2086"/>
      <c r="KMT14" s="2086"/>
      <c r="KMU14" s="2086"/>
      <c r="KMV14" s="2086"/>
      <c r="KMW14" s="2086"/>
      <c r="KMX14" s="2086"/>
      <c r="KMY14" s="2086"/>
      <c r="KMZ14" s="2086"/>
      <c r="KNA14" s="2086"/>
      <c r="KNB14" s="2086"/>
      <c r="KNC14" s="2086"/>
      <c r="KND14" s="2086"/>
      <c r="KNE14" s="2086"/>
      <c r="KNF14" s="2086"/>
      <c r="KNG14" s="2086"/>
      <c r="KNH14" s="2086"/>
      <c r="KNI14" s="2086"/>
      <c r="KNJ14" s="2086"/>
      <c r="KNK14" s="2086"/>
      <c r="KNL14" s="2086"/>
      <c r="KNM14" s="2086"/>
      <c r="KNN14" s="2086"/>
      <c r="KNO14" s="2086"/>
      <c r="KNP14" s="2086"/>
      <c r="KNQ14" s="2086"/>
      <c r="KNR14" s="2086"/>
      <c r="KNS14" s="2086"/>
      <c r="KNT14" s="2086"/>
      <c r="KNU14" s="2086"/>
      <c r="KNV14" s="2086"/>
      <c r="KNW14" s="2086"/>
      <c r="KNX14" s="2086"/>
      <c r="KNY14" s="2086"/>
      <c r="KNZ14" s="2086"/>
      <c r="KOA14" s="2086"/>
      <c r="KOB14" s="2086"/>
      <c r="KOC14" s="2086"/>
      <c r="KOD14" s="2086"/>
      <c r="KOE14" s="2086"/>
      <c r="KOF14" s="2086"/>
      <c r="KOG14" s="2086"/>
      <c r="KOH14" s="2086"/>
      <c r="KOI14" s="2086"/>
      <c r="KOJ14" s="2086"/>
      <c r="KOK14" s="2086"/>
      <c r="KOL14" s="2086"/>
      <c r="KOM14" s="2086"/>
      <c r="KON14" s="2086"/>
      <c r="KOO14" s="2086"/>
      <c r="KOP14" s="2086"/>
      <c r="KOQ14" s="2086"/>
      <c r="KOR14" s="2086"/>
      <c r="KOS14" s="2086"/>
      <c r="KOT14" s="2086"/>
      <c r="KOU14" s="2086"/>
      <c r="KOV14" s="2086"/>
      <c r="KOW14" s="2086"/>
      <c r="KOX14" s="2086"/>
      <c r="KOY14" s="2086"/>
      <c r="KOZ14" s="2086"/>
      <c r="KPA14" s="2086"/>
      <c r="KPB14" s="2086"/>
      <c r="KPC14" s="2086"/>
      <c r="KPD14" s="2086"/>
      <c r="KPE14" s="2086"/>
      <c r="KPF14" s="2086"/>
      <c r="KPG14" s="2086"/>
      <c r="KPH14" s="2086"/>
      <c r="KPI14" s="2086"/>
      <c r="KPJ14" s="2086"/>
      <c r="KPK14" s="2086"/>
      <c r="KPL14" s="2086"/>
      <c r="KPM14" s="2086"/>
      <c r="KPN14" s="2086"/>
      <c r="KPO14" s="2086"/>
      <c r="KPP14" s="2086"/>
      <c r="KPQ14" s="2086"/>
      <c r="KPR14" s="2086"/>
      <c r="KPS14" s="2086"/>
      <c r="KPT14" s="2086"/>
      <c r="KPU14" s="2086"/>
      <c r="KPV14" s="2086"/>
      <c r="KPW14" s="2086"/>
      <c r="KPX14" s="2086"/>
      <c r="KPY14" s="2086"/>
      <c r="KPZ14" s="2086"/>
      <c r="KQA14" s="2086"/>
      <c r="KQB14" s="2086"/>
      <c r="KQC14" s="2086"/>
      <c r="KQD14" s="2086"/>
      <c r="KQE14" s="2086"/>
      <c r="KQF14" s="2086"/>
      <c r="KQG14" s="2086"/>
      <c r="KQH14" s="2086"/>
      <c r="KQI14" s="2086"/>
      <c r="KQJ14" s="2086"/>
      <c r="KQK14" s="2086"/>
      <c r="KQL14" s="2086"/>
      <c r="KQM14" s="2086"/>
      <c r="KQN14" s="2086"/>
      <c r="KQO14" s="2086"/>
      <c r="KQP14" s="2086"/>
      <c r="KQQ14" s="2086"/>
      <c r="KQR14" s="2086"/>
      <c r="KQS14" s="2086"/>
      <c r="KQT14" s="2086"/>
      <c r="KQU14" s="2086"/>
      <c r="KQV14" s="2086"/>
      <c r="KQW14" s="2086"/>
      <c r="KQX14" s="2086"/>
      <c r="KQY14" s="2086"/>
      <c r="KQZ14" s="2086"/>
      <c r="KRA14" s="2086"/>
      <c r="KRB14" s="2086"/>
      <c r="KRC14" s="2086"/>
      <c r="KRD14" s="2086"/>
      <c r="KRE14" s="2086"/>
      <c r="KRF14" s="2086"/>
      <c r="KRG14" s="2086"/>
      <c r="KRH14" s="2086"/>
      <c r="KRI14" s="2086"/>
      <c r="KRJ14" s="2086"/>
      <c r="KRK14" s="2086"/>
      <c r="KRL14" s="2086"/>
      <c r="KRM14" s="2086"/>
      <c r="KRN14" s="2086"/>
      <c r="KRO14" s="2086"/>
      <c r="KRP14" s="2086"/>
      <c r="KRQ14" s="2086"/>
      <c r="KRR14" s="2086"/>
      <c r="KRS14" s="2086"/>
      <c r="KRT14" s="2086"/>
      <c r="KRU14" s="2086"/>
      <c r="KRV14" s="2086"/>
      <c r="KRW14" s="2086"/>
      <c r="KRX14" s="2086"/>
      <c r="KRY14" s="2086"/>
      <c r="KRZ14" s="2086"/>
      <c r="KSA14" s="2086"/>
      <c r="KSB14" s="2086"/>
      <c r="KSC14" s="2086"/>
      <c r="KSD14" s="2086"/>
      <c r="KSE14" s="2086"/>
      <c r="KSF14" s="2086"/>
      <c r="KSG14" s="2086"/>
      <c r="KSH14" s="2086"/>
      <c r="KSI14" s="2086"/>
      <c r="KSJ14" s="2086"/>
      <c r="KSK14" s="2086"/>
      <c r="KSL14" s="2086"/>
      <c r="KSM14" s="2086"/>
      <c r="KSN14" s="2086"/>
      <c r="KSO14" s="2086"/>
      <c r="KSP14" s="2086"/>
      <c r="KSQ14" s="2086"/>
      <c r="KSR14" s="2086"/>
      <c r="KSS14" s="2086"/>
      <c r="KST14" s="2086"/>
      <c r="KSU14" s="2086"/>
      <c r="KSV14" s="2086"/>
      <c r="KSW14" s="2086"/>
      <c r="KSX14" s="2086"/>
      <c r="KSY14" s="2086"/>
      <c r="KSZ14" s="2086"/>
      <c r="KTA14" s="2086"/>
      <c r="KTB14" s="2086"/>
      <c r="KTC14" s="2086"/>
      <c r="KTD14" s="2086"/>
      <c r="KTE14" s="2086"/>
      <c r="KTF14" s="2086"/>
      <c r="KTG14" s="2086"/>
      <c r="KTH14" s="2086"/>
      <c r="KTI14" s="2086"/>
      <c r="KTJ14" s="2086"/>
      <c r="KTK14" s="2086"/>
      <c r="KTL14" s="2086"/>
      <c r="KTM14" s="2086"/>
      <c r="KTN14" s="2086"/>
      <c r="KTO14" s="2086"/>
      <c r="KTP14" s="2086"/>
      <c r="KTQ14" s="2086"/>
      <c r="KTR14" s="2086"/>
      <c r="KTS14" s="2086"/>
      <c r="KTT14" s="2086"/>
      <c r="KTU14" s="2086"/>
      <c r="KTV14" s="2086"/>
      <c r="KTW14" s="2086"/>
      <c r="KTX14" s="2086"/>
      <c r="KTY14" s="2086"/>
      <c r="KTZ14" s="2086"/>
      <c r="KUA14" s="2086"/>
      <c r="KUB14" s="2086"/>
      <c r="KUC14" s="2086"/>
      <c r="KUD14" s="2086"/>
      <c r="KUE14" s="2086"/>
      <c r="KUF14" s="2086"/>
      <c r="KUG14" s="2086"/>
      <c r="KUH14" s="2086"/>
      <c r="KUI14" s="2086"/>
      <c r="KUJ14" s="2086"/>
      <c r="KUK14" s="2086"/>
      <c r="KUL14" s="2086"/>
      <c r="KUM14" s="2086"/>
      <c r="KUN14" s="2086"/>
      <c r="KUO14" s="2086"/>
      <c r="KUP14" s="2086"/>
      <c r="KUQ14" s="2086"/>
      <c r="KUR14" s="2086"/>
      <c r="KUS14" s="2086"/>
      <c r="KUT14" s="2086"/>
      <c r="KUU14" s="2086"/>
      <c r="KUV14" s="2086"/>
      <c r="KUW14" s="2086"/>
      <c r="KUX14" s="2086"/>
      <c r="KUY14" s="2086"/>
      <c r="KUZ14" s="2086"/>
      <c r="KVA14" s="2086"/>
      <c r="KVB14" s="2086"/>
      <c r="KVC14" s="2086"/>
      <c r="KVD14" s="2086"/>
      <c r="KVE14" s="2086"/>
      <c r="KVF14" s="2086"/>
      <c r="KVG14" s="2086"/>
      <c r="KVH14" s="2086"/>
      <c r="KVI14" s="2086"/>
      <c r="KVJ14" s="2086"/>
      <c r="KVK14" s="2086"/>
      <c r="KVL14" s="2086"/>
      <c r="KVM14" s="2086"/>
      <c r="KVN14" s="2086"/>
      <c r="KVO14" s="2086"/>
      <c r="KVP14" s="2086"/>
      <c r="KVQ14" s="2086"/>
      <c r="KVR14" s="2086"/>
      <c r="KVS14" s="2086"/>
      <c r="KVT14" s="2086"/>
      <c r="KVU14" s="2086"/>
      <c r="KVV14" s="2086"/>
      <c r="KVW14" s="2086"/>
      <c r="KVX14" s="2086"/>
      <c r="KVY14" s="2086"/>
      <c r="KVZ14" s="2086"/>
      <c r="KWA14" s="2086"/>
      <c r="KWB14" s="2086"/>
      <c r="KWC14" s="2086"/>
      <c r="KWD14" s="2086"/>
      <c r="KWE14" s="2086"/>
      <c r="KWF14" s="2086"/>
      <c r="KWG14" s="2086"/>
      <c r="KWH14" s="2086"/>
      <c r="KWI14" s="2086"/>
      <c r="KWJ14" s="2086"/>
      <c r="KWK14" s="2086"/>
      <c r="KWL14" s="2086"/>
      <c r="KWM14" s="2086"/>
      <c r="KWN14" s="2086"/>
      <c r="KWO14" s="2086"/>
      <c r="KWP14" s="2086"/>
      <c r="KWQ14" s="2086"/>
      <c r="KWR14" s="2086"/>
      <c r="KWS14" s="2086"/>
      <c r="KWT14" s="2086"/>
      <c r="KWU14" s="2086"/>
      <c r="KWV14" s="2086"/>
      <c r="KWW14" s="2086"/>
      <c r="KWX14" s="2086"/>
      <c r="KWY14" s="2086"/>
      <c r="KWZ14" s="2086"/>
      <c r="KXA14" s="2086"/>
      <c r="KXB14" s="2086"/>
      <c r="KXC14" s="2086"/>
      <c r="KXD14" s="2086"/>
      <c r="KXE14" s="2086"/>
      <c r="KXF14" s="2086"/>
      <c r="KXG14" s="2086"/>
      <c r="KXH14" s="2086"/>
      <c r="KXI14" s="2086"/>
      <c r="KXJ14" s="2086"/>
      <c r="KXK14" s="2086"/>
      <c r="KXL14" s="2086"/>
      <c r="KXM14" s="2086"/>
      <c r="KXN14" s="2086"/>
      <c r="KXO14" s="2086"/>
      <c r="KXP14" s="2086"/>
      <c r="KXQ14" s="2086"/>
      <c r="KXR14" s="2086"/>
      <c r="KXS14" s="2086"/>
      <c r="KXT14" s="2086"/>
      <c r="KXU14" s="2086"/>
      <c r="KXV14" s="2086"/>
      <c r="KXW14" s="2086"/>
      <c r="KXX14" s="2086"/>
      <c r="KXY14" s="2086"/>
      <c r="KXZ14" s="2086"/>
      <c r="KYA14" s="2086"/>
      <c r="KYB14" s="2086"/>
      <c r="KYC14" s="2086"/>
      <c r="KYD14" s="2086"/>
      <c r="KYE14" s="2086"/>
      <c r="KYF14" s="2086"/>
      <c r="KYG14" s="2086"/>
      <c r="KYH14" s="2086"/>
      <c r="KYI14" s="2086"/>
      <c r="KYJ14" s="2086"/>
      <c r="KYK14" s="2086"/>
      <c r="KYL14" s="2086"/>
      <c r="KYM14" s="2086"/>
      <c r="KYN14" s="2086"/>
      <c r="KYO14" s="2086"/>
      <c r="KYP14" s="2086"/>
      <c r="KYQ14" s="2086"/>
      <c r="KYR14" s="2086"/>
      <c r="KYS14" s="2086"/>
      <c r="KYT14" s="2086"/>
      <c r="KYU14" s="2086"/>
      <c r="KYV14" s="2086"/>
      <c r="KYW14" s="2086"/>
      <c r="KYX14" s="2086"/>
      <c r="KYY14" s="2086"/>
      <c r="KYZ14" s="2086"/>
      <c r="KZA14" s="2086"/>
      <c r="KZB14" s="2086"/>
      <c r="KZC14" s="2086"/>
      <c r="KZD14" s="2086"/>
      <c r="KZE14" s="2086"/>
      <c r="KZF14" s="2086"/>
      <c r="KZG14" s="2086"/>
      <c r="KZH14" s="2086"/>
      <c r="KZI14" s="2086"/>
      <c r="KZJ14" s="2086"/>
      <c r="KZK14" s="2086"/>
      <c r="KZL14" s="2086"/>
      <c r="KZM14" s="2086"/>
      <c r="KZN14" s="2086"/>
      <c r="KZO14" s="2086"/>
      <c r="KZP14" s="2086"/>
      <c r="KZQ14" s="2086"/>
      <c r="KZR14" s="2086"/>
      <c r="KZS14" s="2086"/>
      <c r="KZT14" s="2086"/>
      <c r="KZU14" s="2086"/>
      <c r="KZV14" s="2086"/>
      <c r="KZW14" s="2086"/>
      <c r="KZX14" s="2086"/>
      <c r="KZY14" s="2086"/>
      <c r="KZZ14" s="2086"/>
      <c r="LAA14" s="2086"/>
      <c r="LAB14" s="2086"/>
      <c r="LAC14" s="2086"/>
      <c r="LAD14" s="2086"/>
      <c r="LAE14" s="2086"/>
      <c r="LAF14" s="2086"/>
      <c r="LAG14" s="2086"/>
      <c r="LAH14" s="2086"/>
      <c r="LAI14" s="2086"/>
      <c r="LAJ14" s="2086"/>
      <c r="LAK14" s="2086"/>
      <c r="LAL14" s="2086"/>
      <c r="LAM14" s="2086"/>
      <c r="LAN14" s="2086"/>
      <c r="LAO14" s="2086"/>
      <c r="LAP14" s="2086"/>
      <c r="LAQ14" s="2086"/>
      <c r="LAR14" s="2086"/>
      <c r="LAS14" s="2086"/>
      <c r="LAT14" s="2086"/>
      <c r="LAU14" s="2086"/>
      <c r="LAV14" s="2086"/>
      <c r="LAW14" s="2086"/>
      <c r="LAX14" s="2086"/>
      <c r="LAY14" s="2086"/>
      <c r="LAZ14" s="2086"/>
      <c r="LBA14" s="2086"/>
      <c r="LBB14" s="2086"/>
      <c r="LBC14" s="2086"/>
      <c r="LBD14" s="2086"/>
      <c r="LBE14" s="2086"/>
      <c r="LBF14" s="2086"/>
      <c r="LBG14" s="2086"/>
      <c r="LBH14" s="2086"/>
      <c r="LBI14" s="2086"/>
      <c r="LBJ14" s="2086"/>
      <c r="LBK14" s="2086"/>
      <c r="LBL14" s="2086"/>
      <c r="LBM14" s="2086"/>
      <c r="LBN14" s="2086"/>
      <c r="LBO14" s="2086"/>
      <c r="LBP14" s="2086"/>
      <c r="LBQ14" s="2086"/>
      <c r="LBR14" s="2086"/>
      <c r="LBS14" s="2086"/>
      <c r="LBT14" s="2086"/>
      <c r="LBU14" s="2086"/>
      <c r="LBV14" s="2086"/>
      <c r="LBW14" s="2086"/>
      <c r="LBX14" s="2086"/>
      <c r="LBY14" s="2086"/>
      <c r="LBZ14" s="2086"/>
      <c r="LCA14" s="2086"/>
      <c r="LCB14" s="2086"/>
      <c r="LCC14" s="2086"/>
      <c r="LCD14" s="2086"/>
      <c r="LCE14" s="2086"/>
      <c r="LCF14" s="2086"/>
      <c r="LCG14" s="2086"/>
      <c r="LCH14" s="2086"/>
      <c r="LCI14" s="2086"/>
      <c r="LCJ14" s="2086"/>
      <c r="LCK14" s="2086"/>
      <c r="LCL14" s="2086"/>
      <c r="LCM14" s="2086"/>
      <c r="LCN14" s="2086"/>
      <c r="LCO14" s="2086"/>
      <c r="LCP14" s="2086"/>
      <c r="LCQ14" s="2086"/>
      <c r="LCR14" s="2086"/>
      <c r="LCS14" s="2086"/>
      <c r="LCT14" s="2086"/>
      <c r="LCU14" s="2086"/>
      <c r="LCV14" s="2086"/>
      <c r="LCW14" s="2086"/>
      <c r="LCX14" s="2086"/>
      <c r="LCY14" s="2086"/>
      <c r="LCZ14" s="2086"/>
      <c r="LDA14" s="2086"/>
      <c r="LDB14" s="2086"/>
      <c r="LDC14" s="2086"/>
      <c r="LDD14" s="2086"/>
      <c r="LDE14" s="2086"/>
      <c r="LDF14" s="2086"/>
      <c r="LDG14" s="2086"/>
      <c r="LDH14" s="2086"/>
      <c r="LDI14" s="2086"/>
      <c r="LDJ14" s="2086"/>
      <c r="LDK14" s="2086"/>
      <c r="LDL14" s="2086"/>
      <c r="LDM14" s="2086"/>
      <c r="LDN14" s="2086"/>
      <c r="LDO14" s="2086"/>
      <c r="LDP14" s="2086"/>
      <c r="LDQ14" s="2086"/>
      <c r="LDR14" s="2086"/>
      <c r="LDS14" s="2086"/>
      <c r="LDT14" s="2086"/>
      <c r="LDU14" s="2086"/>
      <c r="LDV14" s="2086"/>
      <c r="LDW14" s="2086"/>
      <c r="LDX14" s="2086"/>
      <c r="LDY14" s="2086"/>
      <c r="LDZ14" s="2086"/>
      <c r="LEA14" s="2086"/>
      <c r="LEB14" s="2086"/>
      <c r="LEC14" s="2086"/>
      <c r="LED14" s="2086"/>
      <c r="LEE14" s="2086"/>
      <c r="LEF14" s="2086"/>
      <c r="LEG14" s="2086"/>
      <c r="LEH14" s="2086"/>
      <c r="LEI14" s="2086"/>
      <c r="LEJ14" s="2086"/>
      <c r="LEK14" s="2086"/>
      <c r="LEL14" s="2086"/>
      <c r="LEM14" s="2086"/>
      <c r="LEN14" s="2086"/>
      <c r="LEO14" s="2086"/>
      <c r="LEP14" s="2086"/>
      <c r="LEQ14" s="2086"/>
      <c r="LER14" s="2086"/>
      <c r="LES14" s="2086"/>
      <c r="LET14" s="2086"/>
      <c r="LEU14" s="2086"/>
      <c r="LEV14" s="2086"/>
      <c r="LEW14" s="2086"/>
      <c r="LEX14" s="2086"/>
      <c r="LEY14" s="2086"/>
      <c r="LEZ14" s="2086"/>
      <c r="LFA14" s="2086"/>
      <c r="LFB14" s="2086"/>
      <c r="LFC14" s="2086"/>
      <c r="LFD14" s="2086"/>
      <c r="LFE14" s="2086"/>
      <c r="LFF14" s="2086"/>
      <c r="LFG14" s="2086"/>
      <c r="LFH14" s="2086"/>
      <c r="LFI14" s="2086"/>
      <c r="LFJ14" s="2086"/>
      <c r="LFK14" s="2086"/>
      <c r="LFL14" s="2086"/>
      <c r="LFM14" s="2086"/>
      <c r="LFN14" s="2086"/>
      <c r="LFO14" s="2086"/>
      <c r="LFP14" s="2086"/>
      <c r="LFQ14" s="2086"/>
      <c r="LFR14" s="2086"/>
      <c r="LFS14" s="2086"/>
      <c r="LFT14" s="2086"/>
      <c r="LFU14" s="2086"/>
      <c r="LFV14" s="2086"/>
      <c r="LFW14" s="2086"/>
      <c r="LFX14" s="2086"/>
      <c r="LFY14" s="2086"/>
      <c r="LFZ14" s="2086"/>
      <c r="LGA14" s="2086"/>
      <c r="LGB14" s="2086"/>
      <c r="LGC14" s="2086"/>
      <c r="LGD14" s="2086"/>
      <c r="LGE14" s="2086"/>
      <c r="LGF14" s="2086"/>
      <c r="LGG14" s="2086"/>
      <c r="LGH14" s="2086"/>
      <c r="LGI14" s="2086"/>
      <c r="LGJ14" s="2086"/>
      <c r="LGK14" s="2086"/>
      <c r="LGL14" s="2086"/>
      <c r="LGM14" s="2086"/>
      <c r="LGN14" s="2086"/>
      <c r="LGO14" s="2086"/>
      <c r="LGP14" s="2086"/>
      <c r="LGQ14" s="2086"/>
      <c r="LGR14" s="2086"/>
      <c r="LGS14" s="2086"/>
      <c r="LGT14" s="2086"/>
      <c r="LGU14" s="2086"/>
      <c r="LGV14" s="2086"/>
      <c r="LGW14" s="2086"/>
      <c r="LGX14" s="2086"/>
      <c r="LGY14" s="2086"/>
      <c r="LGZ14" s="2086"/>
      <c r="LHA14" s="2086"/>
      <c r="LHB14" s="2086"/>
      <c r="LHC14" s="2086"/>
      <c r="LHD14" s="2086"/>
      <c r="LHE14" s="2086"/>
      <c r="LHF14" s="2086"/>
      <c r="LHG14" s="2086"/>
      <c r="LHH14" s="2086"/>
      <c r="LHI14" s="2086"/>
      <c r="LHJ14" s="2086"/>
      <c r="LHK14" s="2086"/>
      <c r="LHL14" s="2086"/>
      <c r="LHM14" s="2086"/>
      <c r="LHN14" s="2086"/>
      <c r="LHO14" s="2086"/>
      <c r="LHP14" s="2086"/>
      <c r="LHQ14" s="2086"/>
      <c r="LHR14" s="2086"/>
      <c r="LHS14" s="2086"/>
      <c r="LHT14" s="2086"/>
      <c r="LHU14" s="2086"/>
      <c r="LHV14" s="2086"/>
      <c r="LHW14" s="2086"/>
      <c r="LHX14" s="2086"/>
      <c r="LHY14" s="2086"/>
      <c r="LHZ14" s="2086"/>
      <c r="LIA14" s="2086"/>
      <c r="LIB14" s="2086"/>
      <c r="LIC14" s="2086"/>
      <c r="LID14" s="2086"/>
      <c r="LIE14" s="2086"/>
      <c r="LIF14" s="2086"/>
      <c r="LIG14" s="2086"/>
      <c r="LIH14" s="2086"/>
      <c r="LII14" s="2086"/>
      <c r="LIJ14" s="2086"/>
      <c r="LIK14" s="2086"/>
      <c r="LIL14" s="2086"/>
      <c r="LIM14" s="2086"/>
      <c r="LIN14" s="2086"/>
      <c r="LIO14" s="2086"/>
      <c r="LIP14" s="2086"/>
      <c r="LIQ14" s="2086"/>
      <c r="LIR14" s="2086"/>
      <c r="LIS14" s="2086"/>
      <c r="LIT14" s="2086"/>
      <c r="LIU14" s="2086"/>
      <c r="LIV14" s="2086"/>
      <c r="LIW14" s="2086"/>
      <c r="LIX14" s="2086"/>
      <c r="LIY14" s="2086"/>
      <c r="LIZ14" s="2086"/>
      <c r="LJA14" s="2086"/>
      <c r="LJB14" s="2086"/>
      <c r="LJC14" s="2086"/>
      <c r="LJD14" s="2086"/>
      <c r="LJE14" s="2086"/>
      <c r="LJF14" s="2086"/>
      <c r="LJG14" s="2086"/>
      <c r="LJH14" s="2086"/>
      <c r="LJI14" s="2086"/>
      <c r="LJJ14" s="2086"/>
      <c r="LJK14" s="2086"/>
      <c r="LJL14" s="2086"/>
      <c r="LJM14" s="2086"/>
      <c r="LJN14" s="2086"/>
      <c r="LJO14" s="2086"/>
      <c r="LJP14" s="2086"/>
      <c r="LJQ14" s="2086"/>
      <c r="LJR14" s="2086"/>
      <c r="LJS14" s="2086"/>
      <c r="LJT14" s="2086"/>
      <c r="LJU14" s="2086"/>
      <c r="LJV14" s="2086"/>
      <c r="LJW14" s="2086"/>
      <c r="LJX14" s="2086"/>
      <c r="LJY14" s="2086"/>
      <c r="LJZ14" s="2086"/>
      <c r="LKA14" s="2086"/>
      <c r="LKB14" s="2086"/>
      <c r="LKC14" s="2086"/>
      <c r="LKD14" s="2086"/>
      <c r="LKE14" s="2086"/>
      <c r="LKF14" s="2086"/>
      <c r="LKG14" s="2086"/>
      <c r="LKH14" s="2086"/>
      <c r="LKI14" s="2086"/>
      <c r="LKJ14" s="2086"/>
      <c r="LKK14" s="2086"/>
      <c r="LKL14" s="2086"/>
      <c r="LKM14" s="2086"/>
      <c r="LKN14" s="2086"/>
      <c r="LKO14" s="2086"/>
      <c r="LKP14" s="2086"/>
      <c r="LKQ14" s="2086"/>
      <c r="LKR14" s="2086"/>
      <c r="LKS14" s="2086"/>
      <c r="LKT14" s="2086"/>
      <c r="LKU14" s="2086"/>
      <c r="LKV14" s="2086"/>
      <c r="LKW14" s="2086"/>
      <c r="LKX14" s="2086"/>
      <c r="LKY14" s="2086"/>
      <c r="LKZ14" s="2086"/>
      <c r="LLA14" s="2086"/>
      <c r="LLB14" s="2086"/>
      <c r="LLC14" s="2086"/>
      <c r="LLD14" s="2086"/>
      <c r="LLE14" s="2086"/>
      <c r="LLF14" s="2086"/>
      <c r="LLG14" s="2086"/>
      <c r="LLH14" s="2086"/>
      <c r="LLI14" s="2086"/>
      <c r="LLJ14" s="2086"/>
      <c r="LLK14" s="2086"/>
      <c r="LLL14" s="2086"/>
      <c r="LLM14" s="2086"/>
      <c r="LLN14" s="2086"/>
      <c r="LLO14" s="2086"/>
      <c r="LLP14" s="2086"/>
      <c r="LLQ14" s="2086"/>
      <c r="LLR14" s="2086"/>
      <c r="LLS14" s="2086"/>
      <c r="LLT14" s="2086"/>
      <c r="LLU14" s="2086"/>
      <c r="LLV14" s="2086"/>
      <c r="LLW14" s="2086"/>
      <c r="LLX14" s="2086"/>
      <c r="LLY14" s="2086"/>
      <c r="LLZ14" s="2086"/>
      <c r="LMA14" s="2086"/>
      <c r="LMB14" s="2086"/>
      <c r="LMC14" s="2086"/>
      <c r="LMD14" s="2086"/>
      <c r="LME14" s="2086"/>
      <c r="LMF14" s="2086"/>
      <c r="LMG14" s="2086"/>
      <c r="LMH14" s="2086"/>
      <c r="LMI14" s="2086"/>
      <c r="LMJ14" s="2086"/>
      <c r="LMK14" s="2086"/>
      <c r="LML14" s="2086"/>
      <c r="LMM14" s="2086"/>
      <c r="LMN14" s="2086"/>
      <c r="LMO14" s="2086"/>
      <c r="LMP14" s="2086"/>
      <c r="LMQ14" s="2086"/>
      <c r="LMR14" s="2086"/>
      <c r="LMS14" s="2086"/>
      <c r="LMT14" s="2086"/>
      <c r="LMU14" s="2086"/>
      <c r="LMV14" s="2086"/>
      <c r="LMW14" s="2086"/>
      <c r="LMX14" s="2086"/>
      <c r="LMY14" s="2086"/>
      <c r="LMZ14" s="2086"/>
      <c r="LNA14" s="2086"/>
      <c r="LNB14" s="2086"/>
      <c r="LNC14" s="2086"/>
      <c r="LND14" s="2086"/>
      <c r="LNE14" s="2086"/>
      <c r="LNF14" s="2086"/>
      <c r="LNG14" s="2086"/>
      <c r="LNH14" s="2086"/>
      <c r="LNI14" s="2086"/>
      <c r="LNJ14" s="2086"/>
      <c r="LNK14" s="2086"/>
      <c r="LNL14" s="2086"/>
      <c r="LNM14" s="2086"/>
      <c r="LNN14" s="2086"/>
      <c r="LNO14" s="2086"/>
      <c r="LNP14" s="2086"/>
      <c r="LNQ14" s="2086"/>
      <c r="LNR14" s="2086"/>
      <c r="LNS14" s="2086"/>
      <c r="LNT14" s="2086"/>
      <c r="LNU14" s="2086"/>
      <c r="LNV14" s="2086"/>
      <c r="LNW14" s="2086"/>
      <c r="LNX14" s="2086"/>
      <c r="LNY14" s="2086"/>
      <c r="LNZ14" s="2086"/>
      <c r="LOA14" s="2086"/>
      <c r="LOB14" s="2086"/>
      <c r="LOC14" s="2086"/>
      <c r="LOD14" s="2086"/>
      <c r="LOE14" s="2086"/>
      <c r="LOF14" s="2086"/>
      <c r="LOG14" s="2086"/>
      <c r="LOH14" s="2086"/>
      <c r="LOI14" s="2086"/>
      <c r="LOJ14" s="2086"/>
      <c r="LOK14" s="2086"/>
      <c r="LOL14" s="2086"/>
      <c r="LOM14" s="2086"/>
      <c r="LON14" s="2086"/>
      <c r="LOO14" s="2086"/>
      <c r="LOP14" s="2086"/>
      <c r="LOQ14" s="2086"/>
      <c r="LOR14" s="2086"/>
      <c r="LOS14" s="2086"/>
      <c r="LOT14" s="2086"/>
      <c r="LOU14" s="2086"/>
      <c r="LOV14" s="2086"/>
      <c r="LOW14" s="2086"/>
      <c r="LOX14" s="2086"/>
      <c r="LOY14" s="2086"/>
      <c r="LOZ14" s="2086"/>
      <c r="LPA14" s="2086"/>
      <c r="LPB14" s="2086"/>
      <c r="LPC14" s="2086"/>
      <c r="LPD14" s="2086"/>
      <c r="LPE14" s="2086"/>
      <c r="LPF14" s="2086"/>
      <c r="LPG14" s="2086"/>
      <c r="LPH14" s="2086"/>
      <c r="LPI14" s="2086"/>
      <c r="LPJ14" s="2086"/>
      <c r="LPK14" s="2086"/>
      <c r="LPL14" s="2086"/>
      <c r="LPM14" s="2086"/>
      <c r="LPN14" s="2086"/>
      <c r="LPO14" s="2086"/>
      <c r="LPP14" s="2086"/>
      <c r="LPQ14" s="2086"/>
      <c r="LPR14" s="2086"/>
      <c r="LPS14" s="2086"/>
      <c r="LPT14" s="2086"/>
      <c r="LPU14" s="2086"/>
      <c r="LPV14" s="2086"/>
      <c r="LPW14" s="2086"/>
      <c r="LPX14" s="2086"/>
      <c r="LPY14" s="2086"/>
      <c r="LPZ14" s="2086"/>
      <c r="LQA14" s="2086"/>
      <c r="LQB14" s="2086"/>
      <c r="LQC14" s="2086"/>
      <c r="LQD14" s="2086"/>
      <c r="LQE14" s="2086"/>
      <c r="LQF14" s="2086"/>
      <c r="LQG14" s="2086"/>
      <c r="LQH14" s="2086"/>
      <c r="LQI14" s="2086"/>
      <c r="LQJ14" s="2086"/>
      <c r="LQK14" s="2086"/>
      <c r="LQL14" s="2086"/>
      <c r="LQM14" s="2086"/>
      <c r="LQN14" s="2086"/>
      <c r="LQO14" s="2086"/>
      <c r="LQP14" s="2086"/>
      <c r="LQQ14" s="2086"/>
      <c r="LQR14" s="2086"/>
      <c r="LQS14" s="2086"/>
      <c r="LQT14" s="2086"/>
      <c r="LQU14" s="2086"/>
      <c r="LQV14" s="2086"/>
      <c r="LQW14" s="2086"/>
      <c r="LQX14" s="2086"/>
      <c r="LQY14" s="2086"/>
      <c r="LQZ14" s="2086"/>
      <c r="LRA14" s="2086"/>
      <c r="LRB14" s="2086"/>
      <c r="LRC14" s="2086"/>
      <c r="LRD14" s="2086"/>
      <c r="LRE14" s="2086"/>
      <c r="LRF14" s="2086"/>
      <c r="LRG14" s="2086"/>
      <c r="LRH14" s="2086"/>
      <c r="LRI14" s="2086"/>
      <c r="LRJ14" s="2086"/>
      <c r="LRK14" s="2086"/>
      <c r="LRL14" s="2086"/>
      <c r="LRM14" s="2086"/>
      <c r="LRN14" s="2086"/>
      <c r="LRO14" s="2086"/>
      <c r="LRP14" s="2086"/>
      <c r="LRQ14" s="2086"/>
      <c r="LRR14" s="2086"/>
      <c r="LRS14" s="2086"/>
      <c r="LRT14" s="2086"/>
      <c r="LRU14" s="2086"/>
      <c r="LRV14" s="2086"/>
      <c r="LRW14" s="2086"/>
      <c r="LRX14" s="2086"/>
      <c r="LRY14" s="2086"/>
      <c r="LRZ14" s="2086"/>
      <c r="LSA14" s="2086"/>
      <c r="LSB14" s="2086"/>
      <c r="LSC14" s="2086"/>
      <c r="LSD14" s="2086"/>
      <c r="LSE14" s="2086"/>
      <c r="LSF14" s="2086"/>
      <c r="LSG14" s="2086"/>
      <c r="LSH14" s="2086"/>
      <c r="LSI14" s="2086"/>
      <c r="LSJ14" s="2086"/>
      <c r="LSK14" s="2086"/>
      <c r="LSL14" s="2086"/>
      <c r="LSM14" s="2086"/>
      <c r="LSN14" s="2086"/>
      <c r="LSO14" s="2086"/>
      <c r="LSP14" s="2086"/>
      <c r="LSQ14" s="2086"/>
      <c r="LSR14" s="2086"/>
      <c r="LSS14" s="2086"/>
      <c r="LST14" s="2086"/>
      <c r="LSU14" s="2086"/>
      <c r="LSV14" s="2086"/>
      <c r="LSW14" s="2086"/>
      <c r="LSX14" s="2086"/>
      <c r="LSY14" s="2086"/>
      <c r="LSZ14" s="2086"/>
      <c r="LTA14" s="2086"/>
      <c r="LTB14" s="2086"/>
      <c r="LTC14" s="2086"/>
      <c r="LTD14" s="2086"/>
      <c r="LTE14" s="2086"/>
      <c r="LTF14" s="2086"/>
      <c r="LTG14" s="2086"/>
      <c r="LTH14" s="2086"/>
      <c r="LTI14" s="2086"/>
      <c r="LTJ14" s="2086"/>
      <c r="LTK14" s="2086"/>
      <c r="LTL14" s="2086"/>
      <c r="LTM14" s="2086"/>
      <c r="LTN14" s="2086"/>
      <c r="LTO14" s="2086"/>
      <c r="LTP14" s="2086"/>
      <c r="LTQ14" s="2086"/>
      <c r="LTR14" s="2086"/>
      <c r="LTS14" s="2086"/>
      <c r="LTT14" s="2086"/>
      <c r="LTU14" s="2086"/>
      <c r="LTV14" s="2086"/>
      <c r="LTW14" s="2086"/>
      <c r="LTX14" s="2086"/>
      <c r="LTY14" s="2086"/>
      <c r="LTZ14" s="2086"/>
      <c r="LUA14" s="2086"/>
      <c r="LUB14" s="2086"/>
      <c r="LUC14" s="2086"/>
      <c r="LUD14" s="2086"/>
      <c r="LUE14" s="2086"/>
      <c r="LUF14" s="2086"/>
      <c r="LUG14" s="2086"/>
      <c r="LUH14" s="2086"/>
      <c r="LUI14" s="2086"/>
      <c r="LUJ14" s="2086"/>
      <c r="LUK14" s="2086"/>
      <c r="LUL14" s="2086"/>
      <c r="LUM14" s="2086"/>
      <c r="LUN14" s="2086"/>
      <c r="LUO14" s="2086"/>
      <c r="LUP14" s="2086"/>
      <c r="LUQ14" s="2086"/>
      <c r="LUR14" s="2086"/>
      <c r="LUS14" s="2086"/>
      <c r="LUT14" s="2086"/>
      <c r="LUU14" s="2086"/>
      <c r="LUV14" s="2086"/>
      <c r="LUW14" s="2086"/>
      <c r="LUX14" s="2086"/>
      <c r="LUY14" s="2086"/>
      <c r="LUZ14" s="2086"/>
      <c r="LVA14" s="2086"/>
      <c r="LVB14" s="2086"/>
      <c r="LVC14" s="2086"/>
      <c r="LVD14" s="2086"/>
      <c r="LVE14" s="2086"/>
      <c r="LVF14" s="2086"/>
      <c r="LVG14" s="2086"/>
      <c r="LVH14" s="2086"/>
      <c r="LVI14" s="2086"/>
      <c r="LVJ14" s="2086"/>
      <c r="LVK14" s="2086"/>
      <c r="LVL14" s="2086"/>
      <c r="LVM14" s="2086"/>
      <c r="LVN14" s="2086"/>
      <c r="LVO14" s="2086"/>
      <c r="LVP14" s="2086"/>
      <c r="LVQ14" s="2086"/>
      <c r="LVR14" s="2086"/>
      <c r="LVS14" s="2086"/>
      <c r="LVT14" s="2086"/>
      <c r="LVU14" s="2086"/>
      <c r="LVV14" s="2086"/>
      <c r="LVW14" s="2086"/>
      <c r="LVX14" s="2086"/>
      <c r="LVY14" s="2086"/>
      <c r="LVZ14" s="2086"/>
      <c r="LWA14" s="2086"/>
      <c r="LWB14" s="2086"/>
      <c r="LWC14" s="2086"/>
      <c r="LWD14" s="2086"/>
      <c r="LWE14" s="2086"/>
      <c r="LWF14" s="2086"/>
      <c r="LWG14" s="2086"/>
      <c r="LWH14" s="2086"/>
      <c r="LWI14" s="2086"/>
      <c r="LWJ14" s="2086"/>
      <c r="LWK14" s="2086"/>
      <c r="LWL14" s="2086"/>
      <c r="LWM14" s="2086"/>
      <c r="LWN14" s="2086"/>
      <c r="LWO14" s="2086"/>
      <c r="LWP14" s="2086"/>
      <c r="LWQ14" s="2086"/>
      <c r="LWR14" s="2086"/>
      <c r="LWS14" s="2086"/>
      <c r="LWT14" s="2086"/>
      <c r="LWU14" s="2086"/>
      <c r="LWV14" s="2086"/>
      <c r="LWW14" s="2086"/>
      <c r="LWX14" s="2086"/>
      <c r="LWY14" s="2086"/>
      <c r="LWZ14" s="2086"/>
      <c r="LXA14" s="2086"/>
      <c r="LXB14" s="2086"/>
      <c r="LXC14" s="2086"/>
      <c r="LXD14" s="2086"/>
      <c r="LXE14" s="2086"/>
      <c r="LXF14" s="2086"/>
      <c r="LXG14" s="2086"/>
      <c r="LXH14" s="2086"/>
      <c r="LXI14" s="2086"/>
      <c r="LXJ14" s="2086"/>
      <c r="LXK14" s="2086"/>
      <c r="LXL14" s="2086"/>
      <c r="LXM14" s="2086"/>
      <c r="LXN14" s="2086"/>
      <c r="LXO14" s="2086"/>
      <c r="LXP14" s="2086"/>
      <c r="LXQ14" s="2086"/>
      <c r="LXR14" s="2086"/>
      <c r="LXS14" s="2086"/>
      <c r="LXT14" s="2086"/>
      <c r="LXU14" s="2086"/>
      <c r="LXV14" s="2086"/>
      <c r="LXW14" s="2086"/>
      <c r="LXX14" s="2086"/>
      <c r="LXY14" s="2086"/>
      <c r="LXZ14" s="2086"/>
      <c r="LYA14" s="2086"/>
      <c r="LYB14" s="2086"/>
      <c r="LYC14" s="2086"/>
      <c r="LYD14" s="2086"/>
      <c r="LYE14" s="2086"/>
      <c r="LYF14" s="2086"/>
      <c r="LYG14" s="2086"/>
      <c r="LYH14" s="2086"/>
      <c r="LYI14" s="2086"/>
      <c r="LYJ14" s="2086"/>
      <c r="LYK14" s="2086"/>
      <c r="LYL14" s="2086"/>
      <c r="LYM14" s="2086"/>
      <c r="LYN14" s="2086"/>
      <c r="LYO14" s="2086"/>
      <c r="LYP14" s="2086"/>
      <c r="LYQ14" s="2086"/>
      <c r="LYR14" s="2086"/>
      <c r="LYS14" s="2086"/>
      <c r="LYT14" s="2086"/>
      <c r="LYU14" s="2086"/>
      <c r="LYV14" s="2086"/>
      <c r="LYW14" s="2086"/>
      <c r="LYX14" s="2086"/>
      <c r="LYY14" s="2086"/>
      <c r="LYZ14" s="2086"/>
      <c r="LZA14" s="2086"/>
      <c r="LZB14" s="2086"/>
      <c r="LZC14" s="2086"/>
      <c r="LZD14" s="2086"/>
      <c r="LZE14" s="2086"/>
      <c r="LZF14" s="2086"/>
      <c r="LZG14" s="2086"/>
      <c r="LZH14" s="2086"/>
      <c r="LZI14" s="2086"/>
      <c r="LZJ14" s="2086"/>
      <c r="LZK14" s="2086"/>
      <c r="LZL14" s="2086"/>
      <c r="LZM14" s="2086"/>
      <c r="LZN14" s="2086"/>
      <c r="LZO14" s="2086"/>
      <c r="LZP14" s="2086"/>
      <c r="LZQ14" s="2086"/>
      <c r="LZR14" s="2086"/>
      <c r="LZS14" s="2086"/>
      <c r="LZT14" s="2086"/>
      <c r="LZU14" s="2086"/>
      <c r="LZV14" s="2086"/>
      <c r="LZW14" s="2086"/>
      <c r="LZX14" s="2086"/>
      <c r="LZY14" s="2086"/>
      <c r="LZZ14" s="2086"/>
      <c r="MAA14" s="2086"/>
      <c r="MAB14" s="2086"/>
      <c r="MAC14" s="2086"/>
      <c r="MAD14" s="2086"/>
      <c r="MAE14" s="2086"/>
      <c r="MAF14" s="2086"/>
      <c r="MAG14" s="2086"/>
      <c r="MAH14" s="2086"/>
      <c r="MAI14" s="2086"/>
      <c r="MAJ14" s="2086"/>
      <c r="MAK14" s="2086"/>
      <c r="MAL14" s="2086"/>
      <c r="MAM14" s="2086"/>
      <c r="MAN14" s="2086"/>
      <c r="MAO14" s="2086"/>
      <c r="MAP14" s="2086"/>
      <c r="MAQ14" s="2086"/>
      <c r="MAR14" s="2086"/>
      <c r="MAS14" s="2086"/>
      <c r="MAT14" s="2086"/>
      <c r="MAU14" s="2086"/>
      <c r="MAV14" s="2086"/>
      <c r="MAW14" s="2086"/>
      <c r="MAX14" s="2086"/>
      <c r="MAY14" s="2086"/>
      <c r="MAZ14" s="2086"/>
      <c r="MBA14" s="2086"/>
      <c r="MBB14" s="2086"/>
      <c r="MBC14" s="2086"/>
      <c r="MBD14" s="2086"/>
      <c r="MBE14" s="2086"/>
      <c r="MBF14" s="2086"/>
      <c r="MBG14" s="2086"/>
      <c r="MBH14" s="2086"/>
      <c r="MBI14" s="2086"/>
      <c r="MBJ14" s="2086"/>
      <c r="MBK14" s="2086"/>
      <c r="MBL14" s="2086"/>
      <c r="MBM14" s="2086"/>
      <c r="MBN14" s="2086"/>
      <c r="MBO14" s="2086"/>
      <c r="MBP14" s="2086"/>
      <c r="MBQ14" s="2086"/>
      <c r="MBR14" s="2086"/>
      <c r="MBS14" s="2086"/>
      <c r="MBT14" s="2086"/>
      <c r="MBU14" s="2086"/>
      <c r="MBV14" s="2086"/>
      <c r="MBW14" s="2086"/>
      <c r="MBX14" s="2086"/>
      <c r="MBY14" s="2086"/>
      <c r="MBZ14" s="2086"/>
      <c r="MCA14" s="2086"/>
      <c r="MCB14" s="2086"/>
      <c r="MCC14" s="2086"/>
      <c r="MCD14" s="2086"/>
      <c r="MCE14" s="2086"/>
      <c r="MCF14" s="2086"/>
      <c r="MCG14" s="2086"/>
      <c r="MCH14" s="2086"/>
      <c r="MCI14" s="2086"/>
      <c r="MCJ14" s="2086"/>
      <c r="MCK14" s="2086"/>
      <c r="MCL14" s="2086"/>
      <c r="MCM14" s="2086"/>
      <c r="MCN14" s="2086"/>
      <c r="MCO14" s="2086"/>
      <c r="MCP14" s="2086"/>
      <c r="MCQ14" s="2086"/>
      <c r="MCR14" s="2086"/>
      <c r="MCS14" s="2086"/>
      <c r="MCT14" s="2086"/>
      <c r="MCU14" s="2086"/>
      <c r="MCV14" s="2086"/>
      <c r="MCW14" s="2086"/>
      <c r="MCX14" s="2086"/>
      <c r="MCY14" s="2086"/>
      <c r="MCZ14" s="2086"/>
      <c r="MDA14" s="2086"/>
      <c r="MDB14" s="2086"/>
      <c r="MDC14" s="2086"/>
      <c r="MDD14" s="2086"/>
      <c r="MDE14" s="2086"/>
      <c r="MDF14" s="2086"/>
      <c r="MDG14" s="2086"/>
      <c r="MDH14" s="2086"/>
      <c r="MDI14" s="2086"/>
      <c r="MDJ14" s="2086"/>
      <c r="MDK14" s="2086"/>
      <c r="MDL14" s="2086"/>
      <c r="MDM14" s="2086"/>
      <c r="MDN14" s="2086"/>
      <c r="MDO14" s="2086"/>
      <c r="MDP14" s="2086"/>
      <c r="MDQ14" s="2086"/>
      <c r="MDR14" s="2086"/>
      <c r="MDS14" s="2086"/>
      <c r="MDT14" s="2086"/>
      <c r="MDU14" s="2086"/>
      <c r="MDV14" s="2086"/>
      <c r="MDW14" s="2086"/>
      <c r="MDX14" s="2086"/>
      <c r="MDY14" s="2086"/>
      <c r="MDZ14" s="2086"/>
      <c r="MEA14" s="2086"/>
      <c r="MEB14" s="2086"/>
      <c r="MEC14" s="2086"/>
      <c r="MED14" s="2086"/>
      <c r="MEE14" s="2086"/>
      <c r="MEF14" s="2086"/>
      <c r="MEG14" s="2086"/>
      <c r="MEH14" s="2086"/>
      <c r="MEI14" s="2086"/>
      <c r="MEJ14" s="2086"/>
      <c r="MEK14" s="2086"/>
      <c r="MEL14" s="2086"/>
      <c r="MEM14" s="2086"/>
      <c r="MEN14" s="2086"/>
      <c r="MEO14" s="2086"/>
      <c r="MEP14" s="2086"/>
      <c r="MEQ14" s="2086"/>
      <c r="MER14" s="2086"/>
      <c r="MES14" s="2086"/>
      <c r="MET14" s="2086"/>
      <c r="MEU14" s="2086"/>
      <c r="MEV14" s="2086"/>
      <c r="MEW14" s="2086"/>
      <c r="MEX14" s="2086"/>
      <c r="MEY14" s="2086"/>
      <c r="MEZ14" s="2086"/>
      <c r="MFA14" s="2086"/>
      <c r="MFB14" s="2086"/>
      <c r="MFC14" s="2086"/>
      <c r="MFD14" s="2086"/>
      <c r="MFE14" s="2086"/>
      <c r="MFF14" s="2086"/>
      <c r="MFG14" s="2086"/>
      <c r="MFH14" s="2086"/>
      <c r="MFI14" s="2086"/>
      <c r="MFJ14" s="2086"/>
      <c r="MFK14" s="2086"/>
      <c r="MFL14" s="2086"/>
      <c r="MFM14" s="2086"/>
      <c r="MFN14" s="2086"/>
      <c r="MFO14" s="2086"/>
      <c r="MFP14" s="2086"/>
      <c r="MFQ14" s="2086"/>
      <c r="MFR14" s="2086"/>
      <c r="MFS14" s="2086"/>
      <c r="MFT14" s="2086"/>
      <c r="MFU14" s="2086"/>
      <c r="MFV14" s="2086"/>
      <c r="MFW14" s="2086"/>
      <c r="MFX14" s="2086"/>
      <c r="MFY14" s="2086"/>
      <c r="MFZ14" s="2086"/>
      <c r="MGA14" s="2086"/>
      <c r="MGB14" s="2086"/>
      <c r="MGC14" s="2086"/>
      <c r="MGD14" s="2086"/>
      <c r="MGE14" s="2086"/>
      <c r="MGF14" s="2086"/>
      <c r="MGG14" s="2086"/>
      <c r="MGH14" s="2086"/>
      <c r="MGI14" s="2086"/>
      <c r="MGJ14" s="2086"/>
      <c r="MGK14" s="2086"/>
      <c r="MGL14" s="2086"/>
      <c r="MGM14" s="2086"/>
      <c r="MGN14" s="2086"/>
      <c r="MGO14" s="2086"/>
      <c r="MGP14" s="2086"/>
      <c r="MGQ14" s="2086"/>
      <c r="MGR14" s="2086"/>
      <c r="MGS14" s="2086"/>
      <c r="MGT14" s="2086"/>
      <c r="MGU14" s="2086"/>
      <c r="MGV14" s="2086"/>
      <c r="MGW14" s="2086"/>
      <c r="MGX14" s="2086"/>
      <c r="MGY14" s="2086"/>
      <c r="MGZ14" s="2086"/>
      <c r="MHA14" s="2086"/>
      <c r="MHB14" s="2086"/>
      <c r="MHC14" s="2086"/>
      <c r="MHD14" s="2086"/>
      <c r="MHE14" s="2086"/>
      <c r="MHF14" s="2086"/>
      <c r="MHG14" s="2086"/>
      <c r="MHH14" s="2086"/>
      <c r="MHI14" s="2086"/>
      <c r="MHJ14" s="2086"/>
      <c r="MHK14" s="2086"/>
      <c r="MHL14" s="2086"/>
      <c r="MHM14" s="2086"/>
      <c r="MHN14" s="2086"/>
      <c r="MHO14" s="2086"/>
      <c r="MHP14" s="2086"/>
      <c r="MHQ14" s="2086"/>
      <c r="MHR14" s="2086"/>
      <c r="MHS14" s="2086"/>
      <c r="MHT14" s="2086"/>
      <c r="MHU14" s="2086"/>
      <c r="MHV14" s="2086"/>
      <c r="MHW14" s="2086"/>
      <c r="MHX14" s="2086"/>
      <c r="MHY14" s="2086"/>
      <c r="MHZ14" s="2086"/>
      <c r="MIA14" s="2086"/>
      <c r="MIB14" s="2086"/>
      <c r="MIC14" s="2086"/>
      <c r="MID14" s="2086"/>
      <c r="MIE14" s="2086"/>
      <c r="MIF14" s="2086"/>
      <c r="MIG14" s="2086"/>
      <c r="MIH14" s="2086"/>
      <c r="MII14" s="2086"/>
      <c r="MIJ14" s="2086"/>
      <c r="MIK14" s="2086"/>
      <c r="MIL14" s="2086"/>
      <c r="MIM14" s="2086"/>
      <c r="MIN14" s="2086"/>
      <c r="MIO14" s="2086"/>
      <c r="MIP14" s="2086"/>
      <c r="MIQ14" s="2086"/>
      <c r="MIR14" s="2086"/>
      <c r="MIS14" s="2086"/>
      <c r="MIT14" s="2086"/>
      <c r="MIU14" s="2086"/>
      <c r="MIV14" s="2086"/>
      <c r="MIW14" s="2086"/>
      <c r="MIX14" s="2086"/>
      <c r="MIY14" s="2086"/>
      <c r="MIZ14" s="2086"/>
      <c r="MJA14" s="2086"/>
      <c r="MJB14" s="2086"/>
      <c r="MJC14" s="2086"/>
      <c r="MJD14" s="2086"/>
      <c r="MJE14" s="2086"/>
      <c r="MJF14" s="2086"/>
      <c r="MJG14" s="2086"/>
      <c r="MJH14" s="2086"/>
      <c r="MJI14" s="2086"/>
      <c r="MJJ14" s="2086"/>
      <c r="MJK14" s="2086"/>
      <c r="MJL14" s="2086"/>
      <c r="MJM14" s="2086"/>
      <c r="MJN14" s="2086"/>
      <c r="MJO14" s="2086"/>
      <c r="MJP14" s="2086"/>
      <c r="MJQ14" s="2086"/>
      <c r="MJR14" s="2086"/>
      <c r="MJS14" s="2086"/>
      <c r="MJT14" s="2086"/>
      <c r="MJU14" s="2086"/>
      <c r="MJV14" s="2086"/>
      <c r="MJW14" s="2086"/>
      <c r="MJX14" s="2086"/>
      <c r="MJY14" s="2086"/>
      <c r="MJZ14" s="2086"/>
      <c r="MKA14" s="2086"/>
      <c r="MKB14" s="2086"/>
      <c r="MKC14" s="2086"/>
      <c r="MKD14" s="2086"/>
      <c r="MKE14" s="2086"/>
      <c r="MKF14" s="2086"/>
      <c r="MKG14" s="2086"/>
      <c r="MKH14" s="2086"/>
      <c r="MKI14" s="2086"/>
      <c r="MKJ14" s="2086"/>
      <c r="MKK14" s="2086"/>
      <c r="MKL14" s="2086"/>
      <c r="MKM14" s="2086"/>
      <c r="MKN14" s="2086"/>
      <c r="MKO14" s="2086"/>
      <c r="MKP14" s="2086"/>
      <c r="MKQ14" s="2086"/>
      <c r="MKR14" s="2086"/>
      <c r="MKS14" s="2086"/>
      <c r="MKT14" s="2086"/>
      <c r="MKU14" s="2086"/>
      <c r="MKV14" s="2086"/>
      <c r="MKW14" s="2086"/>
      <c r="MKX14" s="2086"/>
      <c r="MKY14" s="2086"/>
      <c r="MKZ14" s="2086"/>
      <c r="MLA14" s="2086"/>
      <c r="MLB14" s="2086"/>
      <c r="MLC14" s="2086"/>
      <c r="MLD14" s="2086"/>
      <c r="MLE14" s="2086"/>
      <c r="MLF14" s="2086"/>
      <c r="MLG14" s="2086"/>
      <c r="MLH14" s="2086"/>
      <c r="MLI14" s="2086"/>
      <c r="MLJ14" s="2086"/>
      <c r="MLK14" s="2086"/>
      <c r="MLL14" s="2086"/>
      <c r="MLM14" s="2086"/>
      <c r="MLN14" s="2086"/>
      <c r="MLO14" s="2086"/>
      <c r="MLP14" s="2086"/>
      <c r="MLQ14" s="2086"/>
      <c r="MLR14" s="2086"/>
      <c r="MLS14" s="2086"/>
      <c r="MLT14" s="2086"/>
      <c r="MLU14" s="2086"/>
      <c r="MLV14" s="2086"/>
      <c r="MLW14" s="2086"/>
      <c r="MLX14" s="2086"/>
      <c r="MLY14" s="2086"/>
      <c r="MLZ14" s="2086"/>
      <c r="MMA14" s="2086"/>
      <c r="MMB14" s="2086"/>
      <c r="MMC14" s="2086"/>
      <c r="MMD14" s="2086"/>
      <c r="MME14" s="2086"/>
      <c r="MMF14" s="2086"/>
      <c r="MMG14" s="2086"/>
      <c r="MMH14" s="2086"/>
      <c r="MMI14" s="2086"/>
      <c r="MMJ14" s="2086"/>
      <c r="MMK14" s="2086"/>
      <c r="MML14" s="2086"/>
      <c r="MMM14" s="2086"/>
      <c r="MMN14" s="2086"/>
      <c r="MMO14" s="2086"/>
      <c r="MMP14" s="2086"/>
      <c r="MMQ14" s="2086"/>
      <c r="MMR14" s="2086"/>
      <c r="MMS14" s="2086"/>
      <c r="MMT14" s="2086"/>
      <c r="MMU14" s="2086"/>
      <c r="MMV14" s="2086"/>
      <c r="MMW14" s="2086"/>
      <c r="MMX14" s="2086"/>
      <c r="MMY14" s="2086"/>
      <c r="MMZ14" s="2086"/>
      <c r="MNA14" s="2086"/>
      <c r="MNB14" s="2086"/>
      <c r="MNC14" s="2086"/>
      <c r="MND14" s="2086"/>
      <c r="MNE14" s="2086"/>
      <c r="MNF14" s="2086"/>
      <c r="MNG14" s="2086"/>
      <c r="MNH14" s="2086"/>
      <c r="MNI14" s="2086"/>
      <c r="MNJ14" s="2086"/>
      <c r="MNK14" s="2086"/>
      <c r="MNL14" s="2086"/>
      <c r="MNM14" s="2086"/>
      <c r="MNN14" s="2086"/>
      <c r="MNO14" s="2086"/>
      <c r="MNP14" s="2086"/>
      <c r="MNQ14" s="2086"/>
      <c r="MNR14" s="2086"/>
      <c r="MNS14" s="2086"/>
      <c r="MNT14" s="2086"/>
      <c r="MNU14" s="2086"/>
      <c r="MNV14" s="2086"/>
      <c r="MNW14" s="2086"/>
      <c r="MNX14" s="2086"/>
      <c r="MNY14" s="2086"/>
      <c r="MNZ14" s="2086"/>
      <c r="MOA14" s="2086"/>
      <c r="MOB14" s="2086"/>
      <c r="MOC14" s="2086"/>
      <c r="MOD14" s="2086"/>
      <c r="MOE14" s="2086"/>
      <c r="MOF14" s="2086"/>
      <c r="MOG14" s="2086"/>
      <c r="MOH14" s="2086"/>
      <c r="MOI14" s="2086"/>
      <c r="MOJ14" s="2086"/>
      <c r="MOK14" s="2086"/>
      <c r="MOL14" s="2086"/>
      <c r="MOM14" s="2086"/>
      <c r="MON14" s="2086"/>
      <c r="MOO14" s="2086"/>
      <c r="MOP14" s="2086"/>
      <c r="MOQ14" s="2086"/>
      <c r="MOR14" s="2086"/>
      <c r="MOS14" s="2086"/>
      <c r="MOT14" s="2086"/>
      <c r="MOU14" s="2086"/>
      <c r="MOV14" s="2086"/>
      <c r="MOW14" s="2086"/>
      <c r="MOX14" s="2086"/>
      <c r="MOY14" s="2086"/>
      <c r="MOZ14" s="2086"/>
      <c r="MPA14" s="2086"/>
      <c r="MPB14" s="2086"/>
      <c r="MPC14" s="2086"/>
      <c r="MPD14" s="2086"/>
      <c r="MPE14" s="2086"/>
      <c r="MPF14" s="2086"/>
      <c r="MPG14" s="2086"/>
      <c r="MPH14" s="2086"/>
      <c r="MPI14" s="2086"/>
      <c r="MPJ14" s="2086"/>
      <c r="MPK14" s="2086"/>
      <c r="MPL14" s="2086"/>
      <c r="MPM14" s="2086"/>
      <c r="MPN14" s="2086"/>
      <c r="MPO14" s="2086"/>
      <c r="MPP14" s="2086"/>
      <c r="MPQ14" s="2086"/>
      <c r="MPR14" s="2086"/>
      <c r="MPS14" s="2086"/>
      <c r="MPT14" s="2086"/>
      <c r="MPU14" s="2086"/>
      <c r="MPV14" s="2086"/>
      <c r="MPW14" s="2086"/>
      <c r="MPX14" s="2086"/>
      <c r="MPY14" s="2086"/>
      <c r="MPZ14" s="2086"/>
      <c r="MQA14" s="2086"/>
      <c r="MQB14" s="2086"/>
      <c r="MQC14" s="2086"/>
      <c r="MQD14" s="2086"/>
      <c r="MQE14" s="2086"/>
      <c r="MQF14" s="2086"/>
      <c r="MQG14" s="2086"/>
      <c r="MQH14" s="2086"/>
      <c r="MQI14" s="2086"/>
      <c r="MQJ14" s="2086"/>
      <c r="MQK14" s="2086"/>
      <c r="MQL14" s="2086"/>
      <c r="MQM14" s="2086"/>
      <c r="MQN14" s="2086"/>
      <c r="MQO14" s="2086"/>
      <c r="MQP14" s="2086"/>
      <c r="MQQ14" s="2086"/>
      <c r="MQR14" s="2086"/>
      <c r="MQS14" s="2086"/>
      <c r="MQT14" s="2086"/>
      <c r="MQU14" s="2086"/>
      <c r="MQV14" s="2086"/>
      <c r="MQW14" s="2086"/>
      <c r="MQX14" s="2086"/>
      <c r="MQY14" s="2086"/>
      <c r="MQZ14" s="2086"/>
      <c r="MRA14" s="2086"/>
      <c r="MRB14" s="2086"/>
      <c r="MRC14" s="2086"/>
      <c r="MRD14" s="2086"/>
      <c r="MRE14" s="2086"/>
      <c r="MRF14" s="2086"/>
      <c r="MRG14" s="2086"/>
      <c r="MRH14" s="2086"/>
      <c r="MRI14" s="2086"/>
      <c r="MRJ14" s="2086"/>
      <c r="MRK14" s="2086"/>
      <c r="MRL14" s="2086"/>
      <c r="MRM14" s="2086"/>
      <c r="MRN14" s="2086"/>
      <c r="MRO14" s="2086"/>
      <c r="MRP14" s="2086"/>
      <c r="MRQ14" s="2086"/>
      <c r="MRR14" s="2086"/>
      <c r="MRS14" s="2086"/>
      <c r="MRT14" s="2086"/>
      <c r="MRU14" s="2086"/>
      <c r="MRV14" s="2086"/>
      <c r="MRW14" s="2086"/>
      <c r="MRX14" s="2086"/>
      <c r="MRY14" s="2086"/>
      <c r="MRZ14" s="2086"/>
      <c r="MSA14" s="2086"/>
      <c r="MSB14" s="2086"/>
      <c r="MSC14" s="2086"/>
      <c r="MSD14" s="2086"/>
      <c r="MSE14" s="2086"/>
      <c r="MSF14" s="2086"/>
      <c r="MSG14" s="2086"/>
      <c r="MSH14" s="2086"/>
      <c r="MSI14" s="2086"/>
      <c r="MSJ14" s="2086"/>
      <c r="MSK14" s="2086"/>
      <c r="MSL14" s="2086"/>
      <c r="MSM14" s="2086"/>
      <c r="MSN14" s="2086"/>
      <c r="MSO14" s="2086"/>
      <c r="MSP14" s="2086"/>
      <c r="MSQ14" s="2086"/>
      <c r="MSR14" s="2086"/>
      <c r="MSS14" s="2086"/>
      <c r="MST14" s="2086"/>
      <c r="MSU14" s="2086"/>
      <c r="MSV14" s="2086"/>
      <c r="MSW14" s="2086"/>
      <c r="MSX14" s="2086"/>
      <c r="MSY14" s="2086"/>
      <c r="MSZ14" s="2086"/>
      <c r="MTA14" s="2086"/>
      <c r="MTB14" s="2086"/>
      <c r="MTC14" s="2086"/>
      <c r="MTD14" s="2086"/>
      <c r="MTE14" s="2086"/>
      <c r="MTF14" s="2086"/>
      <c r="MTG14" s="2086"/>
      <c r="MTH14" s="2086"/>
      <c r="MTI14" s="2086"/>
      <c r="MTJ14" s="2086"/>
      <c r="MTK14" s="2086"/>
      <c r="MTL14" s="2086"/>
      <c r="MTM14" s="2086"/>
      <c r="MTN14" s="2086"/>
      <c r="MTO14" s="2086"/>
      <c r="MTP14" s="2086"/>
      <c r="MTQ14" s="2086"/>
      <c r="MTR14" s="2086"/>
      <c r="MTS14" s="2086"/>
      <c r="MTT14" s="2086"/>
      <c r="MTU14" s="2086"/>
      <c r="MTV14" s="2086"/>
      <c r="MTW14" s="2086"/>
      <c r="MTX14" s="2086"/>
      <c r="MTY14" s="2086"/>
      <c r="MTZ14" s="2086"/>
      <c r="MUA14" s="2086"/>
      <c r="MUB14" s="2086"/>
      <c r="MUC14" s="2086"/>
      <c r="MUD14" s="2086"/>
      <c r="MUE14" s="2086"/>
      <c r="MUF14" s="2086"/>
      <c r="MUG14" s="2086"/>
      <c r="MUH14" s="2086"/>
      <c r="MUI14" s="2086"/>
      <c r="MUJ14" s="2086"/>
      <c r="MUK14" s="2086"/>
      <c r="MUL14" s="2086"/>
      <c r="MUM14" s="2086"/>
      <c r="MUN14" s="2086"/>
      <c r="MUO14" s="2086"/>
      <c r="MUP14" s="2086"/>
      <c r="MUQ14" s="2086"/>
      <c r="MUR14" s="2086"/>
      <c r="MUS14" s="2086"/>
      <c r="MUT14" s="2086"/>
      <c r="MUU14" s="2086"/>
      <c r="MUV14" s="2086"/>
      <c r="MUW14" s="2086"/>
      <c r="MUX14" s="2086"/>
      <c r="MUY14" s="2086"/>
      <c r="MUZ14" s="2086"/>
      <c r="MVA14" s="2086"/>
      <c r="MVB14" s="2086"/>
      <c r="MVC14" s="2086"/>
      <c r="MVD14" s="2086"/>
      <c r="MVE14" s="2086"/>
      <c r="MVF14" s="2086"/>
      <c r="MVG14" s="2086"/>
      <c r="MVH14" s="2086"/>
      <c r="MVI14" s="2086"/>
      <c r="MVJ14" s="2086"/>
      <c r="MVK14" s="2086"/>
      <c r="MVL14" s="2086"/>
      <c r="MVM14" s="2086"/>
      <c r="MVN14" s="2086"/>
      <c r="MVO14" s="2086"/>
      <c r="MVP14" s="2086"/>
      <c r="MVQ14" s="2086"/>
      <c r="MVR14" s="2086"/>
      <c r="MVS14" s="2086"/>
      <c r="MVT14" s="2086"/>
      <c r="MVU14" s="2086"/>
      <c r="MVV14" s="2086"/>
      <c r="MVW14" s="2086"/>
      <c r="MVX14" s="2086"/>
      <c r="MVY14" s="2086"/>
      <c r="MVZ14" s="2086"/>
      <c r="MWA14" s="2086"/>
      <c r="MWB14" s="2086"/>
      <c r="MWC14" s="2086"/>
      <c r="MWD14" s="2086"/>
      <c r="MWE14" s="2086"/>
      <c r="MWF14" s="2086"/>
      <c r="MWG14" s="2086"/>
      <c r="MWH14" s="2086"/>
      <c r="MWI14" s="2086"/>
      <c r="MWJ14" s="2086"/>
      <c r="MWK14" s="2086"/>
      <c r="MWL14" s="2086"/>
      <c r="MWM14" s="2086"/>
      <c r="MWN14" s="2086"/>
      <c r="MWO14" s="2086"/>
      <c r="MWP14" s="2086"/>
      <c r="MWQ14" s="2086"/>
      <c r="MWR14" s="2086"/>
      <c r="MWS14" s="2086"/>
      <c r="MWT14" s="2086"/>
      <c r="MWU14" s="2086"/>
      <c r="MWV14" s="2086"/>
      <c r="MWW14" s="2086"/>
      <c r="MWX14" s="2086"/>
      <c r="MWY14" s="2086"/>
      <c r="MWZ14" s="2086"/>
      <c r="MXA14" s="2086"/>
      <c r="MXB14" s="2086"/>
      <c r="MXC14" s="2086"/>
      <c r="MXD14" s="2086"/>
      <c r="MXE14" s="2086"/>
      <c r="MXF14" s="2086"/>
      <c r="MXG14" s="2086"/>
      <c r="MXH14" s="2086"/>
      <c r="MXI14" s="2086"/>
      <c r="MXJ14" s="2086"/>
      <c r="MXK14" s="2086"/>
      <c r="MXL14" s="2086"/>
      <c r="MXM14" s="2086"/>
      <c r="MXN14" s="2086"/>
      <c r="MXO14" s="2086"/>
      <c r="MXP14" s="2086"/>
      <c r="MXQ14" s="2086"/>
      <c r="MXR14" s="2086"/>
      <c r="MXS14" s="2086"/>
      <c r="MXT14" s="2086"/>
      <c r="MXU14" s="2086"/>
      <c r="MXV14" s="2086"/>
      <c r="MXW14" s="2086"/>
      <c r="MXX14" s="2086"/>
      <c r="MXY14" s="2086"/>
      <c r="MXZ14" s="2086"/>
      <c r="MYA14" s="2086"/>
      <c r="MYB14" s="2086"/>
      <c r="MYC14" s="2086"/>
      <c r="MYD14" s="2086"/>
      <c r="MYE14" s="2086"/>
      <c r="MYF14" s="2086"/>
      <c r="MYG14" s="2086"/>
      <c r="MYH14" s="2086"/>
      <c r="MYI14" s="2086"/>
      <c r="MYJ14" s="2086"/>
      <c r="MYK14" s="2086"/>
      <c r="MYL14" s="2086"/>
      <c r="MYM14" s="2086"/>
      <c r="MYN14" s="2086"/>
      <c r="MYO14" s="2086"/>
      <c r="MYP14" s="2086"/>
      <c r="MYQ14" s="2086"/>
      <c r="MYR14" s="2086"/>
      <c r="MYS14" s="2086"/>
      <c r="MYT14" s="2086"/>
      <c r="MYU14" s="2086"/>
      <c r="MYV14" s="2086"/>
      <c r="MYW14" s="2086"/>
      <c r="MYX14" s="2086"/>
      <c r="MYY14" s="2086"/>
      <c r="MYZ14" s="2086"/>
      <c r="MZA14" s="2086"/>
      <c r="MZB14" s="2086"/>
      <c r="MZC14" s="2086"/>
      <c r="MZD14" s="2086"/>
      <c r="MZE14" s="2086"/>
      <c r="MZF14" s="2086"/>
      <c r="MZG14" s="2086"/>
      <c r="MZH14" s="2086"/>
      <c r="MZI14" s="2086"/>
      <c r="MZJ14" s="2086"/>
      <c r="MZK14" s="2086"/>
      <c r="MZL14" s="2086"/>
      <c r="MZM14" s="2086"/>
      <c r="MZN14" s="2086"/>
      <c r="MZO14" s="2086"/>
      <c r="MZP14" s="2086"/>
      <c r="MZQ14" s="2086"/>
      <c r="MZR14" s="2086"/>
      <c r="MZS14" s="2086"/>
      <c r="MZT14" s="2086"/>
      <c r="MZU14" s="2086"/>
      <c r="MZV14" s="2086"/>
      <c r="MZW14" s="2086"/>
      <c r="MZX14" s="2086"/>
      <c r="MZY14" s="2086"/>
      <c r="MZZ14" s="2086"/>
      <c r="NAA14" s="2086"/>
      <c r="NAB14" s="2086"/>
      <c r="NAC14" s="2086"/>
      <c r="NAD14" s="2086"/>
      <c r="NAE14" s="2086"/>
      <c r="NAF14" s="2086"/>
      <c r="NAG14" s="2086"/>
      <c r="NAH14" s="2086"/>
      <c r="NAI14" s="2086"/>
      <c r="NAJ14" s="2086"/>
      <c r="NAK14" s="2086"/>
      <c r="NAL14" s="2086"/>
      <c r="NAM14" s="2086"/>
      <c r="NAN14" s="2086"/>
      <c r="NAO14" s="2086"/>
      <c r="NAP14" s="2086"/>
      <c r="NAQ14" s="2086"/>
      <c r="NAR14" s="2086"/>
      <c r="NAS14" s="2086"/>
      <c r="NAT14" s="2086"/>
      <c r="NAU14" s="2086"/>
      <c r="NAV14" s="2086"/>
      <c r="NAW14" s="2086"/>
      <c r="NAX14" s="2086"/>
      <c r="NAY14" s="2086"/>
      <c r="NAZ14" s="2086"/>
      <c r="NBA14" s="2086"/>
      <c r="NBB14" s="2086"/>
      <c r="NBC14" s="2086"/>
      <c r="NBD14" s="2086"/>
      <c r="NBE14" s="2086"/>
      <c r="NBF14" s="2086"/>
      <c r="NBG14" s="2086"/>
      <c r="NBH14" s="2086"/>
      <c r="NBI14" s="2086"/>
      <c r="NBJ14" s="2086"/>
      <c r="NBK14" s="2086"/>
      <c r="NBL14" s="2086"/>
      <c r="NBM14" s="2086"/>
      <c r="NBN14" s="2086"/>
      <c r="NBO14" s="2086"/>
      <c r="NBP14" s="2086"/>
      <c r="NBQ14" s="2086"/>
      <c r="NBR14" s="2086"/>
      <c r="NBS14" s="2086"/>
      <c r="NBT14" s="2086"/>
      <c r="NBU14" s="2086"/>
      <c r="NBV14" s="2086"/>
      <c r="NBW14" s="2086"/>
      <c r="NBX14" s="2086"/>
      <c r="NBY14" s="2086"/>
      <c r="NBZ14" s="2086"/>
      <c r="NCA14" s="2086"/>
      <c r="NCB14" s="2086"/>
      <c r="NCC14" s="2086"/>
      <c r="NCD14" s="2086"/>
      <c r="NCE14" s="2086"/>
      <c r="NCF14" s="2086"/>
      <c r="NCG14" s="2086"/>
      <c r="NCH14" s="2086"/>
      <c r="NCI14" s="2086"/>
      <c r="NCJ14" s="2086"/>
      <c r="NCK14" s="2086"/>
      <c r="NCL14" s="2086"/>
      <c r="NCM14" s="2086"/>
      <c r="NCN14" s="2086"/>
      <c r="NCO14" s="2086"/>
      <c r="NCP14" s="2086"/>
      <c r="NCQ14" s="2086"/>
      <c r="NCR14" s="2086"/>
      <c r="NCS14" s="2086"/>
      <c r="NCT14" s="2086"/>
      <c r="NCU14" s="2086"/>
      <c r="NCV14" s="2086"/>
      <c r="NCW14" s="2086"/>
      <c r="NCX14" s="2086"/>
      <c r="NCY14" s="2086"/>
      <c r="NCZ14" s="2086"/>
      <c r="NDA14" s="2086"/>
      <c r="NDB14" s="2086"/>
      <c r="NDC14" s="2086"/>
      <c r="NDD14" s="2086"/>
      <c r="NDE14" s="2086"/>
      <c r="NDF14" s="2086"/>
      <c r="NDG14" s="2086"/>
      <c r="NDH14" s="2086"/>
      <c r="NDI14" s="2086"/>
      <c r="NDJ14" s="2086"/>
      <c r="NDK14" s="2086"/>
      <c r="NDL14" s="2086"/>
      <c r="NDM14" s="2086"/>
      <c r="NDN14" s="2086"/>
      <c r="NDO14" s="2086"/>
      <c r="NDP14" s="2086"/>
      <c r="NDQ14" s="2086"/>
      <c r="NDR14" s="2086"/>
      <c r="NDS14" s="2086"/>
      <c r="NDT14" s="2086"/>
      <c r="NDU14" s="2086"/>
      <c r="NDV14" s="2086"/>
      <c r="NDW14" s="2086"/>
      <c r="NDX14" s="2086"/>
      <c r="NDY14" s="2086"/>
      <c r="NDZ14" s="2086"/>
      <c r="NEA14" s="2086"/>
      <c r="NEB14" s="2086"/>
      <c r="NEC14" s="2086"/>
      <c r="NED14" s="2086"/>
      <c r="NEE14" s="2086"/>
      <c r="NEF14" s="2086"/>
      <c r="NEG14" s="2086"/>
      <c r="NEH14" s="2086"/>
      <c r="NEI14" s="2086"/>
      <c r="NEJ14" s="2086"/>
      <c r="NEK14" s="2086"/>
      <c r="NEL14" s="2086"/>
      <c r="NEM14" s="2086"/>
      <c r="NEN14" s="2086"/>
      <c r="NEO14" s="2086"/>
      <c r="NEP14" s="2086"/>
      <c r="NEQ14" s="2086"/>
      <c r="NER14" s="2086"/>
      <c r="NES14" s="2086"/>
      <c r="NET14" s="2086"/>
      <c r="NEU14" s="2086"/>
      <c r="NEV14" s="2086"/>
      <c r="NEW14" s="2086"/>
      <c r="NEX14" s="2086"/>
      <c r="NEY14" s="2086"/>
      <c r="NEZ14" s="2086"/>
      <c r="NFA14" s="2086"/>
      <c r="NFB14" s="2086"/>
      <c r="NFC14" s="2086"/>
      <c r="NFD14" s="2086"/>
      <c r="NFE14" s="2086"/>
      <c r="NFF14" s="2086"/>
      <c r="NFG14" s="2086"/>
      <c r="NFH14" s="2086"/>
      <c r="NFI14" s="2086"/>
      <c r="NFJ14" s="2086"/>
      <c r="NFK14" s="2086"/>
      <c r="NFL14" s="2086"/>
      <c r="NFM14" s="2086"/>
      <c r="NFN14" s="2086"/>
      <c r="NFO14" s="2086"/>
      <c r="NFP14" s="2086"/>
      <c r="NFQ14" s="2086"/>
      <c r="NFR14" s="2086"/>
      <c r="NFS14" s="2086"/>
      <c r="NFT14" s="2086"/>
      <c r="NFU14" s="2086"/>
      <c r="NFV14" s="2086"/>
      <c r="NFW14" s="2086"/>
      <c r="NFX14" s="2086"/>
      <c r="NFY14" s="2086"/>
      <c r="NFZ14" s="2086"/>
      <c r="NGA14" s="2086"/>
      <c r="NGB14" s="2086"/>
      <c r="NGC14" s="2086"/>
      <c r="NGD14" s="2086"/>
      <c r="NGE14" s="2086"/>
      <c r="NGF14" s="2086"/>
      <c r="NGG14" s="2086"/>
      <c r="NGH14" s="2086"/>
      <c r="NGI14" s="2086"/>
      <c r="NGJ14" s="2086"/>
      <c r="NGK14" s="2086"/>
      <c r="NGL14" s="2086"/>
      <c r="NGM14" s="2086"/>
      <c r="NGN14" s="2086"/>
      <c r="NGO14" s="2086"/>
      <c r="NGP14" s="2086"/>
      <c r="NGQ14" s="2086"/>
      <c r="NGR14" s="2086"/>
      <c r="NGS14" s="2086"/>
      <c r="NGT14" s="2086"/>
      <c r="NGU14" s="2086"/>
      <c r="NGV14" s="2086"/>
      <c r="NGW14" s="2086"/>
      <c r="NGX14" s="2086"/>
      <c r="NGY14" s="2086"/>
      <c r="NGZ14" s="2086"/>
      <c r="NHA14" s="2086"/>
      <c r="NHB14" s="2086"/>
      <c r="NHC14" s="2086"/>
      <c r="NHD14" s="2086"/>
      <c r="NHE14" s="2086"/>
      <c r="NHF14" s="2086"/>
      <c r="NHG14" s="2086"/>
      <c r="NHH14" s="2086"/>
      <c r="NHI14" s="2086"/>
      <c r="NHJ14" s="2086"/>
      <c r="NHK14" s="2086"/>
      <c r="NHL14" s="2086"/>
      <c r="NHM14" s="2086"/>
      <c r="NHN14" s="2086"/>
      <c r="NHO14" s="2086"/>
      <c r="NHP14" s="2086"/>
      <c r="NHQ14" s="2086"/>
      <c r="NHR14" s="2086"/>
      <c r="NHS14" s="2086"/>
      <c r="NHT14" s="2086"/>
      <c r="NHU14" s="2086"/>
      <c r="NHV14" s="2086"/>
      <c r="NHW14" s="2086"/>
      <c r="NHX14" s="2086"/>
      <c r="NHY14" s="2086"/>
      <c r="NHZ14" s="2086"/>
      <c r="NIA14" s="2086"/>
      <c r="NIB14" s="2086"/>
      <c r="NIC14" s="2086"/>
      <c r="NID14" s="2086"/>
      <c r="NIE14" s="2086"/>
      <c r="NIF14" s="2086"/>
      <c r="NIG14" s="2086"/>
      <c r="NIH14" s="2086"/>
      <c r="NII14" s="2086"/>
      <c r="NIJ14" s="2086"/>
      <c r="NIK14" s="2086"/>
      <c r="NIL14" s="2086"/>
      <c r="NIM14" s="2086"/>
      <c r="NIN14" s="2086"/>
      <c r="NIO14" s="2086"/>
      <c r="NIP14" s="2086"/>
      <c r="NIQ14" s="2086"/>
      <c r="NIR14" s="2086"/>
      <c r="NIS14" s="2086"/>
      <c r="NIT14" s="2086"/>
      <c r="NIU14" s="2086"/>
      <c r="NIV14" s="2086"/>
      <c r="NIW14" s="2086"/>
      <c r="NIX14" s="2086"/>
      <c r="NIY14" s="2086"/>
      <c r="NIZ14" s="2086"/>
      <c r="NJA14" s="2086"/>
      <c r="NJB14" s="2086"/>
      <c r="NJC14" s="2086"/>
      <c r="NJD14" s="2086"/>
      <c r="NJE14" s="2086"/>
      <c r="NJF14" s="2086"/>
      <c r="NJG14" s="2086"/>
      <c r="NJH14" s="2086"/>
      <c r="NJI14" s="2086"/>
      <c r="NJJ14" s="2086"/>
      <c r="NJK14" s="2086"/>
      <c r="NJL14" s="2086"/>
      <c r="NJM14" s="2086"/>
      <c r="NJN14" s="2086"/>
      <c r="NJO14" s="2086"/>
      <c r="NJP14" s="2086"/>
      <c r="NJQ14" s="2086"/>
      <c r="NJR14" s="2086"/>
      <c r="NJS14" s="2086"/>
      <c r="NJT14" s="2086"/>
      <c r="NJU14" s="2086"/>
      <c r="NJV14" s="2086"/>
      <c r="NJW14" s="2086"/>
      <c r="NJX14" s="2086"/>
      <c r="NJY14" s="2086"/>
      <c r="NJZ14" s="2086"/>
      <c r="NKA14" s="2086"/>
      <c r="NKB14" s="2086"/>
      <c r="NKC14" s="2086"/>
      <c r="NKD14" s="2086"/>
      <c r="NKE14" s="2086"/>
      <c r="NKF14" s="2086"/>
      <c r="NKG14" s="2086"/>
      <c r="NKH14" s="2086"/>
      <c r="NKI14" s="2086"/>
      <c r="NKJ14" s="2086"/>
      <c r="NKK14" s="2086"/>
      <c r="NKL14" s="2086"/>
      <c r="NKM14" s="2086"/>
      <c r="NKN14" s="2086"/>
      <c r="NKO14" s="2086"/>
      <c r="NKP14" s="2086"/>
      <c r="NKQ14" s="2086"/>
      <c r="NKR14" s="2086"/>
      <c r="NKS14" s="2086"/>
      <c r="NKT14" s="2086"/>
      <c r="NKU14" s="2086"/>
      <c r="NKV14" s="2086"/>
      <c r="NKW14" s="2086"/>
      <c r="NKX14" s="2086"/>
      <c r="NKY14" s="2086"/>
      <c r="NKZ14" s="2086"/>
      <c r="NLA14" s="2086"/>
      <c r="NLB14" s="2086"/>
      <c r="NLC14" s="2086"/>
      <c r="NLD14" s="2086"/>
      <c r="NLE14" s="2086"/>
      <c r="NLF14" s="2086"/>
      <c r="NLG14" s="2086"/>
      <c r="NLH14" s="2086"/>
      <c r="NLI14" s="2086"/>
      <c r="NLJ14" s="2086"/>
      <c r="NLK14" s="2086"/>
      <c r="NLL14" s="2086"/>
      <c r="NLM14" s="2086"/>
      <c r="NLN14" s="2086"/>
      <c r="NLO14" s="2086"/>
      <c r="NLP14" s="2086"/>
      <c r="NLQ14" s="2086"/>
      <c r="NLR14" s="2086"/>
      <c r="NLS14" s="2086"/>
      <c r="NLT14" s="2086"/>
      <c r="NLU14" s="2086"/>
      <c r="NLV14" s="2086"/>
      <c r="NLW14" s="2086"/>
      <c r="NLX14" s="2086"/>
      <c r="NLY14" s="2086"/>
      <c r="NLZ14" s="2086"/>
      <c r="NMA14" s="2086"/>
      <c r="NMB14" s="2086"/>
      <c r="NMC14" s="2086"/>
      <c r="NMD14" s="2086"/>
      <c r="NME14" s="2086"/>
      <c r="NMF14" s="2086"/>
      <c r="NMG14" s="2086"/>
      <c r="NMH14" s="2086"/>
      <c r="NMI14" s="2086"/>
      <c r="NMJ14" s="2086"/>
      <c r="NMK14" s="2086"/>
      <c r="NML14" s="2086"/>
      <c r="NMM14" s="2086"/>
      <c r="NMN14" s="2086"/>
      <c r="NMO14" s="2086"/>
      <c r="NMP14" s="2086"/>
      <c r="NMQ14" s="2086"/>
      <c r="NMR14" s="2086"/>
      <c r="NMS14" s="2086"/>
      <c r="NMT14" s="2086"/>
      <c r="NMU14" s="2086"/>
      <c r="NMV14" s="2086"/>
      <c r="NMW14" s="2086"/>
      <c r="NMX14" s="2086"/>
      <c r="NMY14" s="2086"/>
      <c r="NMZ14" s="2086"/>
      <c r="NNA14" s="2086"/>
      <c r="NNB14" s="2086"/>
      <c r="NNC14" s="2086"/>
      <c r="NND14" s="2086"/>
      <c r="NNE14" s="2086"/>
      <c r="NNF14" s="2086"/>
      <c r="NNG14" s="2086"/>
      <c r="NNH14" s="2086"/>
      <c r="NNI14" s="2086"/>
      <c r="NNJ14" s="2086"/>
      <c r="NNK14" s="2086"/>
      <c r="NNL14" s="2086"/>
      <c r="NNM14" s="2086"/>
      <c r="NNN14" s="2086"/>
      <c r="NNO14" s="2086"/>
      <c r="NNP14" s="2086"/>
      <c r="NNQ14" s="2086"/>
      <c r="NNR14" s="2086"/>
      <c r="NNS14" s="2086"/>
      <c r="NNT14" s="2086"/>
      <c r="NNU14" s="2086"/>
      <c r="NNV14" s="2086"/>
      <c r="NNW14" s="2086"/>
      <c r="NNX14" s="2086"/>
      <c r="NNY14" s="2086"/>
      <c r="NNZ14" s="2086"/>
      <c r="NOA14" s="2086"/>
      <c r="NOB14" s="2086"/>
      <c r="NOC14" s="2086"/>
      <c r="NOD14" s="2086"/>
      <c r="NOE14" s="2086"/>
      <c r="NOF14" s="2086"/>
      <c r="NOG14" s="2086"/>
      <c r="NOH14" s="2086"/>
      <c r="NOI14" s="2086"/>
      <c r="NOJ14" s="2086"/>
      <c r="NOK14" s="2086"/>
      <c r="NOL14" s="2086"/>
      <c r="NOM14" s="2086"/>
      <c r="NON14" s="2086"/>
      <c r="NOO14" s="2086"/>
      <c r="NOP14" s="2086"/>
      <c r="NOQ14" s="2086"/>
      <c r="NOR14" s="2086"/>
      <c r="NOS14" s="2086"/>
      <c r="NOT14" s="2086"/>
      <c r="NOU14" s="2086"/>
      <c r="NOV14" s="2086"/>
      <c r="NOW14" s="2086"/>
      <c r="NOX14" s="2086"/>
      <c r="NOY14" s="2086"/>
      <c r="NOZ14" s="2086"/>
      <c r="NPA14" s="2086"/>
      <c r="NPB14" s="2086"/>
      <c r="NPC14" s="2086"/>
      <c r="NPD14" s="2086"/>
      <c r="NPE14" s="2086"/>
      <c r="NPF14" s="2086"/>
      <c r="NPG14" s="2086"/>
      <c r="NPH14" s="2086"/>
      <c r="NPI14" s="2086"/>
      <c r="NPJ14" s="2086"/>
      <c r="NPK14" s="2086"/>
      <c r="NPL14" s="2086"/>
      <c r="NPM14" s="2086"/>
      <c r="NPN14" s="2086"/>
      <c r="NPO14" s="2086"/>
      <c r="NPP14" s="2086"/>
      <c r="NPQ14" s="2086"/>
      <c r="NPR14" s="2086"/>
      <c r="NPS14" s="2086"/>
      <c r="NPT14" s="2086"/>
      <c r="NPU14" s="2086"/>
      <c r="NPV14" s="2086"/>
      <c r="NPW14" s="2086"/>
      <c r="NPX14" s="2086"/>
      <c r="NPY14" s="2086"/>
      <c r="NPZ14" s="2086"/>
      <c r="NQA14" s="2086"/>
      <c r="NQB14" s="2086"/>
      <c r="NQC14" s="2086"/>
      <c r="NQD14" s="2086"/>
      <c r="NQE14" s="2086"/>
      <c r="NQF14" s="2086"/>
      <c r="NQG14" s="2086"/>
      <c r="NQH14" s="2086"/>
      <c r="NQI14" s="2086"/>
      <c r="NQJ14" s="2086"/>
      <c r="NQK14" s="2086"/>
      <c r="NQL14" s="2086"/>
      <c r="NQM14" s="2086"/>
      <c r="NQN14" s="2086"/>
      <c r="NQO14" s="2086"/>
      <c r="NQP14" s="2086"/>
      <c r="NQQ14" s="2086"/>
      <c r="NQR14" s="2086"/>
      <c r="NQS14" s="2086"/>
      <c r="NQT14" s="2086"/>
      <c r="NQU14" s="2086"/>
      <c r="NQV14" s="2086"/>
      <c r="NQW14" s="2086"/>
      <c r="NQX14" s="2086"/>
      <c r="NQY14" s="2086"/>
      <c r="NQZ14" s="2086"/>
      <c r="NRA14" s="2086"/>
      <c r="NRB14" s="2086"/>
      <c r="NRC14" s="2086"/>
      <c r="NRD14" s="2086"/>
      <c r="NRE14" s="2086"/>
      <c r="NRF14" s="2086"/>
      <c r="NRG14" s="2086"/>
      <c r="NRH14" s="2086"/>
      <c r="NRI14" s="2086"/>
      <c r="NRJ14" s="2086"/>
      <c r="NRK14" s="2086"/>
      <c r="NRL14" s="2086"/>
      <c r="NRM14" s="2086"/>
      <c r="NRN14" s="2086"/>
      <c r="NRO14" s="2086"/>
      <c r="NRP14" s="2086"/>
      <c r="NRQ14" s="2086"/>
      <c r="NRR14" s="2086"/>
      <c r="NRS14" s="2086"/>
      <c r="NRT14" s="2086"/>
      <c r="NRU14" s="2086"/>
      <c r="NRV14" s="2086"/>
      <c r="NRW14" s="2086"/>
      <c r="NRX14" s="2086"/>
      <c r="NRY14" s="2086"/>
      <c r="NRZ14" s="2086"/>
      <c r="NSA14" s="2086"/>
      <c r="NSB14" s="2086"/>
      <c r="NSC14" s="2086"/>
      <c r="NSD14" s="2086"/>
      <c r="NSE14" s="2086"/>
      <c r="NSF14" s="2086"/>
      <c r="NSG14" s="2086"/>
      <c r="NSH14" s="2086"/>
      <c r="NSI14" s="2086"/>
      <c r="NSJ14" s="2086"/>
      <c r="NSK14" s="2086"/>
      <c r="NSL14" s="2086"/>
      <c r="NSM14" s="2086"/>
      <c r="NSN14" s="2086"/>
      <c r="NSO14" s="2086"/>
      <c r="NSP14" s="2086"/>
      <c r="NSQ14" s="2086"/>
      <c r="NSR14" s="2086"/>
      <c r="NSS14" s="2086"/>
      <c r="NST14" s="2086"/>
      <c r="NSU14" s="2086"/>
      <c r="NSV14" s="2086"/>
      <c r="NSW14" s="2086"/>
      <c r="NSX14" s="2086"/>
      <c r="NSY14" s="2086"/>
      <c r="NSZ14" s="2086"/>
      <c r="NTA14" s="2086"/>
      <c r="NTB14" s="2086"/>
      <c r="NTC14" s="2086"/>
      <c r="NTD14" s="2086"/>
      <c r="NTE14" s="2086"/>
      <c r="NTF14" s="2086"/>
      <c r="NTG14" s="2086"/>
      <c r="NTH14" s="2086"/>
      <c r="NTI14" s="2086"/>
      <c r="NTJ14" s="2086"/>
      <c r="NTK14" s="2086"/>
      <c r="NTL14" s="2086"/>
      <c r="NTM14" s="2086"/>
      <c r="NTN14" s="2086"/>
      <c r="NTO14" s="2086"/>
      <c r="NTP14" s="2086"/>
      <c r="NTQ14" s="2086"/>
      <c r="NTR14" s="2086"/>
      <c r="NTS14" s="2086"/>
      <c r="NTT14" s="2086"/>
      <c r="NTU14" s="2086"/>
      <c r="NTV14" s="2086"/>
      <c r="NTW14" s="2086"/>
      <c r="NTX14" s="2086"/>
      <c r="NTY14" s="2086"/>
      <c r="NTZ14" s="2086"/>
      <c r="NUA14" s="2086"/>
      <c r="NUB14" s="2086"/>
      <c r="NUC14" s="2086"/>
      <c r="NUD14" s="2086"/>
      <c r="NUE14" s="2086"/>
      <c r="NUF14" s="2086"/>
      <c r="NUG14" s="2086"/>
      <c r="NUH14" s="2086"/>
      <c r="NUI14" s="2086"/>
      <c r="NUJ14" s="2086"/>
      <c r="NUK14" s="2086"/>
      <c r="NUL14" s="2086"/>
      <c r="NUM14" s="2086"/>
      <c r="NUN14" s="2086"/>
      <c r="NUO14" s="2086"/>
      <c r="NUP14" s="2086"/>
      <c r="NUQ14" s="2086"/>
      <c r="NUR14" s="2086"/>
      <c r="NUS14" s="2086"/>
      <c r="NUT14" s="2086"/>
      <c r="NUU14" s="2086"/>
      <c r="NUV14" s="2086"/>
      <c r="NUW14" s="2086"/>
      <c r="NUX14" s="2086"/>
      <c r="NUY14" s="2086"/>
      <c r="NUZ14" s="2086"/>
      <c r="NVA14" s="2086"/>
      <c r="NVB14" s="2086"/>
      <c r="NVC14" s="2086"/>
      <c r="NVD14" s="2086"/>
      <c r="NVE14" s="2086"/>
      <c r="NVF14" s="2086"/>
      <c r="NVG14" s="2086"/>
      <c r="NVH14" s="2086"/>
      <c r="NVI14" s="2086"/>
      <c r="NVJ14" s="2086"/>
      <c r="NVK14" s="2086"/>
      <c r="NVL14" s="2086"/>
      <c r="NVM14" s="2086"/>
      <c r="NVN14" s="2086"/>
      <c r="NVO14" s="2086"/>
      <c r="NVP14" s="2086"/>
      <c r="NVQ14" s="2086"/>
      <c r="NVR14" s="2086"/>
      <c r="NVS14" s="2086"/>
      <c r="NVT14" s="2086"/>
      <c r="NVU14" s="2086"/>
      <c r="NVV14" s="2086"/>
      <c r="NVW14" s="2086"/>
      <c r="NVX14" s="2086"/>
      <c r="NVY14" s="2086"/>
      <c r="NVZ14" s="2086"/>
      <c r="NWA14" s="2086"/>
      <c r="NWB14" s="2086"/>
      <c r="NWC14" s="2086"/>
      <c r="NWD14" s="2086"/>
      <c r="NWE14" s="2086"/>
      <c r="NWF14" s="2086"/>
      <c r="NWG14" s="2086"/>
      <c r="NWH14" s="2086"/>
      <c r="NWI14" s="2086"/>
      <c r="NWJ14" s="2086"/>
      <c r="NWK14" s="2086"/>
      <c r="NWL14" s="2086"/>
      <c r="NWM14" s="2086"/>
      <c r="NWN14" s="2086"/>
      <c r="NWO14" s="2086"/>
      <c r="NWP14" s="2086"/>
      <c r="NWQ14" s="2086"/>
      <c r="NWR14" s="2086"/>
      <c r="NWS14" s="2086"/>
      <c r="NWT14" s="2086"/>
      <c r="NWU14" s="2086"/>
      <c r="NWV14" s="2086"/>
      <c r="NWW14" s="2086"/>
      <c r="NWX14" s="2086"/>
      <c r="NWY14" s="2086"/>
      <c r="NWZ14" s="2086"/>
      <c r="NXA14" s="2086"/>
      <c r="NXB14" s="2086"/>
      <c r="NXC14" s="2086"/>
      <c r="NXD14" s="2086"/>
      <c r="NXE14" s="2086"/>
      <c r="NXF14" s="2086"/>
      <c r="NXG14" s="2086"/>
      <c r="NXH14" s="2086"/>
      <c r="NXI14" s="2086"/>
      <c r="NXJ14" s="2086"/>
      <c r="NXK14" s="2086"/>
      <c r="NXL14" s="2086"/>
      <c r="NXM14" s="2086"/>
      <c r="NXN14" s="2086"/>
      <c r="NXO14" s="2086"/>
      <c r="NXP14" s="2086"/>
      <c r="NXQ14" s="2086"/>
      <c r="NXR14" s="2086"/>
      <c r="NXS14" s="2086"/>
      <c r="NXT14" s="2086"/>
      <c r="NXU14" s="2086"/>
      <c r="NXV14" s="2086"/>
      <c r="NXW14" s="2086"/>
      <c r="NXX14" s="2086"/>
      <c r="NXY14" s="2086"/>
      <c r="NXZ14" s="2086"/>
      <c r="NYA14" s="2086"/>
      <c r="NYB14" s="2086"/>
      <c r="NYC14" s="2086"/>
      <c r="NYD14" s="2086"/>
      <c r="NYE14" s="2086"/>
      <c r="NYF14" s="2086"/>
      <c r="NYG14" s="2086"/>
      <c r="NYH14" s="2086"/>
      <c r="NYI14" s="2086"/>
      <c r="NYJ14" s="2086"/>
      <c r="NYK14" s="2086"/>
      <c r="NYL14" s="2086"/>
      <c r="NYM14" s="2086"/>
      <c r="NYN14" s="2086"/>
      <c r="NYO14" s="2086"/>
      <c r="NYP14" s="2086"/>
      <c r="NYQ14" s="2086"/>
      <c r="NYR14" s="2086"/>
      <c r="NYS14" s="2086"/>
      <c r="NYT14" s="2086"/>
      <c r="NYU14" s="2086"/>
      <c r="NYV14" s="2086"/>
      <c r="NYW14" s="2086"/>
      <c r="NYX14" s="2086"/>
      <c r="NYY14" s="2086"/>
      <c r="NYZ14" s="2086"/>
      <c r="NZA14" s="2086"/>
      <c r="NZB14" s="2086"/>
      <c r="NZC14" s="2086"/>
      <c r="NZD14" s="2086"/>
      <c r="NZE14" s="2086"/>
      <c r="NZF14" s="2086"/>
      <c r="NZG14" s="2086"/>
      <c r="NZH14" s="2086"/>
      <c r="NZI14" s="2086"/>
      <c r="NZJ14" s="2086"/>
      <c r="NZK14" s="2086"/>
      <c r="NZL14" s="2086"/>
      <c r="NZM14" s="2086"/>
      <c r="NZN14" s="2086"/>
      <c r="NZO14" s="2086"/>
      <c r="NZP14" s="2086"/>
      <c r="NZQ14" s="2086"/>
      <c r="NZR14" s="2086"/>
      <c r="NZS14" s="2086"/>
      <c r="NZT14" s="2086"/>
      <c r="NZU14" s="2086"/>
      <c r="NZV14" s="2086"/>
      <c r="NZW14" s="2086"/>
      <c r="NZX14" s="2086"/>
      <c r="NZY14" s="2086"/>
      <c r="NZZ14" s="2086"/>
      <c r="OAA14" s="2086"/>
      <c r="OAB14" s="2086"/>
      <c r="OAC14" s="2086"/>
      <c r="OAD14" s="2086"/>
      <c r="OAE14" s="2086"/>
      <c r="OAF14" s="2086"/>
      <c r="OAG14" s="2086"/>
      <c r="OAH14" s="2086"/>
      <c r="OAI14" s="2086"/>
      <c r="OAJ14" s="2086"/>
      <c r="OAK14" s="2086"/>
      <c r="OAL14" s="2086"/>
      <c r="OAM14" s="2086"/>
      <c r="OAN14" s="2086"/>
      <c r="OAO14" s="2086"/>
      <c r="OAP14" s="2086"/>
      <c r="OAQ14" s="2086"/>
      <c r="OAR14" s="2086"/>
      <c r="OAS14" s="2086"/>
      <c r="OAT14" s="2086"/>
      <c r="OAU14" s="2086"/>
      <c r="OAV14" s="2086"/>
      <c r="OAW14" s="2086"/>
      <c r="OAX14" s="2086"/>
      <c r="OAY14" s="2086"/>
      <c r="OAZ14" s="2086"/>
      <c r="OBA14" s="2086"/>
      <c r="OBB14" s="2086"/>
      <c r="OBC14" s="2086"/>
      <c r="OBD14" s="2086"/>
      <c r="OBE14" s="2086"/>
      <c r="OBF14" s="2086"/>
      <c r="OBG14" s="2086"/>
      <c r="OBH14" s="2086"/>
      <c r="OBI14" s="2086"/>
      <c r="OBJ14" s="2086"/>
      <c r="OBK14" s="2086"/>
      <c r="OBL14" s="2086"/>
      <c r="OBM14" s="2086"/>
      <c r="OBN14" s="2086"/>
      <c r="OBO14" s="2086"/>
      <c r="OBP14" s="2086"/>
      <c r="OBQ14" s="2086"/>
      <c r="OBR14" s="2086"/>
      <c r="OBS14" s="2086"/>
      <c r="OBT14" s="2086"/>
      <c r="OBU14" s="2086"/>
      <c r="OBV14" s="2086"/>
      <c r="OBW14" s="2086"/>
      <c r="OBX14" s="2086"/>
      <c r="OBY14" s="2086"/>
      <c r="OBZ14" s="2086"/>
      <c r="OCA14" s="2086"/>
      <c r="OCB14" s="2086"/>
      <c r="OCC14" s="2086"/>
      <c r="OCD14" s="2086"/>
      <c r="OCE14" s="2086"/>
      <c r="OCF14" s="2086"/>
      <c r="OCG14" s="2086"/>
      <c r="OCH14" s="2086"/>
      <c r="OCI14" s="2086"/>
      <c r="OCJ14" s="2086"/>
      <c r="OCK14" s="2086"/>
      <c r="OCL14" s="2086"/>
      <c r="OCM14" s="2086"/>
      <c r="OCN14" s="2086"/>
      <c r="OCO14" s="2086"/>
      <c r="OCP14" s="2086"/>
      <c r="OCQ14" s="2086"/>
      <c r="OCR14" s="2086"/>
      <c r="OCS14" s="2086"/>
      <c r="OCT14" s="2086"/>
      <c r="OCU14" s="2086"/>
      <c r="OCV14" s="2086"/>
      <c r="OCW14" s="2086"/>
      <c r="OCX14" s="2086"/>
      <c r="OCY14" s="2086"/>
      <c r="OCZ14" s="2086"/>
      <c r="ODA14" s="2086"/>
      <c r="ODB14" s="2086"/>
      <c r="ODC14" s="2086"/>
      <c r="ODD14" s="2086"/>
      <c r="ODE14" s="2086"/>
      <c r="ODF14" s="2086"/>
      <c r="ODG14" s="2086"/>
      <c r="ODH14" s="2086"/>
      <c r="ODI14" s="2086"/>
      <c r="ODJ14" s="2086"/>
      <c r="ODK14" s="2086"/>
      <c r="ODL14" s="2086"/>
      <c r="ODM14" s="2086"/>
      <c r="ODN14" s="2086"/>
      <c r="ODO14" s="2086"/>
      <c r="ODP14" s="2086"/>
      <c r="ODQ14" s="2086"/>
      <c r="ODR14" s="2086"/>
      <c r="ODS14" s="2086"/>
      <c r="ODT14" s="2086"/>
      <c r="ODU14" s="2086"/>
      <c r="ODV14" s="2086"/>
      <c r="ODW14" s="2086"/>
      <c r="ODX14" s="2086"/>
      <c r="ODY14" s="2086"/>
      <c r="ODZ14" s="2086"/>
      <c r="OEA14" s="2086"/>
      <c r="OEB14" s="2086"/>
      <c r="OEC14" s="2086"/>
      <c r="OED14" s="2086"/>
      <c r="OEE14" s="2086"/>
      <c r="OEF14" s="2086"/>
      <c r="OEG14" s="2086"/>
      <c r="OEH14" s="2086"/>
      <c r="OEI14" s="2086"/>
      <c r="OEJ14" s="2086"/>
      <c r="OEK14" s="2086"/>
      <c r="OEL14" s="2086"/>
      <c r="OEM14" s="2086"/>
      <c r="OEN14" s="2086"/>
      <c r="OEO14" s="2086"/>
      <c r="OEP14" s="2086"/>
      <c r="OEQ14" s="2086"/>
      <c r="OER14" s="2086"/>
      <c r="OES14" s="2086"/>
      <c r="OET14" s="2086"/>
      <c r="OEU14" s="2086"/>
      <c r="OEV14" s="2086"/>
      <c r="OEW14" s="2086"/>
      <c r="OEX14" s="2086"/>
      <c r="OEY14" s="2086"/>
      <c r="OEZ14" s="2086"/>
      <c r="OFA14" s="2086"/>
      <c r="OFB14" s="2086"/>
      <c r="OFC14" s="2086"/>
      <c r="OFD14" s="2086"/>
      <c r="OFE14" s="2086"/>
      <c r="OFF14" s="2086"/>
      <c r="OFG14" s="2086"/>
      <c r="OFH14" s="2086"/>
      <c r="OFI14" s="2086"/>
      <c r="OFJ14" s="2086"/>
      <c r="OFK14" s="2086"/>
      <c r="OFL14" s="2086"/>
      <c r="OFM14" s="2086"/>
      <c r="OFN14" s="2086"/>
      <c r="OFO14" s="2086"/>
      <c r="OFP14" s="2086"/>
      <c r="OFQ14" s="2086"/>
      <c r="OFR14" s="2086"/>
      <c r="OFS14" s="2086"/>
      <c r="OFT14" s="2086"/>
      <c r="OFU14" s="2086"/>
      <c r="OFV14" s="2086"/>
      <c r="OFW14" s="2086"/>
      <c r="OFX14" s="2086"/>
      <c r="OFY14" s="2086"/>
      <c r="OFZ14" s="2086"/>
      <c r="OGA14" s="2086"/>
      <c r="OGB14" s="2086"/>
      <c r="OGC14" s="2086"/>
      <c r="OGD14" s="2086"/>
      <c r="OGE14" s="2086"/>
      <c r="OGF14" s="2086"/>
      <c r="OGG14" s="2086"/>
      <c r="OGH14" s="2086"/>
      <c r="OGI14" s="2086"/>
      <c r="OGJ14" s="2086"/>
      <c r="OGK14" s="2086"/>
      <c r="OGL14" s="2086"/>
      <c r="OGM14" s="2086"/>
      <c r="OGN14" s="2086"/>
      <c r="OGO14" s="2086"/>
      <c r="OGP14" s="2086"/>
      <c r="OGQ14" s="2086"/>
      <c r="OGR14" s="2086"/>
      <c r="OGS14" s="2086"/>
      <c r="OGT14" s="2086"/>
      <c r="OGU14" s="2086"/>
      <c r="OGV14" s="2086"/>
      <c r="OGW14" s="2086"/>
      <c r="OGX14" s="2086"/>
      <c r="OGY14" s="2086"/>
      <c r="OGZ14" s="2086"/>
      <c r="OHA14" s="2086"/>
      <c r="OHB14" s="2086"/>
      <c r="OHC14" s="2086"/>
      <c r="OHD14" s="2086"/>
      <c r="OHE14" s="2086"/>
      <c r="OHF14" s="2086"/>
      <c r="OHG14" s="2086"/>
      <c r="OHH14" s="2086"/>
      <c r="OHI14" s="2086"/>
      <c r="OHJ14" s="2086"/>
      <c r="OHK14" s="2086"/>
      <c r="OHL14" s="2086"/>
      <c r="OHM14" s="2086"/>
      <c r="OHN14" s="2086"/>
      <c r="OHO14" s="2086"/>
      <c r="OHP14" s="2086"/>
      <c r="OHQ14" s="2086"/>
      <c r="OHR14" s="2086"/>
      <c r="OHS14" s="2086"/>
      <c r="OHT14" s="2086"/>
      <c r="OHU14" s="2086"/>
      <c r="OHV14" s="2086"/>
      <c r="OHW14" s="2086"/>
      <c r="OHX14" s="2086"/>
      <c r="OHY14" s="2086"/>
      <c r="OHZ14" s="2086"/>
      <c r="OIA14" s="2086"/>
      <c r="OIB14" s="2086"/>
      <c r="OIC14" s="2086"/>
      <c r="OID14" s="2086"/>
      <c r="OIE14" s="2086"/>
      <c r="OIF14" s="2086"/>
      <c r="OIG14" s="2086"/>
      <c r="OIH14" s="2086"/>
      <c r="OII14" s="2086"/>
      <c r="OIJ14" s="2086"/>
      <c r="OIK14" s="2086"/>
      <c r="OIL14" s="2086"/>
      <c r="OIM14" s="2086"/>
      <c r="OIN14" s="2086"/>
      <c r="OIO14" s="2086"/>
      <c r="OIP14" s="2086"/>
      <c r="OIQ14" s="2086"/>
      <c r="OIR14" s="2086"/>
      <c r="OIS14" s="2086"/>
      <c r="OIT14" s="2086"/>
      <c r="OIU14" s="2086"/>
      <c r="OIV14" s="2086"/>
      <c r="OIW14" s="2086"/>
      <c r="OIX14" s="2086"/>
      <c r="OIY14" s="2086"/>
      <c r="OIZ14" s="2086"/>
      <c r="OJA14" s="2086"/>
      <c r="OJB14" s="2086"/>
      <c r="OJC14" s="2086"/>
      <c r="OJD14" s="2086"/>
      <c r="OJE14" s="2086"/>
      <c r="OJF14" s="2086"/>
      <c r="OJG14" s="2086"/>
      <c r="OJH14" s="2086"/>
      <c r="OJI14" s="2086"/>
      <c r="OJJ14" s="2086"/>
      <c r="OJK14" s="2086"/>
      <c r="OJL14" s="2086"/>
      <c r="OJM14" s="2086"/>
      <c r="OJN14" s="2086"/>
      <c r="OJO14" s="2086"/>
      <c r="OJP14" s="2086"/>
      <c r="OJQ14" s="2086"/>
      <c r="OJR14" s="2086"/>
      <c r="OJS14" s="2086"/>
      <c r="OJT14" s="2086"/>
      <c r="OJU14" s="2086"/>
      <c r="OJV14" s="2086"/>
      <c r="OJW14" s="2086"/>
      <c r="OJX14" s="2086"/>
      <c r="OJY14" s="2086"/>
      <c r="OJZ14" s="2086"/>
      <c r="OKA14" s="2086"/>
      <c r="OKB14" s="2086"/>
      <c r="OKC14" s="2086"/>
      <c r="OKD14" s="2086"/>
      <c r="OKE14" s="2086"/>
      <c r="OKF14" s="2086"/>
      <c r="OKG14" s="2086"/>
      <c r="OKH14" s="2086"/>
      <c r="OKI14" s="2086"/>
      <c r="OKJ14" s="2086"/>
      <c r="OKK14" s="2086"/>
      <c r="OKL14" s="2086"/>
      <c r="OKM14" s="2086"/>
      <c r="OKN14" s="2086"/>
      <c r="OKO14" s="2086"/>
      <c r="OKP14" s="2086"/>
      <c r="OKQ14" s="2086"/>
      <c r="OKR14" s="2086"/>
      <c r="OKS14" s="2086"/>
      <c r="OKT14" s="2086"/>
      <c r="OKU14" s="2086"/>
      <c r="OKV14" s="2086"/>
      <c r="OKW14" s="2086"/>
      <c r="OKX14" s="2086"/>
      <c r="OKY14" s="2086"/>
      <c r="OKZ14" s="2086"/>
      <c r="OLA14" s="2086"/>
      <c r="OLB14" s="2086"/>
      <c r="OLC14" s="2086"/>
      <c r="OLD14" s="2086"/>
      <c r="OLE14" s="2086"/>
      <c r="OLF14" s="2086"/>
      <c r="OLG14" s="2086"/>
      <c r="OLH14" s="2086"/>
      <c r="OLI14" s="2086"/>
      <c r="OLJ14" s="2086"/>
      <c r="OLK14" s="2086"/>
      <c r="OLL14" s="2086"/>
      <c r="OLM14" s="2086"/>
      <c r="OLN14" s="2086"/>
      <c r="OLO14" s="2086"/>
      <c r="OLP14" s="2086"/>
      <c r="OLQ14" s="2086"/>
      <c r="OLR14" s="2086"/>
      <c r="OLS14" s="2086"/>
      <c r="OLT14" s="2086"/>
      <c r="OLU14" s="2086"/>
      <c r="OLV14" s="2086"/>
      <c r="OLW14" s="2086"/>
      <c r="OLX14" s="2086"/>
      <c r="OLY14" s="2086"/>
      <c r="OLZ14" s="2086"/>
      <c r="OMA14" s="2086"/>
      <c r="OMB14" s="2086"/>
      <c r="OMC14" s="2086"/>
      <c r="OMD14" s="2086"/>
      <c r="OME14" s="2086"/>
      <c r="OMF14" s="2086"/>
      <c r="OMG14" s="2086"/>
      <c r="OMH14" s="2086"/>
      <c r="OMI14" s="2086"/>
      <c r="OMJ14" s="2086"/>
      <c r="OMK14" s="2086"/>
      <c r="OML14" s="2086"/>
      <c r="OMM14" s="2086"/>
      <c r="OMN14" s="2086"/>
      <c r="OMO14" s="2086"/>
      <c r="OMP14" s="2086"/>
      <c r="OMQ14" s="2086"/>
      <c r="OMR14" s="2086"/>
      <c r="OMS14" s="2086"/>
      <c r="OMT14" s="2086"/>
      <c r="OMU14" s="2086"/>
      <c r="OMV14" s="2086"/>
      <c r="OMW14" s="2086"/>
      <c r="OMX14" s="2086"/>
      <c r="OMY14" s="2086"/>
      <c r="OMZ14" s="2086"/>
      <c r="ONA14" s="2086"/>
      <c r="ONB14" s="2086"/>
      <c r="ONC14" s="2086"/>
      <c r="OND14" s="2086"/>
      <c r="ONE14" s="2086"/>
      <c r="ONF14" s="2086"/>
      <c r="ONG14" s="2086"/>
      <c r="ONH14" s="2086"/>
      <c r="ONI14" s="2086"/>
      <c r="ONJ14" s="2086"/>
      <c r="ONK14" s="2086"/>
      <c r="ONL14" s="2086"/>
      <c r="ONM14" s="2086"/>
      <c r="ONN14" s="2086"/>
      <c r="ONO14" s="2086"/>
      <c r="ONP14" s="2086"/>
      <c r="ONQ14" s="2086"/>
      <c r="ONR14" s="2086"/>
      <c r="ONS14" s="2086"/>
      <c r="ONT14" s="2086"/>
      <c r="ONU14" s="2086"/>
      <c r="ONV14" s="2086"/>
      <c r="ONW14" s="2086"/>
      <c r="ONX14" s="2086"/>
      <c r="ONY14" s="2086"/>
      <c r="ONZ14" s="2086"/>
      <c r="OOA14" s="2086"/>
      <c r="OOB14" s="2086"/>
      <c r="OOC14" s="2086"/>
      <c r="OOD14" s="2086"/>
      <c r="OOE14" s="2086"/>
      <c r="OOF14" s="2086"/>
      <c r="OOG14" s="2086"/>
      <c r="OOH14" s="2086"/>
      <c r="OOI14" s="2086"/>
      <c r="OOJ14" s="2086"/>
      <c r="OOK14" s="2086"/>
      <c r="OOL14" s="2086"/>
      <c r="OOM14" s="2086"/>
      <c r="OON14" s="2086"/>
      <c r="OOO14" s="2086"/>
      <c r="OOP14" s="2086"/>
      <c r="OOQ14" s="2086"/>
      <c r="OOR14" s="2086"/>
      <c r="OOS14" s="2086"/>
      <c r="OOT14" s="2086"/>
      <c r="OOU14" s="2086"/>
      <c r="OOV14" s="2086"/>
      <c r="OOW14" s="2086"/>
      <c r="OOX14" s="2086"/>
      <c r="OOY14" s="2086"/>
      <c r="OOZ14" s="2086"/>
      <c r="OPA14" s="2086"/>
      <c r="OPB14" s="2086"/>
      <c r="OPC14" s="2086"/>
      <c r="OPD14" s="2086"/>
      <c r="OPE14" s="2086"/>
      <c r="OPF14" s="2086"/>
      <c r="OPG14" s="2086"/>
      <c r="OPH14" s="2086"/>
      <c r="OPI14" s="2086"/>
      <c r="OPJ14" s="2086"/>
      <c r="OPK14" s="2086"/>
      <c r="OPL14" s="2086"/>
      <c r="OPM14" s="2086"/>
      <c r="OPN14" s="2086"/>
      <c r="OPO14" s="2086"/>
      <c r="OPP14" s="2086"/>
      <c r="OPQ14" s="2086"/>
      <c r="OPR14" s="2086"/>
      <c r="OPS14" s="2086"/>
      <c r="OPT14" s="2086"/>
      <c r="OPU14" s="2086"/>
      <c r="OPV14" s="2086"/>
      <c r="OPW14" s="2086"/>
      <c r="OPX14" s="2086"/>
      <c r="OPY14" s="2086"/>
      <c r="OPZ14" s="2086"/>
      <c r="OQA14" s="2086"/>
      <c r="OQB14" s="2086"/>
      <c r="OQC14" s="2086"/>
      <c r="OQD14" s="2086"/>
      <c r="OQE14" s="2086"/>
      <c r="OQF14" s="2086"/>
      <c r="OQG14" s="2086"/>
      <c r="OQH14" s="2086"/>
      <c r="OQI14" s="2086"/>
      <c r="OQJ14" s="2086"/>
      <c r="OQK14" s="2086"/>
      <c r="OQL14" s="2086"/>
      <c r="OQM14" s="2086"/>
      <c r="OQN14" s="2086"/>
      <c r="OQO14" s="2086"/>
      <c r="OQP14" s="2086"/>
      <c r="OQQ14" s="2086"/>
      <c r="OQR14" s="2086"/>
      <c r="OQS14" s="2086"/>
      <c r="OQT14" s="2086"/>
      <c r="OQU14" s="2086"/>
      <c r="OQV14" s="2086"/>
      <c r="OQW14" s="2086"/>
      <c r="OQX14" s="2086"/>
      <c r="OQY14" s="2086"/>
      <c r="OQZ14" s="2086"/>
      <c r="ORA14" s="2086"/>
      <c r="ORB14" s="2086"/>
      <c r="ORC14" s="2086"/>
      <c r="ORD14" s="2086"/>
      <c r="ORE14" s="2086"/>
      <c r="ORF14" s="2086"/>
      <c r="ORG14" s="2086"/>
      <c r="ORH14" s="2086"/>
      <c r="ORI14" s="2086"/>
      <c r="ORJ14" s="2086"/>
      <c r="ORK14" s="2086"/>
      <c r="ORL14" s="2086"/>
      <c r="ORM14" s="2086"/>
      <c r="ORN14" s="2086"/>
      <c r="ORO14" s="2086"/>
      <c r="ORP14" s="2086"/>
      <c r="ORQ14" s="2086"/>
      <c r="ORR14" s="2086"/>
      <c r="ORS14" s="2086"/>
      <c r="ORT14" s="2086"/>
      <c r="ORU14" s="2086"/>
      <c r="ORV14" s="2086"/>
      <c r="ORW14" s="2086"/>
      <c r="ORX14" s="2086"/>
      <c r="ORY14" s="2086"/>
      <c r="ORZ14" s="2086"/>
      <c r="OSA14" s="2086"/>
      <c r="OSB14" s="2086"/>
      <c r="OSC14" s="2086"/>
      <c r="OSD14" s="2086"/>
      <c r="OSE14" s="2086"/>
      <c r="OSF14" s="2086"/>
      <c r="OSG14" s="2086"/>
      <c r="OSH14" s="2086"/>
      <c r="OSI14" s="2086"/>
      <c r="OSJ14" s="2086"/>
      <c r="OSK14" s="2086"/>
      <c r="OSL14" s="2086"/>
      <c r="OSM14" s="2086"/>
      <c r="OSN14" s="2086"/>
      <c r="OSO14" s="2086"/>
      <c r="OSP14" s="2086"/>
      <c r="OSQ14" s="2086"/>
      <c r="OSR14" s="2086"/>
      <c r="OSS14" s="2086"/>
      <c r="OST14" s="2086"/>
      <c r="OSU14" s="2086"/>
      <c r="OSV14" s="2086"/>
      <c r="OSW14" s="2086"/>
      <c r="OSX14" s="2086"/>
      <c r="OSY14" s="2086"/>
      <c r="OSZ14" s="2086"/>
      <c r="OTA14" s="2086"/>
      <c r="OTB14" s="2086"/>
      <c r="OTC14" s="2086"/>
      <c r="OTD14" s="2086"/>
      <c r="OTE14" s="2086"/>
      <c r="OTF14" s="2086"/>
      <c r="OTG14" s="2086"/>
      <c r="OTH14" s="2086"/>
      <c r="OTI14" s="2086"/>
      <c r="OTJ14" s="2086"/>
      <c r="OTK14" s="2086"/>
      <c r="OTL14" s="2086"/>
      <c r="OTM14" s="2086"/>
      <c r="OTN14" s="2086"/>
      <c r="OTO14" s="2086"/>
      <c r="OTP14" s="2086"/>
      <c r="OTQ14" s="2086"/>
      <c r="OTR14" s="2086"/>
      <c r="OTS14" s="2086"/>
      <c r="OTT14" s="2086"/>
      <c r="OTU14" s="2086"/>
      <c r="OTV14" s="2086"/>
      <c r="OTW14" s="2086"/>
      <c r="OTX14" s="2086"/>
      <c r="OTY14" s="2086"/>
      <c r="OTZ14" s="2086"/>
      <c r="OUA14" s="2086"/>
      <c r="OUB14" s="2086"/>
      <c r="OUC14" s="2086"/>
      <c r="OUD14" s="2086"/>
      <c r="OUE14" s="2086"/>
      <c r="OUF14" s="2086"/>
      <c r="OUG14" s="2086"/>
      <c r="OUH14" s="2086"/>
      <c r="OUI14" s="2086"/>
      <c r="OUJ14" s="2086"/>
      <c r="OUK14" s="2086"/>
      <c r="OUL14" s="2086"/>
      <c r="OUM14" s="2086"/>
      <c r="OUN14" s="2086"/>
      <c r="OUO14" s="2086"/>
      <c r="OUP14" s="2086"/>
      <c r="OUQ14" s="2086"/>
      <c r="OUR14" s="2086"/>
      <c r="OUS14" s="2086"/>
      <c r="OUT14" s="2086"/>
      <c r="OUU14" s="2086"/>
      <c r="OUV14" s="2086"/>
      <c r="OUW14" s="2086"/>
      <c r="OUX14" s="2086"/>
      <c r="OUY14" s="2086"/>
      <c r="OUZ14" s="2086"/>
      <c r="OVA14" s="2086"/>
      <c r="OVB14" s="2086"/>
      <c r="OVC14" s="2086"/>
      <c r="OVD14" s="2086"/>
      <c r="OVE14" s="2086"/>
      <c r="OVF14" s="2086"/>
      <c r="OVG14" s="2086"/>
      <c r="OVH14" s="2086"/>
      <c r="OVI14" s="2086"/>
      <c r="OVJ14" s="2086"/>
      <c r="OVK14" s="2086"/>
      <c r="OVL14" s="2086"/>
      <c r="OVM14" s="2086"/>
      <c r="OVN14" s="2086"/>
      <c r="OVO14" s="2086"/>
      <c r="OVP14" s="2086"/>
      <c r="OVQ14" s="2086"/>
      <c r="OVR14" s="2086"/>
      <c r="OVS14" s="2086"/>
      <c r="OVT14" s="2086"/>
      <c r="OVU14" s="2086"/>
      <c r="OVV14" s="2086"/>
      <c r="OVW14" s="2086"/>
      <c r="OVX14" s="2086"/>
      <c r="OVY14" s="2086"/>
      <c r="OVZ14" s="2086"/>
      <c r="OWA14" s="2086"/>
      <c r="OWB14" s="2086"/>
      <c r="OWC14" s="2086"/>
      <c r="OWD14" s="2086"/>
      <c r="OWE14" s="2086"/>
      <c r="OWF14" s="2086"/>
      <c r="OWG14" s="2086"/>
      <c r="OWH14" s="2086"/>
      <c r="OWI14" s="2086"/>
      <c r="OWJ14" s="2086"/>
      <c r="OWK14" s="2086"/>
      <c r="OWL14" s="2086"/>
      <c r="OWM14" s="2086"/>
      <c r="OWN14" s="2086"/>
      <c r="OWO14" s="2086"/>
      <c r="OWP14" s="2086"/>
      <c r="OWQ14" s="2086"/>
      <c r="OWR14" s="2086"/>
      <c r="OWS14" s="2086"/>
      <c r="OWT14" s="2086"/>
      <c r="OWU14" s="2086"/>
      <c r="OWV14" s="2086"/>
      <c r="OWW14" s="2086"/>
      <c r="OWX14" s="2086"/>
      <c r="OWY14" s="2086"/>
      <c r="OWZ14" s="2086"/>
      <c r="OXA14" s="2086"/>
      <c r="OXB14" s="2086"/>
      <c r="OXC14" s="2086"/>
      <c r="OXD14" s="2086"/>
      <c r="OXE14" s="2086"/>
      <c r="OXF14" s="2086"/>
      <c r="OXG14" s="2086"/>
      <c r="OXH14" s="2086"/>
      <c r="OXI14" s="2086"/>
      <c r="OXJ14" s="2086"/>
      <c r="OXK14" s="2086"/>
      <c r="OXL14" s="2086"/>
      <c r="OXM14" s="2086"/>
      <c r="OXN14" s="2086"/>
      <c r="OXO14" s="2086"/>
      <c r="OXP14" s="2086"/>
      <c r="OXQ14" s="2086"/>
      <c r="OXR14" s="2086"/>
      <c r="OXS14" s="2086"/>
      <c r="OXT14" s="2086"/>
      <c r="OXU14" s="2086"/>
      <c r="OXV14" s="2086"/>
      <c r="OXW14" s="2086"/>
      <c r="OXX14" s="2086"/>
      <c r="OXY14" s="2086"/>
      <c r="OXZ14" s="2086"/>
      <c r="OYA14" s="2086"/>
      <c r="OYB14" s="2086"/>
      <c r="OYC14" s="2086"/>
      <c r="OYD14" s="2086"/>
      <c r="OYE14" s="2086"/>
      <c r="OYF14" s="2086"/>
      <c r="OYG14" s="2086"/>
      <c r="OYH14" s="2086"/>
      <c r="OYI14" s="2086"/>
      <c r="OYJ14" s="2086"/>
      <c r="OYK14" s="2086"/>
      <c r="OYL14" s="2086"/>
      <c r="OYM14" s="2086"/>
      <c r="OYN14" s="2086"/>
      <c r="OYO14" s="2086"/>
      <c r="OYP14" s="2086"/>
      <c r="OYQ14" s="2086"/>
      <c r="OYR14" s="2086"/>
      <c r="OYS14" s="2086"/>
      <c r="OYT14" s="2086"/>
      <c r="OYU14" s="2086"/>
      <c r="OYV14" s="2086"/>
      <c r="OYW14" s="2086"/>
      <c r="OYX14" s="2086"/>
      <c r="OYY14" s="2086"/>
      <c r="OYZ14" s="2086"/>
      <c r="OZA14" s="2086"/>
      <c r="OZB14" s="2086"/>
      <c r="OZC14" s="2086"/>
      <c r="OZD14" s="2086"/>
      <c r="OZE14" s="2086"/>
      <c r="OZF14" s="2086"/>
      <c r="OZG14" s="2086"/>
      <c r="OZH14" s="2086"/>
      <c r="OZI14" s="2086"/>
      <c r="OZJ14" s="2086"/>
      <c r="OZK14" s="2086"/>
      <c r="OZL14" s="2086"/>
      <c r="OZM14" s="2086"/>
      <c r="OZN14" s="2086"/>
      <c r="OZO14" s="2086"/>
      <c r="OZP14" s="2086"/>
      <c r="OZQ14" s="2086"/>
      <c r="OZR14" s="2086"/>
      <c r="OZS14" s="2086"/>
      <c r="OZT14" s="2086"/>
      <c r="OZU14" s="2086"/>
      <c r="OZV14" s="2086"/>
      <c r="OZW14" s="2086"/>
      <c r="OZX14" s="2086"/>
      <c r="OZY14" s="2086"/>
      <c r="OZZ14" s="2086"/>
      <c r="PAA14" s="2086"/>
      <c r="PAB14" s="2086"/>
      <c r="PAC14" s="2086"/>
      <c r="PAD14" s="2086"/>
      <c r="PAE14" s="2086"/>
      <c r="PAF14" s="2086"/>
      <c r="PAG14" s="2086"/>
      <c r="PAH14" s="2086"/>
      <c r="PAI14" s="2086"/>
      <c r="PAJ14" s="2086"/>
      <c r="PAK14" s="2086"/>
      <c r="PAL14" s="2086"/>
      <c r="PAM14" s="2086"/>
      <c r="PAN14" s="2086"/>
      <c r="PAO14" s="2086"/>
      <c r="PAP14" s="2086"/>
      <c r="PAQ14" s="2086"/>
      <c r="PAR14" s="2086"/>
      <c r="PAS14" s="2086"/>
      <c r="PAT14" s="2086"/>
      <c r="PAU14" s="2086"/>
      <c r="PAV14" s="2086"/>
      <c r="PAW14" s="2086"/>
      <c r="PAX14" s="2086"/>
      <c r="PAY14" s="2086"/>
      <c r="PAZ14" s="2086"/>
      <c r="PBA14" s="2086"/>
      <c r="PBB14" s="2086"/>
      <c r="PBC14" s="2086"/>
      <c r="PBD14" s="2086"/>
      <c r="PBE14" s="2086"/>
      <c r="PBF14" s="2086"/>
      <c r="PBG14" s="2086"/>
      <c r="PBH14" s="2086"/>
      <c r="PBI14" s="2086"/>
      <c r="PBJ14" s="2086"/>
      <c r="PBK14" s="2086"/>
      <c r="PBL14" s="2086"/>
      <c r="PBM14" s="2086"/>
      <c r="PBN14" s="2086"/>
      <c r="PBO14" s="2086"/>
      <c r="PBP14" s="2086"/>
      <c r="PBQ14" s="2086"/>
      <c r="PBR14" s="2086"/>
      <c r="PBS14" s="2086"/>
      <c r="PBT14" s="2086"/>
      <c r="PBU14" s="2086"/>
      <c r="PBV14" s="2086"/>
      <c r="PBW14" s="2086"/>
      <c r="PBX14" s="2086"/>
      <c r="PBY14" s="2086"/>
      <c r="PBZ14" s="2086"/>
      <c r="PCA14" s="2086"/>
      <c r="PCB14" s="2086"/>
      <c r="PCC14" s="2086"/>
      <c r="PCD14" s="2086"/>
      <c r="PCE14" s="2086"/>
      <c r="PCF14" s="2086"/>
      <c r="PCG14" s="2086"/>
      <c r="PCH14" s="2086"/>
      <c r="PCI14" s="2086"/>
      <c r="PCJ14" s="2086"/>
      <c r="PCK14" s="2086"/>
      <c r="PCL14" s="2086"/>
      <c r="PCM14" s="2086"/>
      <c r="PCN14" s="2086"/>
      <c r="PCO14" s="2086"/>
      <c r="PCP14" s="2086"/>
      <c r="PCQ14" s="2086"/>
      <c r="PCR14" s="2086"/>
      <c r="PCS14" s="2086"/>
      <c r="PCT14" s="2086"/>
      <c r="PCU14" s="2086"/>
      <c r="PCV14" s="2086"/>
      <c r="PCW14" s="2086"/>
      <c r="PCX14" s="2086"/>
      <c r="PCY14" s="2086"/>
      <c r="PCZ14" s="2086"/>
      <c r="PDA14" s="2086"/>
      <c r="PDB14" s="2086"/>
      <c r="PDC14" s="2086"/>
      <c r="PDD14" s="2086"/>
      <c r="PDE14" s="2086"/>
      <c r="PDF14" s="2086"/>
      <c r="PDG14" s="2086"/>
      <c r="PDH14" s="2086"/>
      <c r="PDI14" s="2086"/>
      <c r="PDJ14" s="2086"/>
      <c r="PDK14" s="2086"/>
      <c r="PDL14" s="2086"/>
      <c r="PDM14" s="2086"/>
      <c r="PDN14" s="2086"/>
      <c r="PDO14" s="2086"/>
      <c r="PDP14" s="2086"/>
      <c r="PDQ14" s="2086"/>
      <c r="PDR14" s="2086"/>
      <c r="PDS14" s="2086"/>
      <c r="PDT14" s="2086"/>
      <c r="PDU14" s="2086"/>
      <c r="PDV14" s="2086"/>
      <c r="PDW14" s="2086"/>
      <c r="PDX14" s="2086"/>
      <c r="PDY14" s="2086"/>
      <c r="PDZ14" s="2086"/>
      <c r="PEA14" s="2086"/>
      <c r="PEB14" s="2086"/>
      <c r="PEC14" s="2086"/>
      <c r="PED14" s="2086"/>
      <c r="PEE14" s="2086"/>
      <c r="PEF14" s="2086"/>
      <c r="PEG14" s="2086"/>
      <c r="PEH14" s="2086"/>
      <c r="PEI14" s="2086"/>
      <c r="PEJ14" s="2086"/>
      <c r="PEK14" s="2086"/>
      <c r="PEL14" s="2086"/>
      <c r="PEM14" s="2086"/>
      <c r="PEN14" s="2086"/>
      <c r="PEO14" s="2086"/>
      <c r="PEP14" s="2086"/>
      <c r="PEQ14" s="2086"/>
      <c r="PER14" s="2086"/>
      <c r="PES14" s="2086"/>
      <c r="PET14" s="2086"/>
      <c r="PEU14" s="2086"/>
      <c r="PEV14" s="2086"/>
      <c r="PEW14" s="2086"/>
      <c r="PEX14" s="2086"/>
      <c r="PEY14" s="2086"/>
      <c r="PEZ14" s="2086"/>
      <c r="PFA14" s="2086"/>
      <c r="PFB14" s="2086"/>
      <c r="PFC14" s="2086"/>
      <c r="PFD14" s="2086"/>
      <c r="PFE14" s="2086"/>
      <c r="PFF14" s="2086"/>
      <c r="PFG14" s="2086"/>
      <c r="PFH14" s="2086"/>
      <c r="PFI14" s="2086"/>
      <c r="PFJ14" s="2086"/>
      <c r="PFK14" s="2086"/>
      <c r="PFL14" s="2086"/>
      <c r="PFM14" s="2086"/>
      <c r="PFN14" s="2086"/>
      <c r="PFO14" s="2086"/>
      <c r="PFP14" s="2086"/>
      <c r="PFQ14" s="2086"/>
      <c r="PFR14" s="2086"/>
      <c r="PFS14" s="2086"/>
      <c r="PFT14" s="2086"/>
      <c r="PFU14" s="2086"/>
      <c r="PFV14" s="2086"/>
      <c r="PFW14" s="2086"/>
      <c r="PFX14" s="2086"/>
      <c r="PFY14" s="2086"/>
      <c r="PFZ14" s="2086"/>
      <c r="PGA14" s="2086"/>
      <c r="PGB14" s="2086"/>
      <c r="PGC14" s="2086"/>
      <c r="PGD14" s="2086"/>
      <c r="PGE14" s="2086"/>
      <c r="PGF14" s="2086"/>
      <c r="PGG14" s="2086"/>
      <c r="PGH14" s="2086"/>
      <c r="PGI14" s="2086"/>
      <c r="PGJ14" s="2086"/>
      <c r="PGK14" s="2086"/>
      <c r="PGL14" s="2086"/>
      <c r="PGM14" s="2086"/>
      <c r="PGN14" s="2086"/>
      <c r="PGO14" s="2086"/>
      <c r="PGP14" s="2086"/>
      <c r="PGQ14" s="2086"/>
      <c r="PGR14" s="2086"/>
      <c r="PGS14" s="2086"/>
      <c r="PGT14" s="2086"/>
      <c r="PGU14" s="2086"/>
      <c r="PGV14" s="2086"/>
      <c r="PGW14" s="2086"/>
      <c r="PGX14" s="2086"/>
      <c r="PGY14" s="2086"/>
      <c r="PGZ14" s="2086"/>
      <c r="PHA14" s="2086"/>
      <c r="PHB14" s="2086"/>
      <c r="PHC14" s="2086"/>
      <c r="PHD14" s="2086"/>
      <c r="PHE14" s="2086"/>
      <c r="PHF14" s="2086"/>
      <c r="PHG14" s="2086"/>
      <c r="PHH14" s="2086"/>
      <c r="PHI14" s="2086"/>
      <c r="PHJ14" s="2086"/>
      <c r="PHK14" s="2086"/>
      <c r="PHL14" s="2086"/>
      <c r="PHM14" s="2086"/>
      <c r="PHN14" s="2086"/>
      <c r="PHO14" s="2086"/>
      <c r="PHP14" s="2086"/>
      <c r="PHQ14" s="2086"/>
      <c r="PHR14" s="2086"/>
      <c r="PHS14" s="2086"/>
      <c r="PHT14" s="2086"/>
      <c r="PHU14" s="2086"/>
      <c r="PHV14" s="2086"/>
      <c r="PHW14" s="2086"/>
      <c r="PHX14" s="2086"/>
      <c r="PHY14" s="2086"/>
      <c r="PHZ14" s="2086"/>
      <c r="PIA14" s="2086"/>
      <c r="PIB14" s="2086"/>
      <c r="PIC14" s="2086"/>
      <c r="PID14" s="2086"/>
      <c r="PIE14" s="2086"/>
      <c r="PIF14" s="2086"/>
      <c r="PIG14" s="2086"/>
      <c r="PIH14" s="2086"/>
      <c r="PII14" s="2086"/>
      <c r="PIJ14" s="2086"/>
      <c r="PIK14" s="2086"/>
      <c r="PIL14" s="2086"/>
      <c r="PIM14" s="2086"/>
      <c r="PIN14" s="2086"/>
      <c r="PIO14" s="2086"/>
      <c r="PIP14" s="2086"/>
      <c r="PIQ14" s="2086"/>
      <c r="PIR14" s="2086"/>
      <c r="PIS14" s="2086"/>
      <c r="PIT14" s="2086"/>
      <c r="PIU14" s="2086"/>
      <c r="PIV14" s="2086"/>
      <c r="PIW14" s="2086"/>
      <c r="PIX14" s="2086"/>
      <c r="PIY14" s="2086"/>
      <c r="PIZ14" s="2086"/>
      <c r="PJA14" s="2086"/>
      <c r="PJB14" s="2086"/>
      <c r="PJC14" s="2086"/>
      <c r="PJD14" s="2086"/>
      <c r="PJE14" s="2086"/>
      <c r="PJF14" s="2086"/>
      <c r="PJG14" s="2086"/>
      <c r="PJH14" s="2086"/>
      <c r="PJI14" s="2086"/>
      <c r="PJJ14" s="2086"/>
      <c r="PJK14" s="2086"/>
      <c r="PJL14" s="2086"/>
      <c r="PJM14" s="2086"/>
      <c r="PJN14" s="2086"/>
      <c r="PJO14" s="2086"/>
      <c r="PJP14" s="2086"/>
      <c r="PJQ14" s="2086"/>
      <c r="PJR14" s="2086"/>
      <c r="PJS14" s="2086"/>
      <c r="PJT14" s="2086"/>
      <c r="PJU14" s="2086"/>
      <c r="PJV14" s="2086"/>
      <c r="PJW14" s="2086"/>
      <c r="PJX14" s="2086"/>
      <c r="PJY14" s="2086"/>
      <c r="PJZ14" s="2086"/>
      <c r="PKA14" s="2086"/>
      <c r="PKB14" s="2086"/>
      <c r="PKC14" s="2086"/>
      <c r="PKD14" s="2086"/>
      <c r="PKE14" s="2086"/>
      <c r="PKF14" s="2086"/>
      <c r="PKG14" s="2086"/>
      <c r="PKH14" s="2086"/>
      <c r="PKI14" s="2086"/>
      <c r="PKJ14" s="2086"/>
      <c r="PKK14" s="2086"/>
      <c r="PKL14" s="2086"/>
      <c r="PKM14" s="2086"/>
      <c r="PKN14" s="2086"/>
      <c r="PKO14" s="2086"/>
      <c r="PKP14" s="2086"/>
      <c r="PKQ14" s="2086"/>
      <c r="PKR14" s="2086"/>
      <c r="PKS14" s="2086"/>
      <c r="PKT14" s="2086"/>
      <c r="PKU14" s="2086"/>
      <c r="PKV14" s="2086"/>
      <c r="PKW14" s="2086"/>
      <c r="PKX14" s="2086"/>
      <c r="PKY14" s="2086"/>
      <c r="PKZ14" s="2086"/>
      <c r="PLA14" s="2086"/>
      <c r="PLB14" s="2086"/>
      <c r="PLC14" s="2086"/>
      <c r="PLD14" s="2086"/>
      <c r="PLE14" s="2086"/>
      <c r="PLF14" s="2086"/>
      <c r="PLG14" s="2086"/>
      <c r="PLH14" s="2086"/>
      <c r="PLI14" s="2086"/>
      <c r="PLJ14" s="2086"/>
      <c r="PLK14" s="2086"/>
      <c r="PLL14" s="2086"/>
      <c r="PLM14" s="2086"/>
      <c r="PLN14" s="2086"/>
      <c r="PLO14" s="2086"/>
      <c r="PLP14" s="2086"/>
      <c r="PLQ14" s="2086"/>
      <c r="PLR14" s="2086"/>
      <c r="PLS14" s="2086"/>
      <c r="PLT14" s="2086"/>
      <c r="PLU14" s="2086"/>
      <c r="PLV14" s="2086"/>
      <c r="PLW14" s="2086"/>
      <c r="PLX14" s="2086"/>
      <c r="PLY14" s="2086"/>
      <c r="PLZ14" s="2086"/>
      <c r="PMA14" s="2086"/>
      <c r="PMB14" s="2086"/>
      <c r="PMC14" s="2086"/>
      <c r="PMD14" s="2086"/>
      <c r="PME14" s="2086"/>
      <c r="PMF14" s="2086"/>
      <c r="PMG14" s="2086"/>
      <c r="PMH14" s="2086"/>
      <c r="PMI14" s="2086"/>
      <c r="PMJ14" s="2086"/>
      <c r="PMK14" s="2086"/>
      <c r="PML14" s="2086"/>
      <c r="PMM14" s="2086"/>
      <c r="PMN14" s="2086"/>
      <c r="PMO14" s="2086"/>
      <c r="PMP14" s="2086"/>
      <c r="PMQ14" s="2086"/>
      <c r="PMR14" s="2086"/>
      <c r="PMS14" s="2086"/>
      <c r="PMT14" s="2086"/>
      <c r="PMU14" s="2086"/>
      <c r="PMV14" s="2086"/>
      <c r="PMW14" s="2086"/>
      <c r="PMX14" s="2086"/>
      <c r="PMY14" s="2086"/>
      <c r="PMZ14" s="2086"/>
      <c r="PNA14" s="2086"/>
      <c r="PNB14" s="2086"/>
      <c r="PNC14" s="2086"/>
      <c r="PND14" s="2086"/>
      <c r="PNE14" s="2086"/>
      <c r="PNF14" s="2086"/>
      <c r="PNG14" s="2086"/>
      <c r="PNH14" s="2086"/>
      <c r="PNI14" s="2086"/>
      <c r="PNJ14" s="2086"/>
      <c r="PNK14" s="2086"/>
      <c r="PNL14" s="2086"/>
      <c r="PNM14" s="2086"/>
      <c r="PNN14" s="2086"/>
      <c r="PNO14" s="2086"/>
      <c r="PNP14" s="2086"/>
      <c r="PNQ14" s="2086"/>
      <c r="PNR14" s="2086"/>
      <c r="PNS14" s="2086"/>
      <c r="PNT14" s="2086"/>
      <c r="PNU14" s="2086"/>
      <c r="PNV14" s="2086"/>
      <c r="PNW14" s="2086"/>
      <c r="PNX14" s="2086"/>
      <c r="PNY14" s="2086"/>
      <c r="PNZ14" s="2086"/>
      <c r="POA14" s="2086"/>
      <c r="POB14" s="2086"/>
      <c r="POC14" s="2086"/>
      <c r="POD14" s="2086"/>
      <c r="POE14" s="2086"/>
      <c r="POF14" s="2086"/>
      <c r="POG14" s="2086"/>
      <c r="POH14" s="2086"/>
      <c r="POI14" s="2086"/>
      <c r="POJ14" s="2086"/>
      <c r="POK14" s="2086"/>
      <c r="POL14" s="2086"/>
      <c r="POM14" s="2086"/>
      <c r="PON14" s="2086"/>
      <c r="POO14" s="2086"/>
      <c r="POP14" s="2086"/>
      <c r="POQ14" s="2086"/>
      <c r="POR14" s="2086"/>
      <c r="POS14" s="2086"/>
      <c r="POT14" s="2086"/>
      <c r="POU14" s="2086"/>
      <c r="POV14" s="2086"/>
      <c r="POW14" s="2086"/>
      <c r="POX14" s="2086"/>
      <c r="POY14" s="2086"/>
      <c r="POZ14" s="2086"/>
      <c r="PPA14" s="2086"/>
      <c r="PPB14" s="2086"/>
      <c r="PPC14" s="2086"/>
      <c r="PPD14" s="2086"/>
      <c r="PPE14" s="2086"/>
      <c r="PPF14" s="2086"/>
      <c r="PPG14" s="2086"/>
      <c r="PPH14" s="2086"/>
      <c r="PPI14" s="2086"/>
      <c r="PPJ14" s="2086"/>
      <c r="PPK14" s="2086"/>
      <c r="PPL14" s="2086"/>
      <c r="PPM14" s="2086"/>
      <c r="PPN14" s="2086"/>
      <c r="PPO14" s="2086"/>
      <c r="PPP14" s="2086"/>
      <c r="PPQ14" s="2086"/>
      <c r="PPR14" s="2086"/>
      <c r="PPS14" s="2086"/>
      <c r="PPT14" s="2086"/>
      <c r="PPU14" s="2086"/>
      <c r="PPV14" s="2086"/>
      <c r="PPW14" s="2086"/>
      <c r="PPX14" s="2086"/>
      <c r="PPY14" s="2086"/>
      <c r="PPZ14" s="2086"/>
      <c r="PQA14" s="2086"/>
      <c r="PQB14" s="2086"/>
      <c r="PQC14" s="2086"/>
      <c r="PQD14" s="2086"/>
      <c r="PQE14" s="2086"/>
      <c r="PQF14" s="2086"/>
      <c r="PQG14" s="2086"/>
      <c r="PQH14" s="2086"/>
      <c r="PQI14" s="2086"/>
      <c r="PQJ14" s="2086"/>
      <c r="PQK14" s="2086"/>
      <c r="PQL14" s="2086"/>
      <c r="PQM14" s="2086"/>
      <c r="PQN14" s="2086"/>
      <c r="PQO14" s="2086"/>
      <c r="PQP14" s="2086"/>
      <c r="PQQ14" s="2086"/>
      <c r="PQR14" s="2086"/>
      <c r="PQS14" s="2086"/>
      <c r="PQT14" s="2086"/>
      <c r="PQU14" s="2086"/>
      <c r="PQV14" s="2086"/>
      <c r="PQW14" s="2086"/>
      <c r="PQX14" s="2086"/>
      <c r="PQY14" s="2086"/>
      <c r="PQZ14" s="2086"/>
      <c r="PRA14" s="2086"/>
      <c r="PRB14" s="2086"/>
      <c r="PRC14" s="2086"/>
      <c r="PRD14" s="2086"/>
      <c r="PRE14" s="2086"/>
      <c r="PRF14" s="2086"/>
      <c r="PRG14" s="2086"/>
      <c r="PRH14" s="2086"/>
      <c r="PRI14" s="2086"/>
      <c r="PRJ14" s="2086"/>
      <c r="PRK14" s="2086"/>
      <c r="PRL14" s="2086"/>
      <c r="PRM14" s="2086"/>
      <c r="PRN14" s="2086"/>
      <c r="PRO14" s="2086"/>
      <c r="PRP14" s="2086"/>
      <c r="PRQ14" s="2086"/>
      <c r="PRR14" s="2086"/>
      <c r="PRS14" s="2086"/>
      <c r="PRT14" s="2086"/>
      <c r="PRU14" s="2086"/>
      <c r="PRV14" s="2086"/>
      <c r="PRW14" s="2086"/>
      <c r="PRX14" s="2086"/>
      <c r="PRY14" s="2086"/>
      <c r="PRZ14" s="2086"/>
      <c r="PSA14" s="2086"/>
      <c r="PSB14" s="2086"/>
      <c r="PSC14" s="2086"/>
      <c r="PSD14" s="2086"/>
      <c r="PSE14" s="2086"/>
      <c r="PSF14" s="2086"/>
      <c r="PSG14" s="2086"/>
      <c r="PSH14" s="2086"/>
      <c r="PSI14" s="2086"/>
      <c r="PSJ14" s="2086"/>
      <c r="PSK14" s="2086"/>
      <c r="PSL14" s="2086"/>
      <c r="PSM14" s="2086"/>
      <c r="PSN14" s="2086"/>
      <c r="PSO14" s="2086"/>
      <c r="PSP14" s="2086"/>
      <c r="PSQ14" s="2086"/>
      <c r="PSR14" s="2086"/>
      <c r="PSS14" s="2086"/>
      <c r="PST14" s="2086"/>
      <c r="PSU14" s="2086"/>
      <c r="PSV14" s="2086"/>
      <c r="PSW14" s="2086"/>
      <c r="PSX14" s="2086"/>
      <c r="PSY14" s="2086"/>
      <c r="PSZ14" s="2086"/>
      <c r="PTA14" s="2086"/>
      <c r="PTB14" s="2086"/>
      <c r="PTC14" s="2086"/>
      <c r="PTD14" s="2086"/>
      <c r="PTE14" s="2086"/>
      <c r="PTF14" s="2086"/>
      <c r="PTG14" s="2086"/>
      <c r="PTH14" s="2086"/>
      <c r="PTI14" s="2086"/>
      <c r="PTJ14" s="2086"/>
      <c r="PTK14" s="2086"/>
      <c r="PTL14" s="2086"/>
      <c r="PTM14" s="2086"/>
      <c r="PTN14" s="2086"/>
      <c r="PTO14" s="2086"/>
      <c r="PTP14" s="2086"/>
      <c r="PTQ14" s="2086"/>
      <c r="PTR14" s="2086"/>
      <c r="PTS14" s="2086"/>
      <c r="PTT14" s="2086"/>
      <c r="PTU14" s="2086"/>
      <c r="PTV14" s="2086"/>
      <c r="PTW14" s="2086"/>
      <c r="PTX14" s="2086"/>
      <c r="PTY14" s="2086"/>
      <c r="PTZ14" s="2086"/>
      <c r="PUA14" s="2086"/>
      <c r="PUB14" s="2086"/>
      <c r="PUC14" s="2086"/>
      <c r="PUD14" s="2086"/>
      <c r="PUE14" s="2086"/>
      <c r="PUF14" s="2086"/>
      <c r="PUG14" s="2086"/>
      <c r="PUH14" s="2086"/>
      <c r="PUI14" s="2086"/>
      <c r="PUJ14" s="2086"/>
      <c r="PUK14" s="2086"/>
      <c r="PUL14" s="2086"/>
      <c r="PUM14" s="2086"/>
      <c r="PUN14" s="2086"/>
      <c r="PUO14" s="2086"/>
      <c r="PUP14" s="2086"/>
      <c r="PUQ14" s="2086"/>
      <c r="PUR14" s="2086"/>
      <c r="PUS14" s="2086"/>
      <c r="PUT14" s="2086"/>
      <c r="PUU14" s="2086"/>
      <c r="PUV14" s="2086"/>
      <c r="PUW14" s="2086"/>
      <c r="PUX14" s="2086"/>
      <c r="PUY14" s="2086"/>
      <c r="PUZ14" s="2086"/>
      <c r="PVA14" s="2086"/>
      <c r="PVB14" s="2086"/>
      <c r="PVC14" s="2086"/>
      <c r="PVD14" s="2086"/>
      <c r="PVE14" s="2086"/>
      <c r="PVF14" s="2086"/>
      <c r="PVG14" s="2086"/>
      <c r="PVH14" s="2086"/>
      <c r="PVI14" s="2086"/>
      <c r="PVJ14" s="2086"/>
      <c r="PVK14" s="2086"/>
      <c r="PVL14" s="2086"/>
      <c r="PVM14" s="2086"/>
      <c r="PVN14" s="2086"/>
      <c r="PVO14" s="2086"/>
      <c r="PVP14" s="2086"/>
      <c r="PVQ14" s="2086"/>
      <c r="PVR14" s="2086"/>
      <c r="PVS14" s="2086"/>
      <c r="PVT14" s="2086"/>
      <c r="PVU14" s="2086"/>
      <c r="PVV14" s="2086"/>
      <c r="PVW14" s="2086"/>
      <c r="PVX14" s="2086"/>
      <c r="PVY14" s="2086"/>
      <c r="PVZ14" s="2086"/>
      <c r="PWA14" s="2086"/>
      <c r="PWB14" s="2086"/>
      <c r="PWC14" s="2086"/>
      <c r="PWD14" s="2086"/>
      <c r="PWE14" s="2086"/>
      <c r="PWF14" s="2086"/>
      <c r="PWG14" s="2086"/>
      <c r="PWH14" s="2086"/>
      <c r="PWI14" s="2086"/>
      <c r="PWJ14" s="2086"/>
      <c r="PWK14" s="2086"/>
      <c r="PWL14" s="2086"/>
      <c r="PWM14" s="2086"/>
      <c r="PWN14" s="2086"/>
      <c r="PWO14" s="2086"/>
      <c r="PWP14" s="2086"/>
      <c r="PWQ14" s="2086"/>
      <c r="PWR14" s="2086"/>
      <c r="PWS14" s="2086"/>
      <c r="PWT14" s="2086"/>
      <c r="PWU14" s="2086"/>
      <c r="PWV14" s="2086"/>
      <c r="PWW14" s="2086"/>
      <c r="PWX14" s="2086"/>
      <c r="PWY14" s="2086"/>
      <c r="PWZ14" s="2086"/>
      <c r="PXA14" s="2086"/>
      <c r="PXB14" s="2086"/>
      <c r="PXC14" s="2086"/>
      <c r="PXD14" s="2086"/>
      <c r="PXE14" s="2086"/>
      <c r="PXF14" s="2086"/>
      <c r="PXG14" s="2086"/>
      <c r="PXH14" s="2086"/>
      <c r="PXI14" s="2086"/>
      <c r="PXJ14" s="2086"/>
      <c r="PXK14" s="2086"/>
      <c r="PXL14" s="2086"/>
      <c r="PXM14" s="2086"/>
      <c r="PXN14" s="2086"/>
      <c r="PXO14" s="2086"/>
      <c r="PXP14" s="2086"/>
      <c r="PXQ14" s="2086"/>
      <c r="PXR14" s="2086"/>
      <c r="PXS14" s="2086"/>
      <c r="PXT14" s="2086"/>
      <c r="PXU14" s="2086"/>
      <c r="PXV14" s="2086"/>
      <c r="PXW14" s="2086"/>
      <c r="PXX14" s="2086"/>
      <c r="PXY14" s="2086"/>
      <c r="PXZ14" s="2086"/>
      <c r="PYA14" s="2086"/>
      <c r="PYB14" s="2086"/>
      <c r="PYC14" s="2086"/>
      <c r="PYD14" s="2086"/>
      <c r="PYE14" s="2086"/>
      <c r="PYF14" s="2086"/>
      <c r="PYG14" s="2086"/>
      <c r="PYH14" s="2086"/>
      <c r="PYI14" s="2086"/>
      <c r="PYJ14" s="2086"/>
      <c r="PYK14" s="2086"/>
      <c r="PYL14" s="2086"/>
      <c r="PYM14" s="2086"/>
      <c r="PYN14" s="2086"/>
      <c r="PYO14" s="2086"/>
      <c r="PYP14" s="2086"/>
      <c r="PYQ14" s="2086"/>
      <c r="PYR14" s="2086"/>
      <c r="PYS14" s="2086"/>
      <c r="PYT14" s="2086"/>
      <c r="PYU14" s="2086"/>
      <c r="PYV14" s="2086"/>
      <c r="PYW14" s="2086"/>
      <c r="PYX14" s="2086"/>
      <c r="PYY14" s="2086"/>
      <c r="PYZ14" s="2086"/>
      <c r="PZA14" s="2086"/>
      <c r="PZB14" s="2086"/>
      <c r="PZC14" s="2086"/>
      <c r="PZD14" s="2086"/>
      <c r="PZE14" s="2086"/>
      <c r="PZF14" s="2086"/>
      <c r="PZG14" s="2086"/>
      <c r="PZH14" s="2086"/>
      <c r="PZI14" s="2086"/>
      <c r="PZJ14" s="2086"/>
      <c r="PZK14" s="2086"/>
      <c r="PZL14" s="2086"/>
      <c r="PZM14" s="2086"/>
      <c r="PZN14" s="2086"/>
      <c r="PZO14" s="2086"/>
      <c r="PZP14" s="2086"/>
      <c r="PZQ14" s="2086"/>
      <c r="PZR14" s="2086"/>
      <c r="PZS14" s="2086"/>
      <c r="PZT14" s="2086"/>
      <c r="PZU14" s="2086"/>
      <c r="PZV14" s="2086"/>
      <c r="PZW14" s="2086"/>
      <c r="PZX14" s="2086"/>
      <c r="PZY14" s="2086"/>
      <c r="PZZ14" s="2086"/>
      <c r="QAA14" s="2086"/>
      <c r="QAB14" s="2086"/>
      <c r="QAC14" s="2086"/>
      <c r="QAD14" s="2086"/>
      <c r="QAE14" s="2086"/>
      <c r="QAF14" s="2086"/>
      <c r="QAG14" s="2086"/>
      <c r="QAH14" s="2086"/>
      <c r="QAI14" s="2086"/>
      <c r="QAJ14" s="2086"/>
      <c r="QAK14" s="2086"/>
      <c r="QAL14" s="2086"/>
      <c r="QAM14" s="2086"/>
      <c r="QAN14" s="2086"/>
      <c r="QAO14" s="2086"/>
      <c r="QAP14" s="2086"/>
      <c r="QAQ14" s="2086"/>
      <c r="QAR14" s="2086"/>
      <c r="QAS14" s="2086"/>
      <c r="QAT14" s="2086"/>
      <c r="QAU14" s="2086"/>
      <c r="QAV14" s="2086"/>
      <c r="QAW14" s="2086"/>
      <c r="QAX14" s="2086"/>
      <c r="QAY14" s="2086"/>
      <c r="QAZ14" s="2086"/>
      <c r="QBA14" s="2086"/>
      <c r="QBB14" s="2086"/>
      <c r="QBC14" s="2086"/>
      <c r="QBD14" s="2086"/>
      <c r="QBE14" s="2086"/>
      <c r="QBF14" s="2086"/>
      <c r="QBG14" s="2086"/>
      <c r="QBH14" s="2086"/>
      <c r="QBI14" s="2086"/>
      <c r="QBJ14" s="2086"/>
      <c r="QBK14" s="2086"/>
      <c r="QBL14" s="2086"/>
      <c r="QBM14" s="2086"/>
      <c r="QBN14" s="2086"/>
      <c r="QBO14" s="2086"/>
      <c r="QBP14" s="2086"/>
      <c r="QBQ14" s="2086"/>
      <c r="QBR14" s="2086"/>
      <c r="QBS14" s="2086"/>
      <c r="QBT14" s="2086"/>
      <c r="QBU14" s="2086"/>
      <c r="QBV14" s="2086"/>
      <c r="QBW14" s="2086"/>
      <c r="QBX14" s="2086"/>
      <c r="QBY14" s="2086"/>
      <c r="QBZ14" s="2086"/>
      <c r="QCA14" s="2086"/>
      <c r="QCB14" s="2086"/>
      <c r="QCC14" s="2086"/>
      <c r="QCD14" s="2086"/>
      <c r="QCE14" s="2086"/>
      <c r="QCF14" s="2086"/>
      <c r="QCG14" s="2086"/>
      <c r="QCH14" s="2086"/>
      <c r="QCI14" s="2086"/>
      <c r="QCJ14" s="2086"/>
      <c r="QCK14" s="2086"/>
      <c r="QCL14" s="2086"/>
      <c r="QCM14" s="2086"/>
      <c r="QCN14" s="2086"/>
      <c r="QCO14" s="2086"/>
      <c r="QCP14" s="2086"/>
      <c r="QCQ14" s="2086"/>
      <c r="QCR14" s="2086"/>
      <c r="QCS14" s="2086"/>
      <c r="QCT14" s="2086"/>
      <c r="QCU14" s="2086"/>
      <c r="QCV14" s="2086"/>
      <c r="QCW14" s="2086"/>
      <c r="QCX14" s="2086"/>
      <c r="QCY14" s="2086"/>
      <c r="QCZ14" s="2086"/>
      <c r="QDA14" s="2086"/>
      <c r="QDB14" s="2086"/>
      <c r="QDC14" s="2086"/>
      <c r="QDD14" s="2086"/>
      <c r="QDE14" s="2086"/>
      <c r="QDF14" s="2086"/>
      <c r="QDG14" s="2086"/>
      <c r="QDH14" s="2086"/>
      <c r="QDI14" s="2086"/>
      <c r="QDJ14" s="2086"/>
      <c r="QDK14" s="2086"/>
      <c r="QDL14" s="2086"/>
      <c r="QDM14" s="2086"/>
      <c r="QDN14" s="2086"/>
      <c r="QDO14" s="2086"/>
      <c r="QDP14" s="2086"/>
      <c r="QDQ14" s="2086"/>
      <c r="QDR14" s="2086"/>
      <c r="QDS14" s="2086"/>
      <c r="QDT14" s="2086"/>
      <c r="QDU14" s="2086"/>
      <c r="QDV14" s="2086"/>
      <c r="QDW14" s="2086"/>
      <c r="QDX14" s="2086"/>
      <c r="QDY14" s="2086"/>
      <c r="QDZ14" s="2086"/>
      <c r="QEA14" s="2086"/>
      <c r="QEB14" s="2086"/>
      <c r="QEC14" s="2086"/>
      <c r="QED14" s="2086"/>
      <c r="QEE14" s="2086"/>
      <c r="QEF14" s="2086"/>
      <c r="QEG14" s="2086"/>
      <c r="QEH14" s="2086"/>
      <c r="QEI14" s="2086"/>
      <c r="QEJ14" s="2086"/>
      <c r="QEK14" s="2086"/>
      <c r="QEL14" s="2086"/>
      <c r="QEM14" s="2086"/>
      <c r="QEN14" s="2086"/>
      <c r="QEO14" s="2086"/>
      <c r="QEP14" s="2086"/>
      <c r="QEQ14" s="2086"/>
      <c r="QER14" s="2086"/>
      <c r="QES14" s="2086"/>
      <c r="QET14" s="2086"/>
      <c r="QEU14" s="2086"/>
      <c r="QEV14" s="2086"/>
      <c r="QEW14" s="2086"/>
      <c r="QEX14" s="2086"/>
      <c r="QEY14" s="2086"/>
      <c r="QEZ14" s="2086"/>
      <c r="QFA14" s="2086"/>
      <c r="QFB14" s="2086"/>
      <c r="QFC14" s="2086"/>
      <c r="QFD14" s="2086"/>
      <c r="QFE14" s="2086"/>
      <c r="QFF14" s="2086"/>
      <c r="QFG14" s="2086"/>
      <c r="QFH14" s="2086"/>
      <c r="QFI14" s="2086"/>
      <c r="QFJ14" s="2086"/>
      <c r="QFK14" s="2086"/>
      <c r="QFL14" s="2086"/>
      <c r="QFM14" s="2086"/>
      <c r="QFN14" s="2086"/>
      <c r="QFO14" s="2086"/>
      <c r="QFP14" s="2086"/>
      <c r="QFQ14" s="2086"/>
      <c r="QFR14" s="2086"/>
      <c r="QFS14" s="2086"/>
      <c r="QFT14" s="2086"/>
      <c r="QFU14" s="2086"/>
      <c r="QFV14" s="2086"/>
      <c r="QFW14" s="2086"/>
      <c r="QFX14" s="2086"/>
      <c r="QFY14" s="2086"/>
      <c r="QFZ14" s="2086"/>
      <c r="QGA14" s="2086"/>
      <c r="QGB14" s="2086"/>
      <c r="QGC14" s="2086"/>
      <c r="QGD14" s="2086"/>
      <c r="QGE14" s="2086"/>
      <c r="QGF14" s="2086"/>
      <c r="QGG14" s="2086"/>
      <c r="QGH14" s="2086"/>
      <c r="QGI14" s="2086"/>
      <c r="QGJ14" s="2086"/>
      <c r="QGK14" s="2086"/>
      <c r="QGL14" s="2086"/>
      <c r="QGM14" s="2086"/>
      <c r="QGN14" s="2086"/>
      <c r="QGO14" s="2086"/>
      <c r="QGP14" s="2086"/>
      <c r="QGQ14" s="2086"/>
      <c r="QGR14" s="2086"/>
      <c r="QGS14" s="2086"/>
      <c r="QGT14" s="2086"/>
      <c r="QGU14" s="2086"/>
      <c r="QGV14" s="2086"/>
      <c r="QGW14" s="2086"/>
      <c r="QGX14" s="2086"/>
      <c r="QGY14" s="2086"/>
      <c r="QGZ14" s="2086"/>
      <c r="QHA14" s="2086"/>
      <c r="QHB14" s="2086"/>
      <c r="QHC14" s="2086"/>
      <c r="QHD14" s="2086"/>
      <c r="QHE14" s="2086"/>
      <c r="QHF14" s="2086"/>
      <c r="QHG14" s="2086"/>
      <c r="QHH14" s="2086"/>
      <c r="QHI14" s="2086"/>
      <c r="QHJ14" s="2086"/>
      <c r="QHK14" s="2086"/>
      <c r="QHL14" s="2086"/>
      <c r="QHM14" s="2086"/>
      <c r="QHN14" s="2086"/>
      <c r="QHO14" s="2086"/>
      <c r="QHP14" s="2086"/>
      <c r="QHQ14" s="2086"/>
      <c r="QHR14" s="2086"/>
      <c r="QHS14" s="2086"/>
      <c r="QHT14" s="2086"/>
      <c r="QHU14" s="2086"/>
      <c r="QHV14" s="2086"/>
      <c r="QHW14" s="2086"/>
      <c r="QHX14" s="2086"/>
      <c r="QHY14" s="2086"/>
      <c r="QHZ14" s="2086"/>
      <c r="QIA14" s="2086"/>
      <c r="QIB14" s="2086"/>
      <c r="QIC14" s="2086"/>
      <c r="QID14" s="2086"/>
      <c r="QIE14" s="2086"/>
      <c r="QIF14" s="2086"/>
      <c r="QIG14" s="2086"/>
      <c r="QIH14" s="2086"/>
      <c r="QII14" s="2086"/>
      <c r="QIJ14" s="2086"/>
      <c r="QIK14" s="2086"/>
      <c r="QIL14" s="2086"/>
      <c r="QIM14" s="2086"/>
      <c r="QIN14" s="2086"/>
      <c r="QIO14" s="2086"/>
      <c r="QIP14" s="2086"/>
      <c r="QIQ14" s="2086"/>
      <c r="QIR14" s="2086"/>
      <c r="QIS14" s="2086"/>
      <c r="QIT14" s="2086"/>
      <c r="QIU14" s="2086"/>
      <c r="QIV14" s="2086"/>
      <c r="QIW14" s="2086"/>
      <c r="QIX14" s="2086"/>
      <c r="QIY14" s="2086"/>
      <c r="QIZ14" s="2086"/>
      <c r="QJA14" s="2086"/>
      <c r="QJB14" s="2086"/>
      <c r="QJC14" s="2086"/>
      <c r="QJD14" s="2086"/>
      <c r="QJE14" s="2086"/>
      <c r="QJF14" s="2086"/>
      <c r="QJG14" s="2086"/>
      <c r="QJH14" s="2086"/>
      <c r="QJI14" s="2086"/>
      <c r="QJJ14" s="2086"/>
      <c r="QJK14" s="2086"/>
      <c r="QJL14" s="2086"/>
      <c r="QJM14" s="2086"/>
      <c r="QJN14" s="2086"/>
      <c r="QJO14" s="2086"/>
      <c r="QJP14" s="2086"/>
      <c r="QJQ14" s="2086"/>
      <c r="QJR14" s="2086"/>
      <c r="QJS14" s="2086"/>
      <c r="QJT14" s="2086"/>
      <c r="QJU14" s="2086"/>
      <c r="QJV14" s="2086"/>
      <c r="QJW14" s="2086"/>
      <c r="QJX14" s="2086"/>
      <c r="QJY14" s="2086"/>
      <c r="QJZ14" s="2086"/>
      <c r="QKA14" s="2086"/>
      <c r="QKB14" s="2086"/>
      <c r="QKC14" s="2086"/>
      <c r="QKD14" s="2086"/>
      <c r="QKE14" s="2086"/>
      <c r="QKF14" s="2086"/>
      <c r="QKG14" s="2086"/>
      <c r="QKH14" s="2086"/>
      <c r="QKI14" s="2086"/>
      <c r="QKJ14" s="2086"/>
      <c r="QKK14" s="2086"/>
      <c r="QKL14" s="2086"/>
      <c r="QKM14" s="2086"/>
      <c r="QKN14" s="2086"/>
      <c r="QKO14" s="2086"/>
      <c r="QKP14" s="2086"/>
      <c r="QKQ14" s="2086"/>
      <c r="QKR14" s="2086"/>
      <c r="QKS14" s="2086"/>
      <c r="QKT14" s="2086"/>
      <c r="QKU14" s="2086"/>
      <c r="QKV14" s="2086"/>
      <c r="QKW14" s="2086"/>
      <c r="QKX14" s="2086"/>
      <c r="QKY14" s="2086"/>
      <c r="QKZ14" s="2086"/>
      <c r="QLA14" s="2086"/>
      <c r="QLB14" s="2086"/>
      <c r="QLC14" s="2086"/>
      <c r="QLD14" s="2086"/>
      <c r="QLE14" s="2086"/>
      <c r="QLF14" s="2086"/>
      <c r="QLG14" s="2086"/>
      <c r="QLH14" s="2086"/>
      <c r="QLI14" s="2086"/>
      <c r="QLJ14" s="2086"/>
      <c r="QLK14" s="2086"/>
      <c r="QLL14" s="2086"/>
      <c r="QLM14" s="2086"/>
      <c r="QLN14" s="2086"/>
      <c r="QLO14" s="2086"/>
      <c r="QLP14" s="2086"/>
      <c r="QLQ14" s="2086"/>
      <c r="QLR14" s="2086"/>
      <c r="QLS14" s="2086"/>
      <c r="QLT14" s="2086"/>
      <c r="QLU14" s="2086"/>
      <c r="QLV14" s="2086"/>
      <c r="QLW14" s="2086"/>
      <c r="QLX14" s="2086"/>
      <c r="QLY14" s="2086"/>
      <c r="QLZ14" s="2086"/>
      <c r="QMA14" s="2086"/>
      <c r="QMB14" s="2086"/>
      <c r="QMC14" s="2086"/>
      <c r="QMD14" s="2086"/>
      <c r="QME14" s="2086"/>
      <c r="QMF14" s="2086"/>
      <c r="QMG14" s="2086"/>
      <c r="QMH14" s="2086"/>
      <c r="QMI14" s="2086"/>
      <c r="QMJ14" s="2086"/>
      <c r="QMK14" s="2086"/>
      <c r="QML14" s="2086"/>
      <c r="QMM14" s="2086"/>
      <c r="QMN14" s="2086"/>
      <c r="QMO14" s="2086"/>
      <c r="QMP14" s="2086"/>
      <c r="QMQ14" s="2086"/>
      <c r="QMR14" s="2086"/>
      <c r="QMS14" s="2086"/>
      <c r="QMT14" s="2086"/>
      <c r="QMU14" s="2086"/>
      <c r="QMV14" s="2086"/>
      <c r="QMW14" s="2086"/>
      <c r="QMX14" s="2086"/>
      <c r="QMY14" s="2086"/>
      <c r="QMZ14" s="2086"/>
      <c r="QNA14" s="2086"/>
      <c r="QNB14" s="2086"/>
      <c r="QNC14" s="2086"/>
      <c r="QND14" s="2086"/>
      <c r="QNE14" s="2086"/>
      <c r="QNF14" s="2086"/>
      <c r="QNG14" s="2086"/>
      <c r="QNH14" s="2086"/>
      <c r="QNI14" s="2086"/>
      <c r="QNJ14" s="2086"/>
      <c r="QNK14" s="2086"/>
      <c r="QNL14" s="2086"/>
      <c r="QNM14" s="2086"/>
      <c r="QNN14" s="2086"/>
      <c r="QNO14" s="2086"/>
      <c r="QNP14" s="2086"/>
      <c r="QNQ14" s="2086"/>
      <c r="QNR14" s="2086"/>
      <c r="QNS14" s="2086"/>
      <c r="QNT14" s="2086"/>
      <c r="QNU14" s="2086"/>
      <c r="QNV14" s="2086"/>
      <c r="QNW14" s="2086"/>
      <c r="QNX14" s="2086"/>
      <c r="QNY14" s="2086"/>
      <c r="QNZ14" s="2086"/>
      <c r="QOA14" s="2086"/>
      <c r="QOB14" s="2086"/>
      <c r="QOC14" s="2086"/>
      <c r="QOD14" s="2086"/>
      <c r="QOE14" s="2086"/>
      <c r="QOF14" s="2086"/>
      <c r="QOG14" s="2086"/>
      <c r="QOH14" s="2086"/>
      <c r="QOI14" s="2086"/>
      <c r="QOJ14" s="2086"/>
      <c r="QOK14" s="2086"/>
      <c r="QOL14" s="2086"/>
      <c r="QOM14" s="2086"/>
      <c r="QON14" s="2086"/>
      <c r="QOO14" s="2086"/>
      <c r="QOP14" s="2086"/>
      <c r="QOQ14" s="2086"/>
      <c r="QOR14" s="2086"/>
      <c r="QOS14" s="2086"/>
      <c r="QOT14" s="2086"/>
      <c r="QOU14" s="2086"/>
      <c r="QOV14" s="2086"/>
      <c r="QOW14" s="2086"/>
      <c r="QOX14" s="2086"/>
      <c r="QOY14" s="2086"/>
      <c r="QOZ14" s="2086"/>
      <c r="QPA14" s="2086"/>
      <c r="QPB14" s="2086"/>
      <c r="QPC14" s="2086"/>
      <c r="QPD14" s="2086"/>
      <c r="QPE14" s="2086"/>
      <c r="QPF14" s="2086"/>
      <c r="QPG14" s="2086"/>
      <c r="QPH14" s="2086"/>
      <c r="QPI14" s="2086"/>
      <c r="QPJ14" s="2086"/>
      <c r="QPK14" s="2086"/>
      <c r="QPL14" s="2086"/>
      <c r="QPM14" s="2086"/>
      <c r="QPN14" s="2086"/>
      <c r="QPO14" s="2086"/>
      <c r="QPP14" s="2086"/>
      <c r="QPQ14" s="2086"/>
      <c r="QPR14" s="2086"/>
      <c r="QPS14" s="2086"/>
      <c r="QPT14" s="2086"/>
      <c r="QPU14" s="2086"/>
      <c r="QPV14" s="2086"/>
      <c r="QPW14" s="2086"/>
      <c r="QPX14" s="2086"/>
      <c r="QPY14" s="2086"/>
      <c r="QPZ14" s="2086"/>
      <c r="QQA14" s="2086"/>
      <c r="QQB14" s="2086"/>
      <c r="QQC14" s="2086"/>
      <c r="QQD14" s="2086"/>
      <c r="QQE14" s="2086"/>
      <c r="QQF14" s="2086"/>
      <c r="QQG14" s="2086"/>
      <c r="QQH14" s="2086"/>
      <c r="QQI14" s="2086"/>
      <c r="QQJ14" s="2086"/>
      <c r="QQK14" s="2086"/>
      <c r="QQL14" s="2086"/>
      <c r="QQM14" s="2086"/>
      <c r="QQN14" s="2086"/>
      <c r="QQO14" s="2086"/>
      <c r="QQP14" s="2086"/>
      <c r="QQQ14" s="2086"/>
      <c r="QQR14" s="2086"/>
      <c r="QQS14" s="2086"/>
      <c r="QQT14" s="2086"/>
      <c r="QQU14" s="2086"/>
      <c r="QQV14" s="2086"/>
      <c r="QQW14" s="2086"/>
      <c r="QQX14" s="2086"/>
      <c r="QQY14" s="2086"/>
      <c r="QQZ14" s="2086"/>
      <c r="QRA14" s="2086"/>
      <c r="QRB14" s="2086"/>
      <c r="QRC14" s="2086"/>
      <c r="QRD14" s="2086"/>
      <c r="QRE14" s="2086"/>
      <c r="QRF14" s="2086"/>
      <c r="QRG14" s="2086"/>
      <c r="QRH14" s="2086"/>
      <c r="QRI14" s="2086"/>
      <c r="QRJ14" s="2086"/>
      <c r="QRK14" s="2086"/>
      <c r="QRL14" s="2086"/>
      <c r="QRM14" s="2086"/>
      <c r="QRN14" s="2086"/>
      <c r="QRO14" s="2086"/>
      <c r="QRP14" s="2086"/>
      <c r="QRQ14" s="2086"/>
      <c r="QRR14" s="2086"/>
      <c r="QRS14" s="2086"/>
      <c r="QRT14" s="2086"/>
      <c r="QRU14" s="2086"/>
      <c r="QRV14" s="2086"/>
      <c r="QRW14" s="2086"/>
      <c r="QRX14" s="2086"/>
      <c r="QRY14" s="2086"/>
      <c r="QRZ14" s="2086"/>
      <c r="QSA14" s="2086"/>
      <c r="QSB14" s="2086"/>
      <c r="QSC14" s="2086"/>
      <c r="QSD14" s="2086"/>
      <c r="QSE14" s="2086"/>
      <c r="QSF14" s="2086"/>
      <c r="QSG14" s="2086"/>
      <c r="QSH14" s="2086"/>
      <c r="QSI14" s="2086"/>
      <c r="QSJ14" s="2086"/>
      <c r="QSK14" s="2086"/>
      <c r="QSL14" s="2086"/>
      <c r="QSM14" s="2086"/>
      <c r="QSN14" s="2086"/>
      <c r="QSO14" s="2086"/>
      <c r="QSP14" s="2086"/>
      <c r="QSQ14" s="2086"/>
      <c r="QSR14" s="2086"/>
      <c r="QSS14" s="2086"/>
      <c r="QST14" s="2086"/>
      <c r="QSU14" s="2086"/>
      <c r="QSV14" s="2086"/>
      <c r="QSW14" s="2086"/>
      <c r="QSX14" s="2086"/>
      <c r="QSY14" s="2086"/>
      <c r="QSZ14" s="2086"/>
      <c r="QTA14" s="2086"/>
      <c r="QTB14" s="2086"/>
      <c r="QTC14" s="2086"/>
      <c r="QTD14" s="2086"/>
      <c r="QTE14" s="2086"/>
      <c r="QTF14" s="2086"/>
      <c r="QTG14" s="2086"/>
      <c r="QTH14" s="2086"/>
      <c r="QTI14" s="2086"/>
      <c r="QTJ14" s="2086"/>
      <c r="QTK14" s="2086"/>
      <c r="QTL14" s="2086"/>
      <c r="QTM14" s="2086"/>
      <c r="QTN14" s="2086"/>
      <c r="QTO14" s="2086"/>
      <c r="QTP14" s="2086"/>
      <c r="QTQ14" s="2086"/>
      <c r="QTR14" s="2086"/>
      <c r="QTS14" s="2086"/>
      <c r="QTT14" s="2086"/>
      <c r="QTU14" s="2086"/>
      <c r="QTV14" s="2086"/>
      <c r="QTW14" s="2086"/>
      <c r="QTX14" s="2086"/>
      <c r="QTY14" s="2086"/>
      <c r="QTZ14" s="2086"/>
      <c r="QUA14" s="2086"/>
      <c r="QUB14" s="2086"/>
      <c r="QUC14" s="2086"/>
      <c r="QUD14" s="2086"/>
      <c r="QUE14" s="2086"/>
      <c r="QUF14" s="2086"/>
      <c r="QUG14" s="2086"/>
      <c r="QUH14" s="2086"/>
      <c r="QUI14" s="2086"/>
      <c r="QUJ14" s="2086"/>
      <c r="QUK14" s="2086"/>
      <c r="QUL14" s="2086"/>
      <c r="QUM14" s="2086"/>
      <c r="QUN14" s="2086"/>
      <c r="QUO14" s="2086"/>
      <c r="QUP14" s="2086"/>
      <c r="QUQ14" s="2086"/>
      <c r="QUR14" s="2086"/>
      <c r="QUS14" s="2086"/>
      <c r="QUT14" s="2086"/>
      <c r="QUU14" s="2086"/>
      <c r="QUV14" s="2086"/>
      <c r="QUW14" s="2086"/>
      <c r="QUX14" s="2086"/>
      <c r="QUY14" s="2086"/>
      <c r="QUZ14" s="2086"/>
      <c r="QVA14" s="2086"/>
      <c r="QVB14" s="2086"/>
      <c r="QVC14" s="2086"/>
      <c r="QVD14" s="2086"/>
      <c r="QVE14" s="2086"/>
      <c r="QVF14" s="2086"/>
      <c r="QVG14" s="2086"/>
      <c r="QVH14" s="2086"/>
      <c r="QVI14" s="2086"/>
      <c r="QVJ14" s="2086"/>
      <c r="QVK14" s="2086"/>
      <c r="QVL14" s="2086"/>
      <c r="QVM14" s="2086"/>
      <c r="QVN14" s="2086"/>
      <c r="QVO14" s="2086"/>
      <c r="QVP14" s="2086"/>
      <c r="QVQ14" s="2086"/>
      <c r="QVR14" s="2086"/>
      <c r="QVS14" s="2086"/>
      <c r="QVT14" s="2086"/>
      <c r="QVU14" s="2086"/>
      <c r="QVV14" s="2086"/>
      <c r="QVW14" s="2086"/>
      <c r="QVX14" s="2086"/>
      <c r="QVY14" s="2086"/>
      <c r="QVZ14" s="2086"/>
      <c r="QWA14" s="2086"/>
      <c r="QWB14" s="2086"/>
      <c r="QWC14" s="2086"/>
      <c r="QWD14" s="2086"/>
      <c r="QWE14" s="2086"/>
      <c r="QWF14" s="2086"/>
      <c r="QWG14" s="2086"/>
      <c r="QWH14" s="2086"/>
      <c r="QWI14" s="2086"/>
      <c r="QWJ14" s="2086"/>
      <c r="QWK14" s="2086"/>
      <c r="QWL14" s="2086"/>
      <c r="QWM14" s="2086"/>
      <c r="QWN14" s="2086"/>
      <c r="QWO14" s="2086"/>
      <c r="QWP14" s="2086"/>
      <c r="QWQ14" s="2086"/>
      <c r="QWR14" s="2086"/>
      <c r="QWS14" s="2086"/>
      <c r="QWT14" s="2086"/>
      <c r="QWU14" s="2086"/>
      <c r="QWV14" s="2086"/>
      <c r="QWW14" s="2086"/>
      <c r="QWX14" s="2086"/>
      <c r="QWY14" s="2086"/>
      <c r="QWZ14" s="2086"/>
      <c r="QXA14" s="2086"/>
      <c r="QXB14" s="2086"/>
      <c r="QXC14" s="2086"/>
      <c r="QXD14" s="2086"/>
      <c r="QXE14" s="2086"/>
      <c r="QXF14" s="2086"/>
      <c r="QXG14" s="2086"/>
      <c r="QXH14" s="2086"/>
      <c r="QXI14" s="2086"/>
      <c r="QXJ14" s="2086"/>
      <c r="QXK14" s="2086"/>
      <c r="QXL14" s="2086"/>
      <c r="QXM14" s="2086"/>
      <c r="QXN14" s="2086"/>
      <c r="QXO14" s="2086"/>
      <c r="QXP14" s="2086"/>
      <c r="QXQ14" s="2086"/>
      <c r="QXR14" s="2086"/>
      <c r="QXS14" s="2086"/>
      <c r="QXT14" s="2086"/>
      <c r="QXU14" s="2086"/>
      <c r="QXV14" s="2086"/>
      <c r="QXW14" s="2086"/>
      <c r="QXX14" s="2086"/>
      <c r="QXY14" s="2086"/>
      <c r="QXZ14" s="2086"/>
      <c r="QYA14" s="2086"/>
      <c r="QYB14" s="2086"/>
      <c r="QYC14" s="2086"/>
      <c r="QYD14" s="2086"/>
      <c r="QYE14" s="2086"/>
      <c r="QYF14" s="2086"/>
      <c r="QYG14" s="2086"/>
      <c r="QYH14" s="2086"/>
      <c r="QYI14" s="2086"/>
      <c r="QYJ14" s="2086"/>
      <c r="QYK14" s="2086"/>
      <c r="QYL14" s="2086"/>
      <c r="QYM14" s="2086"/>
      <c r="QYN14" s="2086"/>
      <c r="QYO14" s="2086"/>
      <c r="QYP14" s="2086"/>
      <c r="QYQ14" s="2086"/>
      <c r="QYR14" s="2086"/>
      <c r="QYS14" s="2086"/>
      <c r="QYT14" s="2086"/>
      <c r="QYU14" s="2086"/>
      <c r="QYV14" s="2086"/>
      <c r="QYW14" s="2086"/>
      <c r="QYX14" s="2086"/>
      <c r="QYY14" s="2086"/>
      <c r="QYZ14" s="2086"/>
      <c r="QZA14" s="2086"/>
      <c r="QZB14" s="2086"/>
      <c r="QZC14" s="2086"/>
      <c r="QZD14" s="2086"/>
      <c r="QZE14" s="2086"/>
      <c r="QZF14" s="2086"/>
      <c r="QZG14" s="2086"/>
      <c r="QZH14" s="2086"/>
      <c r="QZI14" s="2086"/>
      <c r="QZJ14" s="2086"/>
      <c r="QZK14" s="2086"/>
      <c r="QZL14" s="2086"/>
      <c r="QZM14" s="2086"/>
      <c r="QZN14" s="2086"/>
      <c r="QZO14" s="2086"/>
      <c r="QZP14" s="2086"/>
      <c r="QZQ14" s="2086"/>
      <c r="QZR14" s="2086"/>
      <c r="QZS14" s="2086"/>
      <c r="QZT14" s="2086"/>
      <c r="QZU14" s="2086"/>
      <c r="QZV14" s="2086"/>
      <c r="QZW14" s="2086"/>
      <c r="QZX14" s="2086"/>
      <c r="QZY14" s="2086"/>
      <c r="QZZ14" s="2086"/>
      <c r="RAA14" s="2086"/>
      <c r="RAB14" s="2086"/>
      <c r="RAC14" s="2086"/>
      <c r="RAD14" s="2086"/>
      <c r="RAE14" s="2086"/>
      <c r="RAF14" s="2086"/>
      <c r="RAG14" s="2086"/>
      <c r="RAH14" s="2086"/>
      <c r="RAI14" s="2086"/>
      <c r="RAJ14" s="2086"/>
      <c r="RAK14" s="2086"/>
      <c r="RAL14" s="2086"/>
      <c r="RAM14" s="2086"/>
      <c r="RAN14" s="2086"/>
      <c r="RAO14" s="2086"/>
      <c r="RAP14" s="2086"/>
      <c r="RAQ14" s="2086"/>
      <c r="RAR14" s="2086"/>
      <c r="RAS14" s="2086"/>
      <c r="RAT14" s="2086"/>
      <c r="RAU14" s="2086"/>
      <c r="RAV14" s="2086"/>
      <c r="RAW14" s="2086"/>
      <c r="RAX14" s="2086"/>
      <c r="RAY14" s="2086"/>
      <c r="RAZ14" s="2086"/>
      <c r="RBA14" s="2086"/>
      <c r="RBB14" s="2086"/>
      <c r="RBC14" s="2086"/>
      <c r="RBD14" s="2086"/>
      <c r="RBE14" s="2086"/>
      <c r="RBF14" s="2086"/>
      <c r="RBG14" s="2086"/>
      <c r="RBH14" s="2086"/>
      <c r="RBI14" s="2086"/>
      <c r="RBJ14" s="2086"/>
      <c r="RBK14" s="2086"/>
      <c r="RBL14" s="2086"/>
      <c r="RBM14" s="2086"/>
      <c r="RBN14" s="2086"/>
      <c r="RBO14" s="2086"/>
      <c r="RBP14" s="2086"/>
      <c r="RBQ14" s="2086"/>
      <c r="RBR14" s="2086"/>
      <c r="RBS14" s="2086"/>
      <c r="RBT14" s="2086"/>
      <c r="RBU14" s="2086"/>
      <c r="RBV14" s="2086"/>
      <c r="RBW14" s="2086"/>
      <c r="RBX14" s="2086"/>
      <c r="RBY14" s="2086"/>
      <c r="RBZ14" s="2086"/>
      <c r="RCA14" s="2086"/>
      <c r="RCB14" s="2086"/>
      <c r="RCC14" s="2086"/>
      <c r="RCD14" s="2086"/>
      <c r="RCE14" s="2086"/>
      <c r="RCF14" s="2086"/>
      <c r="RCG14" s="2086"/>
      <c r="RCH14" s="2086"/>
      <c r="RCI14" s="2086"/>
      <c r="RCJ14" s="2086"/>
      <c r="RCK14" s="2086"/>
      <c r="RCL14" s="2086"/>
      <c r="RCM14" s="2086"/>
      <c r="RCN14" s="2086"/>
      <c r="RCO14" s="2086"/>
      <c r="RCP14" s="2086"/>
      <c r="RCQ14" s="2086"/>
      <c r="RCR14" s="2086"/>
      <c r="RCS14" s="2086"/>
      <c r="RCT14" s="2086"/>
      <c r="RCU14" s="2086"/>
      <c r="RCV14" s="2086"/>
      <c r="RCW14" s="2086"/>
      <c r="RCX14" s="2086"/>
      <c r="RCY14" s="2086"/>
      <c r="RCZ14" s="2086"/>
      <c r="RDA14" s="2086"/>
      <c r="RDB14" s="2086"/>
      <c r="RDC14" s="2086"/>
      <c r="RDD14" s="2086"/>
      <c r="RDE14" s="2086"/>
      <c r="RDF14" s="2086"/>
      <c r="RDG14" s="2086"/>
      <c r="RDH14" s="2086"/>
      <c r="RDI14" s="2086"/>
      <c r="RDJ14" s="2086"/>
      <c r="RDK14" s="2086"/>
      <c r="RDL14" s="2086"/>
      <c r="RDM14" s="2086"/>
      <c r="RDN14" s="2086"/>
      <c r="RDO14" s="2086"/>
      <c r="RDP14" s="2086"/>
      <c r="RDQ14" s="2086"/>
      <c r="RDR14" s="2086"/>
      <c r="RDS14" s="2086"/>
      <c r="RDT14" s="2086"/>
      <c r="RDU14" s="2086"/>
      <c r="RDV14" s="2086"/>
      <c r="RDW14" s="2086"/>
      <c r="RDX14" s="2086"/>
      <c r="RDY14" s="2086"/>
      <c r="RDZ14" s="2086"/>
      <c r="REA14" s="2086"/>
      <c r="REB14" s="2086"/>
      <c r="REC14" s="2086"/>
      <c r="RED14" s="2086"/>
      <c r="REE14" s="2086"/>
      <c r="REF14" s="2086"/>
      <c r="REG14" s="2086"/>
      <c r="REH14" s="2086"/>
      <c r="REI14" s="2086"/>
      <c r="REJ14" s="2086"/>
      <c r="REK14" s="2086"/>
      <c r="REL14" s="2086"/>
      <c r="REM14" s="2086"/>
      <c r="REN14" s="2086"/>
      <c r="REO14" s="2086"/>
      <c r="REP14" s="2086"/>
      <c r="REQ14" s="2086"/>
      <c r="RER14" s="2086"/>
      <c r="RES14" s="2086"/>
      <c r="RET14" s="2086"/>
      <c r="REU14" s="2086"/>
      <c r="REV14" s="2086"/>
      <c r="REW14" s="2086"/>
      <c r="REX14" s="2086"/>
      <c r="REY14" s="2086"/>
      <c r="REZ14" s="2086"/>
      <c r="RFA14" s="2086"/>
      <c r="RFB14" s="2086"/>
      <c r="RFC14" s="2086"/>
      <c r="RFD14" s="2086"/>
      <c r="RFE14" s="2086"/>
      <c r="RFF14" s="2086"/>
      <c r="RFG14" s="2086"/>
      <c r="RFH14" s="2086"/>
      <c r="RFI14" s="2086"/>
      <c r="RFJ14" s="2086"/>
      <c r="RFK14" s="2086"/>
      <c r="RFL14" s="2086"/>
      <c r="RFM14" s="2086"/>
      <c r="RFN14" s="2086"/>
      <c r="RFO14" s="2086"/>
      <c r="RFP14" s="2086"/>
      <c r="RFQ14" s="2086"/>
      <c r="RFR14" s="2086"/>
      <c r="RFS14" s="2086"/>
      <c r="RFT14" s="2086"/>
      <c r="RFU14" s="2086"/>
      <c r="RFV14" s="2086"/>
      <c r="RFW14" s="2086"/>
      <c r="RFX14" s="2086"/>
      <c r="RFY14" s="2086"/>
      <c r="RFZ14" s="2086"/>
      <c r="RGA14" s="2086"/>
      <c r="RGB14" s="2086"/>
      <c r="RGC14" s="2086"/>
      <c r="RGD14" s="2086"/>
      <c r="RGE14" s="2086"/>
      <c r="RGF14" s="2086"/>
      <c r="RGG14" s="2086"/>
      <c r="RGH14" s="2086"/>
      <c r="RGI14" s="2086"/>
      <c r="RGJ14" s="2086"/>
      <c r="RGK14" s="2086"/>
      <c r="RGL14" s="2086"/>
      <c r="RGM14" s="2086"/>
      <c r="RGN14" s="2086"/>
      <c r="RGO14" s="2086"/>
      <c r="RGP14" s="2086"/>
      <c r="RGQ14" s="2086"/>
      <c r="RGR14" s="2086"/>
      <c r="RGS14" s="2086"/>
      <c r="RGT14" s="2086"/>
      <c r="RGU14" s="2086"/>
      <c r="RGV14" s="2086"/>
      <c r="RGW14" s="2086"/>
      <c r="RGX14" s="2086"/>
      <c r="RGY14" s="2086"/>
      <c r="RGZ14" s="2086"/>
      <c r="RHA14" s="2086"/>
      <c r="RHB14" s="2086"/>
      <c r="RHC14" s="2086"/>
      <c r="RHD14" s="2086"/>
      <c r="RHE14" s="2086"/>
      <c r="RHF14" s="2086"/>
      <c r="RHG14" s="2086"/>
      <c r="RHH14" s="2086"/>
      <c r="RHI14" s="2086"/>
      <c r="RHJ14" s="2086"/>
      <c r="RHK14" s="2086"/>
      <c r="RHL14" s="2086"/>
      <c r="RHM14" s="2086"/>
      <c r="RHN14" s="2086"/>
      <c r="RHO14" s="2086"/>
      <c r="RHP14" s="2086"/>
      <c r="RHQ14" s="2086"/>
      <c r="RHR14" s="2086"/>
      <c r="RHS14" s="2086"/>
      <c r="RHT14" s="2086"/>
      <c r="RHU14" s="2086"/>
      <c r="RHV14" s="2086"/>
      <c r="RHW14" s="2086"/>
      <c r="RHX14" s="2086"/>
      <c r="RHY14" s="2086"/>
      <c r="RHZ14" s="2086"/>
      <c r="RIA14" s="2086"/>
      <c r="RIB14" s="2086"/>
      <c r="RIC14" s="2086"/>
      <c r="RID14" s="2086"/>
      <c r="RIE14" s="2086"/>
      <c r="RIF14" s="2086"/>
      <c r="RIG14" s="2086"/>
      <c r="RIH14" s="2086"/>
      <c r="RII14" s="2086"/>
      <c r="RIJ14" s="2086"/>
      <c r="RIK14" s="2086"/>
      <c r="RIL14" s="2086"/>
      <c r="RIM14" s="2086"/>
      <c r="RIN14" s="2086"/>
      <c r="RIO14" s="2086"/>
      <c r="RIP14" s="2086"/>
      <c r="RIQ14" s="2086"/>
      <c r="RIR14" s="2086"/>
      <c r="RIS14" s="2086"/>
      <c r="RIT14" s="2086"/>
      <c r="RIU14" s="2086"/>
      <c r="RIV14" s="2086"/>
      <c r="RIW14" s="2086"/>
      <c r="RIX14" s="2086"/>
      <c r="RIY14" s="2086"/>
      <c r="RIZ14" s="2086"/>
      <c r="RJA14" s="2086"/>
      <c r="RJB14" s="2086"/>
      <c r="RJC14" s="2086"/>
      <c r="RJD14" s="2086"/>
      <c r="RJE14" s="2086"/>
      <c r="RJF14" s="2086"/>
      <c r="RJG14" s="2086"/>
      <c r="RJH14" s="2086"/>
      <c r="RJI14" s="2086"/>
      <c r="RJJ14" s="2086"/>
      <c r="RJK14" s="2086"/>
      <c r="RJL14" s="2086"/>
      <c r="RJM14" s="2086"/>
      <c r="RJN14" s="2086"/>
      <c r="RJO14" s="2086"/>
      <c r="RJP14" s="2086"/>
      <c r="RJQ14" s="2086"/>
      <c r="RJR14" s="2086"/>
      <c r="RJS14" s="2086"/>
      <c r="RJT14" s="2086"/>
      <c r="RJU14" s="2086"/>
      <c r="RJV14" s="2086"/>
      <c r="RJW14" s="2086"/>
      <c r="RJX14" s="2086"/>
      <c r="RJY14" s="2086"/>
      <c r="RJZ14" s="2086"/>
      <c r="RKA14" s="2086"/>
      <c r="RKB14" s="2086"/>
      <c r="RKC14" s="2086"/>
      <c r="RKD14" s="2086"/>
      <c r="RKE14" s="2086"/>
      <c r="RKF14" s="2086"/>
      <c r="RKG14" s="2086"/>
      <c r="RKH14" s="2086"/>
      <c r="RKI14" s="2086"/>
      <c r="RKJ14" s="2086"/>
      <c r="RKK14" s="2086"/>
      <c r="RKL14" s="2086"/>
      <c r="RKM14" s="2086"/>
      <c r="RKN14" s="2086"/>
      <c r="RKO14" s="2086"/>
      <c r="RKP14" s="2086"/>
      <c r="RKQ14" s="2086"/>
      <c r="RKR14" s="2086"/>
      <c r="RKS14" s="2086"/>
      <c r="RKT14" s="2086"/>
      <c r="RKU14" s="2086"/>
      <c r="RKV14" s="2086"/>
      <c r="RKW14" s="2086"/>
      <c r="RKX14" s="2086"/>
      <c r="RKY14" s="2086"/>
      <c r="RKZ14" s="2086"/>
      <c r="RLA14" s="2086"/>
      <c r="RLB14" s="2086"/>
      <c r="RLC14" s="2086"/>
      <c r="RLD14" s="2086"/>
      <c r="RLE14" s="2086"/>
      <c r="RLF14" s="2086"/>
      <c r="RLG14" s="2086"/>
      <c r="RLH14" s="2086"/>
      <c r="RLI14" s="2086"/>
      <c r="RLJ14" s="2086"/>
      <c r="RLK14" s="2086"/>
      <c r="RLL14" s="2086"/>
      <c r="RLM14" s="2086"/>
      <c r="RLN14" s="2086"/>
      <c r="RLO14" s="2086"/>
      <c r="RLP14" s="2086"/>
      <c r="RLQ14" s="2086"/>
      <c r="RLR14" s="2086"/>
      <c r="RLS14" s="2086"/>
      <c r="RLT14" s="2086"/>
      <c r="RLU14" s="2086"/>
      <c r="RLV14" s="2086"/>
      <c r="RLW14" s="2086"/>
      <c r="RLX14" s="2086"/>
      <c r="RLY14" s="2086"/>
      <c r="RLZ14" s="2086"/>
      <c r="RMA14" s="2086"/>
      <c r="RMB14" s="2086"/>
      <c r="RMC14" s="2086"/>
      <c r="RMD14" s="2086"/>
      <c r="RME14" s="2086"/>
      <c r="RMF14" s="2086"/>
      <c r="RMG14" s="2086"/>
      <c r="RMH14" s="2086"/>
      <c r="RMI14" s="2086"/>
      <c r="RMJ14" s="2086"/>
      <c r="RMK14" s="2086"/>
      <c r="RML14" s="2086"/>
      <c r="RMM14" s="2086"/>
      <c r="RMN14" s="2086"/>
      <c r="RMO14" s="2086"/>
      <c r="RMP14" s="2086"/>
      <c r="RMQ14" s="2086"/>
      <c r="RMR14" s="2086"/>
      <c r="RMS14" s="2086"/>
      <c r="RMT14" s="2086"/>
      <c r="RMU14" s="2086"/>
      <c r="RMV14" s="2086"/>
      <c r="RMW14" s="2086"/>
      <c r="RMX14" s="2086"/>
      <c r="RMY14" s="2086"/>
      <c r="RMZ14" s="2086"/>
      <c r="RNA14" s="2086"/>
      <c r="RNB14" s="2086"/>
      <c r="RNC14" s="2086"/>
      <c r="RND14" s="2086"/>
      <c r="RNE14" s="2086"/>
      <c r="RNF14" s="2086"/>
      <c r="RNG14" s="2086"/>
      <c r="RNH14" s="2086"/>
      <c r="RNI14" s="2086"/>
      <c r="RNJ14" s="2086"/>
      <c r="RNK14" s="2086"/>
      <c r="RNL14" s="2086"/>
      <c r="RNM14" s="2086"/>
      <c r="RNN14" s="2086"/>
      <c r="RNO14" s="2086"/>
      <c r="RNP14" s="2086"/>
      <c r="RNQ14" s="2086"/>
      <c r="RNR14" s="2086"/>
      <c r="RNS14" s="2086"/>
      <c r="RNT14" s="2086"/>
      <c r="RNU14" s="2086"/>
      <c r="RNV14" s="2086"/>
      <c r="RNW14" s="2086"/>
      <c r="RNX14" s="2086"/>
      <c r="RNY14" s="2086"/>
      <c r="RNZ14" s="2086"/>
      <c r="ROA14" s="2086"/>
      <c r="ROB14" s="2086"/>
      <c r="ROC14" s="2086"/>
      <c r="ROD14" s="2086"/>
      <c r="ROE14" s="2086"/>
      <c r="ROF14" s="2086"/>
      <c r="ROG14" s="2086"/>
      <c r="ROH14" s="2086"/>
      <c r="ROI14" s="2086"/>
      <c r="ROJ14" s="2086"/>
      <c r="ROK14" s="2086"/>
      <c r="ROL14" s="2086"/>
      <c r="ROM14" s="2086"/>
      <c r="RON14" s="2086"/>
      <c r="ROO14" s="2086"/>
      <c r="ROP14" s="2086"/>
      <c r="ROQ14" s="2086"/>
      <c r="ROR14" s="2086"/>
      <c r="ROS14" s="2086"/>
      <c r="ROT14" s="2086"/>
      <c r="ROU14" s="2086"/>
      <c r="ROV14" s="2086"/>
      <c r="ROW14" s="2086"/>
      <c r="ROX14" s="2086"/>
      <c r="ROY14" s="2086"/>
      <c r="ROZ14" s="2086"/>
      <c r="RPA14" s="2086"/>
      <c r="RPB14" s="2086"/>
      <c r="RPC14" s="2086"/>
      <c r="RPD14" s="2086"/>
      <c r="RPE14" s="2086"/>
      <c r="RPF14" s="2086"/>
      <c r="RPG14" s="2086"/>
      <c r="RPH14" s="2086"/>
      <c r="RPI14" s="2086"/>
      <c r="RPJ14" s="2086"/>
      <c r="RPK14" s="2086"/>
      <c r="RPL14" s="2086"/>
      <c r="RPM14" s="2086"/>
      <c r="RPN14" s="2086"/>
      <c r="RPO14" s="2086"/>
      <c r="RPP14" s="2086"/>
      <c r="RPQ14" s="2086"/>
      <c r="RPR14" s="2086"/>
      <c r="RPS14" s="2086"/>
      <c r="RPT14" s="2086"/>
      <c r="RPU14" s="2086"/>
      <c r="RPV14" s="2086"/>
      <c r="RPW14" s="2086"/>
      <c r="RPX14" s="2086"/>
      <c r="RPY14" s="2086"/>
      <c r="RPZ14" s="2086"/>
      <c r="RQA14" s="2086"/>
      <c r="RQB14" s="2086"/>
      <c r="RQC14" s="2086"/>
      <c r="RQD14" s="2086"/>
      <c r="RQE14" s="2086"/>
      <c r="RQF14" s="2086"/>
      <c r="RQG14" s="2086"/>
      <c r="RQH14" s="2086"/>
      <c r="RQI14" s="2086"/>
      <c r="RQJ14" s="2086"/>
      <c r="RQK14" s="2086"/>
      <c r="RQL14" s="2086"/>
      <c r="RQM14" s="2086"/>
      <c r="RQN14" s="2086"/>
      <c r="RQO14" s="2086"/>
      <c r="RQP14" s="2086"/>
      <c r="RQQ14" s="2086"/>
      <c r="RQR14" s="2086"/>
      <c r="RQS14" s="2086"/>
      <c r="RQT14" s="2086"/>
      <c r="RQU14" s="2086"/>
      <c r="RQV14" s="2086"/>
      <c r="RQW14" s="2086"/>
      <c r="RQX14" s="2086"/>
      <c r="RQY14" s="2086"/>
      <c r="RQZ14" s="2086"/>
      <c r="RRA14" s="2086"/>
      <c r="RRB14" s="2086"/>
      <c r="RRC14" s="2086"/>
      <c r="RRD14" s="2086"/>
      <c r="RRE14" s="2086"/>
      <c r="RRF14" s="2086"/>
      <c r="RRG14" s="2086"/>
      <c r="RRH14" s="2086"/>
      <c r="RRI14" s="2086"/>
      <c r="RRJ14" s="2086"/>
      <c r="RRK14" s="2086"/>
      <c r="RRL14" s="2086"/>
      <c r="RRM14" s="2086"/>
      <c r="RRN14" s="2086"/>
      <c r="RRO14" s="2086"/>
      <c r="RRP14" s="2086"/>
      <c r="RRQ14" s="2086"/>
      <c r="RRR14" s="2086"/>
      <c r="RRS14" s="2086"/>
      <c r="RRT14" s="2086"/>
      <c r="RRU14" s="2086"/>
      <c r="RRV14" s="2086"/>
      <c r="RRW14" s="2086"/>
      <c r="RRX14" s="2086"/>
      <c r="RRY14" s="2086"/>
      <c r="RRZ14" s="2086"/>
      <c r="RSA14" s="2086"/>
      <c r="RSB14" s="2086"/>
      <c r="RSC14" s="2086"/>
      <c r="RSD14" s="2086"/>
      <c r="RSE14" s="2086"/>
      <c r="RSF14" s="2086"/>
      <c r="RSG14" s="2086"/>
      <c r="RSH14" s="2086"/>
      <c r="RSI14" s="2086"/>
      <c r="RSJ14" s="2086"/>
      <c r="RSK14" s="2086"/>
      <c r="RSL14" s="2086"/>
      <c r="RSM14" s="2086"/>
      <c r="RSN14" s="2086"/>
      <c r="RSO14" s="2086"/>
      <c r="RSP14" s="2086"/>
      <c r="RSQ14" s="2086"/>
      <c r="RSR14" s="2086"/>
      <c r="RSS14" s="2086"/>
      <c r="RST14" s="2086"/>
      <c r="RSU14" s="2086"/>
      <c r="RSV14" s="2086"/>
      <c r="RSW14" s="2086"/>
      <c r="RSX14" s="2086"/>
      <c r="RSY14" s="2086"/>
      <c r="RSZ14" s="2086"/>
      <c r="RTA14" s="2086"/>
      <c r="RTB14" s="2086"/>
      <c r="RTC14" s="2086"/>
      <c r="RTD14" s="2086"/>
      <c r="RTE14" s="2086"/>
      <c r="RTF14" s="2086"/>
      <c r="RTG14" s="2086"/>
      <c r="RTH14" s="2086"/>
      <c r="RTI14" s="2086"/>
      <c r="RTJ14" s="2086"/>
      <c r="RTK14" s="2086"/>
      <c r="RTL14" s="2086"/>
      <c r="RTM14" s="2086"/>
      <c r="RTN14" s="2086"/>
      <c r="RTO14" s="2086"/>
      <c r="RTP14" s="2086"/>
      <c r="RTQ14" s="2086"/>
      <c r="RTR14" s="2086"/>
      <c r="RTS14" s="2086"/>
      <c r="RTT14" s="2086"/>
      <c r="RTU14" s="2086"/>
      <c r="RTV14" s="2086"/>
      <c r="RTW14" s="2086"/>
      <c r="RTX14" s="2086"/>
      <c r="RTY14" s="2086"/>
      <c r="RTZ14" s="2086"/>
      <c r="RUA14" s="2086"/>
      <c r="RUB14" s="2086"/>
      <c r="RUC14" s="2086"/>
      <c r="RUD14" s="2086"/>
      <c r="RUE14" s="2086"/>
      <c r="RUF14" s="2086"/>
      <c r="RUG14" s="2086"/>
      <c r="RUH14" s="2086"/>
      <c r="RUI14" s="2086"/>
      <c r="RUJ14" s="2086"/>
      <c r="RUK14" s="2086"/>
      <c r="RUL14" s="2086"/>
      <c r="RUM14" s="2086"/>
      <c r="RUN14" s="2086"/>
      <c r="RUO14" s="2086"/>
      <c r="RUP14" s="2086"/>
      <c r="RUQ14" s="2086"/>
      <c r="RUR14" s="2086"/>
      <c r="RUS14" s="2086"/>
      <c r="RUT14" s="2086"/>
      <c r="RUU14" s="2086"/>
      <c r="RUV14" s="2086"/>
      <c r="RUW14" s="2086"/>
      <c r="RUX14" s="2086"/>
      <c r="RUY14" s="2086"/>
      <c r="RUZ14" s="2086"/>
      <c r="RVA14" s="2086"/>
      <c r="RVB14" s="2086"/>
      <c r="RVC14" s="2086"/>
      <c r="RVD14" s="2086"/>
      <c r="RVE14" s="2086"/>
      <c r="RVF14" s="2086"/>
      <c r="RVG14" s="2086"/>
      <c r="RVH14" s="2086"/>
      <c r="RVI14" s="2086"/>
      <c r="RVJ14" s="2086"/>
      <c r="RVK14" s="2086"/>
      <c r="RVL14" s="2086"/>
      <c r="RVM14" s="2086"/>
      <c r="RVN14" s="2086"/>
      <c r="RVO14" s="2086"/>
      <c r="RVP14" s="2086"/>
      <c r="RVQ14" s="2086"/>
      <c r="RVR14" s="2086"/>
      <c r="RVS14" s="2086"/>
      <c r="RVT14" s="2086"/>
      <c r="RVU14" s="2086"/>
      <c r="RVV14" s="2086"/>
      <c r="RVW14" s="2086"/>
      <c r="RVX14" s="2086"/>
      <c r="RVY14" s="2086"/>
      <c r="RVZ14" s="2086"/>
      <c r="RWA14" s="2086"/>
      <c r="RWB14" s="2086"/>
      <c r="RWC14" s="2086"/>
      <c r="RWD14" s="2086"/>
      <c r="RWE14" s="2086"/>
      <c r="RWF14" s="2086"/>
      <c r="RWG14" s="2086"/>
      <c r="RWH14" s="2086"/>
      <c r="RWI14" s="2086"/>
      <c r="RWJ14" s="2086"/>
      <c r="RWK14" s="2086"/>
      <c r="RWL14" s="2086"/>
      <c r="RWM14" s="2086"/>
      <c r="RWN14" s="2086"/>
      <c r="RWO14" s="2086"/>
      <c r="RWP14" s="2086"/>
      <c r="RWQ14" s="2086"/>
      <c r="RWR14" s="2086"/>
      <c r="RWS14" s="2086"/>
      <c r="RWT14" s="2086"/>
      <c r="RWU14" s="2086"/>
      <c r="RWV14" s="2086"/>
      <c r="RWW14" s="2086"/>
      <c r="RWX14" s="2086"/>
      <c r="RWY14" s="2086"/>
      <c r="RWZ14" s="2086"/>
      <c r="RXA14" s="2086"/>
      <c r="RXB14" s="2086"/>
      <c r="RXC14" s="2086"/>
      <c r="RXD14" s="2086"/>
      <c r="RXE14" s="2086"/>
      <c r="RXF14" s="2086"/>
      <c r="RXG14" s="2086"/>
      <c r="RXH14" s="2086"/>
      <c r="RXI14" s="2086"/>
      <c r="RXJ14" s="2086"/>
      <c r="RXK14" s="2086"/>
      <c r="RXL14" s="2086"/>
      <c r="RXM14" s="2086"/>
      <c r="RXN14" s="2086"/>
      <c r="RXO14" s="2086"/>
      <c r="RXP14" s="2086"/>
      <c r="RXQ14" s="2086"/>
      <c r="RXR14" s="2086"/>
      <c r="RXS14" s="2086"/>
      <c r="RXT14" s="2086"/>
      <c r="RXU14" s="2086"/>
      <c r="RXV14" s="2086"/>
      <c r="RXW14" s="2086"/>
      <c r="RXX14" s="2086"/>
      <c r="RXY14" s="2086"/>
      <c r="RXZ14" s="2086"/>
      <c r="RYA14" s="2086"/>
      <c r="RYB14" s="2086"/>
      <c r="RYC14" s="2086"/>
      <c r="RYD14" s="2086"/>
      <c r="RYE14" s="2086"/>
      <c r="RYF14" s="2086"/>
      <c r="RYG14" s="2086"/>
      <c r="RYH14" s="2086"/>
      <c r="RYI14" s="2086"/>
      <c r="RYJ14" s="2086"/>
      <c r="RYK14" s="2086"/>
      <c r="RYL14" s="2086"/>
      <c r="RYM14" s="2086"/>
      <c r="RYN14" s="2086"/>
      <c r="RYO14" s="2086"/>
      <c r="RYP14" s="2086"/>
      <c r="RYQ14" s="2086"/>
      <c r="RYR14" s="2086"/>
      <c r="RYS14" s="2086"/>
      <c r="RYT14" s="2086"/>
      <c r="RYU14" s="2086"/>
      <c r="RYV14" s="2086"/>
      <c r="RYW14" s="2086"/>
      <c r="RYX14" s="2086"/>
      <c r="RYY14" s="2086"/>
      <c r="RYZ14" s="2086"/>
      <c r="RZA14" s="2086"/>
      <c r="RZB14" s="2086"/>
      <c r="RZC14" s="2086"/>
      <c r="RZD14" s="2086"/>
      <c r="RZE14" s="2086"/>
      <c r="RZF14" s="2086"/>
      <c r="RZG14" s="2086"/>
      <c r="RZH14" s="2086"/>
      <c r="RZI14" s="2086"/>
      <c r="RZJ14" s="2086"/>
      <c r="RZK14" s="2086"/>
      <c r="RZL14" s="2086"/>
      <c r="RZM14" s="2086"/>
      <c r="RZN14" s="2086"/>
      <c r="RZO14" s="2086"/>
      <c r="RZP14" s="2086"/>
      <c r="RZQ14" s="2086"/>
      <c r="RZR14" s="2086"/>
      <c r="RZS14" s="2086"/>
      <c r="RZT14" s="2086"/>
      <c r="RZU14" s="2086"/>
      <c r="RZV14" s="2086"/>
      <c r="RZW14" s="2086"/>
      <c r="RZX14" s="2086"/>
      <c r="RZY14" s="2086"/>
      <c r="RZZ14" s="2086"/>
      <c r="SAA14" s="2086"/>
      <c r="SAB14" s="2086"/>
      <c r="SAC14" s="2086"/>
      <c r="SAD14" s="2086"/>
      <c r="SAE14" s="2086"/>
      <c r="SAF14" s="2086"/>
      <c r="SAG14" s="2086"/>
      <c r="SAH14" s="2086"/>
      <c r="SAI14" s="2086"/>
      <c r="SAJ14" s="2086"/>
      <c r="SAK14" s="2086"/>
      <c r="SAL14" s="2086"/>
      <c r="SAM14" s="2086"/>
      <c r="SAN14" s="2086"/>
      <c r="SAO14" s="2086"/>
      <c r="SAP14" s="2086"/>
      <c r="SAQ14" s="2086"/>
      <c r="SAR14" s="2086"/>
      <c r="SAS14" s="2086"/>
      <c r="SAT14" s="2086"/>
      <c r="SAU14" s="2086"/>
      <c r="SAV14" s="2086"/>
      <c r="SAW14" s="2086"/>
      <c r="SAX14" s="2086"/>
      <c r="SAY14" s="2086"/>
      <c r="SAZ14" s="2086"/>
      <c r="SBA14" s="2086"/>
      <c r="SBB14" s="2086"/>
      <c r="SBC14" s="2086"/>
      <c r="SBD14" s="2086"/>
      <c r="SBE14" s="2086"/>
      <c r="SBF14" s="2086"/>
      <c r="SBG14" s="2086"/>
      <c r="SBH14" s="2086"/>
      <c r="SBI14" s="2086"/>
      <c r="SBJ14" s="2086"/>
      <c r="SBK14" s="2086"/>
      <c r="SBL14" s="2086"/>
      <c r="SBM14" s="2086"/>
      <c r="SBN14" s="2086"/>
      <c r="SBO14" s="2086"/>
      <c r="SBP14" s="2086"/>
      <c r="SBQ14" s="2086"/>
      <c r="SBR14" s="2086"/>
      <c r="SBS14" s="2086"/>
      <c r="SBT14" s="2086"/>
      <c r="SBU14" s="2086"/>
      <c r="SBV14" s="2086"/>
      <c r="SBW14" s="2086"/>
      <c r="SBX14" s="2086"/>
      <c r="SBY14" s="2086"/>
      <c r="SBZ14" s="2086"/>
      <c r="SCA14" s="2086"/>
      <c r="SCB14" s="2086"/>
      <c r="SCC14" s="2086"/>
      <c r="SCD14" s="2086"/>
      <c r="SCE14" s="2086"/>
      <c r="SCF14" s="2086"/>
      <c r="SCG14" s="2086"/>
      <c r="SCH14" s="2086"/>
      <c r="SCI14" s="2086"/>
      <c r="SCJ14" s="2086"/>
      <c r="SCK14" s="2086"/>
      <c r="SCL14" s="2086"/>
      <c r="SCM14" s="2086"/>
      <c r="SCN14" s="2086"/>
      <c r="SCO14" s="2086"/>
      <c r="SCP14" s="2086"/>
      <c r="SCQ14" s="2086"/>
      <c r="SCR14" s="2086"/>
      <c r="SCS14" s="2086"/>
      <c r="SCT14" s="2086"/>
      <c r="SCU14" s="2086"/>
      <c r="SCV14" s="2086"/>
      <c r="SCW14" s="2086"/>
      <c r="SCX14" s="2086"/>
      <c r="SCY14" s="2086"/>
      <c r="SCZ14" s="2086"/>
      <c r="SDA14" s="2086"/>
      <c r="SDB14" s="2086"/>
      <c r="SDC14" s="2086"/>
      <c r="SDD14" s="2086"/>
      <c r="SDE14" s="2086"/>
      <c r="SDF14" s="2086"/>
      <c r="SDG14" s="2086"/>
      <c r="SDH14" s="2086"/>
      <c r="SDI14" s="2086"/>
      <c r="SDJ14" s="2086"/>
      <c r="SDK14" s="2086"/>
      <c r="SDL14" s="2086"/>
      <c r="SDM14" s="2086"/>
      <c r="SDN14" s="2086"/>
      <c r="SDO14" s="2086"/>
      <c r="SDP14" s="2086"/>
      <c r="SDQ14" s="2086"/>
      <c r="SDR14" s="2086"/>
      <c r="SDS14" s="2086"/>
      <c r="SDT14" s="2086"/>
      <c r="SDU14" s="2086"/>
      <c r="SDV14" s="2086"/>
      <c r="SDW14" s="2086"/>
      <c r="SDX14" s="2086"/>
      <c r="SDY14" s="2086"/>
      <c r="SDZ14" s="2086"/>
      <c r="SEA14" s="2086"/>
      <c r="SEB14" s="2086"/>
      <c r="SEC14" s="2086"/>
      <c r="SED14" s="2086"/>
      <c r="SEE14" s="2086"/>
      <c r="SEF14" s="2086"/>
      <c r="SEG14" s="2086"/>
      <c r="SEH14" s="2086"/>
      <c r="SEI14" s="2086"/>
      <c r="SEJ14" s="2086"/>
      <c r="SEK14" s="2086"/>
      <c r="SEL14" s="2086"/>
      <c r="SEM14" s="2086"/>
      <c r="SEN14" s="2086"/>
      <c r="SEO14" s="2086"/>
      <c r="SEP14" s="2086"/>
      <c r="SEQ14" s="2086"/>
      <c r="SER14" s="2086"/>
      <c r="SES14" s="2086"/>
      <c r="SET14" s="2086"/>
      <c r="SEU14" s="2086"/>
      <c r="SEV14" s="2086"/>
      <c r="SEW14" s="2086"/>
      <c r="SEX14" s="2086"/>
      <c r="SEY14" s="2086"/>
      <c r="SEZ14" s="2086"/>
      <c r="SFA14" s="2086"/>
      <c r="SFB14" s="2086"/>
      <c r="SFC14" s="2086"/>
      <c r="SFD14" s="2086"/>
      <c r="SFE14" s="2086"/>
      <c r="SFF14" s="2086"/>
      <c r="SFG14" s="2086"/>
      <c r="SFH14" s="2086"/>
      <c r="SFI14" s="2086"/>
      <c r="SFJ14" s="2086"/>
      <c r="SFK14" s="2086"/>
      <c r="SFL14" s="2086"/>
      <c r="SFM14" s="2086"/>
      <c r="SFN14" s="2086"/>
      <c r="SFO14" s="2086"/>
      <c r="SFP14" s="2086"/>
      <c r="SFQ14" s="2086"/>
      <c r="SFR14" s="2086"/>
      <c r="SFS14" s="2086"/>
      <c r="SFT14" s="2086"/>
      <c r="SFU14" s="2086"/>
      <c r="SFV14" s="2086"/>
      <c r="SFW14" s="2086"/>
      <c r="SFX14" s="2086"/>
      <c r="SFY14" s="2086"/>
      <c r="SFZ14" s="2086"/>
      <c r="SGA14" s="2086"/>
      <c r="SGB14" s="2086"/>
      <c r="SGC14" s="2086"/>
      <c r="SGD14" s="2086"/>
      <c r="SGE14" s="2086"/>
      <c r="SGF14" s="2086"/>
      <c r="SGG14" s="2086"/>
      <c r="SGH14" s="2086"/>
      <c r="SGI14" s="2086"/>
      <c r="SGJ14" s="2086"/>
      <c r="SGK14" s="2086"/>
      <c r="SGL14" s="2086"/>
      <c r="SGM14" s="2086"/>
      <c r="SGN14" s="2086"/>
      <c r="SGO14" s="2086"/>
      <c r="SGP14" s="2086"/>
      <c r="SGQ14" s="2086"/>
      <c r="SGR14" s="2086"/>
      <c r="SGS14" s="2086"/>
      <c r="SGT14" s="2086"/>
      <c r="SGU14" s="2086"/>
      <c r="SGV14" s="2086"/>
      <c r="SGW14" s="2086"/>
      <c r="SGX14" s="2086"/>
      <c r="SGY14" s="2086"/>
      <c r="SGZ14" s="2086"/>
      <c r="SHA14" s="2086"/>
      <c r="SHB14" s="2086"/>
      <c r="SHC14" s="2086"/>
      <c r="SHD14" s="2086"/>
      <c r="SHE14" s="2086"/>
      <c r="SHF14" s="2086"/>
      <c r="SHG14" s="2086"/>
      <c r="SHH14" s="2086"/>
      <c r="SHI14" s="2086"/>
      <c r="SHJ14" s="2086"/>
      <c r="SHK14" s="2086"/>
      <c r="SHL14" s="2086"/>
      <c r="SHM14" s="2086"/>
      <c r="SHN14" s="2086"/>
      <c r="SHO14" s="2086"/>
      <c r="SHP14" s="2086"/>
      <c r="SHQ14" s="2086"/>
      <c r="SHR14" s="2086"/>
      <c r="SHS14" s="2086"/>
      <c r="SHT14" s="2086"/>
      <c r="SHU14" s="2086"/>
      <c r="SHV14" s="2086"/>
      <c r="SHW14" s="2086"/>
      <c r="SHX14" s="2086"/>
      <c r="SHY14" s="2086"/>
      <c r="SHZ14" s="2086"/>
      <c r="SIA14" s="2086"/>
      <c r="SIB14" s="2086"/>
      <c r="SIC14" s="2086"/>
      <c r="SID14" s="2086"/>
      <c r="SIE14" s="2086"/>
      <c r="SIF14" s="2086"/>
      <c r="SIG14" s="2086"/>
      <c r="SIH14" s="2086"/>
      <c r="SII14" s="2086"/>
      <c r="SIJ14" s="2086"/>
      <c r="SIK14" s="2086"/>
      <c r="SIL14" s="2086"/>
      <c r="SIM14" s="2086"/>
      <c r="SIN14" s="2086"/>
      <c r="SIO14" s="2086"/>
      <c r="SIP14" s="2086"/>
      <c r="SIQ14" s="2086"/>
      <c r="SIR14" s="2086"/>
      <c r="SIS14" s="2086"/>
      <c r="SIT14" s="2086"/>
      <c r="SIU14" s="2086"/>
      <c r="SIV14" s="2086"/>
      <c r="SIW14" s="2086"/>
      <c r="SIX14" s="2086"/>
      <c r="SIY14" s="2086"/>
      <c r="SIZ14" s="2086"/>
      <c r="SJA14" s="2086"/>
      <c r="SJB14" s="2086"/>
      <c r="SJC14" s="2086"/>
      <c r="SJD14" s="2086"/>
      <c r="SJE14" s="2086"/>
      <c r="SJF14" s="2086"/>
      <c r="SJG14" s="2086"/>
      <c r="SJH14" s="2086"/>
      <c r="SJI14" s="2086"/>
      <c r="SJJ14" s="2086"/>
      <c r="SJK14" s="2086"/>
      <c r="SJL14" s="2086"/>
      <c r="SJM14" s="2086"/>
      <c r="SJN14" s="2086"/>
      <c r="SJO14" s="2086"/>
      <c r="SJP14" s="2086"/>
      <c r="SJQ14" s="2086"/>
      <c r="SJR14" s="2086"/>
      <c r="SJS14" s="2086"/>
      <c r="SJT14" s="2086"/>
      <c r="SJU14" s="2086"/>
      <c r="SJV14" s="2086"/>
      <c r="SJW14" s="2086"/>
      <c r="SJX14" s="2086"/>
      <c r="SJY14" s="2086"/>
      <c r="SJZ14" s="2086"/>
      <c r="SKA14" s="2086"/>
      <c r="SKB14" s="2086"/>
      <c r="SKC14" s="2086"/>
      <c r="SKD14" s="2086"/>
      <c r="SKE14" s="2086"/>
      <c r="SKF14" s="2086"/>
      <c r="SKG14" s="2086"/>
      <c r="SKH14" s="2086"/>
      <c r="SKI14" s="2086"/>
      <c r="SKJ14" s="2086"/>
      <c r="SKK14" s="2086"/>
      <c r="SKL14" s="2086"/>
      <c r="SKM14" s="2086"/>
      <c r="SKN14" s="2086"/>
      <c r="SKO14" s="2086"/>
      <c r="SKP14" s="2086"/>
      <c r="SKQ14" s="2086"/>
      <c r="SKR14" s="2086"/>
      <c r="SKS14" s="2086"/>
      <c r="SKT14" s="2086"/>
      <c r="SKU14" s="2086"/>
      <c r="SKV14" s="2086"/>
      <c r="SKW14" s="2086"/>
      <c r="SKX14" s="2086"/>
      <c r="SKY14" s="2086"/>
      <c r="SKZ14" s="2086"/>
      <c r="SLA14" s="2086"/>
      <c r="SLB14" s="2086"/>
      <c r="SLC14" s="2086"/>
      <c r="SLD14" s="2086"/>
      <c r="SLE14" s="2086"/>
      <c r="SLF14" s="2086"/>
      <c r="SLG14" s="2086"/>
      <c r="SLH14" s="2086"/>
      <c r="SLI14" s="2086"/>
      <c r="SLJ14" s="2086"/>
      <c r="SLK14" s="2086"/>
      <c r="SLL14" s="2086"/>
      <c r="SLM14" s="2086"/>
      <c r="SLN14" s="2086"/>
      <c r="SLO14" s="2086"/>
      <c r="SLP14" s="2086"/>
      <c r="SLQ14" s="2086"/>
      <c r="SLR14" s="2086"/>
      <c r="SLS14" s="2086"/>
      <c r="SLT14" s="2086"/>
      <c r="SLU14" s="2086"/>
      <c r="SLV14" s="2086"/>
      <c r="SLW14" s="2086"/>
      <c r="SLX14" s="2086"/>
      <c r="SLY14" s="2086"/>
      <c r="SLZ14" s="2086"/>
      <c r="SMA14" s="2086"/>
      <c r="SMB14" s="2086"/>
      <c r="SMC14" s="2086"/>
      <c r="SMD14" s="2086"/>
      <c r="SME14" s="2086"/>
      <c r="SMF14" s="2086"/>
      <c r="SMG14" s="2086"/>
      <c r="SMH14" s="2086"/>
      <c r="SMI14" s="2086"/>
      <c r="SMJ14" s="2086"/>
      <c r="SMK14" s="2086"/>
      <c r="SML14" s="2086"/>
      <c r="SMM14" s="2086"/>
      <c r="SMN14" s="2086"/>
      <c r="SMO14" s="2086"/>
      <c r="SMP14" s="2086"/>
      <c r="SMQ14" s="2086"/>
      <c r="SMR14" s="2086"/>
      <c r="SMS14" s="2086"/>
      <c r="SMT14" s="2086"/>
      <c r="SMU14" s="2086"/>
      <c r="SMV14" s="2086"/>
      <c r="SMW14" s="2086"/>
      <c r="SMX14" s="2086"/>
      <c r="SMY14" s="2086"/>
      <c r="SMZ14" s="2086"/>
      <c r="SNA14" s="2086"/>
      <c r="SNB14" s="2086"/>
      <c r="SNC14" s="2086"/>
      <c r="SND14" s="2086"/>
      <c r="SNE14" s="2086"/>
      <c r="SNF14" s="2086"/>
      <c r="SNG14" s="2086"/>
      <c r="SNH14" s="2086"/>
      <c r="SNI14" s="2086"/>
      <c r="SNJ14" s="2086"/>
      <c r="SNK14" s="2086"/>
      <c r="SNL14" s="2086"/>
      <c r="SNM14" s="2086"/>
      <c r="SNN14" s="2086"/>
      <c r="SNO14" s="2086"/>
      <c r="SNP14" s="2086"/>
      <c r="SNQ14" s="2086"/>
      <c r="SNR14" s="2086"/>
      <c r="SNS14" s="2086"/>
      <c r="SNT14" s="2086"/>
      <c r="SNU14" s="2086"/>
      <c r="SNV14" s="2086"/>
      <c r="SNW14" s="2086"/>
      <c r="SNX14" s="2086"/>
      <c r="SNY14" s="2086"/>
      <c r="SNZ14" s="2086"/>
      <c r="SOA14" s="2086"/>
      <c r="SOB14" s="2086"/>
      <c r="SOC14" s="2086"/>
      <c r="SOD14" s="2086"/>
      <c r="SOE14" s="2086"/>
      <c r="SOF14" s="2086"/>
      <c r="SOG14" s="2086"/>
      <c r="SOH14" s="2086"/>
      <c r="SOI14" s="2086"/>
      <c r="SOJ14" s="2086"/>
      <c r="SOK14" s="2086"/>
      <c r="SOL14" s="2086"/>
      <c r="SOM14" s="2086"/>
      <c r="SON14" s="2086"/>
      <c r="SOO14" s="2086"/>
      <c r="SOP14" s="2086"/>
      <c r="SOQ14" s="2086"/>
      <c r="SOR14" s="2086"/>
      <c r="SOS14" s="2086"/>
      <c r="SOT14" s="2086"/>
      <c r="SOU14" s="2086"/>
      <c r="SOV14" s="2086"/>
      <c r="SOW14" s="2086"/>
      <c r="SOX14" s="2086"/>
      <c r="SOY14" s="2086"/>
      <c r="SOZ14" s="2086"/>
      <c r="SPA14" s="2086"/>
      <c r="SPB14" s="2086"/>
      <c r="SPC14" s="2086"/>
      <c r="SPD14" s="2086"/>
      <c r="SPE14" s="2086"/>
      <c r="SPF14" s="2086"/>
      <c r="SPG14" s="2086"/>
      <c r="SPH14" s="2086"/>
      <c r="SPI14" s="2086"/>
      <c r="SPJ14" s="2086"/>
      <c r="SPK14" s="2086"/>
      <c r="SPL14" s="2086"/>
      <c r="SPM14" s="2086"/>
      <c r="SPN14" s="2086"/>
      <c r="SPO14" s="2086"/>
      <c r="SPP14" s="2086"/>
      <c r="SPQ14" s="2086"/>
      <c r="SPR14" s="2086"/>
      <c r="SPS14" s="2086"/>
      <c r="SPT14" s="2086"/>
      <c r="SPU14" s="2086"/>
      <c r="SPV14" s="2086"/>
      <c r="SPW14" s="2086"/>
      <c r="SPX14" s="2086"/>
      <c r="SPY14" s="2086"/>
      <c r="SPZ14" s="2086"/>
      <c r="SQA14" s="2086"/>
      <c r="SQB14" s="2086"/>
      <c r="SQC14" s="2086"/>
      <c r="SQD14" s="2086"/>
      <c r="SQE14" s="2086"/>
      <c r="SQF14" s="2086"/>
      <c r="SQG14" s="2086"/>
      <c r="SQH14" s="2086"/>
      <c r="SQI14" s="2086"/>
      <c r="SQJ14" s="2086"/>
      <c r="SQK14" s="2086"/>
      <c r="SQL14" s="2086"/>
      <c r="SQM14" s="2086"/>
      <c r="SQN14" s="2086"/>
      <c r="SQO14" s="2086"/>
      <c r="SQP14" s="2086"/>
      <c r="SQQ14" s="2086"/>
      <c r="SQR14" s="2086"/>
      <c r="SQS14" s="2086"/>
      <c r="SQT14" s="2086"/>
      <c r="SQU14" s="2086"/>
      <c r="SQV14" s="2086"/>
      <c r="SQW14" s="2086"/>
      <c r="SQX14" s="2086"/>
      <c r="SQY14" s="2086"/>
      <c r="SQZ14" s="2086"/>
      <c r="SRA14" s="2086"/>
      <c r="SRB14" s="2086"/>
      <c r="SRC14" s="2086"/>
      <c r="SRD14" s="2086"/>
      <c r="SRE14" s="2086"/>
      <c r="SRF14" s="2086"/>
      <c r="SRG14" s="2086"/>
      <c r="SRH14" s="2086"/>
      <c r="SRI14" s="2086"/>
      <c r="SRJ14" s="2086"/>
      <c r="SRK14" s="2086"/>
      <c r="SRL14" s="2086"/>
      <c r="SRM14" s="2086"/>
      <c r="SRN14" s="2086"/>
      <c r="SRO14" s="2086"/>
      <c r="SRP14" s="2086"/>
      <c r="SRQ14" s="2086"/>
      <c r="SRR14" s="2086"/>
      <c r="SRS14" s="2086"/>
      <c r="SRT14" s="2086"/>
      <c r="SRU14" s="2086"/>
      <c r="SRV14" s="2086"/>
      <c r="SRW14" s="2086"/>
      <c r="SRX14" s="2086"/>
      <c r="SRY14" s="2086"/>
      <c r="SRZ14" s="2086"/>
      <c r="SSA14" s="2086"/>
      <c r="SSB14" s="2086"/>
      <c r="SSC14" s="2086"/>
      <c r="SSD14" s="2086"/>
      <c r="SSE14" s="2086"/>
      <c r="SSF14" s="2086"/>
      <c r="SSG14" s="2086"/>
      <c r="SSH14" s="2086"/>
      <c r="SSI14" s="2086"/>
      <c r="SSJ14" s="2086"/>
      <c r="SSK14" s="2086"/>
      <c r="SSL14" s="2086"/>
      <c r="SSM14" s="2086"/>
      <c r="SSN14" s="2086"/>
      <c r="SSO14" s="2086"/>
      <c r="SSP14" s="2086"/>
      <c r="SSQ14" s="2086"/>
      <c r="SSR14" s="2086"/>
      <c r="SSS14" s="2086"/>
      <c r="SST14" s="2086"/>
      <c r="SSU14" s="2086"/>
      <c r="SSV14" s="2086"/>
      <c r="SSW14" s="2086"/>
      <c r="SSX14" s="2086"/>
      <c r="SSY14" s="2086"/>
      <c r="SSZ14" s="2086"/>
      <c r="STA14" s="2086"/>
      <c r="STB14" s="2086"/>
      <c r="STC14" s="2086"/>
      <c r="STD14" s="2086"/>
      <c r="STE14" s="2086"/>
      <c r="STF14" s="2086"/>
      <c r="STG14" s="2086"/>
      <c r="STH14" s="2086"/>
      <c r="STI14" s="2086"/>
      <c r="STJ14" s="2086"/>
      <c r="STK14" s="2086"/>
      <c r="STL14" s="2086"/>
      <c r="STM14" s="2086"/>
      <c r="STN14" s="2086"/>
      <c r="STO14" s="2086"/>
      <c r="STP14" s="2086"/>
      <c r="STQ14" s="2086"/>
      <c r="STR14" s="2086"/>
      <c r="STS14" s="2086"/>
      <c r="STT14" s="2086"/>
      <c r="STU14" s="2086"/>
      <c r="STV14" s="2086"/>
      <c r="STW14" s="2086"/>
      <c r="STX14" s="2086"/>
      <c r="STY14" s="2086"/>
      <c r="STZ14" s="2086"/>
      <c r="SUA14" s="2086"/>
      <c r="SUB14" s="2086"/>
      <c r="SUC14" s="2086"/>
      <c r="SUD14" s="2086"/>
      <c r="SUE14" s="2086"/>
      <c r="SUF14" s="2086"/>
      <c r="SUG14" s="2086"/>
      <c r="SUH14" s="2086"/>
      <c r="SUI14" s="2086"/>
      <c r="SUJ14" s="2086"/>
      <c r="SUK14" s="2086"/>
      <c r="SUL14" s="2086"/>
      <c r="SUM14" s="2086"/>
      <c r="SUN14" s="2086"/>
      <c r="SUO14" s="2086"/>
      <c r="SUP14" s="2086"/>
      <c r="SUQ14" s="2086"/>
      <c r="SUR14" s="2086"/>
      <c r="SUS14" s="2086"/>
      <c r="SUT14" s="2086"/>
      <c r="SUU14" s="2086"/>
      <c r="SUV14" s="2086"/>
      <c r="SUW14" s="2086"/>
      <c r="SUX14" s="2086"/>
      <c r="SUY14" s="2086"/>
      <c r="SUZ14" s="2086"/>
      <c r="SVA14" s="2086"/>
      <c r="SVB14" s="2086"/>
      <c r="SVC14" s="2086"/>
      <c r="SVD14" s="2086"/>
      <c r="SVE14" s="2086"/>
      <c r="SVF14" s="2086"/>
      <c r="SVG14" s="2086"/>
      <c r="SVH14" s="2086"/>
      <c r="SVI14" s="2086"/>
      <c r="SVJ14" s="2086"/>
      <c r="SVK14" s="2086"/>
      <c r="SVL14" s="2086"/>
      <c r="SVM14" s="2086"/>
      <c r="SVN14" s="2086"/>
      <c r="SVO14" s="2086"/>
      <c r="SVP14" s="2086"/>
      <c r="SVQ14" s="2086"/>
      <c r="SVR14" s="2086"/>
      <c r="SVS14" s="2086"/>
      <c r="SVT14" s="2086"/>
      <c r="SVU14" s="2086"/>
      <c r="SVV14" s="2086"/>
      <c r="SVW14" s="2086"/>
      <c r="SVX14" s="2086"/>
      <c r="SVY14" s="2086"/>
      <c r="SVZ14" s="2086"/>
      <c r="SWA14" s="2086"/>
      <c r="SWB14" s="2086"/>
      <c r="SWC14" s="2086"/>
      <c r="SWD14" s="2086"/>
      <c r="SWE14" s="2086"/>
      <c r="SWF14" s="2086"/>
      <c r="SWG14" s="2086"/>
      <c r="SWH14" s="2086"/>
      <c r="SWI14" s="2086"/>
      <c r="SWJ14" s="2086"/>
      <c r="SWK14" s="2086"/>
      <c r="SWL14" s="2086"/>
      <c r="SWM14" s="2086"/>
      <c r="SWN14" s="2086"/>
      <c r="SWO14" s="2086"/>
      <c r="SWP14" s="2086"/>
      <c r="SWQ14" s="2086"/>
      <c r="SWR14" s="2086"/>
      <c r="SWS14" s="2086"/>
      <c r="SWT14" s="2086"/>
      <c r="SWU14" s="2086"/>
      <c r="SWV14" s="2086"/>
      <c r="SWW14" s="2086"/>
      <c r="SWX14" s="2086"/>
      <c r="SWY14" s="2086"/>
      <c r="SWZ14" s="2086"/>
      <c r="SXA14" s="2086"/>
      <c r="SXB14" s="2086"/>
      <c r="SXC14" s="2086"/>
      <c r="SXD14" s="2086"/>
      <c r="SXE14" s="2086"/>
      <c r="SXF14" s="2086"/>
      <c r="SXG14" s="2086"/>
      <c r="SXH14" s="2086"/>
      <c r="SXI14" s="2086"/>
      <c r="SXJ14" s="2086"/>
      <c r="SXK14" s="2086"/>
      <c r="SXL14" s="2086"/>
      <c r="SXM14" s="2086"/>
      <c r="SXN14" s="2086"/>
      <c r="SXO14" s="2086"/>
      <c r="SXP14" s="2086"/>
      <c r="SXQ14" s="2086"/>
      <c r="SXR14" s="2086"/>
      <c r="SXS14" s="2086"/>
      <c r="SXT14" s="2086"/>
      <c r="SXU14" s="2086"/>
      <c r="SXV14" s="2086"/>
      <c r="SXW14" s="2086"/>
      <c r="SXX14" s="2086"/>
      <c r="SXY14" s="2086"/>
      <c r="SXZ14" s="2086"/>
      <c r="SYA14" s="2086"/>
      <c r="SYB14" s="2086"/>
      <c r="SYC14" s="2086"/>
      <c r="SYD14" s="2086"/>
      <c r="SYE14" s="2086"/>
      <c r="SYF14" s="2086"/>
      <c r="SYG14" s="2086"/>
      <c r="SYH14" s="2086"/>
      <c r="SYI14" s="2086"/>
      <c r="SYJ14" s="2086"/>
      <c r="SYK14" s="2086"/>
      <c r="SYL14" s="2086"/>
      <c r="SYM14" s="2086"/>
      <c r="SYN14" s="2086"/>
      <c r="SYO14" s="2086"/>
      <c r="SYP14" s="2086"/>
      <c r="SYQ14" s="2086"/>
      <c r="SYR14" s="2086"/>
      <c r="SYS14" s="2086"/>
      <c r="SYT14" s="2086"/>
      <c r="SYU14" s="2086"/>
      <c r="SYV14" s="2086"/>
      <c r="SYW14" s="2086"/>
      <c r="SYX14" s="2086"/>
      <c r="SYY14" s="2086"/>
      <c r="SYZ14" s="2086"/>
      <c r="SZA14" s="2086"/>
      <c r="SZB14" s="2086"/>
      <c r="SZC14" s="2086"/>
      <c r="SZD14" s="2086"/>
      <c r="SZE14" s="2086"/>
      <c r="SZF14" s="2086"/>
      <c r="SZG14" s="2086"/>
      <c r="SZH14" s="2086"/>
      <c r="SZI14" s="2086"/>
      <c r="SZJ14" s="2086"/>
      <c r="SZK14" s="2086"/>
      <c r="SZL14" s="2086"/>
      <c r="SZM14" s="2086"/>
      <c r="SZN14" s="2086"/>
      <c r="SZO14" s="2086"/>
      <c r="SZP14" s="2086"/>
      <c r="SZQ14" s="2086"/>
      <c r="SZR14" s="2086"/>
      <c r="SZS14" s="2086"/>
      <c r="SZT14" s="2086"/>
      <c r="SZU14" s="2086"/>
      <c r="SZV14" s="2086"/>
      <c r="SZW14" s="2086"/>
      <c r="SZX14" s="2086"/>
      <c r="SZY14" s="2086"/>
      <c r="SZZ14" s="2086"/>
      <c r="TAA14" s="2086"/>
      <c r="TAB14" s="2086"/>
      <c r="TAC14" s="2086"/>
      <c r="TAD14" s="2086"/>
      <c r="TAE14" s="2086"/>
      <c r="TAF14" s="2086"/>
      <c r="TAG14" s="2086"/>
      <c r="TAH14" s="2086"/>
      <c r="TAI14" s="2086"/>
      <c r="TAJ14" s="2086"/>
      <c r="TAK14" s="2086"/>
      <c r="TAL14" s="2086"/>
      <c r="TAM14" s="2086"/>
      <c r="TAN14" s="2086"/>
      <c r="TAO14" s="2086"/>
      <c r="TAP14" s="2086"/>
      <c r="TAQ14" s="2086"/>
      <c r="TAR14" s="2086"/>
      <c r="TAS14" s="2086"/>
      <c r="TAT14" s="2086"/>
      <c r="TAU14" s="2086"/>
      <c r="TAV14" s="2086"/>
      <c r="TAW14" s="2086"/>
      <c r="TAX14" s="2086"/>
      <c r="TAY14" s="2086"/>
      <c r="TAZ14" s="2086"/>
      <c r="TBA14" s="2086"/>
      <c r="TBB14" s="2086"/>
      <c r="TBC14" s="2086"/>
      <c r="TBD14" s="2086"/>
      <c r="TBE14" s="2086"/>
      <c r="TBF14" s="2086"/>
      <c r="TBG14" s="2086"/>
      <c r="TBH14" s="2086"/>
      <c r="TBI14" s="2086"/>
      <c r="TBJ14" s="2086"/>
      <c r="TBK14" s="2086"/>
      <c r="TBL14" s="2086"/>
      <c r="TBM14" s="2086"/>
      <c r="TBN14" s="2086"/>
      <c r="TBO14" s="2086"/>
      <c r="TBP14" s="2086"/>
      <c r="TBQ14" s="2086"/>
      <c r="TBR14" s="2086"/>
      <c r="TBS14" s="2086"/>
      <c r="TBT14" s="2086"/>
      <c r="TBU14" s="2086"/>
      <c r="TBV14" s="2086"/>
      <c r="TBW14" s="2086"/>
      <c r="TBX14" s="2086"/>
      <c r="TBY14" s="2086"/>
      <c r="TBZ14" s="2086"/>
      <c r="TCA14" s="2086"/>
      <c r="TCB14" s="2086"/>
      <c r="TCC14" s="2086"/>
      <c r="TCD14" s="2086"/>
      <c r="TCE14" s="2086"/>
      <c r="TCF14" s="2086"/>
      <c r="TCG14" s="2086"/>
      <c r="TCH14" s="2086"/>
      <c r="TCI14" s="2086"/>
      <c r="TCJ14" s="2086"/>
      <c r="TCK14" s="2086"/>
      <c r="TCL14" s="2086"/>
      <c r="TCM14" s="2086"/>
      <c r="TCN14" s="2086"/>
      <c r="TCO14" s="2086"/>
      <c r="TCP14" s="2086"/>
      <c r="TCQ14" s="2086"/>
      <c r="TCR14" s="2086"/>
      <c r="TCS14" s="2086"/>
      <c r="TCT14" s="2086"/>
      <c r="TCU14" s="2086"/>
      <c r="TCV14" s="2086"/>
      <c r="TCW14" s="2086"/>
      <c r="TCX14" s="2086"/>
      <c r="TCY14" s="2086"/>
      <c r="TCZ14" s="2086"/>
      <c r="TDA14" s="2086"/>
      <c r="TDB14" s="2086"/>
      <c r="TDC14" s="2086"/>
      <c r="TDD14" s="2086"/>
      <c r="TDE14" s="2086"/>
      <c r="TDF14" s="2086"/>
      <c r="TDG14" s="2086"/>
      <c r="TDH14" s="2086"/>
      <c r="TDI14" s="2086"/>
      <c r="TDJ14" s="2086"/>
      <c r="TDK14" s="2086"/>
      <c r="TDL14" s="2086"/>
      <c r="TDM14" s="2086"/>
      <c r="TDN14" s="2086"/>
      <c r="TDO14" s="2086"/>
      <c r="TDP14" s="2086"/>
      <c r="TDQ14" s="2086"/>
      <c r="TDR14" s="2086"/>
      <c r="TDS14" s="2086"/>
      <c r="TDT14" s="2086"/>
      <c r="TDU14" s="2086"/>
      <c r="TDV14" s="2086"/>
      <c r="TDW14" s="2086"/>
      <c r="TDX14" s="2086"/>
      <c r="TDY14" s="2086"/>
      <c r="TDZ14" s="2086"/>
      <c r="TEA14" s="2086"/>
      <c r="TEB14" s="2086"/>
      <c r="TEC14" s="2086"/>
      <c r="TED14" s="2086"/>
      <c r="TEE14" s="2086"/>
      <c r="TEF14" s="2086"/>
      <c r="TEG14" s="2086"/>
      <c r="TEH14" s="2086"/>
      <c r="TEI14" s="2086"/>
      <c r="TEJ14" s="2086"/>
      <c r="TEK14" s="2086"/>
      <c r="TEL14" s="2086"/>
      <c r="TEM14" s="2086"/>
      <c r="TEN14" s="2086"/>
      <c r="TEO14" s="2086"/>
      <c r="TEP14" s="2086"/>
      <c r="TEQ14" s="2086"/>
      <c r="TER14" s="2086"/>
      <c r="TES14" s="2086"/>
      <c r="TET14" s="2086"/>
      <c r="TEU14" s="2086"/>
      <c r="TEV14" s="2086"/>
      <c r="TEW14" s="2086"/>
      <c r="TEX14" s="2086"/>
      <c r="TEY14" s="2086"/>
      <c r="TEZ14" s="2086"/>
      <c r="TFA14" s="2086"/>
      <c r="TFB14" s="2086"/>
      <c r="TFC14" s="2086"/>
      <c r="TFD14" s="2086"/>
      <c r="TFE14" s="2086"/>
      <c r="TFF14" s="2086"/>
      <c r="TFG14" s="2086"/>
      <c r="TFH14" s="2086"/>
      <c r="TFI14" s="2086"/>
      <c r="TFJ14" s="2086"/>
      <c r="TFK14" s="2086"/>
      <c r="TFL14" s="2086"/>
      <c r="TFM14" s="2086"/>
      <c r="TFN14" s="2086"/>
      <c r="TFO14" s="2086"/>
      <c r="TFP14" s="2086"/>
      <c r="TFQ14" s="2086"/>
      <c r="TFR14" s="2086"/>
      <c r="TFS14" s="2086"/>
      <c r="TFT14" s="2086"/>
      <c r="TFU14" s="2086"/>
      <c r="TFV14" s="2086"/>
      <c r="TFW14" s="2086"/>
      <c r="TFX14" s="2086"/>
      <c r="TFY14" s="2086"/>
      <c r="TFZ14" s="2086"/>
      <c r="TGA14" s="2086"/>
      <c r="TGB14" s="2086"/>
      <c r="TGC14" s="2086"/>
      <c r="TGD14" s="2086"/>
      <c r="TGE14" s="2086"/>
      <c r="TGF14" s="2086"/>
      <c r="TGG14" s="2086"/>
      <c r="TGH14" s="2086"/>
      <c r="TGI14" s="2086"/>
      <c r="TGJ14" s="2086"/>
      <c r="TGK14" s="2086"/>
      <c r="TGL14" s="2086"/>
      <c r="TGM14" s="2086"/>
      <c r="TGN14" s="2086"/>
      <c r="TGO14" s="2086"/>
      <c r="TGP14" s="2086"/>
      <c r="TGQ14" s="2086"/>
      <c r="TGR14" s="2086"/>
      <c r="TGS14" s="2086"/>
      <c r="TGT14" s="2086"/>
      <c r="TGU14" s="2086"/>
      <c r="TGV14" s="2086"/>
      <c r="TGW14" s="2086"/>
      <c r="TGX14" s="2086"/>
      <c r="TGY14" s="2086"/>
      <c r="TGZ14" s="2086"/>
      <c r="THA14" s="2086"/>
      <c r="THB14" s="2086"/>
      <c r="THC14" s="2086"/>
      <c r="THD14" s="2086"/>
      <c r="THE14" s="2086"/>
      <c r="THF14" s="2086"/>
      <c r="THG14" s="2086"/>
      <c r="THH14" s="2086"/>
      <c r="THI14" s="2086"/>
      <c r="THJ14" s="2086"/>
      <c r="THK14" s="2086"/>
      <c r="THL14" s="2086"/>
      <c r="THM14" s="2086"/>
      <c r="THN14" s="2086"/>
      <c r="THO14" s="2086"/>
      <c r="THP14" s="2086"/>
      <c r="THQ14" s="2086"/>
      <c r="THR14" s="2086"/>
      <c r="THS14" s="2086"/>
      <c r="THT14" s="2086"/>
      <c r="THU14" s="2086"/>
      <c r="THV14" s="2086"/>
      <c r="THW14" s="2086"/>
      <c r="THX14" s="2086"/>
      <c r="THY14" s="2086"/>
      <c r="THZ14" s="2086"/>
      <c r="TIA14" s="2086"/>
      <c r="TIB14" s="2086"/>
      <c r="TIC14" s="2086"/>
      <c r="TID14" s="2086"/>
      <c r="TIE14" s="2086"/>
      <c r="TIF14" s="2086"/>
      <c r="TIG14" s="2086"/>
      <c r="TIH14" s="2086"/>
      <c r="TII14" s="2086"/>
      <c r="TIJ14" s="2086"/>
      <c r="TIK14" s="2086"/>
      <c r="TIL14" s="2086"/>
      <c r="TIM14" s="2086"/>
      <c r="TIN14" s="2086"/>
      <c r="TIO14" s="2086"/>
      <c r="TIP14" s="2086"/>
      <c r="TIQ14" s="2086"/>
      <c r="TIR14" s="2086"/>
      <c r="TIS14" s="2086"/>
      <c r="TIT14" s="2086"/>
      <c r="TIU14" s="2086"/>
      <c r="TIV14" s="2086"/>
      <c r="TIW14" s="2086"/>
      <c r="TIX14" s="2086"/>
      <c r="TIY14" s="2086"/>
      <c r="TIZ14" s="2086"/>
      <c r="TJA14" s="2086"/>
      <c r="TJB14" s="2086"/>
      <c r="TJC14" s="2086"/>
      <c r="TJD14" s="2086"/>
      <c r="TJE14" s="2086"/>
      <c r="TJF14" s="2086"/>
      <c r="TJG14" s="2086"/>
      <c r="TJH14" s="2086"/>
      <c r="TJI14" s="2086"/>
      <c r="TJJ14" s="2086"/>
      <c r="TJK14" s="2086"/>
      <c r="TJL14" s="2086"/>
      <c r="TJM14" s="2086"/>
      <c r="TJN14" s="2086"/>
      <c r="TJO14" s="2086"/>
      <c r="TJP14" s="2086"/>
      <c r="TJQ14" s="2086"/>
      <c r="TJR14" s="2086"/>
      <c r="TJS14" s="2086"/>
      <c r="TJT14" s="2086"/>
      <c r="TJU14" s="2086"/>
      <c r="TJV14" s="2086"/>
      <c r="TJW14" s="2086"/>
      <c r="TJX14" s="2086"/>
      <c r="TJY14" s="2086"/>
      <c r="TJZ14" s="2086"/>
      <c r="TKA14" s="2086"/>
      <c r="TKB14" s="2086"/>
      <c r="TKC14" s="2086"/>
      <c r="TKD14" s="2086"/>
      <c r="TKE14" s="2086"/>
      <c r="TKF14" s="2086"/>
      <c r="TKG14" s="2086"/>
      <c r="TKH14" s="2086"/>
      <c r="TKI14" s="2086"/>
      <c r="TKJ14" s="2086"/>
      <c r="TKK14" s="2086"/>
      <c r="TKL14" s="2086"/>
      <c r="TKM14" s="2086"/>
      <c r="TKN14" s="2086"/>
      <c r="TKO14" s="2086"/>
      <c r="TKP14" s="2086"/>
      <c r="TKQ14" s="2086"/>
      <c r="TKR14" s="2086"/>
      <c r="TKS14" s="2086"/>
      <c r="TKT14" s="2086"/>
      <c r="TKU14" s="2086"/>
      <c r="TKV14" s="2086"/>
      <c r="TKW14" s="2086"/>
      <c r="TKX14" s="2086"/>
      <c r="TKY14" s="2086"/>
      <c r="TKZ14" s="2086"/>
      <c r="TLA14" s="2086"/>
      <c r="TLB14" s="2086"/>
      <c r="TLC14" s="2086"/>
      <c r="TLD14" s="2086"/>
      <c r="TLE14" s="2086"/>
      <c r="TLF14" s="2086"/>
      <c r="TLG14" s="2086"/>
      <c r="TLH14" s="2086"/>
      <c r="TLI14" s="2086"/>
      <c r="TLJ14" s="2086"/>
      <c r="TLK14" s="2086"/>
      <c r="TLL14" s="2086"/>
      <c r="TLM14" s="2086"/>
      <c r="TLN14" s="2086"/>
      <c r="TLO14" s="2086"/>
      <c r="TLP14" s="2086"/>
      <c r="TLQ14" s="2086"/>
      <c r="TLR14" s="2086"/>
      <c r="TLS14" s="2086"/>
      <c r="TLT14" s="2086"/>
      <c r="TLU14" s="2086"/>
      <c r="TLV14" s="2086"/>
      <c r="TLW14" s="2086"/>
      <c r="TLX14" s="2086"/>
      <c r="TLY14" s="2086"/>
      <c r="TLZ14" s="2086"/>
      <c r="TMA14" s="2086"/>
      <c r="TMB14" s="2086"/>
      <c r="TMC14" s="2086"/>
      <c r="TMD14" s="2086"/>
      <c r="TME14" s="2086"/>
      <c r="TMF14" s="2086"/>
      <c r="TMG14" s="2086"/>
      <c r="TMH14" s="2086"/>
      <c r="TMI14" s="2086"/>
      <c r="TMJ14" s="2086"/>
      <c r="TMK14" s="2086"/>
      <c r="TML14" s="2086"/>
      <c r="TMM14" s="2086"/>
      <c r="TMN14" s="2086"/>
      <c r="TMO14" s="2086"/>
      <c r="TMP14" s="2086"/>
      <c r="TMQ14" s="2086"/>
      <c r="TMR14" s="2086"/>
      <c r="TMS14" s="2086"/>
      <c r="TMT14" s="2086"/>
      <c r="TMU14" s="2086"/>
      <c r="TMV14" s="2086"/>
      <c r="TMW14" s="2086"/>
      <c r="TMX14" s="2086"/>
      <c r="TMY14" s="2086"/>
      <c r="TMZ14" s="2086"/>
      <c r="TNA14" s="2086"/>
      <c r="TNB14" s="2086"/>
      <c r="TNC14" s="2086"/>
      <c r="TND14" s="2086"/>
      <c r="TNE14" s="2086"/>
      <c r="TNF14" s="2086"/>
      <c r="TNG14" s="2086"/>
      <c r="TNH14" s="2086"/>
      <c r="TNI14" s="2086"/>
      <c r="TNJ14" s="2086"/>
      <c r="TNK14" s="2086"/>
      <c r="TNL14" s="2086"/>
      <c r="TNM14" s="2086"/>
      <c r="TNN14" s="2086"/>
      <c r="TNO14" s="2086"/>
      <c r="TNP14" s="2086"/>
      <c r="TNQ14" s="2086"/>
      <c r="TNR14" s="2086"/>
      <c r="TNS14" s="2086"/>
      <c r="TNT14" s="2086"/>
      <c r="TNU14" s="2086"/>
      <c r="TNV14" s="2086"/>
      <c r="TNW14" s="2086"/>
      <c r="TNX14" s="2086"/>
      <c r="TNY14" s="2086"/>
      <c r="TNZ14" s="2086"/>
      <c r="TOA14" s="2086"/>
      <c r="TOB14" s="2086"/>
      <c r="TOC14" s="2086"/>
      <c r="TOD14" s="2086"/>
      <c r="TOE14" s="2086"/>
      <c r="TOF14" s="2086"/>
      <c r="TOG14" s="2086"/>
      <c r="TOH14" s="2086"/>
      <c r="TOI14" s="2086"/>
      <c r="TOJ14" s="2086"/>
      <c r="TOK14" s="2086"/>
      <c r="TOL14" s="2086"/>
      <c r="TOM14" s="2086"/>
      <c r="TON14" s="2086"/>
      <c r="TOO14" s="2086"/>
      <c r="TOP14" s="2086"/>
      <c r="TOQ14" s="2086"/>
      <c r="TOR14" s="2086"/>
      <c r="TOS14" s="2086"/>
      <c r="TOT14" s="2086"/>
      <c r="TOU14" s="2086"/>
      <c r="TOV14" s="2086"/>
      <c r="TOW14" s="2086"/>
      <c r="TOX14" s="2086"/>
      <c r="TOY14" s="2086"/>
      <c r="TOZ14" s="2086"/>
      <c r="TPA14" s="2086"/>
      <c r="TPB14" s="2086"/>
      <c r="TPC14" s="2086"/>
      <c r="TPD14" s="2086"/>
      <c r="TPE14" s="2086"/>
      <c r="TPF14" s="2086"/>
      <c r="TPG14" s="2086"/>
      <c r="TPH14" s="2086"/>
      <c r="TPI14" s="2086"/>
      <c r="TPJ14" s="2086"/>
      <c r="TPK14" s="2086"/>
      <c r="TPL14" s="2086"/>
      <c r="TPM14" s="2086"/>
      <c r="TPN14" s="2086"/>
      <c r="TPO14" s="2086"/>
      <c r="TPP14" s="2086"/>
      <c r="TPQ14" s="2086"/>
      <c r="TPR14" s="2086"/>
      <c r="TPS14" s="2086"/>
      <c r="TPT14" s="2086"/>
      <c r="TPU14" s="2086"/>
      <c r="TPV14" s="2086"/>
      <c r="TPW14" s="2086"/>
      <c r="TPX14" s="2086"/>
      <c r="TPY14" s="2086"/>
      <c r="TPZ14" s="2086"/>
      <c r="TQA14" s="2086"/>
      <c r="TQB14" s="2086"/>
      <c r="TQC14" s="2086"/>
      <c r="TQD14" s="2086"/>
      <c r="TQE14" s="2086"/>
      <c r="TQF14" s="2086"/>
      <c r="TQG14" s="2086"/>
      <c r="TQH14" s="2086"/>
      <c r="TQI14" s="2086"/>
      <c r="TQJ14" s="2086"/>
      <c r="TQK14" s="2086"/>
      <c r="TQL14" s="2086"/>
      <c r="TQM14" s="2086"/>
      <c r="TQN14" s="2086"/>
      <c r="TQO14" s="2086"/>
      <c r="TQP14" s="2086"/>
      <c r="TQQ14" s="2086"/>
      <c r="TQR14" s="2086"/>
      <c r="TQS14" s="2086"/>
      <c r="TQT14" s="2086"/>
      <c r="TQU14" s="2086"/>
      <c r="TQV14" s="2086"/>
      <c r="TQW14" s="2086"/>
      <c r="TQX14" s="2086"/>
      <c r="TQY14" s="2086"/>
      <c r="TQZ14" s="2086"/>
      <c r="TRA14" s="2086"/>
      <c r="TRB14" s="2086"/>
      <c r="TRC14" s="2086"/>
      <c r="TRD14" s="2086"/>
      <c r="TRE14" s="2086"/>
      <c r="TRF14" s="2086"/>
      <c r="TRG14" s="2086"/>
      <c r="TRH14" s="2086"/>
      <c r="TRI14" s="2086"/>
      <c r="TRJ14" s="2086"/>
      <c r="TRK14" s="2086"/>
      <c r="TRL14" s="2086"/>
      <c r="TRM14" s="2086"/>
      <c r="TRN14" s="2086"/>
      <c r="TRO14" s="2086"/>
      <c r="TRP14" s="2086"/>
      <c r="TRQ14" s="2086"/>
      <c r="TRR14" s="2086"/>
      <c r="TRS14" s="2086"/>
      <c r="TRT14" s="2086"/>
      <c r="TRU14" s="2086"/>
      <c r="TRV14" s="2086"/>
      <c r="TRW14" s="2086"/>
      <c r="TRX14" s="2086"/>
      <c r="TRY14" s="2086"/>
      <c r="TRZ14" s="2086"/>
      <c r="TSA14" s="2086"/>
      <c r="TSB14" s="2086"/>
      <c r="TSC14" s="2086"/>
      <c r="TSD14" s="2086"/>
      <c r="TSE14" s="2086"/>
      <c r="TSF14" s="2086"/>
      <c r="TSG14" s="2086"/>
      <c r="TSH14" s="2086"/>
      <c r="TSI14" s="2086"/>
      <c r="TSJ14" s="2086"/>
      <c r="TSK14" s="2086"/>
      <c r="TSL14" s="2086"/>
      <c r="TSM14" s="2086"/>
      <c r="TSN14" s="2086"/>
      <c r="TSO14" s="2086"/>
      <c r="TSP14" s="2086"/>
      <c r="TSQ14" s="2086"/>
      <c r="TSR14" s="2086"/>
      <c r="TSS14" s="2086"/>
      <c r="TST14" s="2086"/>
      <c r="TSU14" s="2086"/>
      <c r="TSV14" s="2086"/>
      <c r="TSW14" s="2086"/>
      <c r="TSX14" s="2086"/>
      <c r="TSY14" s="2086"/>
      <c r="TSZ14" s="2086"/>
      <c r="TTA14" s="2086"/>
      <c r="TTB14" s="2086"/>
      <c r="TTC14" s="2086"/>
      <c r="TTD14" s="2086"/>
      <c r="TTE14" s="2086"/>
      <c r="TTF14" s="2086"/>
      <c r="TTG14" s="2086"/>
      <c r="TTH14" s="2086"/>
      <c r="TTI14" s="2086"/>
      <c r="TTJ14" s="2086"/>
      <c r="TTK14" s="2086"/>
      <c r="TTL14" s="2086"/>
      <c r="TTM14" s="2086"/>
      <c r="TTN14" s="2086"/>
      <c r="TTO14" s="2086"/>
      <c r="TTP14" s="2086"/>
      <c r="TTQ14" s="2086"/>
      <c r="TTR14" s="2086"/>
      <c r="TTS14" s="2086"/>
      <c r="TTT14" s="2086"/>
      <c r="TTU14" s="2086"/>
      <c r="TTV14" s="2086"/>
      <c r="TTW14" s="2086"/>
      <c r="TTX14" s="2086"/>
      <c r="TTY14" s="2086"/>
      <c r="TTZ14" s="2086"/>
      <c r="TUA14" s="2086"/>
      <c r="TUB14" s="2086"/>
      <c r="TUC14" s="2086"/>
      <c r="TUD14" s="2086"/>
      <c r="TUE14" s="2086"/>
      <c r="TUF14" s="2086"/>
      <c r="TUG14" s="2086"/>
      <c r="TUH14" s="2086"/>
      <c r="TUI14" s="2086"/>
      <c r="TUJ14" s="2086"/>
      <c r="TUK14" s="2086"/>
      <c r="TUL14" s="2086"/>
      <c r="TUM14" s="2086"/>
      <c r="TUN14" s="2086"/>
      <c r="TUO14" s="2086"/>
      <c r="TUP14" s="2086"/>
      <c r="TUQ14" s="2086"/>
      <c r="TUR14" s="2086"/>
      <c r="TUS14" s="2086"/>
      <c r="TUT14" s="2086"/>
      <c r="TUU14" s="2086"/>
      <c r="TUV14" s="2086"/>
      <c r="TUW14" s="2086"/>
      <c r="TUX14" s="2086"/>
      <c r="TUY14" s="2086"/>
      <c r="TUZ14" s="2086"/>
      <c r="TVA14" s="2086"/>
      <c r="TVB14" s="2086"/>
      <c r="TVC14" s="2086"/>
      <c r="TVD14" s="2086"/>
      <c r="TVE14" s="2086"/>
      <c r="TVF14" s="2086"/>
      <c r="TVG14" s="2086"/>
      <c r="TVH14" s="2086"/>
      <c r="TVI14" s="2086"/>
      <c r="TVJ14" s="2086"/>
      <c r="TVK14" s="2086"/>
      <c r="TVL14" s="2086"/>
      <c r="TVM14" s="2086"/>
      <c r="TVN14" s="2086"/>
      <c r="TVO14" s="2086"/>
      <c r="TVP14" s="2086"/>
      <c r="TVQ14" s="2086"/>
      <c r="TVR14" s="2086"/>
      <c r="TVS14" s="2086"/>
      <c r="TVT14" s="2086"/>
      <c r="TVU14" s="2086"/>
      <c r="TVV14" s="2086"/>
      <c r="TVW14" s="2086"/>
      <c r="TVX14" s="2086"/>
      <c r="TVY14" s="2086"/>
      <c r="TVZ14" s="2086"/>
      <c r="TWA14" s="2086"/>
      <c r="TWB14" s="2086"/>
      <c r="TWC14" s="2086"/>
      <c r="TWD14" s="2086"/>
      <c r="TWE14" s="2086"/>
      <c r="TWF14" s="2086"/>
      <c r="TWG14" s="2086"/>
      <c r="TWH14" s="2086"/>
      <c r="TWI14" s="2086"/>
      <c r="TWJ14" s="2086"/>
      <c r="TWK14" s="2086"/>
      <c r="TWL14" s="2086"/>
      <c r="TWM14" s="2086"/>
      <c r="TWN14" s="2086"/>
      <c r="TWO14" s="2086"/>
      <c r="TWP14" s="2086"/>
      <c r="TWQ14" s="2086"/>
      <c r="TWR14" s="2086"/>
      <c r="TWS14" s="2086"/>
      <c r="TWT14" s="2086"/>
      <c r="TWU14" s="2086"/>
      <c r="TWV14" s="2086"/>
      <c r="TWW14" s="2086"/>
      <c r="TWX14" s="2086"/>
      <c r="TWY14" s="2086"/>
      <c r="TWZ14" s="2086"/>
      <c r="TXA14" s="2086"/>
      <c r="TXB14" s="2086"/>
      <c r="TXC14" s="2086"/>
      <c r="TXD14" s="2086"/>
      <c r="TXE14" s="2086"/>
      <c r="TXF14" s="2086"/>
      <c r="TXG14" s="2086"/>
      <c r="TXH14" s="2086"/>
      <c r="TXI14" s="2086"/>
      <c r="TXJ14" s="2086"/>
      <c r="TXK14" s="2086"/>
      <c r="TXL14" s="2086"/>
      <c r="TXM14" s="2086"/>
      <c r="TXN14" s="2086"/>
      <c r="TXO14" s="2086"/>
      <c r="TXP14" s="2086"/>
      <c r="TXQ14" s="2086"/>
      <c r="TXR14" s="2086"/>
      <c r="TXS14" s="2086"/>
      <c r="TXT14" s="2086"/>
      <c r="TXU14" s="2086"/>
      <c r="TXV14" s="2086"/>
      <c r="TXW14" s="2086"/>
      <c r="TXX14" s="2086"/>
      <c r="TXY14" s="2086"/>
      <c r="TXZ14" s="2086"/>
      <c r="TYA14" s="2086"/>
      <c r="TYB14" s="2086"/>
      <c r="TYC14" s="2086"/>
      <c r="TYD14" s="2086"/>
      <c r="TYE14" s="2086"/>
      <c r="TYF14" s="2086"/>
      <c r="TYG14" s="2086"/>
      <c r="TYH14" s="2086"/>
      <c r="TYI14" s="2086"/>
      <c r="TYJ14" s="2086"/>
      <c r="TYK14" s="2086"/>
      <c r="TYL14" s="2086"/>
      <c r="TYM14" s="2086"/>
      <c r="TYN14" s="2086"/>
      <c r="TYO14" s="2086"/>
      <c r="TYP14" s="2086"/>
      <c r="TYQ14" s="2086"/>
      <c r="TYR14" s="2086"/>
      <c r="TYS14" s="2086"/>
      <c r="TYT14" s="2086"/>
      <c r="TYU14" s="2086"/>
      <c r="TYV14" s="2086"/>
      <c r="TYW14" s="2086"/>
      <c r="TYX14" s="2086"/>
      <c r="TYY14" s="2086"/>
      <c r="TYZ14" s="2086"/>
      <c r="TZA14" s="2086"/>
      <c r="TZB14" s="2086"/>
      <c r="TZC14" s="2086"/>
      <c r="TZD14" s="2086"/>
      <c r="TZE14" s="2086"/>
      <c r="TZF14" s="2086"/>
      <c r="TZG14" s="2086"/>
      <c r="TZH14" s="2086"/>
      <c r="TZI14" s="2086"/>
      <c r="TZJ14" s="2086"/>
      <c r="TZK14" s="2086"/>
      <c r="TZL14" s="2086"/>
      <c r="TZM14" s="2086"/>
      <c r="TZN14" s="2086"/>
      <c r="TZO14" s="2086"/>
      <c r="TZP14" s="2086"/>
      <c r="TZQ14" s="2086"/>
      <c r="TZR14" s="2086"/>
      <c r="TZS14" s="2086"/>
      <c r="TZT14" s="2086"/>
      <c r="TZU14" s="2086"/>
      <c r="TZV14" s="2086"/>
      <c r="TZW14" s="2086"/>
      <c r="TZX14" s="2086"/>
      <c r="TZY14" s="2086"/>
      <c r="TZZ14" s="2086"/>
      <c r="UAA14" s="2086"/>
      <c r="UAB14" s="2086"/>
      <c r="UAC14" s="2086"/>
      <c r="UAD14" s="2086"/>
      <c r="UAE14" s="2086"/>
      <c r="UAF14" s="2086"/>
      <c r="UAG14" s="2086"/>
      <c r="UAH14" s="2086"/>
      <c r="UAI14" s="2086"/>
      <c r="UAJ14" s="2086"/>
      <c r="UAK14" s="2086"/>
      <c r="UAL14" s="2086"/>
      <c r="UAM14" s="2086"/>
      <c r="UAN14" s="2086"/>
      <c r="UAO14" s="2086"/>
      <c r="UAP14" s="2086"/>
      <c r="UAQ14" s="2086"/>
      <c r="UAR14" s="2086"/>
      <c r="UAS14" s="2086"/>
      <c r="UAT14" s="2086"/>
      <c r="UAU14" s="2086"/>
      <c r="UAV14" s="2086"/>
      <c r="UAW14" s="2086"/>
      <c r="UAX14" s="2086"/>
      <c r="UAY14" s="2086"/>
      <c r="UAZ14" s="2086"/>
      <c r="UBA14" s="2086"/>
      <c r="UBB14" s="2086"/>
      <c r="UBC14" s="2086"/>
      <c r="UBD14" s="2086"/>
      <c r="UBE14" s="2086"/>
      <c r="UBF14" s="2086"/>
      <c r="UBG14" s="2086"/>
      <c r="UBH14" s="2086"/>
      <c r="UBI14" s="2086"/>
      <c r="UBJ14" s="2086"/>
      <c r="UBK14" s="2086"/>
      <c r="UBL14" s="2086"/>
      <c r="UBM14" s="2086"/>
      <c r="UBN14" s="2086"/>
      <c r="UBO14" s="2086"/>
      <c r="UBP14" s="2086"/>
      <c r="UBQ14" s="2086"/>
      <c r="UBR14" s="2086"/>
      <c r="UBS14" s="2086"/>
      <c r="UBT14" s="2086"/>
      <c r="UBU14" s="2086"/>
      <c r="UBV14" s="2086"/>
      <c r="UBW14" s="2086"/>
      <c r="UBX14" s="2086"/>
      <c r="UBY14" s="2086"/>
      <c r="UBZ14" s="2086"/>
      <c r="UCA14" s="2086"/>
      <c r="UCB14" s="2086"/>
      <c r="UCC14" s="2086"/>
      <c r="UCD14" s="2086"/>
      <c r="UCE14" s="2086"/>
      <c r="UCF14" s="2086"/>
      <c r="UCG14" s="2086"/>
      <c r="UCH14" s="2086"/>
      <c r="UCI14" s="2086"/>
      <c r="UCJ14" s="2086"/>
      <c r="UCK14" s="2086"/>
      <c r="UCL14" s="2086"/>
      <c r="UCM14" s="2086"/>
      <c r="UCN14" s="2086"/>
      <c r="UCO14" s="2086"/>
      <c r="UCP14" s="2086"/>
      <c r="UCQ14" s="2086"/>
      <c r="UCR14" s="2086"/>
      <c r="UCS14" s="2086"/>
      <c r="UCT14" s="2086"/>
      <c r="UCU14" s="2086"/>
      <c r="UCV14" s="2086"/>
      <c r="UCW14" s="2086"/>
      <c r="UCX14" s="2086"/>
      <c r="UCY14" s="2086"/>
      <c r="UCZ14" s="2086"/>
      <c r="UDA14" s="2086"/>
      <c r="UDB14" s="2086"/>
      <c r="UDC14" s="2086"/>
      <c r="UDD14" s="2086"/>
      <c r="UDE14" s="2086"/>
      <c r="UDF14" s="2086"/>
      <c r="UDG14" s="2086"/>
      <c r="UDH14" s="2086"/>
      <c r="UDI14" s="2086"/>
      <c r="UDJ14" s="2086"/>
      <c r="UDK14" s="2086"/>
      <c r="UDL14" s="2086"/>
      <c r="UDM14" s="2086"/>
      <c r="UDN14" s="2086"/>
      <c r="UDO14" s="2086"/>
      <c r="UDP14" s="2086"/>
      <c r="UDQ14" s="2086"/>
      <c r="UDR14" s="2086"/>
      <c r="UDS14" s="2086"/>
      <c r="UDT14" s="2086"/>
      <c r="UDU14" s="2086"/>
      <c r="UDV14" s="2086"/>
      <c r="UDW14" s="2086"/>
      <c r="UDX14" s="2086"/>
      <c r="UDY14" s="2086"/>
      <c r="UDZ14" s="2086"/>
      <c r="UEA14" s="2086"/>
      <c r="UEB14" s="2086"/>
      <c r="UEC14" s="2086"/>
      <c r="UED14" s="2086"/>
      <c r="UEE14" s="2086"/>
      <c r="UEF14" s="2086"/>
      <c r="UEG14" s="2086"/>
      <c r="UEH14" s="2086"/>
      <c r="UEI14" s="2086"/>
      <c r="UEJ14" s="2086"/>
      <c r="UEK14" s="2086"/>
      <c r="UEL14" s="2086"/>
      <c r="UEM14" s="2086"/>
      <c r="UEN14" s="2086"/>
      <c r="UEO14" s="2086"/>
      <c r="UEP14" s="2086"/>
      <c r="UEQ14" s="2086"/>
      <c r="UER14" s="2086"/>
      <c r="UES14" s="2086"/>
      <c r="UET14" s="2086"/>
      <c r="UEU14" s="2086"/>
      <c r="UEV14" s="2086"/>
      <c r="UEW14" s="2086"/>
      <c r="UEX14" s="2086"/>
      <c r="UEY14" s="2086"/>
      <c r="UEZ14" s="2086"/>
      <c r="UFA14" s="2086"/>
      <c r="UFB14" s="2086"/>
      <c r="UFC14" s="2086"/>
      <c r="UFD14" s="2086"/>
      <c r="UFE14" s="2086"/>
      <c r="UFF14" s="2086"/>
      <c r="UFG14" s="2086"/>
      <c r="UFH14" s="2086"/>
      <c r="UFI14" s="2086"/>
      <c r="UFJ14" s="2086"/>
      <c r="UFK14" s="2086"/>
      <c r="UFL14" s="2086"/>
      <c r="UFM14" s="2086"/>
      <c r="UFN14" s="2086"/>
      <c r="UFO14" s="2086"/>
      <c r="UFP14" s="2086"/>
      <c r="UFQ14" s="2086"/>
      <c r="UFR14" s="2086"/>
      <c r="UFS14" s="2086"/>
      <c r="UFT14" s="2086"/>
      <c r="UFU14" s="2086"/>
      <c r="UFV14" s="2086"/>
      <c r="UFW14" s="2086"/>
      <c r="UFX14" s="2086"/>
      <c r="UFY14" s="2086"/>
      <c r="UFZ14" s="2086"/>
      <c r="UGA14" s="2086"/>
      <c r="UGB14" s="2086"/>
      <c r="UGC14" s="2086"/>
      <c r="UGD14" s="2086"/>
      <c r="UGE14" s="2086"/>
      <c r="UGF14" s="2086"/>
      <c r="UGG14" s="2086"/>
      <c r="UGH14" s="2086"/>
      <c r="UGI14" s="2086"/>
      <c r="UGJ14" s="2086"/>
      <c r="UGK14" s="2086"/>
      <c r="UGL14" s="2086"/>
      <c r="UGM14" s="2086"/>
      <c r="UGN14" s="2086"/>
      <c r="UGO14" s="2086"/>
      <c r="UGP14" s="2086"/>
      <c r="UGQ14" s="2086"/>
      <c r="UGR14" s="2086"/>
      <c r="UGS14" s="2086"/>
      <c r="UGT14" s="2086"/>
      <c r="UGU14" s="2086"/>
      <c r="UGV14" s="2086"/>
      <c r="UGW14" s="2086"/>
      <c r="UGX14" s="2086"/>
      <c r="UGY14" s="2086"/>
      <c r="UGZ14" s="2086"/>
      <c r="UHA14" s="2086"/>
      <c r="UHB14" s="2086"/>
      <c r="UHC14" s="2086"/>
      <c r="UHD14" s="2086"/>
      <c r="UHE14" s="2086"/>
      <c r="UHF14" s="2086"/>
      <c r="UHG14" s="2086"/>
      <c r="UHH14" s="2086"/>
      <c r="UHI14" s="2086"/>
      <c r="UHJ14" s="2086"/>
      <c r="UHK14" s="2086"/>
      <c r="UHL14" s="2086"/>
      <c r="UHM14" s="2086"/>
      <c r="UHN14" s="2086"/>
      <c r="UHO14" s="2086"/>
      <c r="UHP14" s="2086"/>
      <c r="UHQ14" s="2086"/>
      <c r="UHR14" s="2086"/>
      <c r="UHS14" s="2086"/>
      <c r="UHT14" s="2086"/>
      <c r="UHU14" s="2086"/>
      <c r="UHV14" s="2086"/>
      <c r="UHW14" s="2086"/>
      <c r="UHX14" s="2086"/>
      <c r="UHY14" s="2086"/>
      <c r="UHZ14" s="2086"/>
      <c r="UIA14" s="2086"/>
      <c r="UIB14" s="2086"/>
      <c r="UIC14" s="2086"/>
      <c r="UID14" s="2086"/>
      <c r="UIE14" s="2086"/>
      <c r="UIF14" s="2086"/>
      <c r="UIG14" s="2086"/>
      <c r="UIH14" s="2086"/>
      <c r="UII14" s="2086"/>
      <c r="UIJ14" s="2086"/>
      <c r="UIK14" s="2086"/>
      <c r="UIL14" s="2086"/>
      <c r="UIM14" s="2086"/>
      <c r="UIN14" s="2086"/>
      <c r="UIO14" s="2086"/>
      <c r="UIP14" s="2086"/>
      <c r="UIQ14" s="2086"/>
      <c r="UIR14" s="2086"/>
      <c r="UIS14" s="2086"/>
      <c r="UIT14" s="2086"/>
      <c r="UIU14" s="2086"/>
      <c r="UIV14" s="2086"/>
      <c r="UIW14" s="2086"/>
      <c r="UIX14" s="2086"/>
      <c r="UIY14" s="2086"/>
      <c r="UIZ14" s="2086"/>
      <c r="UJA14" s="2086"/>
      <c r="UJB14" s="2086"/>
      <c r="UJC14" s="2086"/>
      <c r="UJD14" s="2086"/>
      <c r="UJE14" s="2086"/>
      <c r="UJF14" s="2086"/>
      <c r="UJG14" s="2086"/>
      <c r="UJH14" s="2086"/>
      <c r="UJI14" s="2086"/>
      <c r="UJJ14" s="2086"/>
      <c r="UJK14" s="2086"/>
      <c r="UJL14" s="2086"/>
      <c r="UJM14" s="2086"/>
      <c r="UJN14" s="2086"/>
      <c r="UJO14" s="2086"/>
      <c r="UJP14" s="2086"/>
      <c r="UJQ14" s="2086"/>
      <c r="UJR14" s="2086"/>
      <c r="UJS14" s="2086"/>
      <c r="UJT14" s="2086"/>
      <c r="UJU14" s="2086"/>
      <c r="UJV14" s="2086"/>
      <c r="UJW14" s="2086"/>
      <c r="UJX14" s="2086"/>
      <c r="UJY14" s="2086"/>
      <c r="UJZ14" s="2086"/>
      <c r="UKA14" s="2086"/>
      <c r="UKB14" s="2086"/>
      <c r="UKC14" s="2086"/>
      <c r="UKD14" s="2086"/>
      <c r="UKE14" s="2086"/>
      <c r="UKF14" s="2086"/>
      <c r="UKG14" s="2086"/>
      <c r="UKH14" s="2086"/>
      <c r="UKI14" s="2086"/>
      <c r="UKJ14" s="2086"/>
      <c r="UKK14" s="2086"/>
      <c r="UKL14" s="2086"/>
      <c r="UKM14" s="2086"/>
      <c r="UKN14" s="2086"/>
      <c r="UKO14" s="2086"/>
      <c r="UKP14" s="2086"/>
      <c r="UKQ14" s="2086"/>
      <c r="UKR14" s="2086"/>
      <c r="UKS14" s="2086"/>
      <c r="UKT14" s="2086"/>
      <c r="UKU14" s="2086"/>
      <c r="UKV14" s="2086"/>
      <c r="UKW14" s="2086"/>
      <c r="UKX14" s="2086"/>
      <c r="UKY14" s="2086"/>
      <c r="UKZ14" s="2086"/>
      <c r="ULA14" s="2086"/>
      <c r="ULB14" s="2086"/>
      <c r="ULC14" s="2086"/>
      <c r="ULD14" s="2086"/>
      <c r="ULE14" s="2086"/>
      <c r="ULF14" s="2086"/>
      <c r="ULG14" s="2086"/>
      <c r="ULH14" s="2086"/>
      <c r="ULI14" s="2086"/>
      <c r="ULJ14" s="2086"/>
      <c r="ULK14" s="2086"/>
      <c r="ULL14" s="2086"/>
      <c r="ULM14" s="2086"/>
      <c r="ULN14" s="2086"/>
      <c r="ULO14" s="2086"/>
      <c r="ULP14" s="2086"/>
      <c r="ULQ14" s="2086"/>
      <c r="ULR14" s="2086"/>
      <c r="ULS14" s="2086"/>
      <c r="ULT14" s="2086"/>
      <c r="ULU14" s="2086"/>
      <c r="ULV14" s="2086"/>
      <c r="ULW14" s="2086"/>
      <c r="ULX14" s="2086"/>
      <c r="ULY14" s="2086"/>
      <c r="ULZ14" s="2086"/>
      <c r="UMA14" s="2086"/>
      <c r="UMB14" s="2086"/>
      <c r="UMC14" s="2086"/>
      <c r="UMD14" s="2086"/>
      <c r="UME14" s="2086"/>
      <c r="UMF14" s="2086"/>
      <c r="UMG14" s="2086"/>
      <c r="UMH14" s="2086"/>
      <c r="UMI14" s="2086"/>
      <c r="UMJ14" s="2086"/>
      <c r="UMK14" s="2086"/>
      <c r="UML14" s="2086"/>
      <c r="UMM14" s="2086"/>
      <c r="UMN14" s="2086"/>
      <c r="UMO14" s="2086"/>
      <c r="UMP14" s="2086"/>
      <c r="UMQ14" s="2086"/>
      <c r="UMR14" s="2086"/>
      <c r="UMS14" s="2086"/>
      <c r="UMT14" s="2086"/>
      <c r="UMU14" s="2086"/>
      <c r="UMV14" s="2086"/>
      <c r="UMW14" s="2086"/>
      <c r="UMX14" s="2086"/>
      <c r="UMY14" s="2086"/>
      <c r="UMZ14" s="2086"/>
      <c r="UNA14" s="2086"/>
      <c r="UNB14" s="2086"/>
      <c r="UNC14" s="2086"/>
      <c r="UND14" s="2086"/>
      <c r="UNE14" s="2086"/>
      <c r="UNF14" s="2086"/>
      <c r="UNG14" s="2086"/>
      <c r="UNH14" s="2086"/>
      <c r="UNI14" s="2086"/>
      <c r="UNJ14" s="2086"/>
      <c r="UNK14" s="2086"/>
      <c r="UNL14" s="2086"/>
      <c r="UNM14" s="2086"/>
      <c r="UNN14" s="2086"/>
      <c r="UNO14" s="2086"/>
      <c r="UNP14" s="2086"/>
      <c r="UNQ14" s="2086"/>
      <c r="UNR14" s="2086"/>
      <c r="UNS14" s="2086"/>
      <c r="UNT14" s="2086"/>
      <c r="UNU14" s="2086"/>
      <c r="UNV14" s="2086"/>
      <c r="UNW14" s="2086"/>
      <c r="UNX14" s="2086"/>
      <c r="UNY14" s="2086"/>
      <c r="UNZ14" s="2086"/>
      <c r="UOA14" s="2086"/>
      <c r="UOB14" s="2086"/>
      <c r="UOC14" s="2086"/>
      <c r="UOD14" s="2086"/>
      <c r="UOE14" s="2086"/>
      <c r="UOF14" s="2086"/>
      <c r="UOG14" s="2086"/>
      <c r="UOH14" s="2086"/>
      <c r="UOI14" s="2086"/>
      <c r="UOJ14" s="2086"/>
      <c r="UOK14" s="2086"/>
      <c r="UOL14" s="2086"/>
      <c r="UOM14" s="2086"/>
      <c r="UON14" s="2086"/>
      <c r="UOO14" s="2086"/>
      <c r="UOP14" s="2086"/>
      <c r="UOQ14" s="2086"/>
      <c r="UOR14" s="2086"/>
      <c r="UOS14" s="2086"/>
      <c r="UOT14" s="2086"/>
      <c r="UOU14" s="2086"/>
      <c r="UOV14" s="2086"/>
      <c r="UOW14" s="2086"/>
      <c r="UOX14" s="2086"/>
      <c r="UOY14" s="2086"/>
      <c r="UOZ14" s="2086"/>
      <c r="UPA14" s="2086"/>
      <c r="UPB14" s="2086"/>
      <c r="UPC14" s="2086"/>
      <c r="UPD14" s="2086"/>
      <c r="UPE14" s="2086"/>
      <c r="UPF14" s="2086"/>
      <c r="UPG14" s="2086"/>
      <c r="UPH14" s="2086"/>
      <c r="UPI14" s="2086"/>
      <c r="UPJ14" s="2086"/>
      <c r="UPK14" s="2086"/>
      <c r="UPL14" s="2086"/>
      <c r="UPM14" s="2086"/>
      <c r="UPN14" s="2086"/>
      <c r="UPO14" s="2086"/>
      <c r="UPP14" s="2086"/>
      <c r="UPQ14" s="2086"/>
      <c r="UPR14" s="2086"/>
      <c r="UPS14" s="2086"/>
      <c r="UPT14" s="2086"/>
      <c r="UPU14" s="2086"/>
      <c r="UPV14" s="2086"/>
      <c r="UPW14" s="2086"/>
      <c r="UPX14" s="2086"/>
      <c r="UPY14" s="2086"/>
      <c r="UPZ14" s="2086"/>
      <c r="UQA14" s="2086"/>
      <c r="UQB14" s="2086"/>
      <c r="UQC14" s="2086"/>
      <c r="UQD14" s="2086"/>
      <c r="UQE14" s="2086"/>
      <c r="UQF14" s="2086"/>
      <c r="UQG14" s="2086"/>
      <c r="UQH14" s="2086"/>
      <c r="UQI14" s="2086"/>
      <c r="UQJ14" s="2086"/>
      <c r="UQK14" s="2086"/>
      <c r="UQL14" s="2086"/>
      <c r="UQM14" s="2086"/>
      <c r="UQN14" s="2086"/>
      <c r="UQO14" s="2086"/>
      <c r="UQP14" s="2086"/>
      <c r="UQQ14" s="2086"/>
      <c r="UQR14" s="2086"/>
      <c r="UQS14" s="2086"/>
      <c r="UQT14" s="2086"/>
      <c r="UQU14" s="2086"/>
      <c r="UQV14" s="2086"/>
      <c r="UQW14" s="2086"/>
      <c r="UQX14" s="2086"/>
      <c r="UQY14" s="2086"/>
      <c r="UQZ14" s="2086"/>
      <c r="URA14" s="2086"/>
      <c r="URB14" s="2086"/>
      <c r="URC14" s="2086"/>
      <c r="URD14" s="2086"/>
      <c r="URE14" s="2086"/>
      <c r="URF14" s="2086"/>
      <c r="URG14" s="2086"/>
      <c r="URH14" s="2086"/>
      <c r="URI14" s="2086"/>
      <c r="URJ14" s="2086"/>
      <c r="URK14" s="2086"/>
      <c r="URL14" s="2086"/>
      <c r="URM14" s="2086"/>
      <c r="URN14" s="2086"/>
      <c r="URO14" s="2086"/>
      <c r="URP14" s="2086"/>
      <c r="URQ14" s="2086"/>
      <c r="URR14" s="2086"/>
      <c r="URS14" s="2086"/>
      <c r="URT14" s="2086"/>
      <c r="URU14" s="2086"/>
      <c r="URV14" s="2086"/>
      <c r="URW14" s="2086"/>
      <c r="URX14" s="2086"/>
      <c r="URY14" s="2086"/>
      <c r="URZ14" s="2086"/>
      <c r="USA14" s="2086"/>
      <c r="USB14" s="2086"/>
      <c r="USC14" s="2086"/>
      <c r="USD14" s="2086"/>
      <c r="USE14" s="2086"/>
      <c r="USF14" s="2086"/>
      <c r="USG14" s="2086"/>
      <c r="USH14" s="2086"/>
      <c r="USI14" s="2086"/>
      <c r="USJ14" s="2086"/>
      <c r="USK14" s="2086"/>
      <c r="USL14" s="2086"/>
      <c r="USM14" s="2086"/>
      <c r="USN14" s="2086"/>
      <c r="USO14" s="2086"/>
      <c r="USP14" s="2086"/>
      <c r="USQ14" s="2086"/>
      <c r="USR14" s="2086"/>
      <c r="USS14" s="2086"/>
      <c r="UST14" s="2086"/>
      <c r="USU14" s="2086"/>
      <c r="USV14" s="2086"/>
      <c r="USW14" s="2086"/>
      <c r="USX14" s="2086"/>
      <c r="USY14" s="2086"/>
      <c r="USZ14" s="2086"/>
      <c r="UTA14" s="2086"/>
      <c r="UTB14" s="2086"/>
      <c r="UTC14" s="2086"/>
      <c r="UTD14" s="2086"/>
      <c r="UTE14" s="2086"/>
      <c r="UTF14" s="2086"/>
      <c r="UTG14" s="2086"/>
      <c r="UTH14" s="2086"/>
      <c r="UTI14" s="2086"/>
      <c r="UTJ14" s="2086"/>
      <c r="UTK14" s="2086"/>
      <c r="UTL14" s="2086"/>
      <c r="UTM14" s="2086"/>
      <c r="UTN14" s="2086"/>
      <c r="UTO14" s="2086"/>
      <c r="UTP14" s="2086"/>
      <c r="UTQ14" s="2086"/>
      <c r="UTR14" s="2086"/>
      <c r="UTS14" s="2086"/>
      <c r="UTT14" s="2086"/>
      <c r="UTU14" s="2086"/>
      <c r="UTV14" s="2086"/>
      <c r="UTW14" s="2086"/>
      <c r="UTX14" s="2086"/>
      <c r="UTY14" s="2086"/>
      <c r="UTZ14" s="2086"/>
      <c r="UUA14" s="2086"/>
      <c r="UUB14" s="2086"/>
      <c r="UUC14" s="2086"/>
      <c r="UUD14" s="2086"/>
      <c r="UUE14" s="2086"/>
      <c r="UUF14" s="2086"/>
      <c r="UUG14" s="2086"/>
      <c r="UUH14" s="2086"/>
      <c r="UUI14" s="2086"/>
      <c r="UUJ14" s="2086"/>
      <c r="UUK14" s="2086"/>
      <c r="UUL14" s="2086"/>
      <c r="UUM14" s="2086"/>
      <c r="UUN14" s="2086"/>
      <c r="UUO14" s="2086"/>
      <c r="UUP14" s="2086"/>
      <c r="UUQ14" s="2086"/>
      <c r="UUR14" s="2086"/>
      <c r="UUS14" s="2086"/>
      <c r="UUT14" s="2086"/>
      <c r="UUU14" s="2086"/>
      <c r="UUV14" s="2086"/>
      <c r="UUW14" s="2086"/>
      <c r="UUX14" s="2086"/>
      <c r="UUY14" s="2086"/>
      <c r="UUZ14" s="2086"/>
      <c r="UVA14" s="2086"/>
      <c r="UVB14" s="2086"/>
      <c r="UVC14" s="2086"/>
      <c r="UVD14" s="2086"/>
      <c r="UVE14" s="2086"/>
      <c r="UVF14" s="2086"/>
      <c r="UVG14" s="2086"/>
      <c r="UVH14" s="2086"/>
      <c r="UVI14" s="2086"/>
      <c r="UVJ14" s="2086"/>
      <c r="UVK14" s="2086"/>
      <c r="UVL14" s="2086"/>
      <c r="UVM14" s="2086"/>
      <c r="UVN14" s="2086"/>
      <c r="UVO14" s="2086"/>
      <c r="UVP14" s="2086"/>
      <c r="UVQ14" s="2086"/>
      <c r="UVR14" s="2086"/>
      <c r="UVS14" s="2086"/>
      <c r="UVT14" s="2086"/>
      <c r="UVU14" s="2086"/>
      <c r="UVV14" s="2086"/>
      <c r="UVW14" s="2086"/>
      <c r="UVX14" s="2086"/>
      <c r="UVY14" s="2086"/>
      <c r="UVZ14" s="2086"/>
      <c r="UWA14" s="2086"/>
      <c r="UWB14" s="2086"/>
      <c r="UWC14" s="2086"/>
      <c r="UWD14" s="2086"/>
      <c r="UWE14" s="2086"/>
      <c r="UWF14" s="2086"/>
      <c r="UWG14" s="2086"/>
      <c r="UWH14" s="2086"/>
      <c r="UWI14" s="2086"/>
      <c r="UWJ14" s="2086"/>
      <c r="UWK14" s="2086"/>
      <c r="UWL14" s="2086"/>
      <c r="UWM14" s="2086"/>
      <c r="UWN14" s="2086"/>
      <c r="UWO14" s="2086"/>
      <c r="UWP14" s="2086"/>
      <c r="UWQ14" s="2086"/>
      <c r="UWR14" s="2086"/>
      <c r="UWS14" s="2086"/>
      <c r="UWT14" s="2086"/>
      <c r="UWU14" s="2086"/>
      <c r="UWV14" s="2086"/>
      <c r="UWW14" s="2086"/>
      <c r="UWX14" s="2086"/>
      <c r="UWY14" s="2086"/>
      <c r="UWZ14" s="2086"/>
      <c r="UXA14" s="2086"/>
      <c r="UXB14" s="2086"/>
      <c r="UXC14" s="2086"/>
      <c r="UXD14" s="2086"/>
      <c r="UXE14" s="2086"/>
      <c r="UXF14" s="2086"/>
      <c r="UXG14" s="2086"/>
      <c r="UXH14" s="2086"/>
      <c r="UXI14" s="2086"/>
      <c r="UXJ14" s="2086"/>
      <c r="UXK14" s="2086"/>
      <c r="UXL14" s="2086"/>
      <c r="UXM14" s="2086"/>
      <c r="UXN14" s="2086"/>
      <c r="UXO14" s="2086"/>
      <c r="UXP14" s="2086"/>
      <c r="UXQ14" s="2086"/>
      <c r="UXR14" s="2086"/>
      <c r="UXS14" s="2086"/>
      <c r="UXT14" s="2086"/>
      <c r="UXU14" s="2086"/>
      <c r="UXV14" s="2086"/>
      <c r="UXW14" s="2086"/>
      <c r="UXX14" s="2086"/>
      <c r="UXY14" s="2086"/>
      <c r="UXZ14" s="2086"/>
      <c r="UYA14" s="2086"/>
      <c r="UYB14" s="2086"/>
      <c r="UYC14" s="2086"/>
      <c r="UYD14" s="2086"/>
      <c r="UYE14" s="2086"/>
      <c r="UYF14" s="2086"/>
      <c r="UYG14" s="2086"/>
      <c r="UYH14" s="2086"/>
      <c r="UYI14" s="2086"/>
      <c r="UYJ14" s="2086"/>
      <c r="UYK14" s="2086"/>
      <c r="UYL14" s="2086"/>
      <c r="UYM14" s="2086"/>
      <c r="UYN14" s="2086"/>
      <c r="UYO14" s="2086"/>
      <c r="UYP14" s="2086"/>
      <c r="UYQ14" s="2086"/>
      <c r="UYR14" s="2086"/>
      <c r="UYS14" s="2086"/>
      <c r="UYT14" s="2086"/>
      <c r="UYU14" s="2086"/>
      <c r="UYV14" s="2086"/>
      <c r="UYW14" s="2086"/>
      <c r="UYX14" s="2086"/>
      <c r="UYY14" s="2086"/>
      <c r="UYZ14" s="2086"/>
      <c r="UZA14" s="2086"/>
      <c r="UZB14" s="2086"/>
      <c r="UZC14" s="2086"/>
      <c r="UZD14" s="2086"/>
      <c r="UZE14" s="2086"/>
      <c r="UZF14" s="2086"/>
      <c r="UZG14" s="2086"/>
      <c r="UZH14" s="2086"/>
      <c r="UZI14" s="2086"/>
      <c r="UZJ14" s="2086"/>
      <c r="UZK14" s="2086"/>
      <c r="UZL14" s="2086"/>
      <c r="UZM14" s="2086"/>
      <c r="UZN14" s="2086"/>
      <c r="UZO14" s="2086"/>
      <c r="UZP14" s="2086"/>
      <c r="UZQ14" s="2086"/>
      <c r="UZR14" s="2086"/>
      <c r="UZS14" s="2086"/>
      <c r="UZT14" s="2086"/>
      <c r="UZU14" s="2086"/>
      <c r="UZV14" s="2086"/>
      <c r="UZW14" s="2086"/>
      <c r="UZX14" s="2086"/>
      <c r="UZY14" s="2086"/>
      <c r="UZZ14" s="2086"/>
      <c r="VAA14" s="2086"/>
      <c r="VAB14" s="2086"/>
      <c r="VAC14" s="2086"/>
      <c r="VAD14" s="2086"/>
      <c r="VAE14" s="2086"/>
      <c r="VAF14" s="2086"/>
      <c r="VAG14" s="2086"/>
      <c r="VAH14" s="2086"/>
      <c r="VAI14" s="2086"/>
      <c r="VAJ14" s="2086"/>
      <c r="VAK14" s="2086"/>
      <c r="VAL14" s="2086"/>
      <c r="VAM14" s="2086"/>
      <c r="VAN14" s="2086"/>
      <c r="VAO14" s="2086"/>
      <c r="VAP14" s="2086"/>
      <c r="VAQ14" s="2086"/>
      <c r="VAR14" s="2086"/>
      <c r="VAS14" s="2086"/>
      <c r="VAT14" s="2086"/>
      <c r="VAU14" s="2086"/>
      <c r="VAV14" s="2086"/>
      <c r="VAW14" s="2086"/>
      <c r="VAX14" s="2086"/>
      <c r="VAY14" s="2086"/>
      <c r="VAZ14" s="2086"/>
      <c r="VBA14" s="2086"/>
      <c r="VBB14" s="2086"/>
      <c r="VBC14" s="2086"/>
      <c r="VBD14" s="2086"/>
      <c r="VBE14" s="2086"/>
      <c r="VBF14" s="2086"/>
      <c r="VBG14" s="2086"/>
      <c r="VBH14" s="2086"/>
      <c r="VBI14" s="2086"/>
      <c r="VBJ14" s="2086"/>
      <c r="VBK14" s="2086"/>
      <c r="VBL14" s="2086"/>
      <c r="VBM14" s="2086"/>
      <c r="VBN14" s="2086"/>
      <c r="VBO14" s="2086"/>
      <c r="VBP14" s="2086"/>
      <c r="VBQ14" s="2086"/>
      <c r="VBR14" s="2086"/>
      <c r="VBS14" s="2086"/>
      <c r="VBT14" s="2086"/>
      <c r="VBU14" s="2086"/>
      <c r="VBV14" s="2086"/>
      <c r="VBW14" s="2086"/>
      <c r="VBX14" s="2086"/>
      <c r="VBY14" s="2086"/>
      <c r="VBZ14" s="2086"/>
      <c r="VCA14" s="2086"/>
      <c r="VCB14" s="2086"/>
      <c r="VCC14" s="2086"/>
      <c r="VCD14" s="2086"/>
      <c r="VCE14" s="2086"/>
      <c r="VCF14" s="2086"/>
      <c r="VCG14" s="2086"/>
      <c r="VCH14" s="2086"/>
      <c r="VCI14" s="2086"/>
      <c r="VCJ14" s="2086"/>
      <c r="VCK14" s="2086"/>
      <c r="VCL14" s="2086"/>
      <c r="VCM14" s="2086"/>
      <c r="VCN14" s="2086"/>
      <c r="VCO14" s="2086"/>
      <c r="VCP14" s="2086"/>
      <c r="VCQ14" s="2086"/>
      <c r="VCR14" s="2086"/>
      <c r="VCS14" s="2086"/>
      <c r="VCT14" s="2086"/>
      <c r="VCU14" s="2086"/>
      <c r="VCV14" s="2086"/>
      <c r="VCW14" s="2086"/>
      <c r="VCX14" s="2086"/>
      <c r="VCY14" s="2086"/>
      <c r="VCZ14" s="2086"/>
      <c r="VDA14" s="2086"/>
      <c r="VDB14" s="2086"/>
      <c r="VDC14" s="2086"/>
      <c r="VDD14" s="2086"/>
      <c r="VDE14" s="2086"/>
      <c r="VDF14" s="2086"/>
      <c r="VDG14" s="2086"/>
      <c r="VDH14" s="2086"/>
      <c r="VDI14" s="2086"/>
      <c r="VDJ14" s="2086"/>
      <c r="VDK14" s="2086"/>
      <c r="VDL14" s="2086"/>
      <c r="VDM14" s="2086"/>
      <c r="VDN14" s="2086"/>
      <c r="VDO14" s="2086"/>
      <c r="VDP14" s="2086"/>
      <c r="VDQ14" s="2086"/>
      <c r="VDR14" s="2086"/>
      <c r="VDS14" s="2086"/>
      <c r="VDT14" s="2086"/>
      <c r="VDU14" s="2086"/>
      <c r="VDV14" s="2086"/>
      <c r="VDW14" s="2086"/>
      <c r="VDX14" s="2086"/>
      <c r="VDY14" s="2086"/>
      <c r="VDZ14" s="2086"/>
      <c r="VEA14" s="2086"/>
      <c r="VEB14" s="2086"/>
      <c r="VEC14" s="2086"/>
      <c r="VED14" s="2086"/>
      <c r="VEE14" s="2086"/>
      <c r="VEF14" s="2086"/>
      <c r="VEG14" s="2086"/>
      <c r="VEH14" s="2086"/>
      <c r="VEI14" s="2086"/>
      <c r="VEJ14" s="2086"/>
      <c r="VEK14" s="2086"/>
      <c r="VEL14" s="2086"/>
      <c r="VEM14" s="2086"/>
      <c r="VEN14" s="2086"/>
      <c r="VEO14" s="2086"/>
      <c r="VEP14" s="2086"/>
      <c r="VEQ14" s="2086"/>
      <c r="VER14" s="2086"/>
      <c r="VES14" s="2086"/>
      <c r="VET14" s="2086"/>
      <c r="VEU14" s="2086"/>
      <c r="VEV14" s="2086"/>
      <c r="VEW14" s="2086"/>
      <c r="VEX14" s="2086"/>
      <c r="VEY14" s="2086"/>
      <c r="VEZ14" s="2086"/>
      <c r="VFA14" s="2086"/>
      <c r="VFB14" s="2086"/>
      <c r="VFC14" s="2086"/>
      <c r="VFD14" s="2086"/>
      <c r="VFE14" s="2086"/>
      <c r="VFF14" s="2086"/>
      <c r="VFG14" s="2086"/>
      <c r="VFH14" s="2086"/>
      <c r="VFI14" s="2086"/>
      <c r="VFJ14" s="2086"/>
      <c r="VFK14" s="2086"/>
      <c r="VFL14" s="2086"/>
      <c r="VFM14" s="2086"/>
      <c r="VFN14" s="2086"/>
      <c r="VFO14" s="2086"/>
      <c r="VFP14" s="2086"/>
      <c r="VFQ14" s="2086"/>
      <c r="VFR14" s="2086"/>
      <c r="VFS14" s="2086"/>
      <c r="VFT14" s="2086"/>
      <c r="VFU14" s="2086"/>
      <c r="VFV14" s="2086"/>
      <c r="VFW14" s="2086"/>
      <c r="VFX14" s="2086"/>
      <c r="VFY14" s="2086"/>
      <c r="VFZ14" s="2086"/>
      <c r="VGA14" s="2086"/>
      <c r="VGB14" s="2086"/>
      <c r="VGC14" s="2086"/>
      <c r="VGD14" s="2086"/>
      <c r="VGE14" s="2086"/>
      <c r="VGF14" s="2086"/>
      <c r="VGG14" s="2086"/>
      <c r="VGH14" s="2086"/>
      <c r="VGI14" s="2086"/>
      <c r="VGJ14" s="2086"/>
      <c r="VGK14" s="2086"/>
      <c r="VGL14" s="2086"/>
      <c r="VGM14" s="2086"/>
      <c r="VGN14" s="2086"/>
      <c r="VGO14" s="2086"/>
      <c r="VGP14" s="2086"/>
      <c r="VGQ14" s="2086"/>
      <c r="VGR14" s="2086"/>
      <c r="VGS14" s="2086"/>
      <c r="VGT14" s="2086"/>
      <c r="VGU14" s="2086"/>
      <c r="VGV14" s="2086"/>
      <c r="VGW14" s="2086"/>
      <c r="VGX14" s="2086"/>
      <c r="VGY14" s="2086"/>
      <c r="VGZ14" s="2086"/>
      <c r="VHA14" s="2086"/>
      <c r="VHB14" s="2086"/>
      <c r="VHC14" s="2086"/>
      <c r="VHD14" s="2086"/>
      <c r="VHE14" s="2086"/>
      <c r="VHF14" s="2086"/>
      <c r="VHG14" s="2086"/>
      <c r="VHH14" s="2086"/>
      <c r="VHI14" s="2086"/>
      <c r="VHJ14" s="2086"/>
      <c r="VHK14" s="2086"/>
      <c r="VHL14" s="2086"/>
      <c r="VHM14" s="2086"/>
      <c r="VHN14" s="2086"/>
      <c r="VHO14" s="2086"/>
      <c r="VHP14" s="2086"/>
      <c r="VHQ14" s="2086"/>
      <c r="VHR14" s="2086"/>
      <c r="VHS14" s="2086"/>
      <c r="VHT14" s="2086"/>
      <c r="VHU14" s="2086"/>
      <c r="VHV14" s="2086"/>
      <c r="VHW14" s="2086"/>
      <c r="VHX14" s="2086"/>
      <c r="VHY14" s="2086"/>
      <c r="VHZ14" s="2086"/>
      <c r="VIA14" s="2086"/>
      <c r="VIB14" s="2086"/>
      <c r="VIC14" s="2086"/>
      <c r="VID14" s="2086"/>
      <c r="VIE14" s="2086"/>
      <c r="VIF14" s="2086"/>
      <c r="VIG14" s="2086"/>
      <c r="VIH14" s="2086"/>
      <c r="VII14" s="2086"/>
      <c r="VIJ14" s="2086"/>
      <c r="VIK14" s="2086"/>
      <c r="VIL14" s="2086"/>
      <c r="VIM14" s="2086"/>
      <c r="VIN14" s="2086"/>
      <c r="VIO14" s="2086"/>
      <c r="VIP14" s="2086"/>
      <c r="VIQ14" s="2086"/>
      <c r="VIR14" s="2086"/>
      <c r="VIS14" s="2086"/>
      <c r="VIT14" s="2086"/>
      <c r="VIU14" s="2086"/>
      <c r="VIV14" s="2086"/>
      <c r="VIW14" s="2086"/>
      <c r="VIX14" s="2086"/>
      <c r="VIY14" s="2086"/>
      <c r="VIZ14" s="2086"/>
      <c r="VJA14" s="2086"/>
      <c r="VJB14" s="2086"/>
      <c r="VJC14" s="2086"/>
      <c r="VJD14" s="2086"/>
      <c r="VJE14" s="2086"/>
      <c r="VJF14" s="2086"/>
      <c r="VJG14" s="2086"/>
      <c r="VJH14" s="2086"/>
      <c r="VJI14" s="2086"/>
      <c r="VJJ14" s="2086"/>
      <c r="VJK14" s="2086"/>
      <c r="VJL14" s="2086"/>
      <c r="VJM14" s="2086"/>
      <c r="VJN14" s="2086"/>
      <c r="VJO14" s="2086"/>
      <c r="VJP14" s="2086"/>
      <c r="VJQ14" s="2086"/>
      <c r="VJR14" s="2086"/>
      <c r="VJS14" s="2086"/>
      <c r="VJT14" s="2086"/>
      <c r="VJU14" s="2086"/>
      <c r="VJV14" s="2086"/>
      <c r="VJW14" s="2086"/>
      <c r="VJX14" s="2086"/>
      <c r="VJY14" s="2086"/>
      <c r="VJZ14" s="2086"/>
      <c r="VKA14" s="2086"/>
      <c r="VKB14" s="2086"/>
      <c r="VKC14" s="2086"/>
      <c r="VKD14" s="2086"/>
      <c r="VKE14" s="2086"/>
      <c r="VKF14" s="2086"/>
      <c r="VKG14" s="2086"/>
      <c r="VKH14" s="2086"/>
      <c r="VKI14" s="2086"/>
      <c r="VKJ14" s="2086"/>
      <c r="VKK14" s="2086"/>
      <c r="VKL14" s="2086"/>
      <c r="VKM14" s="2086"/>
      <c r="VKN14" s="2086"/>
      <c r="VKO14" s="2086"/>
      <c r="VKP14" s="2086"/>
      <c r="VKQ14" s="2086"/>
      <c r="VKR14" s="2086"/>
      <c r="VKS14" s="2086"/>
      <c r="VKT14" s="2086"/>
      <c r="VKU14" s="2086"/>
      <c r="VKV14" s="2086"/>
      <c r="VKW14" s="2086"/>
      <c r="VKX14" s="2086"/>
      <c r="VKY14" s="2086"/>
      <c r="VKZ14" s="2086"/>
      <c r="VLA14" s="2086"/>
      <c r="VLB14" s="2086"/>
      <c r="VLC14" s="2086"/>
      <c r="VLD14" s="2086"/>
      <c r="VLE14" s="2086"/>
      <c r="VLF14" s="2086"/>
      <c r="VLG14" s="2086"/>
      <c r="VLH14" s="2086"/>
      <c r="VLI14" s="2086"/>
      <c r="VLJ14" s="2086"/>
      <c r="VLK14" s="2086"/>
      <c r="VLL14" s="2086"/>
      <c r="VLM14" s="2086"/>
      <c r="VLN14" s="2086"/>
      <c r="VLO14" s="2086"/>
      <c r="VLP14" s="2086"/>
      <c r="VLQ14" s="2086"/>
      <c r="VLR14" s="2086"/>
      <c r="VLS14" s="2086"/>
      <c r="VLT14" s="2086"/>
      <c r="VLU14" s="2086"/>
      <c r="VLV14" s="2086"/>
      <c r="VLW14" s="2086"/>
      <c r="VLX14" s="2086"/>
      <c r="VLY14" s="2086"/>
      <c r="VLZ14" s="2086"/>
      <c r="VMA14" s="2086"/>
      <c r="VMB14" s="2086"/>
      <c r="VMC14" s="2086"/>
      <c r="VMD14" s="2086"/>
      <c r="VME14" s="2086"/>
      <c r="VMF14" s="2086"/>
      <c r="VMG14" s="2086"/>
      <c r="VMH14" s="2086"/>
      <c r="VMI14" s="2086"/>
      <c r="VMJ14" s="2086"/>
      <c r="VMK14" s="2086"/>
      <c r="VML14" s="2086"/>
      <c r="VMM14" s="2086"/>
      <c r="VMN14" s="2086"/>
      <c r="VMO14" s="2086"/>
      <c r="VMP14" s="2086"/>
      <c r="VMQ14" s="2086"/>
      <c r="VMR14" s="2086"/>
      <c r="VMS14" s="2086"/>
      <c r="VMT14" s="2086"/>
      <c r="VMU14" s="2086"/>
      <c r="VMV14" s="2086"/>
      <c r="VMW14" s="2086"/>
      <c r="VMX14" s="2086"/>
      <c r="VMY14" s="2086"/>
      <c r="VMZ14" s="2086"/>
      <c r="VNA14" s="2086"/>
      <c r="VNB14" s="2086"/>
      <c r="VNC14" s="2086"/>
      <c r="VND14" s="2086"/>
      <c r="VNE14" s="2086"/>
      <c r="VNF14" s="2086"/>
      <c r="VNG14" s="2086"/>
      <c r="VNH14" s="2086"/>
      <c r="VNI14" s="2086"/>
      <c r="VNJ14" s="2086"/>
      <c r="VNK14" s="2086"/>
      <c r="VNL14" s="2086"/>
      <c r="VNM14" s="2086"/>
      <c r="VNN14" s="2086"/>
      <c r="VNO14" s="2086"/>
      <c r="VNP14" s="2086"/>
      <c r="VNQ14" s="2086"/>
      <c r="VNR14" s="2086"/>
      <c r="VNS14" s="2086"/>
      <c r="VNT14" s="2086"/>
      <c r="VNU14" s="2086"/>
      <c r="VNV14" s="2086"/>
      <c r="VNW14" s="2086"/>
      <c r="VNX14" s="2086"/>
      <c r="VNY14" s="2086"/>
      <c r="VNZ14" s="2086"/>
      <c r="VOA14" s="2086"/>
      <c r="VOB14" s="2086"/>
      <c r="VOC14" s="2086"/>
      <c r="VOD14" s="2086"/>
      <c r="VOE14" s="2086"/>
      <c r="VOF14" s="2086"/>
      <c r="VOG14" s="2086"/>
      <c r="VOH14" s="2086"/>
      <c r="VOI14" s="2086"/>
      <c r="VOJ14" s="2086"/>
      <c r="VOK14" s="2086"/>
      <c r="VOL14" s="2086"/>
      <c r="VOM14" s="2086"/>
      <c r="VON14" s="2086"/>
      <c r="VOO14" s="2086"/>
      <c r="VOP14" s="2086"/>
      <c r="VOQ14" s="2086"/>
      <c r="VOR14" s="2086"/>
      <c r="VOS14" s="2086"/>
      <c r="VOT14" s="2086"/>
      <c r="VOU14" s="2086"/>
      <c r="VOV14" s="2086"/>
      <c r="VOW14" s="2086"/>
      <c r="VOX14" s="2086"/>
      <c r="VOY14" s="2086"/>
      <c r="VOZ14" s="2086"/>
      <c r="VPA14" s="2086"/>
      <c r="VPB14" s="2086"/>
      <c r="VPC14" s="2086"/>
      <c r="VPD14" s="2086"/>
      <c r="VPE14" s="2086"/>
      <c r="VPF14" s="2086"/>
      <c r="VPG14" s="2086"/>
      <c r="VPH14" s="2086"/>
      <c r="VPI14" s="2086"/>
      <c r="VPJ14" s="2086"/>
      <c r="VPK14" s="2086"/>
      <c r="VPL14" s="2086"/>
      <c r="VPM14" s="2086"/>
      <c r="VPN14" s="2086"/>
      <c r="VPO14" s="2086"/>
      <c r="VPP14" s="2086"/>
      <c r="VPQ14" s="2086"/>
      <c r="VPR14" s="2086"/>
      <c r="VPS14" s="2086"/>
      <c r="VPT14" s="2086"/>
      <c r="VPU14" s="2086"/>
      <c r="VPV14" s="2086"/>
      <c r="VPW14" s="2086"/>
      <c r="VPX14" s="2086"/>
      <c r="VPY14" s="2086"/>
      <c r="VPZ14" s="2086"/>
      <c r="VQA14" s="2086"/>
      <c r="VQB14" s="2086"/>
      <c r="VQC14" s="2086"/>
      <c r="VQD14" s="2086"/>
      <c r="VQE14" s="2086"/>
      <c r="VQF14" s="2086"/>
      <c r="VQG14" s="2086"/>
      <c r="VQH14" s="2086"/>
      <c r="VQI14" s="2086"/>
      <c r="VQJ14" s="2086"/>
      <c r="VQK14" s="2086"/>
      <c r="VQL14" s="2086"/>
      <c r="VQM14" s="2086"/>
      <c r="VQN14" s="2086"/>
      <c r="VQO14" s="2086"/>
      <c r="VQP14" s="2086"/>
      <c r="VQQ14" s="2086"/>
      <c r="VQR14" s="2086"/>
      <c r="VQS14" s="2086"/>
      <c r="VQT14" s="2086"/>
      <c r="VQU14" s="2086"/>
      <c r="VQV14" s="2086"/>
      <c r="VQW14" s="2086"/>
      <c r="VQX14" s="2086"/>
      <c r="VQY14" s="2086"/>
      <c r="VQZ14" s="2086"/>
      <c r="VRA14" s="2086"/>
      <c r="VRB14" s="2086"/>
      <c r="VRC14" s="2086"/>
      <c r="VRD14" s="2086"/>
      <c r="VRE14" s="2086"/>
      <c r="VRF14" s="2086"/>
      <c r="VRG14" s="2086"/>
      <c r="VRH14" s="2086"/>
      <c r="VRI14" s="2086"/>
      <c r="VRJ14" s="2086"/>
      <c r="VRK14" s="2086"/>
      <c r="VRL14" s="2086"/>
      <c r="VRM14" s="2086"/>
      <c r="VRN14" s="2086"/>
      <c r="VRO14" s="2086"/>
      <c r="VRP14" s="2086"/>
      <c r="VRQ14" s="2086"/>
      <c r="VRR14" s="2086"/>
      <c r="VRS14" s="2086"/>
      <c r="VRT14" s="2086"/>
      <c r="VRU14" s="2086"/>
      <c r="VRV14" s="2086"/>
      <c r="VRW14" s="2086"/>
      <c r="VRX14" s="2086"/>
      <c r="VRY14" s="2086"/>
      <c r="VRZ14" s="2086"/>
      <c r="VSA14" s="2086"/>
      <c r="VSB14" s="2086"/>
      <c r="VSC14" s="2086"/>
      <c r="VSD14" s="2086"/>
      <c r="VSE14" s="2086"/>
      <c r="VSF14" s="2086"/>
      <c r="VSG14" s="2086"/>
      <c r="VSH14" s="2086"/>
      <c r="VSI14" s="2086"/>
      <c r="VSJ14" s="2086"/>
      <c r="VSK14" s="2086"/>
      <c r="VSL14" s="2086"/>
      <c r="VSM14" s="2086"/>
      <c r="VSN14" s="2086"/>
      <c r="VSO14" s="2086"/>
      <c r="VSP14" s="2086"/>
      <c r="VSQ14" s="2086"/>
      <c r="VSR14" s="2086"/>
      <c r="VSS14" s="2086"/>
      <c r="VST14" s="2086"/>
      <c r="VSU14" s="2086"/>
      <c r="VSV14" s="2086"/>
      <c r="VSW14" s="2086"/>
      <c r="VSX14" s="2086"/>
      <c r="VSY14" s="2086"/>
      <c r="VSZ14" s="2086"/>
      <c r="VTA14" s="2086"/>
      <c r="VTB14" s="2086"/>
      <c r="VTC14" s="2086"/>
      <c r="VTD14" s="2086"/>
      <c r="VTE14" s="2086"/>
      <c r="VTF14" s="2086"/>
      <c r="VTG14" s="2086"/>
      <c r="VTH14" s="2086"/>
      <c r="VTI14" s="2086"/>
      <c r="VTJ14" s="2086"/>
      <c r="VTK14" s="2086"/>
      <c r="VTL14" s="2086"/>
      <c r="VTM14" s="2086"/>
      <c r="VTN14" s="2086"/>
      <c r="VTO14" s="2086"/>
      <c r="VTP14" s="2086"/>
      <c r="VTQ14" s="2086"/>
      <c r="VTR14" s="2086"/>
      <c r="VTS14" s="2086"/>
      <c r="VTT14" s="2086"/>
      <c r="VTU14" s="2086"/>
      <c r="VTV14" s="2086"/>
      <c r="VTW14" s="2086"/>
      <c r="VTX14" s="2086"/>
      <c r="VTY14" s="2086"/>
      <c r="VTZ14" s="2086"/>
      <c r="VUA14" s="2086"/>
      <c r="VUB14" s="2086"/>
      <c r="VUC14" s="2086"/>
      <c r="VUD14" s="2086"/>
      <c r="VUE14" s="2086"/>
      <c r="VUF14" s="2086"/>
      <c r="VUG14" s="2086"/>
      <c r="VUH14" s="2086"/>
      <c r="VUI14" s="2086"/>
      <c r="VUJ14" s="2086"/>
      <c r="VUK14" s="2086"/>
      <c r="VUL14" s="2086"/>
      <c r="VUM14" s="2086"/>
      <c r="VUN14" s="2086"/>
      <c r="VUO14" s="2086"/>
      <c r="VUP14" s="2086"/>
      <c r="VUQ14" s="2086"/>
      <c r="VUR14" s="2086"/>
      <c r="VUS14" s="2086"/>
      <c r="VUT14" s="2086"/>
      <c r="VUU14" s="2086"/>
      <c r="VUV14" s="2086"/>
      <c r="VUW14" s="2086"/>
      <c r="VUX14" s="2086"/>
      <c r="VUY14" s="2086"/>
      <c r="VUZ14" s="2086"/>
      <c r="VVA14" s="2086"/>
      <c r="VVB14" s="2086"/>
      <c r="VVC14" s="2086"/>
      <c r="VVD14" s="2086"/>
      <c r="VVE14" s="2086"/>
      <c r="VVF14" s="2086"/>
      <c r="VVG14" s="2086"/>
      <c r="VVH14" s="2086"/>
      <c r="VVI14" s="2086"/>
      <c r="VVJ14" s="2086"/>
      <c r="VVK14" s="2086"/>
      <c r="VVL14" s="2086"/>
      <c r="VVM14" s="2086"/>
      <c r="VVN14" s="2086"/>
      <c r="VVO14" s="2086"/>
      <c r="VVP14" s="2086"/>
      <c r="VVQ14" s="2086"/>
      <c r="VVR14" s="2086"/>
      <c r="VVS14" s="2086"/>
      <c r="VVT14" s="2086"/>
      <c r="VVU14" s="2086"/>
      <c r="VVV14" s="2086"/>
      <c r="VVW14" s="2086"/>
      <c r="VVX14" s="2086"/>
      <c r="VVY14" s="2086"/>
      <c r="VVZ14" s="2086"/>
      <c r="VWA14" s="2086"/>
      <c r="VWB14" s="2086"/>
      <c r="VWC14" s="2086"/>
      <c r="VWD14" s="2086"/>
      <c r="VWE14" s="2086"/>
      <c r="VWF14" s="2086"/>
      <c r="VWG14" s="2086"/>
      <c r="VWH14" s="2086"/>
      <c r="VWI14" s="2086"/>
      <c r="VWJ14" s="2086"/>
      <c r="VWK14" s="2086"/>
      <c r="VWL14" s="2086"/>
      <c r="VWM14" s="2086"/>
      <c r="VWN14" s="2086"/>
      <c r="VWO14" s="2086"/>
      <c r="VWP14" s="2086"/>
      <c r="VWQ14" s="2086"/>
      <c r="VWR14" s="2086"/>
      <c r="VWS14" s="2086"/>
      <c r="VWT14" s="2086"/>
      <c r="VWU14" s="2086"/>
      <c r="VWV14" s="2086"/>
      <c r="VWW14" s="2086"/>
      <c r="VWX14" s="2086"/>
      <c r="VWY14" s="2086"/>
      <c r="VWZ14" s="2086"/>
      <c r="VXA14" s="2086"/>
      <c r="VXB14" s="2086"/>
      <c r="VXC14" s="2086"/>
      <c r="VXD14" s="2086"/>
      <c r="VXE14" s="2086"/>
      <c r="VXF14" s="2086"/>
      <c r="VXG14" s="2086"/>
      <c r="VXH14" s="2086"/>
      <c r="VXI14" s="2086"/>
      <c r="VXJ14" s="2086"/>
      <c r="VXK14" s="2086"/>
      <c r="VXL14" s="2086"/>
      <c r="VXM14" s="2086"/>
      <c r="VXN14" s="2086"/>
      <c r="VXO14" s="2086"/>
      <c r="VXP14" s="2086"/>
      <c r="VXQ14" s="2086"/>
      <c r="VXR14" s="2086"/>
      <c r="VXS14" s="2086"/>
      <c r="VXT14" s="2086"/>
      <c r="VXU14" s="2086"/>
      <c r="VXV14" s="2086"/>
      <c r="VXW14" s="2086"/>
      <c r="VXX14" s="2086"/>
      <c r="VXY14" s="2086"/>
      <c r="VXZ14" s="2086"/>
      <c r="VYA14" s="2086"/>
      <c r="VYB14" s="2086"/>
      <c r="VYC14" s="2086"/>
      <c r="VYD14" s="2086"/>
      <c r="VYE14" s="2086"/>
      <c r="VYF14" s="2086"/>
      <c r="VYG14" s="2086"/>
      <c r="VYH14" s="2086"/>
      <c r="VYI14" s="2086"/>
      <c r="VYJ14" s="2086"/>
      <c r="VYK14" s="2086"/>
      <c r="VYL14" s="2086"/>
      <c r="VYM14" s="2086"/>
      <c r="VYN14" s="2086"/>
      <c r="VYO14" s="2086"/>
      <c r="VYP14" s="2086"/>
      <c r="VYQ14" s="2086"/>
      <c r="VYR14" s="2086"/>
      <c r="VYS14" s="2086"/>
      <c r="VYT14" s="2086"/>
      <c r="VYU14" s="2086"/>
      <c r="VYV14" s="2086"/>
      <c r="VYW14" s="2086"/>
      <c r="VYX14" s="2086"/>
      <c r="VYY14" s="2086"/>
      <c r="VYZ14" s="2086"/>
      <c r="VZA14" s="2086"/>
      <c r="VZB14" s="2086"/>
      <c r="VZC14" s="2086"/>
      <c r="VZD14" s="2086"/>
      <c r="VZE14" s="2086"/>
      <c r="VZF14" s="2086"/>
      <c r="VZG14" s="2086"/>
      <c r="VZH14" s="2086"/>
      <c r="VZI14" s="2086"/>
      <c r="VZJ14" s="2086"/>
      <c r="VZK14" s="2086"/>
      <c r="VZL14" s="2086"/>
      <c r="VZM14" s="2086"/>
      <c r="VZN14" s="2086"/>
      <c r="VZO14" s="2086"/>
      <c r="VZP14" s="2086"/>
      <c r="VZQ14" s="2086"/>
      <c r="VZR14" s="2086"/>
      <c r="VZS14" s="2086"/>
      <c r="VZT14" s="2086"/>
      <c r="VZU14" s="2086"/>
      <c r="VZV14" s="2086"/>
      <c r="VZW14" s="2086"/>
      <c r="VZX14" s="2086"/>
      <c r="VZY14" s="2086"/>
      <c r="VZZ14" s="2086"/>
      <c r="WAA14" s="2086"/>
      <c r="WAB14" s="2086"/>
      <c r="WAC14" s="2086"/>
      <c r="WAD14" s="2086"/>
      <c r="WAE14" s="2086"/>
      <c r="WAF14" s="2086"/>
      <c r="WAG14" s="2086"/>
      <c r="WAH14" s="2086"/>
      <c r="WAI14" s="2086"/>
      <c r="WAJ14" s="2086"/>
      <c r="WAK14" s="2086"/>
      <c r="WAL14" s="2086"/>
      <c r="WAM14" s="2086"/>
      <c r="WAN14" s="2086"/>
      <c r="WAO14" s="2086"/>
      <c r="WAP14" s="2086"/>
      <c r="WAQ14" s="2086"/>
      <c r="WAR14" s="2086"/>
      <c r="WAS14" s="2086"/>
      <c r="WAT14" s="2086"/>
      <c r="WAU14" s="2086"/>
      <c r="WAV14" s="2086"/>
      <c r="WAW14" s="2086"/>
      <c r="WAX14" s="2086"/>
      <c r="WAY14" s="2086"/>
      <c r="WAZ14" s="2086"/>
      <c r="WBA14" s="2086"/>
      <c r="WBB14" s="2086"/>
      <c r="WBC14" s="2086"/>
      <c r="WBD14" s="2086"/>
      <c r="WBE14" s="2086"/>
      <c r="WBF14" s="2086"/>
      <c r="WBG14" s="2086"/>
      <c r="WBH14" s="2086"/>
      <c r="WBI14" s="2086"/>
      <c r="WBJ14" s="2086"/>
      <c r="WBK14" s="2086"/>
      <c r="WBL14" s="2086"/>
      <c r="WBM14" s="2086"/>
      <c r="WBN14" s="2086"/>
      <c r="WBO14" s="2086"/>
      <c r="WBP14" s="2086"/>
      <c r="WBQ14" s="2086"/>
      <c r="WBR14" s="2086"/>
      <c r="WBS14" s="2086"/>
      <c r="WBT14" s="2086"/>
      <c r="WBU14" s="2086"/>
      <c r="WBV14" s="2086"/>
      <c r="WBW14" s="2086"/>
      <c r="WBX14" s="2086"/>
      <c r="WBY14" s="2086"/>
      <c r="WBZ14" s="2086"/>
      <c r="WCA14" s="2086"/>
      <c r="WCB14" s="2086"/>
      <c r="WCC14" s="2086"/>
      <c r="WCD14" s="2086"/>
      <c r="WCE14" s="2086"/>
      <c r="WCF14" s="2086"/>
      <c r="WCG14" s="2086"/>
      <c r="WCH14" s="2086"/>
      <c r="WCI14" s="2086"/>
      <c r="WCJ14" s="2086"/>
      <c r="WCK14" s="2086"/>
      <c r="WCL14" s="2086"/>
      <c r="WCM14" s="2086"/>
      <c r="WCN14" s="2086"/>
      <c r="WCO14" s="2086"/>
      <c r="WCP14" s="2086"/>
      <c r="WCQ14" s="2086"/>
      <c r="WCR14" s="2086"/>
      <c r="WCS14" s="2086"/>
      <c r="WCT14" s="2086"/>
      <c r="WCU14" s="2086"/>
      <c r="WCV14" s="2086"/>
      <c r="WCW14" s="2086"/>
      <c r="WCX14" s="2086"/>
      <c r="WCY14" s="2086"/>
      <c r="WCZ14" s="2086"/>
      <c r="WDA14" s="2086"/>
      <c r="WDB14" s="2086"/>
      <c r="WDC14" s="2086"/>
      <c r="WDD14" s="2086"/>
      <c r="WDE14" s="2086"/>
      <c r="WDF14" s="2086"/>
      <c r="WDG14" s="2086"/>
      <c r="WDH14" s="2086"/>
      <c r="WDI14" s="2086"/>
      <c r="WDJ14" s="2086"/>
      <c r="WDK14" s="2086"/>
      <c r="WDL14" s="2086"/>
      <c r="WDM14" s="2086"/>
      <c r="WDN14" s="2086"/>
      <c r="WDO14" s="2086"/>
      <c r="WDP14" s="2086"/>
      <c r="WDQ14" s="2086"/>
      <c r="WDR14" s="2086"/>
      <c r="WDS14" s="2086"/>
      <c r="WDT14" s="2086"/>
      <c r="WDU14" s="2086"/>
      <c r="WDV14" s="2086"/>
      <c r="WDW14" s="2086"/>
      <c r="WDX14" s="2086"/>
      <c r="WDY14" s="2086"/>
      <c r="WDZ14" s="2086"/>
      <c r="WEA14" s="2086"/>
      <c r="WEB14" s="2086"/>
      <c r="WEC14" s="2086"/>
      <c r="WED14" s="2086"/>
      <c r="WEE14" s="2086"/>
      <c r="WEF14" s="2086"/>
      <c r="WEG14" s="2086"/>
      <c r="WEH14" s="2086"/>
      <c r="WEI14" s="2086"/>
      <c r="WEJ14" s="2086"/>
      <c r="WEK14" s="2086"/>
      <c r="WEL14" s="2086"/>
      <c r="WEM14" s="2086"/>
      <c r="WEN14" s="2086"/>
      <c r="WEO14" s="2086"/>
      <c r="WEP14" s="2086"/>
      <c r="WEQ14" s="2086"/>
      <c r="WER14" s="2086"/>
      <c r="WES14" s="2086"/>
      <c r="WET14" s="2086"/>
      <c r="WEU14" s="2086"/>
      <c r="WEV14" s="2086"/>
      <c r="WEW14" s="2086"/>
      <c r="WEX14" s="2086"/>
      <c r="WEY14" s="2086"/>
      <c r="WEZ14" s="2086"/>
      <c r="WFA14" s="2086"/>
      <c r="WFB14" s="2086"/>
      <c r="WFC14" s="2086"/>
      <c r="WFD14" s="2086"/>
      <c r="WFE14" s="2086"/>
      <c r="WFF14" s="2086"/>
      <c r="WFG14" s="2086"/>
      <c r="WFH14" s="2086"/>
      <c r="WFI14" s="2086"/>
      <c r="WFJ14" s="2086"/>
      <c r="WFK14" s="2086"/>
      <c r="WFL14" s="2086"/>
      <c r="WFM14" s="2086"/>
      <c r="WFN14" s="2086"/>
      <c r="WFO14" s="2086"/>
      <c r="WFP14" s="2086"/>
      <c r="WFQ14" s="2086"/>
      <c r="WFR14" s="2086"/>
      <c r="WFS14" s="2086"/>
      <c r="WFT14" s="2086"/>
      <c r="WFU14" s="2086"/>
      <c r="WFV14" s="2086"/>
      <c r="WFW14" s="2086"/>
      <c r="WFX14" s="2086"/>
      <c r="WFY14" s="2086"/>
      <c r="WFZ14" s="2086"/>
      <c r="WGA14" s="2086"/>
      <c r="WGB14" s="2086"/>
      <c r="WGC14" s="2086"/>
      <c r="WGD14" s="2086"/>
      <c r="WGE14" s="2086"/>
      <c r="WGF14" s="2086"/>
      <c r="WGG14" s="2086"/>
      <c r="WGH14" s="2086"/>
      <c r="WGI14" s="2086"/>
      <c r="WGJ14" s="2086"/>
      <c r="WGK14" s="2086"/>
      <c r="WGL14" s="2086"/>
      <c r="WGM14" s="2086"/>
      <c r="WGN14" s="2086"/>
      <c r="WGO14" s="2086"/>
      <c r="WGP14" s="2086"/>
      <c r="WGQ14" s="2086"/>
      <c r="WGR14" s="2086"/>
      <c r="WGS14" s="2086"/>
      <c r="WGT14" s="2086"/>
      <c r="WGU14" s="2086"/>
      <c r="WGV14" s="2086"/>
      <c r="WGW14" s="2086"/>
      <c r="WGX14" s="2086"/>
      <c r="WGY14" s="2086"/>
      <c r="WGZ14" s="2086"/>
      <c r="WHA14" s="2086"/>
      <c r="WHB14" s="2086"/>
      <c r="WHC14" s="2086"/>
      <c r="WHD14" s="2086"/>
      <c r="WHE14" s="2086"/>
      <c r="WHF14" s="2086"/>
      <c r="WHG14" s="2086"/>
      <c r="WHH14" s="2086"/>
      <c r="WHI14" s="2086"/>
      <c r="WHJ14" s="2086"/>
      <c r="WHK14" s="2086"/>
      <c r="WHL14" s="2086"/>
      <c r="WHM14" s="2086"/>
      <c r="WHN14" s="2086"/>
      <c r="WHO14" s="2086"/>
      <c r="WHP14" s="2086"/>
      <c r="WHQ14" s="2086"/>
      <c r="WHR14" s="2086"/>
      <c r="WHS14" s="2086"/>
      <c r="WHT14" s="2086"/>
      <c r="WHU14" s="2086"/>
      <c r="WHV14" s="2086"/>
      <c r="WHW14" s="2086"/>
      <c r="WHX14" s="2086"/>
      <c r="WHY14" s="2086"/>
      <c r="WHZ14" s="2086"/>
      <c r="WIA14" s="2086"/>
      <c r="WIB14" s="2086"/>
      <c r="WIC14" s="2086"/>
      <c r="WID14" s="2086"/>
      <c r="WIE14" s="2086"/>
      <c r="WIF14" s="2086"/>
      <c r="WIG14" s="2086"/>
      <c r="WIH14" s="2086"/>
      <c r="WII14" s="2086"/>
      <c r="WIJ14" s="2086"/>
      <c r="WIK14" s="2086"/>
      <c r="WIL14" s="2086"/>
      <c r="WIM14" s="2086"/>
      <c r="WIN14" s="2086"/>
      <c r="WIO14" s="2086"/>
      <c r="WIP14" s="2086"/>
      <c r="WIQ14" s="2086"/>
      <c r="WIR14" s="2086"/>
      <c r="WIS14" s="2086"/>
      <c r="WIT14" s="2086"/>
      <c r="WIU14" s="2086"/>
      <c r="WIV14" s="2086"/>
      <c r="WIW14" s="2086"/>
      <c r="WIX14" s="2086"/>
      <c r="WIY14" s="2086"/>
      <c r="WIZ14" s="2086"/>
      <c r="WJA14" s="2086"/>
      <c r="WJB14" s="2086"/>
      <c r="WJC14" s="2086"/>
      <c r="WJD14" s="2086"/>
      <c r="WJE14" s="2086"/>
      <c r="WJF14" s="2086"/>
      <c r="WJG14" s="2086"/>
      <c r="WJH14" s="2086"/>
      <c r="WJI14" s="2086"/>
      <c r="WJJ14" s="2086"/>
      <c r="WJK14" s="2086"/>
      <c r="WJL14" s="2086"/>
      <c r="WJM14" s="2086"/>
      <c r="WJN14" s="2086"/>
      <c r="WJO14" s="2086"/>
      <c r="WJP14" s="2086"/>
      <c r="WJQ14" s="2086"/>
      <c r="WJR14" s="2086"/>
      <c r="WJS14" s="2086"/>
      <c r="WJT14" s="2086"/>
      <c r="WJU14" s="2086"/>
      <c r="WJV14" s="2086"/>
      <c r="WJW14" s="2086"/>
      <c r="WJX14" s="2086"/>
      <c r="WJY14" s="2086"/>
      <c r="WJZ14" s="2086"/>
      <c r="WKA14" s="2086"/>
      <c r="WKB14" s="2086"/>
      <c r="WKC14" s="2086"/>
      <c r="WKD14" s="2086"/>
      <c r="WKE14" s="2086"/>
      <c r="WKF14" s="2086"/>
      <c r="WKG14" s="2086"/>
      <c r="WKH14" s="2086"/>
      <c r="WKI14" s="2086"/>
      <c r="WKJ14" s="2086"/>
      <c r="WKK14" s="2086"/>
      <c r="WKL14" s="2086"/>
      <c r="WKM14" s="2086"/>
      <c r="WKN14" s="2086"/>
      <c r="WKO14" s="2086"/>
      <c r="WKP14" s="2086"/>
      <c r="WKQ14" s="2086"/>
      <c r="WKR14" s="2086"/>
      <c r="WKS14" s="2086"/>
      <c r="WKT14" s="2086"/>
      <c r="WKU14" s="2086"/>
      <c r="WKV14" s="2086"/>
      <c r="WKW14" s="2086"/>
      <c r="WKX14" s="2086"/>
      <c r="WKY14" s="2086"/>
      <c r="WKZ14" s="2086"/>
      <c r="WLA14" s="2086"/>
      <c r="WLB14" s="2086"/>
      <c r="WLC14" s="2086"/>
      <c r="WLD14" s="2086"/>
      <c r="WLE14" s="2086"/>
      <c r="WLF14" s="2086"/>
      <c r="WLG14" s="2086"/>
      <c r="WLH14" s="2086"/>
      <c r="WLI14" s="2086"/>
      <c r="WLJ14" s="2086"/>
      <c r="WLK14" s="2086"/>
      <c r="WLL14" s="2086"/>
      <c r="WLM14" s="2086"/>
      <c r="WLN14" s="2086"/>
      <c r="WLO14" s="2086"/>
      <c r="WLP14" s="2086"/>
      <c r="WLQ14" s="2086"/>
      <c r="WLR14" s="2086"/>
      <c r="WLS14" s="2086"/>
      <c r="WLT14" s="2086"/>
      <c r="WLU14" s="2086"/>
      <c r="WLV14" s="2086"/>
      <c r="WLW14" s="2086"/>
      <c r="WLX14" s="2086"/>
      <c r="WLY14" s="2086"/>
      <c r="WLZ14" s="2086"/>
      <c r="WMA14" s="2086"/>
      <c r="WMB14" s="2086"/>
      <c r="WMC14" s="2086"/>
      <c r="WMD14" s="2086"/>
      <c r="WME14" s="2086"/>
      <c r="WMF14" s="2086"/>
      <c r="WMG14" s="2086"/>
      <c r="WMH14" s="2086"/>
      <c r="WMI14" s="2086"/>
      <c r="WMJ14" s="2086"/>
      <c r="WMK14" s="2086"/>
      <c r="WML14" s="2086"/>
      <c r="WMM14" s="2086"/>
      <c r="WMN14" s="2086"/>
      <c r="WMO14" s="2086"/>
      <c r="WMP14" s="2086"/>
      <c r="WMQ14" s="2086"/>
      <c r="WMR14" s="2086"/>
      <c r="WMS14" s="2086"/>
      <c r="WMT14" s="2086"/>
      <c r="WMU14" s="2086"/>
      <c r="WMV14" s="2086"/>
      <c r="WMW14" s="2086"/>
      <c r="WMX14" s="2086"/>
      <c r="WMY14" s="2086"/>
      <c r="WMZ14" s="2086"/>
      <c r="WNA14" s="2086"/>
      <c r="WNB14" s="2086"/>
      <c r="WNC14" s="2086"/>
      <c r="WND14" s="2086"/>
      <c r="WNE14" s="2086"/>
      <c r="WNF14" s="2086"/>
      <c r="WNG14" s="2086"/>
      <c r="WNH14" s="2086"/>
      <c r="WNI14" s="2086"/>
      <c r="WNJ14" s="2086"/>
      <c r="WNK14" s="2086"/>
      <c r="WNL14" s="2086"/>
      <c r="WNM14" s="2086"/>
      <c r="WNN14" s="2086"/>
      <c r="WNO14" s="2086"/>
      <c r="WNP14" s="2086"/>
      <c r="WNQ14" s="2086"/>
      <c r="WNR14" s="2086"/>
      <c r="WNS14" s="2086"/>
      <c r="WNT14" s="2086"/>
      <c r="WNU14" s="2086"/>
      <c r="WNV14" s="2086"/>
      <c r="WNW14" s="2086"/>
      <c r="WNX14" s="2086"/>
      <c r="WNY14" s="2086"/>
      <c r="WNZ14" s="2086"/>
      <c r="WOA14" s="2086"/>
      <c r="WOB14" s="2086"/>
      <c r="WOC14" s="2086"/>
      <c r="WOD14" s="2086"/>
      <c r="WOE14" s="2086"/>
      <c r="WOF14" s="2086"/>
      <c r="WOG14" s="2086"/>
      <c r="WOH14" s="2086"/>
      <c r="WOI14" s="2086"/>
      <c r="WOJ14" s="2086"/>
      <c r="WOK14" s="2086"/>
      <c r="WOL14" s="2086"/>
      <c r="WOM14" s="2086"/>
      <c r="WON14" s="2086"/>
      <c r="WOO14" s="2086"/>
      <c r="WOP14" s="2086"/>
      <c r="WOQ14" s="2086"/>
      <c r="WOR14" s="2086"/>
      <c r="WOS14" s="2086"/>
      <c r="WOT14" s="2086"/>
      <c r="WOU14" s="2086"/>
      <c r="WOV14" s="2086"/>
      <c r="WOW14" s="2086"/>
      <c r="WOX14" s="2086"/>
      <c r="WOY14" s="2086"/>
      <c r="WOZ14" s="2086"/>
      <c r="WPA14" s="2086"/>
      <c r="WPB14" s="2086"/>
      <c r="WPC14" s="2086"/>
      <c r="WPD14" s="2086"/>
      <c r="WPE14" s="2086"/>
      <c r="WPF14" s="2086"/>
      <c r="WPG14" s="2086"/>
      <c r="WPH14" s="2086"/>
      <c r="WPI14" s="2086"/>
      <c r="WPJ14" s="2086"/>
      <c r="WPK14" s="2086"/>
      <c r="WPL14" s="2086"/>
      <c r="WPM14" s="2086"/>
      <c r="WPN14" s="2086"/>
      <c r="WPO14" s="2086"/>
      <c r="WPP14" s="2086"/>
      <c r="WPQ14" s="2086"/>
      <c r="WPR14" s="2086"/>
      <c r="WPS14" s="2086"/>
      <c r="WPT14" s="2086"/>
      <c r="WPU14" s="2086"/>
      <c r="WPV14" s="2086"/>
      <c r="WPW14" s="2086"/>
      <c r="WPX14" s="2086"/>
      <c r="WPY14" s="2086"/>
      <c r="WPZ14" s="2086"/>
      <c r="WQA14" s="2086"/>
      <c r="WQB14" s="2086"/>
      <c r="WQC14" s="2086"/>
      <c r="WQD14" s="2086"/>
      <c r="WQE14" s="2086"/>
      <c r="WQF14" s="2086"/>
      <c r="WQG14" s="2086"/>
      <c r="WQH14" s="2086"/>
      <c r="WQI14" s="2086"/>
      <c r="WQJ14" s="2086"/>
      <c r="WQK14" s="2086"/>
      <c r="WQL14" s="2086"/>
      <c r="WQM14" s="2086"/>
      <c r="WQN14" s="2086"/>
      <c r="WQO14" s="2086"/>
      <c r="WQP14" s="2086"/>
      <c r="WQQ14" s="2086"/>
      <c r="WQR14" s="2086"/>
      <c r="WQS14" s="2086"/>
      <c r="WQT14" s="2086"/>
      <c r="WQU14" s="2086"/>
      <c r="WQV14" s="2086"/>
      <c r="WQW14" s="2086"/>
      <c r="WQX14" s="2086"/>
      <c r="WQY14" s="2086"/>
      <c r="WQZ14" s="2086"/>
      <c r="WRA14" s="2086"/>
      <c r="WRB14" s="2086"/>
      <c r="WRC14" s="2086"/>
      <c r="WRD14" s="2086"/>
      <c r="WRE14" s="2086"/>
      <c r="WRF14" s="2086"/>
      <c r="WRG14" s="2086"/>
      <c r="WRH14" s="2086"/>
      <c r="WRI14" s="2086"/>
      <c r="WRJ14" s="2086"/>
      <c r="WRK14" s="2086"/>
      <c r="WRL14" s="2086"/>
      <c r="WRM14" s="2086"/>
      <c r="WRN14" s="2086"/>
      <c r="WRO14" s="2086"/>
      <c r="WRP14" s="2086"/>
      <c r="WRQ14" s="2086"/>
      <c r="WRR14" s="2086"/>
      <c r="WRS14" s="2086"/>
      <c r="WRT14" s="2086"/>
      <c r="WRU14" s="2086"/>
      <c r="WRV14" s="2086"/>
      <c r="WRW14" s="2086"/>
      <c r="WRX14" s="2086"/>
      <c r="WRY14" s="2086"/>
      <c r="WRZ14" s="2086"/>
      <c r="WSA14" s="2086"/>
      <c r="WSB14" s="2086"/>
      <c r="WSC14" s="2086"/>
      <c r="WSD14" s="2086"/>
      <c r="WSE14" s="2086"/>
      <c r="WSF14" s="2086"/>
      <c r="WSG14" s="2086"/>
      <c r="WSH14" s="2086"/>
      <c r="WSI14" s="2086"/>
      <c r="WSJ14" s="2086"/>
      <c r="WSK14" s="2086"/>
      <c r="WSL14" s="2086"/>
      <c r="WSM14" s="2086"/>
      <c r="WSN14" s="2086"/>
      <c r="WSO14" s="2086"/>
      <c r="WSP14" s="2086"/>
      <c r="WSQ14" s="2086"/>
      <c r="WSR14" s="2086"/>
      <c r="WSS14" s="2086"/>
      <c r="WST14" s="2086"/>
      <c r="WSU14" s="2086"/>
      <c r="WSV14" s="2086"/>
      <c r="WSW14" s="2086"/>
      <c r="WSX14" s="2086"/>
      <c r="WSY14" s="2086"/>
      <c r="WSZ14" s="2086"/>
      <c r="WTA14" s="2086"/>
      <c r="WTB14" s="2086"/>
      <c r="WTC14" s="2086"/>
      <c r="WTD14" s="2086"/>
      <c r="WTE14" s="2086"/>
      <c r="WTF14" s="2086"/>
      <c r="WTG14" s="2086"/>
      <c r="WTH14" s="2086"/>
      <c r="WTI14" s="2086"/>
      <c r="WTJ14" s="2086"/>
      <c r="WTK14" s="2086"/>
      <c r="WTL14" s="2086"/>
      <c r="WTM14" s="2086"/>
      <c r="WTN14" s="2086"/>
      <c r="WTO14" s="2086"/>
      <c r="WTP14" s="2086"/>
      <c r="WTQ14" s="2086"/>
      <c r="WTR14" s="2086"/>
      <c r="WTS14" s="2086"/>
      <c r="WTT14" s="2086"/>
      <c r="WTU14" s="2086"/>
      <c r="WTV14" s="2086"/>
      <c r="WTW14" s="2086"/>
      <c r="WTX14" s="2086"/>
      <c r="WTY14" s="2086"/>
      <c r="WTZ14" s="2086"/>
      <c r="WUA14" s="2086"/>
      <c r="WUB14" s="2086"/>
      <c r="WUC14" s="2086"/>
      <c r="WUD14" s="2086"/>
      <c r="WUE14" s="2086"/>
      <c r="WUF14" s="2086"/>
      <c r="WUG14" s="2086"/>
      <c r="WUH14" s="2086"/>
      <c r="WUI14" s="2086"/>
      <c r="WUJ14" s="2086"/>
      <c r="WUK14" s="2086"/>
      <c r="WUL14" s="2086"/>
      <c r="WUM14" s="2086"/>
      <c r="WUN14" s="2086"/>
      <c r="WUO14" s="2086"/>
      <c r="WUP14" s="2086"/>
      <c r="WUQ14" s="2086"/>
      <c r="WUR14" s="2086"/>
      <c r="WUS14" s="2086"/>
      <c r="WUT14" s="2086"/>
      <c r="WUU14" s="2086"/>
      <c r="WUV14" s="2086"/>
      <c r="WUW14" s="2086"/>
      <c r="WUX14" s="2086"/>
      <c r="WUY14" s="2086"/>
      <c r="WUZ14" s="2086"/>
      <c r="WVA14" s="2086"/>
      <c r="WVB14" s="2086"/>
      <c r="WVC14" s="2086"/>
      <c r="WVD14" s="2086"/>
      <c r="WVE14" s="2086"/>
      <c r="WVF14" s="2086"/>
      <c r="WVG14" s="2086"/>
      <c r="WVH14" s="2086"/>
      <c r="WVI14" s="2086"/>
      <c r="WVJ14" s="2086"/>
      <c r="WVK14" s="2086"/>
      <c r="WVL14" s="2086"/>
      <c r="WVM14" s="2086"/>
      <c r="WVN14" s="2086"/>
      <c r="WVO14" s="2086"/>
      <c r="WVP14" s="2086"/>
      <c r="WVQ14" s="2086"/>
      <c r="WVR14" s="2086"/>
      <c r="WVS14" s="2086"/>
      <c r="WVT14" s="2086"/>
      <c r="WVU14" s="2086"/>
      <c r="WVV14" s="2086"/>
      <c r="WVW14" s="2086"/>
      <c r="WVX14" s="2086"/>
      <c r="WVY14" s="2086"/>
      <c r="WVZ14" s="2086"/>
      <c r="WWA14" s="2086"/>
      <c r="WWB14" s="2086"/>
      <c r="WWC14" s="2086"/>
      <c r="WWD14" s="2086"/>
      <c r="WWE14" s="2086"/>
      <c r="WWF14" s="2086"/>
      <c r="WWG14" s="2086"/>
      <c r="WWH14" s="2086"/>
      <c r="WWI14" s="2086"/>
      <c r="WWJ14" s="2086"/>
      <c r="WWK14" s="2086"/>
      <c r="WWL14" s="2086"/>
      <c r="WWM14" s="2086"/>
      <c r="WWN14" s="2086"/>
      <c r="WWO14" s="2086"/>
      <c r="WWP14" s="2086"/>
      <c r="WWQ14" s="2086"/>
      <c r="WWR14" s="2086"/>
      <c r="WWS14" s="2086"/>
      <c r="WWT14" s="2086"/>
      <c r="WWU14" s="2086"/>
      <c r="WWV14" s="2086"/>
      <c r="WWW14" s="2086"/>
      <c r="WWX14" s="2086"/>
      <c r="WWY14" s="2086"/>
      <c r="WWZ14" s="2086"/>
      <c r="WXA14" s="2086"/>
      <c r="WXB14" s="2086"/>
      <c r="WXC14" s="2086"/>
      <c r="WXD14" s="2086"/>
      <c r="WXE14" s="2086"/>
      <c r="WXF14" s="2086"/>
      <c r="WXG14" s="2086"/>
      <c r="WXH14" s="2086"/>
      <c r="WXI14" s="2086"/>
      <c r="WXJ14" s="2086"/>
      <c r="WXK14" s="2086"/>
      <c r="WXL14" s="2086"/>
      <c r="WXM14" s="2086"/>
      <c r="WXN14" s="2086"/>
      <c r="WXO14" s="2086"/>
      <c r="WXP14" s="2086"/>
      <c r="WXQ14" s="2086"/>
      <c r="WXR14" s="2086"/>
      <c r="WXS14" s="2086"/>
      <c r="WXT14" s="2086"/>
      <c r="WXU14" s="2086"/>
      <c r="WXV14" s="2086"/>
      <c r="WXW14" s="2086"/>
      <c r="WXX14" s="2086"/>
      <c r="WXY14" s="2086"/>
      <c r="WXZ14" s="2086"/>
      <c r="WYA14" s="2086"/>
      <c r="WYB14" s="2086"/>
      <c r="WYC14" s="2086"/>
      <c r="WYD14" s="2086"/>
      <c r="WYE14" s="2086"/>
      <c r="WYF14" s="2086"/>
      <c r="WYG14" s="2086"/>
      <c r="WYH14" s="2086"/>
      <c r="WYI14" s="2086"/>
      <c r="WYJ14" s="2086"/>
      <c r="WYK14" s="2086"/>
      <c r="WYL14" s="2086"/>
      <c r="WYM14" s="2086"/>
      <c r="WYN14" s="2086"/>
      <c r="WYO14" s="2086"/>
      <c r="WYP14" s="2086"/>
      <c r="WYQ14" s="2086"/>
      <c r="WYR14" s="2086"/>
      <c r="WYS14" s="2086"/>
      <c r="WYT14" s="2086"/>
      <c r="WYU14" s="2086"/>
      <c r="WYV14" s="2086"/>
      <c r="WYW14" s="2086"/>
      <c r="WYX14" s="2086"/>
      <c r="WYY14" s="2086"/>
      <c r="WYZ14" s="2086"/>
      <c r="WZA14" s="2086"/>
      <c r="WZB14" s="2086"/>
      <c r="WZC14" s="2086"/>
      <c r="WZD14" s="2086"/>
      <c r="WZE14" s="2086"/>
      <c r="WZF14" s="2086"/>
      <c r="WZG14" s="2086"/>
      <c r="WZH14" s="2086"/>
      <c r="WZI14" s="2086"/>
      <c r="WZJ14" s="2086"/>
      <c r="WZK14" s="2086"/>
      <c r="WZL14" s="2086"/>
      <c r="WZM14" s="2086"/>
      <c r="WZN14" s="2086"/>
      <c r="WZO14" s="2086"/>
      <c r="WZP14" s="2086"/>
      <c r="WZQ14" s="2086"/>
      <c r="WZR14" s="2086"/>
      <c r="WZS14" s="2086"/>
      <c r="WZT14" s="2086"/>
      <c r="WZU14" s="2086"/>
      <c r="WZV14" s="2086"/>
      <c r="WZW14" s="2086"/>
      <c r="WZX14" s="2086"/>
      <c r="WZY14" s="2086"/>
      <c r="WZZ14" s="2086"/>
      <c r="XAA14" s="2086"/>
      <c r="XAB14" s="2086"/>
      <c r="XAC14" s="2086"/>
      <c r="XAD14" s="2086"/>
      <c r="XAE14" s="2086"/>
      <c r="XAF14" s="2086"/>
      <c r="XAG14" s="2086"/>
      <c r="XAH14" s="2086"/>
      <c r="XAI14" s="2086"/>
      <c r="XAJ14" s="2086"/>
      <c r="XAK14" s="2086"/>
      <c r="XAL14" s="2086"/>
      <c r="XAM14" s="2086"/>
      <c r="XAN14" s="2086"/>
      <c r="XAO14" s="2086"/>
      <c r="XAP14" s="2086"/>
      <c r="XAQ14" s="2086"/>
      <c r="XAR14" s="2086"/>
      <c r="XAS14" s="2086"/>
      <c r="XAT14" s="2086"/>
      <c r="XAU14" s="2086"/>
      <c r="XAV14" s="2086"/>
      <c r="XAW14" s="2086"/>
      <c r="XAX14" s="2086"/>
      <c r="XAY14" s="2086"/>
      <c r="XAZ14" s="2086"/>
      <c r="XBA14" s="2086"/>
      <c r="XBB14" s="2086"/>
      <c r="XBC14" s="2086"/>
      <c r="XBD14" s="2086"/>
      <c r="XBE14" s="2086"/>
      <c r="XBF14" s="2086"/>
      <c r="XBG14" s="2086"/>
      <c r="XBH14" s="2086"/>
      <c r="XBI14" s="2086"/>
      <c r="XBJ14" s="2086"/>
      <c r="XBK14" s="2086"/>
      <c r="XBL14" s="2086"/>
      <c r="XBM14" s="2086"/>
      <c r="XBN14" s="2086"/>
      <c r="XBO14" s="2086"/>
      <c r="XBP14" s="2086"/>
      <c r="XBQ14" s="2086"/>
      <c r="XBR14" s="2086"/>
      <c r="XBS14" s="2086"/>
      <c r="XBT14" s="2086"/>
      <c r="XBU14" s="2086"/>
      <c r="XBV14" s="2086"/>
      <c r="XBW14" s="2086"/>
      <c r="XBX14" s="2086"/>
      <c r="XBY14" s="2086"/>
      <c r="XBZ14" s="2086"/>
      <c r="XCA14" s="2086"/>
      <c r="XCB14" s="2086"/>
      <c r="XCC14" s="2086"/>
      <c r="XCD14" s="2086"/>
      <c r="XCE14" s="2086"/>
      <c r="XCF14" s="2086"/>
      <c r="XCG14" s="2086"/>
      <c r="XCH14" s="2086"/>
      <c r="XCI14" s="2086"/>
      <c r="XCJ14" s="2086"/>
      <c r="XCK14" s="2086"/>
      <c r="XCL14" s="2086"/>
      <c r="XCM14" s="2086"/>
      <c r="XCN14" s="2086"/>
      <c r="XCO14" s="2086"/>
      <c r="XCP14" s="2086"/>
      <c r="XCQ14" s="2086"/>
      <c r="XCR14" s="2086"/>
      <c r="XCS14" s="2086"/>
      <c r="XCT14" s="2086"/>
      <c r="XCU14" s="2086"/>
      <c r="XCV14" s="2086"/>
      <c r="XCW14" s="2086"/>
      <c r="XCX14" s="2086"/>
      <c r="XCY14" s="2086"/>
      <c r="XCZ14" s="2086"/>
      <c r="XDA14" s="2086"/>
      <c r="XDB14" s="2086"/>
      <c r="XDC14" s="2086"/>
      <c r="XDD14" s="2086"/>
      <c r="XDE14" s="2086"/>
      <c r="XDF14" s="2086"/>
      <c r="XDG14" s="2086"/>
      <c r="XDH14" s="2086"/>
      <c r="XDI14" s="2086"/>
      <c r="XDJ14" s="2086"/>
      <c r="XDK14" s="2086"/>
      <c r="XDL14" s="2086"/>
      <c r="XDM14" s="2086"/>
      <c r="XDN14" s="2086"/>
      <c r="XDO14" s="2086"/>
      <c r="XDP14" s="2086"/>
      <c r="XDQ14" s="2086"/>
      <c r="XDR14" s="2086"/>
      <c r="XDS14" s="2086"/>
      <c r="XDT14" s="2086"/>
      <c r="XDU14" s="2086"/>
      <c r="XDV14" s="2086"/>
      <c r="XDW14" s="2086"/>
      <c r="XDX14" s="2086"/>
      <c r="XDY14" s="2086"/>
      <c r="XDZ14" s="2086"/>
      <c r="XEA14" s="2086"/>
      <c r="XEB14" s="2086"/>
      <c r="XEC14" s="2086"/>
      <c r="XED14" s="2086"/>
      <c r="XEE14" s="2086"/>
      <c r="XEF14" s="2086"/>
      <c r="XEG14" s="2086"/>
      <c r="XEH14" s="2086"/>
      <c r="XEI14" s="2086"/>
      <c r="XEJ14" s="2086"/>
      <c r="XEK14" s="2086"/>
      <c r="XEL14" s="2086"/>
      <c r="XEM14" s="2086"/>
      <c r="XEN14" s="2086"/>
      <c r="XEO14" s="2086"/>
      <c r="XEP14" s="2086"/>
      <c r="XEQ14" s="2086"/>
      <c r="XER14" s="2086"/>
      <c r="XES14" s="2086"/>
      <c r="XET14" s="2086"/>
      <c r="XEU14" s="2086"/>
      <c r="XEV14" s="2086"/>
      <c r="XEW14" s="2086"/>
      <c r="XEX14" s="2086"/>
      <c r="XEY14" s="2086"/>
      <c r="XEZ14" s="2086"/>
      <c r="XFA14" s="2086"/>
      <c r="XFC14" s="2086"/>
      <c r="XFD14" s="2086"/>
    </row>
    <row r="15" customFormat="1" ht="64" customHeight="1" spans="1:51">
      <c r="A15" s="1958">
        <f t="shared" si="9"/>
        <v>13</v>
      </c>
      <c r="B15" s="1977" t="s">
        <v>125</v>
      </c>
      <c r="C15" s="1978" t="s">
        <v>126</v>
      </c>
      <c r="D15" s="1979">
        <v>45022</v>
      </c>
      <c r="E15" s="182" t="s">
        <v>53</v>
      </c>
      <c r="F15" s="1902">
        <v>31</v>
      </c>
      <c r="G15" s="1980">
        <v>0</v>
      </c>
      <c r="H15" s="1980">
        <v>0</v>
      </c>
      <c r="I15" s="1980">
        <v>0</v>
      </c>
      <c r="J15" s="1980">
        <v>0</v>
      </c>
      <c r="K15" s="1980">
        <v>1.7</v>
      </c>
      <c r="L15" s="965">
        <v>0.4</v>
      </c>
      <c r="M15" s="965">
        <v>0</v>
      </c>
      <c r="N15" s="965">
        <f t="shared" si="0"/>
        <v>2.1</v>
      </c>
      <c r="O15" s="2006" t="s">
        <v>127</v>
      </c>
      <c r="P15" s="1980">
        <v>12</v>
      </c>
      <c r="Q15" s="1980">
        <v>100</v>
      </c>
      <c r="R15" s="965">
        <f t="shared" si="1"/>
        <v>1200</v>
      </c>
      <c r="S15" s="2026" t="s">
        <v>128</v>
      </c>
      <c r="T15" s="179">
        <v>200</v>
      </c>
      <c r="U15" s="21">
        <v>5600</v>
      </c>
      <c r="V15" s="40">
        <v>2500</v>
      </c>
      <c r="W15" s="2018">
        <v>1200</v>
      </c>
      <c r="X15" s="2019">
        <v>600</v>
      </c>
      <c r="Y15" s="2019">
        <v>300</v>
      </c>
      <c r="Z15" s="2030">
        <v>200</v>
      </c>
      <c r="AA15" s="2019">
        <v>200</v>
      </c>
      <c r="AB15" s="2030">
        <v>600</v>
      </c>
      <c r="AC15" s="502"/>
      <c r="AD15" s="2047"/>
      <c r="AE15" s="179">
        <v>200</v>
      </c>
      <c r="AF15" s="23">
        <v>11</v>
      </c>
      <c r="AG15" s="31">
        <v>1200</v>
      </c>
      <c r="AH15" s="31">
        <v>100</v>
      </c>
      <c r="AI15" s="31">
        <v>400</v>
      </c>
      <c r="AJ15" s="31">
        <v>300</v>
      </c>
      <c r="AK15" s="2057">
        <f t="shared" si="5"/>
        <v>7811</v>
      </c>
      <c r="AL15" s="2058">
        <f t="shared" si="2"/>
        <v>0</v>
      </c>
      <c r="AM15" s="1633">
        <f t="shared" si="6"/>
        <v>0</v>
      </c>
      <c r="AN15" s="2058">
        <f t="shared" si="8"/>
        <v>0</v>
      </c>
      <c r="AO15" s="2057">
        <v>61.99</v>
      </c>
      <c r="AP15" s="40">
        <v>444.52</v>
      </c>
      <c r="AQ15" s="41">
        <v>100</v>
      </c>
      <c r="AR15" s="42"/>
      <c r="AS15" s="42">
        <v>500</v>
      </c>
      <c r="AT15" s="41">
        <f t="shared" si="3"/>
        <v>1106.51</v>
      </c>
      <c r="AU15" s="41">
        <f t="shared" si="7"/>
        <v>6704.49</v>
      </c>
      <c r="AV15" s="41"/>
      <c r="AW15" s="2080" t="s">
        <v>129</v>
      </c>
      <c r="AX15" s="2089" t="s">
        <v>130</v>
      </c>
      <c r="AY15" t="s">
        <v>131</v>
      </c>
    </row>
    <row r="16" ht="35" customHeight="1" spans="1:51">
      <c r="A16" s="1958">
        <f t="shared" si="9"/>
        <v>14</v>
      </c>
      <c r="B16" s="1981" t="s">
        <v>132</v>
      </c>
      <c r="C16" s="1982" t="s">
        <v>133</v>
      </c>
      <c r="D16" s="1983">
        <v>45033</v>
      </c>
      <c r="E16" s="182" t="s">
        <v>53</v>
      </c>
      <c r="F16" s="1902">
        <v>31</v>
      </c>
      <c r="G16" s="1980">
        <v>0</v>
      </c>
      <c r="H16" s="1980">
        <v>0</v>
      </c>
      <c r="I16" s="1980">
        <v>0</v>
      </c>
      <c r="J16" s="1980">
        <v>0</v>
      </c>
      <c r="K16" s="1980">
        <v>0</v>
      </c>
      <c r="L16" s="965">
        <v>0</v>
      </c>
      <c r="M16" s="965">
        <v>0</v>
      </c>
      <c r="N16" s="965">
        <f t="shared" si="0"/>
        <v>0</v>
      </c>
      <c r="O16" s="266" t="s">
        <v>54</v>
      </c>
      <c r="P16" s="1980">
        <v>4</v>
      </c>
      <c r="Q16" s="1980">
        <v>105</v>
      </c>
      <c r="R16" s="965">
        <f t="shared" si="1"/>
        <v>420</v>
      </c>
      <c r="S16" s="2028" t="s">
        <v>134</v>
      </c>
      <c r="T16" s="179">
        <v>200</v>
      </c>
      <c r="U16" s="21">
        <v>3200</v>
      </c>
      <c r="V16" s="2029">
        <v>1500</v>
      </c>
      <c r="W16" s="2029">
        <v>800</v>
      </c>
      <c r="X16" s="2029">
        <v>200</v>
      </c>
      <c r="Y16" s="2029">
        <v>200</v>
      </c>
      <c r="Z16" s="2029">
        <v>100</v>
      </c>
      <c r="AA16" s="2029">
        <v>200</v>
      </c>
      <c r="AB16" s="2029">
        <v>200</v>
      </c>
      <c r="AC16" s="2013"/>
      <c r="AD16" s="2048"/>
      <c r="AE16" s="179">
        <v>200</v>
      </c>
      <c r="AF16" s="23"/>
      <c r="AG16" s="31">
        <f>90+420</f>
        <v>510</v>
      </c>
      <c r="AH16" s="2030">
        <v>100</v>
      </c>
      <c r="AI16" s="2030">
        <v>0</v>
      </c>
      <c r="AJ16" s="2030">
        <v>0</v>
      </c>
      <c r="AK16" s="2057">
        <f t="shared" si="5"/>
        <v>4010</v>
      </c>
      <c r="AL16" s="2058">
        <f t="shared" si="2"/>
        <v>0</v>
      </c>
      <c r="AM16" s="1633">
        <f t="shared" si="6"/>
        <v>0</v>
      </c>
      <c r="AN16" s="2058">
        <f t="shared" si="8"/>
        <v>0</v>
      </c>
      <c r="AO16" s="2013"/>
      <c r="AP16" s="40">
        <v>444.52</v>
      </c>
      <c r="AQ16" s="41">
        <v>0</v>
      </c>
      <c r="AR16" s="2030"/>
      <c r="AS16" s="2013"/>
      <c r="AT16" s="41">
        <f t="shared" si="3"/>
        <v>444.52</v>
      </c>
      <c r="AU16" s="41">
        <f t="shared" si="7"/>
        <v>3565.48</v>
      </c>
      <c r="AV16" s="41"/>
      <c r="AW16" s="2090" t="s">
        <v>135</v>
      </c>
      <c r="AX16" s="565" t="s">
        <v>54</v>
      </c>
      <c r="AY16" s="1856" t="s">
        <v>134</v>
      </c>
    </row>
    <row r="17" ht="41" customHeight="1" spans="1:51">
      <c r="A17" s="1958">
        <f t="shared" si="9"/>
        <v>15</v>
      </c>
      <c r="B17" s="1981" t="s">
        <v>136</v>
      </c>
      <c r="C17" s="1982" t="s">
        <v>137</v>
      </c>
      <c r="D17" s="1983">
        <v>45050</v>
      </c>
      <c r="E17" s="182" t="s">
        <v>53</v>
      </c>
      <c r="F17" s="1902">
        <v>31</v>
      </c>
      <c r="G17" s="1980">
        <v>0</v>
      </c>
      <c r="H17" s="1980">
        <v>0</v>
      </c>
      <c r="I17" s="1980">
        <v>0</v>
      </c>
      <c r="J17" s="1980">
        <v>0</v>
      </c>
      <c r="K17" s="1980">
        <v>0</v>
      </c>
      <c r="L17" s="965">
        <v>0</v>
      </c>
      <c r="M17" s="965">
        <v>0</v>
      </c>
      <c r="N17" s="965">
        <f t="shared" si="0"/>
        <v>0</v>
      </c>
      <c r="O17" s="266" t="s">
        <v>54</v>
      </c>
      <c r="P17" s="1980">
        <v>30</v>
      </c>
      <c r="Q17" s="1980">
        <v>100</v>
      </c>
      <c r="R17" s="965">
        <f t="shared" si="1"/>
        <v>3000</v>
      </c>
      <c r="S17" s="2028" t="s">
        <v>138</v>
      </c>
      <c r="T17" s="179">
        <v>200</v>
      </c>
      <c r="U17" s="21">
        <v>12000</v>
      </c>
      <c r="V17" s="40">
        <v>4000</v>
      </c>
      <c r="W17" s="2015">
        <v>2300</v>
      </c>
      <c r="X17" s="2015">
        <v>2000</v>
      </c>
      <c r="Y17" s="2015">
        <v>700</v>
      </c>
      <c r="Z17" s="2030">
        <v>500</v>
      </c>
      <c r="AA17" s="2015">
        <v>500</v>
      </c>
      <c r="AB17" s="2030">
        <v>2000</v>
      </c>
      <c r="AC17" s="2049">
        <v>1000</v>
      </c>
      <c r="AD17" s="1633"/>
      <c r="AE17" s="179">
        <v>200</v>
      </c>
      <c r="AF17" s="834"/>
      <c r="AG17" s="31">
        <v>3000</v>
      </c>
      <c r="AH17" s="2030">
        <v>100</v>
      </c>
      <c r="AI17" s="2030">
        <v>0</v>
      </c>
      <c r="AJ17" s="2030">
        <v>100</v>
      </c>
      <c r="AK17" s="2057">
        <f t="shared" si="5"/>
        <v>16400</v>
      </c>
      <c r="AL17" s="2058">
        <f t="shared" si="2"/>
        <v>0</v>
      </c>
      <c r="AM17" s="1633">
        <f t="shared" si="6"/>
        <v>0</v>
      </c>
      <c r="AN17" s="2058">
        <f t="shared" si="8"/>
        <v>0</v>
      </c>
      <c r="AO17" s="2013">
        <v>920</v>
      </c>
      <c r="AP17" s="40">
        <f>3500.51-1279</f>
        <v>2221.51</v>
      </c>
      <c r="AQ17" s="41">
        <v>1279</v>
      </c>
      <c r="AR17" s="2030"/>
      <c r="AT17" s="41">
        <f t="shared" si="3"/>
        <v>4420.51</v>
      </c>
      <c r="AU17" s="41">
        <f t="shared" si="7"/>
        <v>11979.49</v>
      </c>
      <c r="AV17" s="41"/>
      <c r="AW17" s="2091" t="s">
        <v>139</v>
      </c>
      <c r="AX17" s="2092" t="s">
        <v>54</v>
      </c>
      <c r="AY17" s="1856" t="s">
        <v>138</v>
      </c>
    </row>
    <row r="18" customHeight="1" spans="1:50">
      <c r="A18" s="1958">
        <f t="shared" si="9"/>
        <v>16</v>
      </c>
      <c r="B18" s="1981" t="s">
        <v>140</v>
      </c>
      <c r="C18" s="1982"/>
      <c r="D18" s="1983"/>
      <c r="E18" s="182" t="s">
        <v>53</v>
      </c>
      <c r="F18" s="1902">
        <v>31</v>
      </c>
      <c r="G18" s="1980">
        <v>0</v>
      </c>
      <c r="H18" s="1980">
        <v>0</v>
      </c>
      <c r="I18" s="1980">
        <v>0</v>
      </c>
      <c r="J18" s="1980">
        <v>0</v>
      </c>
      <c r="K18" s="1980">
        <v>0</v>
      </c>
      <c r="L18" s="1980">
        <v>0</v>
      </c>
      <c r="M18" s="1980">
        <v>0</v>
      </c>
      <c r="N18" s="1980">
        <v>0</v>
      </c>
      <c r="O18" s="266" t="s">
        <v>54</v>
      </c>
      <c r="P18" s="1980">
        <v>0</v>
      </c>
      <c r="Q18" s="1980">
        <v>0</v>
      </c>
      <c r="R18" s="965">
        <f t="shared" si="1"/>
        <v>0</v>
      </c>
      <c r="S18" s="965"/>
      <c r="T18" s="179">
        <v>0</v>
      </c>
      <c r="U18" s="21">
        <v>2000</v>
      </c>
      <c r="V18" s="662">
        <v>1200</v>
      </c>
      <c r="W18" s="14">
        <v>300</v>
      </c>
      <c r="X18" s="14">
        <v>200</v>
      </c>
      <c r="Y18" s="14">
        <v>0</v>
      </c>
      <c r="Z18" s="14">
        <v>0</v>
      </c>
      <c r="AA18" s="14">
        <v>0</v>
      </c>
      <c r="AB18" s="14">
        <v>300</v>
      </c>
      <c r="AC18" s="2050"/>
      <c r="AD18" s="13"/>
      <c r="AE18" s="179">
        <v>0</v>
      </c>
      <c r="AF18" s="834"/>
      <c r="AG18" s="31">
        <v>0</v>
      </c>
      <c r="AH18" s="2030">
        <v>0</v>
      </c>
      <c r="AI18" s="2030">
        <v>0</v>
      </c>
      <c r="AJ18" s="2030">
        <v>0</v>
      </c>
      <c r="AK18" s="2057">
        <f t="shared" si="5"/>
        <v>2000</v>
      </c>
      <c r="AL18" s="2058">
        <f t="shared" si="2"/>
        <v>0</v>
      </c>
      <c r="AM18" s="1633">
        <f t="shared" si="6"/>
        <v>0</v>
      </c>
      <c r="AN18" s="2058">
        <f t="shared" si="8"/>
        <v>0</v>
      </c>
      <c r="AO18" s="2013"/>
      <c r="AP18" s="40">
        <v>470.35</v>
      </c>
      <c r="AQ18" s="41">
        <v>0</v>
      </c>
      <c r="AR18" s="2030"/>
      <c r="AS18" s="2013"/>
      <c r="AT18" s="41">
        <f t="shared" si="3"/>
        <v>470.35</v>
      </c>
      <c r="AU18" s="41">
        <f t="shared" si="7"/>
        <v>1529.65</v>
      </c>
      <c r="AV18" s="41"/>
      <c r="AW18" s="266" t="s">
        <v>141</v>
      </c>
      <c r="AX18" s="266" t="s">
        <v>54</v>
      </c>
    </row>
    <row r="19" ht="84" customHeight="1" spans="1:51">
      <c r="A19" s="1958">
        <f t="shared" si="9"/>
        <v>17</v>
      </c>
      <c r="B19" s="1981" t="s">
        <v>142</v>
      </c>
      <c r="C19" s="195" t="s">
        <v>133</v>
      </c>
      <c r="D19" s="571">
        <v>45119</v>
      </c>
      <c r="E19" s="394" t="s">
        <v>53</v>
      </c>
      <c r="F19" s="1902">
        <v>31</v>
      </c>
      <c r="G19" s="1980">
        <v>0</v>
      </c>
      <c r="H19" s="1980">
        <v>0</v>
      </c>
      <c r="I19" s="1980">
        <v>0</v>
      </c>
      <c r="J19" s="1980">
        <v>0</v>
      </c>
      <c r="K19" s="2007">
        <v>5.5</v>
      </c>
      <c r="L19" s="2007">
        <v>0</v>
      </c>
      <c r="M19" s="2007">
        <v>0</v>
      </c>
      <c r="N19" s="2007">
        <v>5.5</v>
      </c>
      <c r="O19" s="266" t="s">
        <v>54</v>
      </c>
      <c r="P19" s="1980">
        <v>0</v>
      </c>
      <c r="Q19" s="1980">
        <v>0</v>
      </c>
      <c r="R19" s="965">
        <f t="shared" si="1"/>
        <v>0</v>
      </c>
      <c r="S19" s="9" t="s">
        <v>143</v>
      </c>
      <c r="T19" s="179">
        <v>200</v>
      </c>
      <c r="U19" s="21">
        <v>3600</v>
      </c>
      <c r="V19" s="501">
        <v>1900</v>
      </c>
      <c r="W19" s="501">
        <v>400</v>
      </c>
      <c r="X19" s="501">
        <v>300</v>
      </c>
      <c r="Y19" s="501">
        <v>200</v>
      </c>
      <c r="Z19" s="501">
        <v>200</v>
      </c>
      <c r="AA19" s="501">
        <v>200</v>
      </c>
      <c r="AB19" s="501">
        <v>400</v>
      </c>
      <c r="AC19" s="2049">
        <v>16</v>
      </c>
      <c r="AD19" s="2051"/>
      <c r="AE19" s="179">
        <v>200</v>
      </c>
      <c r="AF19" s="23"/>
      <c r="AG19" s="31">
        <v>440</v>
      </c>
      <c r="AH19" s="2030">
        <v>100</v>
      </c>
      <c r="AI19" s="2030">
        <v>0</v>
      </c>
      <c r="AJ19" s="2030">
        <v>0</v>
      </c>
      <c r="AK19" s="2057">
        <f t="shared" si="5"/>
        <v>4356</v>
      </c>
      <c r="AL19" s="2058">
        <f t="shared" si="2"/>
        <v>0</v>
      </c>
      <c r="AM19" s="1633">
        <f>U19/27*AL19*0.6</f>
        <v>0</v>
      </c>
      <c r="AN19" s="2058">
        <v>0</v>
      </c>
      <c r="AO19" s="2013"/>
      <c r="AP19" s="40">
        <v>444.52</v>
      </c>
      <c r="AQ19" s="41">
        <v>0</v>
      </c>
      <c r="AR19" s="2030"/>
      <c r="AS19" s="2013"/>
      <c r="AT19" s="41">
        <f t="shared" si="3"/>
        <v>444.52</v>
      </c>
      <c r="AU19" s="41">
        <f t="shared" si="7"/>
        <v>3911.48</v>
      </c>
      <c r="AV19" s="41"/>
      <c r="AW19" s="565" t="s">
        <v>144</v>
      </c>
      <c r="AX19" s="565" t="s">
        <v>54</v>
      </c>
      <c r="AY19" s="1856" t="s">
        <v>143</v>
      </c>
    </row>
    <row r="20" customHeight="1" spans="1:51">
      <c r="A20" s="1958">
        <f t="shared" si="9"/>
        <v>18</v>
      </c>
      <c r="B20" s="1981" t="s">
        <v>145</v>
      </c>
      <c r="C20" s="1982" t="s">
        <v>146</v>
      </c>
      <c r="D20" s="1983" t="s">
        <v>147</v>
      </c>
      <c r="E20" s="182" t="s">
        <v>53</v>
      </c>
      <c r="F20" s="1902">
        <v>31</v>
      </c>
      <c r="G20" s="1980">
        <v>0</v>
      </c>
      <c r="H20" s="1980">
        <v>0.2</v>
      </c>
      <c r="I20" s="1980">
        <v>0</v>
      </c>
      <c r="J20" s="1980">
        <v>0</v>
      </c>
      <c r="K20" s="1980">
        <v>0</v>
      </c>
      <c r="L20" s="1980">
        <v>0</v>
      </c>
      <c r="M20" s="1980">
        <v>0</v>
      </c>
      <c r="N20" s="1980">
        <v>0</v>
      </c>
      <c r="O20" s="266" t="s">
        <v>148</v>
      </c>
      <c r="P20" s="1980">
        <v>0</v>
      </c>
      <c r="Q20" s="1980">
        <v>0</v>
      </c>
      <c r="R20" s="965">
        <f t="shared" si="1"/>
        <v>0</v>
      </c>
      <c r="S20" s="965" t="s">
        <v>149</v>
      </c>
      <c r="T20" s="179">
        <v>200</v>
      </c>
      <c r="U20" s="21">
        <v>4500</v>
      </c>
      <c r="V20" s="40">
        <v>2000</v>
      </c>
      <c r="W20" s="501">
        <v>800</v>
      </c>
      <c r="X20" s="501">
        <v>500</v>
      </c>
      <c r="Y20" s="501">
        <v>300</v>
      </c>
      <c r="Z20" s="501">
        <v>200</v>
      </c>
      <c r="AA20" s="501">
        <v>200</v>
      </c>
      <c r="AB20" s="501">
        <v>500</v>
      </c>
      <c r="AC20" s="2050"/>
      <c r="AD20" s="2051"/>
      <c r="AE20" s="179">
        <v>200</v>
      </c>
      <c r="AF20" s="23"/>
      <c r="AG20" s="31">
        <v>0</v>
      </c>
      <c r="AH20" s="2030">
        <v>0</v>
      </c>
      <c r="AI20" s="2030">
        <v>0</v>
      </c>
      <c r="AJ20" s="2030">
        <v>0</v>
      </c>
      <c r="AK20" s="2057">
        <f t="shared" si="5"/>
        <v>4700</v>
      </c>
      <c r="AL20" s="2058">
        <f t="shared" si="2"/>
        <v>0.2</v>
      </c>
      <c r="AM20" s="1633">
        <f t="shared" ref="AM20:AM28" si="10">U20/F20*AL20</f>
        <v>29.0322580645161</v>
      </c>
      <c r="AN20" s="2058">
        <f t="shared" ref="AN20:AN28" si="11">G20*2</f>
        <v>0</v>
      </c>
      <c r="AO20" s="2013"/>
      <c r="AP20" s="13">
        <v>0</v>
      </c>
      <c r="AQ20" s="13">
        <v>0</v>
      </c>
      <c r="AR20" s="2030"/>
      <c r="AS20" s="2013"/>
      <c r="AT20" s="41">
        <f t="shared" si="3"/>
        <v>29.0322580645161</v>
      </c>
      <c r="AU20" s="41">
        <f t="shared" si="7"/>
        <v>4670.96774193548</v>
      </c>
      <c r="AV20" s="41"/>
      <c r="AW20" s="13" t="s">
        <v>150</v>
      </c>
      <c r="AX20" s="565"/>
      <c r="AY20" s="1856" t="s">
        <v>149</v>
      </c>
    </row>
    <row r="21" ht="70" customHeight="1" spans="1:51">
      <c r="A21" s="1958">
        <f t="shared" si="9"/>
        <v>19</v>
      </c>
      <c r="B21" s="1981" t="s">
        <v>151</v>
      </c>
      <c r="C21" s="1982" t="s">
        <v>152</v>
      </c>
      <c r="D21" s="1983" t="s">
        <v>153</v>
      </c>
      <c r="E21" s="182" t="s">
        <v>53</v>
      </c>
      <c r="F21" s="1902">
        <v>31</v>
      </c>
      <c r="G21" s="1980">
        <v>3</v>
      </c>
      <c r="H21" s="1980">
        <v>0</v>
      </c>
      <c r="I21" s="1980">
        <v>0</v>
      </c>
      <c r="J21" s="1980">
        <v>0</v>
      </c>
      <c r="K21" s="1980">
        <v>0</v>
      </c>
      <c r="L21" s="1980">
        <v>5.8</v>
      </c>
      <c r="M21" s="1980">
        <v>0.3</v>
      </c>
      <c r="N21" s="965">
        <f>K21+L21-M21</f>
        <v>5.5</v>
      </c>
      <c r="O21" s="266" t="s">
        <v>154</v>
      </c>
      <c r="P21" s="1980">
        <v>12</v>
      </c>
      <c r="Q21" s="1980">
        <v>100</v>
      </c>
      <c r="R21" s="965">
        <f t="shared" si="1"/>
        <v>1200</v>
      </c>
      <c r="S21" s="965" t="s">
        <v>155</v>
      </c>
      <c r="T21" s="179">
        <v>200</v>
      </c>
      <c r="U21" s="21">
        <v>5600</v>
      </c>
      <c r="V21" s="22">
        <v>2800</v>
      </c>
      <c r="W21" s="2030">
        <v>700</v>
      </c>
      <c r="X21" s="2019">
        <v>500</v>
      </c>
      <c r="Y21" s="2030">
        <v>500</v>
      </c>
      <c r="Z21" s="2019">
        <v>500</v>
      </c>
      <c r="AA21" s="2030">
        <v>300</v>
      </c>
      <c r="AB21" s="2019">
        <v>300</v>
      </c>
      <c r="AC21" s="2050"/>
      <c r="AD21" s="2051"/>
      <c r="AE21" s="179">
        <v>200</v>
      </c>
      <c r="AF21" s="23"/>
      <c r="AG21" s="31">
        <v>1200</v>
      </c>
      <c r="AH21" s="2030">
        <v>0</v>
      </c>
      <c r="AI21" s="2030">
        <v>300</v>
      </c>
      <c r="AJ21" s="2030">
        <v>200</v>
      </c>
      <c r="AK21" s="2057">
        <f t="shared" si="5"/>
        <v>7500</v>
      </c>
      <c r="AL21" s="2058">
        <f t="shared" si="2"/>
        <v>0</v>
      </c>
      <c r="AM21" s="1633">
        <f t="shared" si="10"/>
        <v>0</v>
      </c>
      <c r="AN21" s="2058">
        <f t="shared" si="11"/>
        <v>6</v>
      </c>
      <c r="AO21" s="2013"/>
      <c r="AP21" s="40">
        <v>444.52</v>
      </c>
      <c r="AQ21" s="41">
        <v>100</v>
      </c>
      <c r="AR21" s="2030"/>
      <c r="AS21" s="2013"/>
      <c r="AT21" s="41">
        <f t="shared" si="3"/>
        <v>550.52</v>
      </c>
      <c r="AU21" s="41">
        <f t="shared" si="7"/>
        <v>6949.48</v>
      </c>
      <c r="AV21" s="41"/>
      <c r="AW21" s="266" t="s">
        <v>156</v>
      </c>
      <c r="AX21" s="565" t="s">
        <v>154</v>
      </c>
      <c r="AY21" s="1856" t="s">
        <v>155</v>
      </c>
    </row>
    <row r="22" customHeight="1" spans="1:51">
      <c r="A22" s="1958">
        <f t="shared" si="9"/>
        <v>20</v>
      </c>
      <c r="B22" s="1981" t="s">
        <v>157</v>
      </c>
      <c r="C22" s="445" t="s">
        <v>158</v>
      </c>
      <c r="D22" s="196" t="s">
        <v>159</v>
      </c>
      <c r="E22" s="182" t="s">
        <v>53</v>
      </c>
      <c r="F22" s="1902">
        <v>31</v>
      </c>
      <c r="G22" s="1980">
        <v>2</v>
      </c>
      <c r="H22" s="1980">
        <v>0.2</v>
      </c>
      <c r="I22" s="1980">
        <v>0</v>
      </c>
      <c r="J22" s="1980">
        <v>0</v>
      </c>
      <c r="K22" s="1980">
        <v>0</v>
      </c>
      <c r="L22" s="1980">
        <v>0</v>
      </c>
      <c r="M22" s="1980">
        <v>0</v>
      </c>
      <c r="N22" s="1980">
        <v>0</v>
      </c>
      <c r="O22" s="266" t="s">
        <v>160</v>
      </c>
      <c r="P22" s="1980">
        <v>7</v>
      </c>
      <c r="Q22" s="1980">
        <v>109</v>
      </c>
      <c r="R22" s="965">
        <f t="shared" si="1"/>
        <v>763</v>
      </c>
      <c r="S22" s="620" t="s">
        <v>161</v>
      </c>
      <c r="T22" s="179">
        <v>200</v>
      </c>
      <c r="U22" s="21">
        <v>4300</v>
      </c>
      <c r="V22" s="40">
        <v>2000</v>
      </c>
      <c r="W22" s="2018">
        <v>800</v>
      </c>
      <c r="X22" s="2019">
        <v>300</v>
      </c>
      <c r="Y22" s="2019">
        <v>300</v>
      </c>
      <c r="Z22" s="2030">
        <v>200</v>
      </c>
      <c r="AA22" s="2019">
        <v>200</v>
      </c>
      <c r="AB22" s="2030">
        <v>500</v>
      </c>
      <c r="AC22" s="2050"/>
      <c r="AD22" s="2051"/>
      <c r="AE22" s="179">
        <v>200</v>
      </c>
      <c r="AF22" s="23"/>
      <c r="AG22" s="31">
        <v>763</v>
      </c>
      <c r="AH22" s="2030">
        <v>0</v>
      </c>
      <c r="AI22" s="2030">
        <v>300</v>
      </c>
      <c r="AJ22" s="2030">
        <v>300</v>
      </c>
      <c r="AK22" s="2057">
        <f t="shared" si="5"/>
        <v>5863</v>
      </c>
      <c r="AL22" s="2058">
        <f t="shared" si="2"/>
        <v>0.2</v>
      </c>
      <c r="AM22" s="1633">
        <f t="shared" si="10"/>
        <v>27.741935483871</v>
      </c>
      <c r="AN22" s="2058">
        <f t="shared" si="11"/>
        <v>4</v>
      </c>
      <c r="AO22" s="2013"/>
      <c r="AP22" s="40">
        <v>444.52</v>
      </c>
      <c r="AQ22" s="41">
        <v>100</v>
      </c>
      <c r="AR22" s="2030"/>
      <c r="AS22" s="2013"/>
      <c r="AT22" s="41">
        <f t="shared" si="3"/>
        <v>576.261935483871</v>
      </c>
      <c r="AU22" s="41">
        <f t="shared" si="7"/>
        <v>5286.73806451613</v>
      </c>
      <c r="AV22" s="41"/>
      <c r="AW22" s="266" t="s">
        <v>162</v>
      </c>
      <c r="AX22" s="565" t="s">
        <v>160</v>
      </c>
      <c r="AY22" s="1856" t="s">
        <v>161</v>
      </c>
    </row>
    <row r="23" customHeight="1" spans="1:51">
      <c r="A23" s="1984">
        <f t="shared" si="9"/>
        <v>21</v>
      </c>
      <c r="B23" s="1981" t="s">
        <v>163</v>
      </c>
      <c r="C23" s="445" t="s">
        <v>164</v>
      </c>
      <c r="D23" s="196" t="s">
        <v>165</v>
      </c>
      <c r="E23" s="182" t="s">
        <v>53</v>
      </c>
      <c r="F23" s="1902">
        <v>31</v>
      </c>
      <c r="G23" s="1980">
        <v>3</v>
      </c>
      <c r="H23" s="1980">
        <v>0.2</v>
      </c>
      <c r="I23" s="1980">
        <v>0</v>
      </c>
      <c r="J23" s="1980">
        <v>0</v>
      </c>
      <c r="K23" s="1980">
        <v>0.1</v>
      </c>
      <c r="L23" s="1980">
        <v>0</v>
      </c>
      <c r="M23" s="1980">
        <v>0.1</v>
      </c>
      <c r="N23" s="1980">
        <v>0</v>
      </c>
      <c r="O23" s="266" t="s">
        <v>166</v>
      </c>
      <c r="P23" s="1980">
        <v>7</v>
      </c>
      <c r="Q23" s="1980">
        <v>109</v>
      </c>
      <c r="R23" s="965">
        <f t="shared" si="1"/>
        <v>763</v>
      </c>
      <c r="S23" s="620" t="s">
        <v>167</v>
      </c>
      <c r="T23" s="179">
        <v>200</v>
      </c>
      <c r="U23" s="21">
        <v>4300</v>
      </c>
      <c r="V23" s="40">
        <v>2000</v>
      </c>
      <c r="W23" s="2018">
        <v>800</v>
      </c>
      <c r="X23" s="2019">
        <v>300</v>
      </c>
      <c r="Y23" s="2019">
        <v>300</v>
      </c>
      <c r="Z23" s="2030">
        <v>200</v>
      </c>
      <c r="AA23" s="2019">
        <v>200</v>
      </c>
      <c r="AB23" s="2030">
        <v>500</v>
      </c>
      <c r="AC23" s="2050"/>
      <c r="AD23" s="2051"/>
      <c r="AE23" s="179">
        <v>200</v>
      </c>
      <c r="AF23" s="23"/>
      <c r="AG23" s="31">
        <v>763</v>
      </c>
      <c r="AH23" s="2030">
        <v>0</v>
      </c>
      <c r="AI23" s="2030">
        <v>300</v>
      </c>
      <c r="AJ23" s="2030">
        <v>300</v>
      </c>
      <c r="AK23" s="2057">
        <f t="shared" si="5"/>
        <v>5863</v>
      </c>
      <c r="AL23" s="2058">
        <f t="shared" si="2"/>
        <v>0.2</v>
      </c>
      <c r="AM23" s="1633">
        <f t="shared" si="10"/>
        <v>27.741935483871</v>
      </c>
      <c r="AN23" s="2058">
        <f t="shared" si="11"/>
        <v>6</v>
      </c>
      <c r="AO23" s="2013"/>
      <c r="AP23" s="40">
        <v>444.52</v>
      </c>
      <c r="AQ23" s="41">
        <v>100</v>
      </c>
      <c r="AR23" s="2030"/>
      <c r="AS23" s="2013">
        <v>500</v>
      </c>
      <c r="AT23" s="41">
        <f t="shared" si="3"/>
        <v>1078.26193548387</v>
      </c>
      <c r="AU23" s="41">
        <f t="shared" si="7"/>
        <v>4784.73806451613</v>
      </c>
      <c r="AV23" s="41"/>
      <c r="AW23" s="266" t="s">
        <v>168</v>
      </c>
      <c r="AX23" s="565" t="s">
        <v>169</v>
      </c>
      <c r="AY23" s="1856" t="s">
        <v>170</v>
      </c>
    </row>
    <row r="24" customHeight="1" spans="1:51">
      <c r="A24" s="1958">
        <f t="shared" ref="A24:A33" si="12">ROW()-2</f>
        <v>22</v>
      </c>
      <c r="B24" s="1981" t="s">
        <v>171</v>
      </c>
      <c r="C24" s="1906" t="s">
        <v>74</v>
      </c>
      <c r="D24" s="1906" t="s">
        <v>172</v>
      </c>
      <c r="E24" s="1908" t="s">
        <v>53</v>
      </c>
      <c r="F24" s="1902">
        <v>31</v>
      </c>
      <c r="G24" s="1906">
        <v>0</v>
      </c>
      <c r="H24" s="1906">
        <v>0</v>
      </c>
      <c r="I24" s="1906">
        <v>0</v>
      </c>
      <c r="J24" s="1906">
        <v>0</v>
      </c>
      <c r="K24" s="1906">
        <v>0</v>
      </c>
      <c r="L24" s="1906">
        <v>0</v>
      </c>
      <c r="M24" s="1906">
        <v>0</v>
      </c>
      <c r="N24" s="1906">
        <v>0</v>
      </c>
      <c r="O24" s="1906" t="s">
        <v>54</v>
      </c>
      <c r="P24" s="1906">
        <v>12</v>
      </c>
      <c r="Q24" s="1906">
        <v>112</v>
      </c>
      <c r="R24" s="965">
        <f t="shared" si="1"/>
        <v>1344</v>
      </c>
      <c r="S24" s="1906" t="s">
        <v>173</v>
      </c>
      <c r="T24" s="179">
        <v>200</v>
      </c>
      <c r="U24" s="2031">
        <v>5800</v>
      </c>
      <c r="V24" s="31">
        <v>2000</v>
      </c>
      <c r="W24" s="1628">
        <v>1100</v>
      </c>
      <c r="X24" s="1628">
        <v>500</v>
      </c>
      <c r="Y24" s="1628">
        <v>700</v>
      </c>
      <c r="Z24" s="31">
        <v>500</v>
      </c>
      <c r="AA24" s="1628">
        <v>500</v>
      </c>
      <c r="AB24" s="31">
        <v>500</v>
      </c>
      <c r="AC24" s="2049">
        <v>1200</v>
      </c>
      <c r="AD24" s="2051"/>
      <c r="AE24" s="179">
        <v>200</v>
      </c>
      <c r="AF24" s="23"/>
      <c r="AG24" s="31">
        <f>1344+120</f>
        <v>1464</v>
      </c>
      <c r="AH24" s="2030">
        <v>300</v>
      </c>
      <c r="AI24" s="2030">
        <v>300</v>
      </c>
      <c r="AJ24" s="2030">
        <v>100</v>
      </c>
      <c r="AK24" s="2057">
        <f t="shared" si="5"/>
        <v>9364</v>
      </c>
      <c r="AL24" s="2058">
        <f t="shared" si="2"/>
        <v>0</v>
      </c>
      <c r="AM24" s="1633">
        <f t="shared" si="10"/>
        <v>0</v>
      </c>
      <c r="AN24" s="2058">
        <f t="shared" si="11"/>
        <v>0</v>
      </c>
      <c r="AO24" s="2013"/>
      <c r="AP24" s="40">
        <v>444.52</v>
      </c>
      <c r="AQ24" s="41">
        <v>100</v>
      </c>
      <c r="AR24" s="2030"/>
      <c r="AS24" s="2050">
        <v>500</v>
      </c>
      <c r="AT24" s="41">
        <f t="shared" si="3"/>
        <v>1044.52</v>
      </c>
      <c r="AU24" s="41">
        <f t="shared" si="7"/>
        <v>8319.48</v>
      </c>
      <c r="AV24" s="41"/>
      <c r="AW24" s="266" t="s">
        <v>174</v>
      </c>
      <c r="AX24" s="2093"/>
      <c r="AY24" s="1856" t="s">
        <v>175</v>
      </c>
    </row>
    <row r="25" customHeight="1" spans="1:51">
      <c r="A25" s="1985">
        <f t="shared" si="12"/>
        <v>23</v>
      </c>
      <c r="B25" s="1986" t="s">
        <v>176</v>
      </c>
      <c r="C25" s="1907" t="s">
        <v>177</v>
      </c>
      <c r="D25" s="1907" t="s">
        <v>178</v>
      </c>
      <c r="E25" s="1908" t="s">
        <v>53</v>
      </c>
      <c r="F25" s="1902">
        <v>31</v>
      </c>
      <c r="G25" s="1907">
        <v>2</v>
      </c>
      <c r="H25" s="1907">
        <v>0</v>
      </c>
      <c r="I25" s="1907">
        <v>0</v>
      </c>
      <c r="J25" s="1907">
        <v>0</v>
      </c>
      <c r="K25" s="1907">
        <v>1.3</v>
      </c>
      <c r="L25" s="1907">
        <v>0</v>
      </c>
      <c r="M25" s="1907">
        <v>0</v>
      </c>
      <c r="N25" s="1907">
        <v>1.3</v>
      </c>
      <c r="O25" s="1907" t="s">
        <v>179</v>
      </c>
      <c r="P25" s="1906">
        <v>0</v>
      </c>
      <c r="Q25" s="1906">
        <v>0</v>
      </c>
      <c r="R25" s="965">
        <f t="shared" si="1"/>
        <v>0</v>
      </c>
      <c r="S25" s="965" t="s">
        <v>180</v>
      </c>
      <c r="T25" s="179">
        <v>200</v>
      </c>
      <c r="U25" s="21">
        <v>10000</v>
      </c>
      <c r="V25" s="22">
        <v>4500</v>
      </c>
      <c r="W25" s="2030">
        <v>1200</v>
      </c>
      <c r="X25" s="2030">
        <v>1000</v>
      </c>
      <c r="Y25" s="2030">
        <v>1000</v>
      </c>
      <c r="Z25" s="2019">
        <v>700</v>
      </c>
      <c r="AA25" s="2030">
        <v>800</v>
      </c>
      <c r="AB25" s="2019">
        <v>800</v>
      </c>
      <c r="AC25" s="2049">
        <f>1000+49</f>
        <v>1049</v>
      </c>
      <c r="AD25" s="2051"/>
      <c r="AE25" s="179">
        <v>200</v>
      </c>
      <c r="AF25" s="23"/>
      <c r="AG25" s="13">
        <v>0</v>
      </c>
      <c r="AH25" s="2030">
        <v>0</v>
      </c>
      <c r="AI25" s="2030">
        <v>300</v>
      </c>
      <c r="AJ25" s="2030">
        <v>400</v>
      </c>
      <c r="AK25" s="2057">
        <f t="shared" si="5"/>
        <v>11949</v>
      </c>
      <c r="AL25" s="2058">
        <f t="shared" si="2"/>
        <v>0</v>
      </c>
      <c r="AM25" s="1633">
        <f t="shared" si="10"/>
        <v>0</v>
      </c>
      <c r="AN25" s="2058">
        <f t="shared" si="11"/>
        <v>4</v>
      </c>
      <c r="AO25" s="2013">
        <v>184.25</v>
      </c>
      <c r="AP25" s="40">
        <v>444.52</v>
      </c>
      <c r="AQ25" s="41">
        <v>100</v>
      </c>
      <c r="AR25" s="2030"/>
      <c r="AS25" s="2013"/>
      <c r="AT25" s="41">
        <f t="shared" si="3"/>
        <v>732.77</v>
      </c>
      <c r="AU25" s="41">
        <f t="shared" si="7"/>
        <v>11216.23</v>
      </c>
      <c r="AV25" s="41"/>
      <c r="AW25" s="266" t="s">
        <v>181</v>
      </c>
      <c r="AX25" s="2094" t="s">
        <v>182</v>
      </c>
      <c r="AY25" s="1856" t="s">
        <v>180</v>
      </c>
    </row>
    <row r="26" ht="55" customHeight="1" spans="1:51">
      <c r="A26" s="1958">
        <f t="shared" si="12"/>
        <v>24</v>
      </c>
      <c r="B26" s="1986" t="s">
        <v>183</v>
      </c>
      <c r="C26" s="1907" t="s">
        <v>184</v>
      </c>
      <c r="D26" s="1907" t="s">
        <v>185</v>
      </c>
      <c r="E26" s="1908" t="s">
        <v>53</v>
      </c>
      <c r="F26" s="1902">
        <v>31</v>
      </c>
      <c r="G26" s="1907">
        <v>0</v>
      </c>
      <c r="H26" s="1907">
        <v>0</v>
      </c>
      <c r="I26" s="1907">
        <v>0</v>
      </c>
      <c r="J26" s="1907">
        <v>0</v>
      </c>
      <c r="K26" s="1907">
        <v>0.2</v>
      </c>
      <c r="L26" s="1907">
        <v>0</v>
      </c>
      <c r="M26" s="1907">
        <v>0</v>
      </c>
      <c r="N26" s="1907">
        <v>0.2</v>
      </c>
      <c r="O26" s="1907" t="s">
        <v>54</v>
      </c>
      <c r="P26" s="1907">
        <v>9</v>
      </c>
      <c r="Q26" s="1907">
        <v>110</v>
      </c>
      <c r="R26" s="965">
        <f t="shared" si="1"/>
        <v>990</v>
      </c>
      <c r="S26" s="2032" t="s">
        <v>186</v>
      </c>
      <c r="T26" s="179">
        <v>200</v>
      </c>
      <c r="U26" s="2033">
        <v>4900</v>
      </c>
      <c r="V26" s="31">
        <v>2200</v>
      </c>
      <c r="W26" s="1628">
        <v>1000</v>
      </c>
      <c r="X26" s="1628">
        <v>500</v>
      </c>
      <c r="Y26" s="1628">
        <v>300</v>
      </c>
      <c r="Z26" s="31">
        <v>200</v>
      </c>
      <c r="AA26" s="1628">
        <v>200</v>
      </c>
      <c r="AB26" s="31">
        <v>500</v>
      </c>
      <c r="AC26" s="2050"/>
      <c r="AD26" s="2051"/>
      <c r="AE26" s="179">
        <v>200</v>
      </c>
      <c r="AF26" s="23"/>
      <c r="AG26" s="13">
        <v>990</v>
      </c>
      <c r="AH26" s="2030">
        <v>0</v>
      </c>
      <c r="AI26" s="2030">
        <v>300</v>
      </c>
      <c r="AJ26" s="2030">
        <v>200</v>
      </c>
      <c r="AK26" s="2057">
        <f t="shared" si="5"/>
        <v>6590</v>
      </c>
      <c r="AL26" s="2058">
        <f t="shared" si="2"/>
        <v>0</v>
      </c>
      <c r="AM26" s="1633">
        <f t="shared" si="10"/>
        <v>0</v>
      </c>
      <c r="AN26" s="2058">
        <f t="shared" si="11"/>
        <v>0</v>
      </c>
      <c r="AO26" s="2013"/>
      <c r="AP26" s="40">
        <v>444.52</v>
      </c>
      <c r="AQ26" s="41">
        <v>100</v>
      </c>
      <c r="AR26" s="2030"/>
      <c r="AS26" s="2013">
        <v>500</v>
      </c>
      <c r="AT26" s="41">
        <f t="shared" si="3"/>
        <v>1044.52</v>
      </c>
      <c r="AU26" s="41">
        <f t="shared" si="7"/>
        <v>5545.48</v>
      </c>
      <c r="AV26" s="41"/>
      <c r="AW26" s="266" t="s">
        <v>168</v>
      </c>
      <c r="AX26" s="2094" t="s">
        <v>54</v>
      </c>
      <c r="AY26" s="1856" t="s">
        <v>186</v>
      </c>
    </row>
    <row r="27" customHeight="1" spans="1:51">
      <c r="A27" s="1958">
        <f t="shared" si="12"/>
        <v>25</v>
      </c>
      <c r="B27" s="1986" t="s">
        <v>187</v>
      </c>
      <c r="C27" s="1907" t="s">
        <v>188</v>
      </c>
      <c r="D27" s="1987" t="s">
        <v>189</v>
      </c>
      <c r="E27" s="1908" t="s">
        <v>53</v>
      </c>
      <c r="F27" s="1902">
        <v>31</v>
      </c>
      <c r="G27" s="1907">
        <v>10</v>
      </c>
      <c r="H27" s="1907">
        <v>2</v>
      </c>
      <c r="I27" s="1907">
        <v>0</v>
      </c>
      <c r="J27" s="1907">
        <v>0</v>
      </c>
      <c r="K27" s="1907">
        <v>0</v>
      </c>
      <c r="L27" s="1907">
        <v>0</v>
      </c>
      <c r="M27" s="1907">
        <v>0</v>
      </c>
      <c r="N27" s="1907">
        <v>0</v>
      </c>
      <c r="O27" s="1907" t="s">
        <v>190</v>
      </c>
      <c r="P27" s="1907">
        <v>15</v>
      </c>
      <c r="Q27" s="1907">
        <v>104</v>
      </c>
      <c r="R27" s="965">
        <f t="shared" si="1"/>
        <v>1560</v>
      </c>
      <c r="S27" s="2032" t="s">
        <v>186</v>
      </c>
      <c r="T27" s="179">
        <v>200</v>
      </c>
      <c r="U27" s="2033">
        <v>6500</v>
      </c>
      <c r="V27" s="31">
        <v>2500</v>
      </c>
      <c r="W27" s="1628">
        <v>1100</v>
      </c>
      <c r="X27" s="1628">
        <v>700</v>
      </c>
      <c r="Y27" s="1628">
        <v>700</v>
      </c>
      <c r="Z27" s="31">
        <v>500</v>
      </c>
      <c r="AA27" s="1628">
        <v>500</v>
      </c>
      <c r="AB27" s="31">
        <v>500</v>
      </c>
      <c r="AC27" s="2050"/>
      <c r="AD27" s="2051"/>
      <c r="AE27" s="179">
        <v>200</v>
      </c>
      <c r="AF27" s="23"/>
      <c r="AG27" s="13">
        <v>1560</v>
      </c>
      <c r="AH27" s="2030">
        <v>0</v>
      </c>
      <c r="AI27" s="2030">
        <v>400</v>
      </c>
      <c r="AJ27" s="2030">
        <v>0</v>
      </c>
      <c r="AK27" s="2057">
        <f t="shared" si="5"/>
        <v>8660</v>
      </c>
      <c r="AL27" s="2058">
        <f t="shared" si="2"/>
        <v>2</v>
      </c>
      <c r="AM27" s="1633">
        <f t="shared" si="10"/>
        <v>419.354838709677</v>
      </c>
      <c r="AN27" s="2058">
        <f t="shared" si="11"/>
        <v>20</v>
      </c>
      <c r="AO27" s="2013">
        <v>24.03</v>
      </c>
      <c r="AP27" s="40">
        <v>444.52</v>
      </c>
      <c r="AQ27" s="41">
        <v>100</v>
      </c>
      <c r="AR27" s="2030"/>
      <c r="AS27" s="2013">
        <v>500</v>
      </c>
      <c r="AT27" s="41">
        <f t="shared" si="3"/>
        <v>1507.90483870968</v>
      </c>
      <c r="AU27" s="41">
        <f t="shared" si="7"/>
        <v>7152.09516129032</v>
      </c>
      <c r="AV27" s="41"/>
      <c r="AW27" s="266" t="s">
        <v>191</v>
      </c>
      <c r="AX27" s="2094" t="s">
        <v>190</v>
      </c>
      <c r="AY27" s="1856" t="s">
        <v>186</v>
      </c>
    </row>
    <row r="28" ht="85" customHeight="1" spans="1:51">
      <c r="A28" s="1958">
        <f t="shared" si="12"/>
        <v>26</v>
      </c>
      <c r="B28" s="1986" t="s">
        <v>192</v>
      </c>
      <c r="C28" s="1907" t="s">
        <v>193</v>
      </c>
      <c r="D28" s="1907" t="s">
        <v>194</v>
      </c>
      <c r="E28" s="1908" t="s">
        <v>53</v>
      </c>
      <c r="F28" s="1902">
        <v>31</v>
      </c>
      <c r="G28" s="1907">
        <v>6</v>
      </c>
      <c r="H28" s="1907">
        <v>0</v>
      </c>
      <c r="I28" s="1907">
        <v>0</v>
      </c>
      <c r="J28" s="1907">
        <v>0</v>
      </c>
      <c r="K28" s="1907">
        <v>0.1</v>
      </c>
      <c r="L28" s="1907">
        <v>2.7</v>
      </c>
      <c r="M28" s="1907">
        <v>0.1</v>
      </c>
      <c r="N28" s="1907">
        <v>2.7</v>
      </c>
      <c r="O28" s="1907" t="s">
        <v>195</v>
      </c>
      <c r="P28" s="1907">
        <v>6</v>
      </c>
      <c r="Q28" s="1907">
        <v>110</v>
      </c>
      <c r="R28" s="965">
        <f t="shared" si="1"/>
        <v>660</v>
      </c>
      <c r="S28" s="2032" t="s">
        <v>186</v>
      </c>
      <c r="T28" s="179">
        <v>200</v>
      </c>
      <c r="U28" s="2033">
        <v>3900</v>
      </c>
      <c r="V28" s="31">
        <v>1600</v>
      </c>
      <c r="W28" s="1628">
        <v>1000</v>
      </c>
      <c r="X28" s="1628">
        <v>300</v>
      </c>
      <c r="Y28" s="1628">
        <v>300</v>
      </c>
      <c r="Z28" s="31">
        <v>200</v>
      </c>
      <c r="AA28" s="1628">
        <v>200</v>
      </c>
      <c r="AB28" s="31">
        <v>300</v>
      </c>
      <c r="AC28" s="2050"/>
      <c r="AD28" s="2051"/>
      <c r="AE28" s="179">
        <v>200</v>
      </c>
      <c r="AF28" s="23"/>
      <c r="AG28" s="13">
        <v>660</v>
      </c>
      <c r="AH28" s="2030">
        <v>0</v>
      </c>
      <c r="AI28" s="2030">
        <v>300</v>
      </c>
      <c r="AJ28" s="2030">
        <v>0</v>
      </c>
      <c r="AK28" s="2057">
        <f t="shared" si="5"/>
        <v>5060</v>
      </c>
      <c r="AL28" s="2058">
        <f t="shared" si="2"/>
        <v>0</v>
      </c>
      <c r="AM28" s="1633">
        <f t="shared" si="10"/>
        <v>0</v>
      </c>
      <c r="AN28" s="2058">
        <f t="shared" si="11"/>
        <v>12</v>
      </c>
      <c r="AO28" s="2013"/>
      <c r="AP28" s="40">
        <v>444.52</v>
      </c>
      <c r="AQ28" s="41">
        <v>100</v>
      </c>
      <c r="AR28" s="2030"/>
      <c r="AS28" s="2013">
        <v>500</v>
      </c>
      <c r="AT28" s="41">
        <f t="shared" si="3"/>
        <v>1056.52</v>
      </c>
      <c r="AU28" s="41">
        <f t="shared" si="7"/>
        <v>4003.48</v>
      </c>
      <c r="AV28" s="41"/>
      <c r="AW28" s="266" t="s">
        <v>168</v>
      </c>
      <c r="AX28" s="2094" t="s">
        <v>195</v>
      </c>
      <c r="AY28" s="1856" t="s">
        <v>186</v>
      </c>
    </row>
    <row r="29" ht="32" customHeight="1" spans="1:50">
      <c r="A29" s="1958">
        <f t="shared" si="12"/>
        <v>27</v>
      </c>
      <c r="B29" s="1986" t="s">
        <v>196</v>
      </c>
      <c r="C29" s="1907" t="s">
        <v>197</v>
      </c>
      <c r="D29" s="1907" t="s">
        <v>198</v>
      </c>
      <c r="E29" s="1908" t="s">
        <v>53</v>
      </c>
      <c r="F29" s="1902">
        <v>31</v>
      </c>
      <c r="G29" s="1907">
        <v>0</v>
      </c>
      <c r="H29" s="1907">
        <v>0</v>
      </c>
      <c r="I29" s="1907">
        <v>0</v>
      </c>
      <c r="J29" s="1907">
        <v>0</v>
      </c>
      <c r="K29" s="1907">
        <v>0</v>
      </c>
      <c r="L29" s="1907">
        <v>2.5</v>
      </c>
      <c r="M29" s="1907">
        <v>0</v>
      </c>
      <c r="N29" s="1907">
        <v>2.5</v>
      </c>
      <c r="O29" s="1907" t="s">
        <v>199</v>
      </c>
      <c r="P29" s="1907">
        <v>0</v>
      </c>
      <c r="Q29" s="1907">
        <v>0</v>
      </c>
      <c r="R29" s="965">
        <f t="shared" si="1"/>
        <v>0</v>
      </c>
      <c r="S29" s="1907"/>
      <c r="T29" s="179"/>
      <c r="U29" s="2033">
        <v>545</v>
      </c>
      <c r="V29" s="31">
        <v>545</v>
      </c>
      <c r="W29" s="1628">
        <v>0</v>
      </c>
      <c r="X29" s="1628">
        <v>0</v>
      </c>
      <c r="Y29" s="1628">
        <v>0</v>
      </c>
      <c r="Z29" s="31">
        <v>0</v>
      </c>
      <c r="AA29" s="1628">
        <v>0</v>
      </c>
      <c r="AB29" s="31">
        <v>0</v>
      </c>
      <c r="AC29" s="2050"/>
      <c r="AD29" s="2051"/>
      <c r="AE29" s="179"/>
      <c r="AF29" s="23"/>
      <c r="AG29" s="13"/>
      <c r="AH29" s="2030">
        <v>0</v>
      </c>
      <c r="AI29" s="2030"/>
      <c r="AJ29" s="2030">
        <v>0</v>
      </c>
      <c r="AK29" s="2057">
        <f t="shared" si="5"/>
        <v>545</v>
      </c>
      <c r="AL29" s="2058"/>
      <c r="AM29" s="1633"/>
      <c r="AN29" s="2058"/>
      <c r="AO29" s="2013"/>
      <c r="AP29" s="40">
        <v>445</v>
      </c>
      <c r="AQ29" s="41">
        <v>100</v>
      </c>
      <c r="AR29" s="2030"/>
      <c r="AS29" s="2013"/>
      <c r="AT29" s="41">
        <f t="shared" si="3"/>
        <v>545</v>
      </c>
      <c r="AU29" s="41">
        <f t="shared" si="7"/>
        <v>0</v>
      </c>
      <c r="AV29" s="41"/>
      <c r="AW29" s="266" t="s">
        <v>156</v>
      </c>
      <c r="AX29" s="2094" t="s">
        <v>199</v>
      </c>
    </row>
    <row r="30" ht="32" customHeight="1" spans="1:50">
      <c r="A30" s="1958">
        <f t="shared" si="12"/>
        <v>28</v>
      </c>
      <c r="B30" s="1988" t="s">
        <v>200</v>
      </c>
      <c r="C30" s="1906" t="s">
        <v>197</v>
      </c>
      <c r="D30" s="1906" t="s">
        <v>201</v>
      </c>
      <c r="E30" s="1989" t="s">
        <v>202</v>
      </c>
      <c r="F30" s="1902">
        <v>25</v>
      </c>
      <c r="G30" s="1906">
        <v>0</v>
      </c>
      <c r="H30" s="1906">
        <v>0</v>
      </c>
      <c r="I30" s="1906">
        <v>0</v>
      </c>
      <c r="J30" s="1906">
        <v>0</v>
      </c>
      <c r="K30" s="1906">
        <v>0</v>
      </c>
      <c r="L30" s="1906">
        <v>0</v>
      </c>
      <c r="M30" s="1906">
        <v>0</v>
      </c>
      <c r="N30" s="1906">
        <v>0</v>
      </c>
      <c r="O30" s="2008" t="s">
        <v>203</v>
      </c>
      <c r="P30" s="1906">
        <v>0</v>
      </c>
      <c r="Q30" s="1906">
        <v>0</v>
      </c>
      <c r="R30" s="965">
        <f t="shared" si="1"/>
        <v>0</v>
      </c>
      <c r="S30" s="1906"/>
      <c r="T30" s="179">
        <v>0</v>
      </c>
      <c r="U30" s="2033">
        <v>6000</v>
      </c>
      <c r="V30" s="31">
        <f>(U30/31*25)</f>
        <v>4838.70967741936</v>
      </c>
      <c r="W30" s="1628">
        <v>0</v>
      </c>
      <c r="X30" s="1628">
        <v>0</v>
      </c>
      <c r="Y30" s="1628">
        <v>0</v>
      </c>
      <c r="Z30" s="31">
        <v>0</v>
      </c>
      <c r="AA30" s="1628">
        <v>0</v>
      </c>
      <c r="AB30" s="31">
        <v>0</v>
      </c>
      <c r="AC30" s="2050"/>
      <c r="AD30" s="2051"/>
      <c r="AE30" s="179">
        <v>0</v>
      </c>
      <c r="AF30" s="23"/>
      <c r="AG30" s="13">
        <v>0</v>
      </c>
      <c r="AH30" s="2030">
        <v>0</v>
      </c>
      <c r="AI30" s="2030">
        <v>0</v>
      </c>
      <c r="AJ30" s="2030">
        <v>0</v>
      </c>
      <c r="AK30" s="2057">
        <f t="shared" si="5"/>
        <v>4838.70967741936</v>
      </c>
      <c r="AL30" s="2058">
        <f>H30</f>
        <v>0</v>
      </c>
      <c r="AM30" s="1633">
        <f>U30/F30*AL30</f>
        <v>0</v>
      </c>
      <c r="AN30" s="2058">
        <f>G30*2</f>
        <v>0</v>
      </c>
      <c r="AO30" s="2013"/>
      <c r="AP30" s="40">
        <v>444.52</v>
      </c>
      <c r="AQ30" s="41">
        <v>100</v>
      </c>
      <c r="AR30" s="2030"/>
      <c r="AS30" s="2013"/>
      <c r="AT30" s="41">
        <f t="shared" si="3"/>
        <v>544.52</v>
      </c>
      <c r="AU30" s="41">
        <f t="shared" si="7"/>
        <v>4294.18967741936</v>
      </c>
      <c r="AV30" s="41"/>
      <c r="AW30" s="266" t="s">
        <v>204</v>
      </c>
      <c r="AX30" s="2095" t="s">
        <v>203</v>
      </c>
    </row>
    <row r="31" ht="32" customHeight="1" spans="1:51">
      <c r="A31" s="1958">
        <f t="shared" si="12"/>
        <v>29</v>
      </c>
      <c r="B31" s="1986" t="s">
        <v>205</v>
      </c>
      <c r="C31" s="195" t="s">
        <v>206</v>
      </c>
      <c r="D31" s="195" t="s">
        <v>207</v>
      </c>
      <c r="E31" s="1908" t="s">
        <v>53</v>
      </c>
      <c r="F31" s="1902">
        <v>31</v>
      </c>
      <c r="G31" s="1906">
        <v>0</v>
      </c>
      <c r="H31" s="1906">
        <v>0</v>
      </c>
      <c r="I31" s="1906">
        <v>0</v>
      </c>
      <c r="J31" s="1906">
        <v>0</v>
      </c>
      <c r="K31" s="1906">
        <v>8.6</v>
      </c>
      <c r="L31" s="1906">
        <v>0</v>
      </c>
      <c r="M31" s="1906">
        <v>1</v>
      </c>
      <c r="N31" s="1906">
        <v>7.6</v>
      </c>
      <c r="O31" s="1906" t="s">
        <v>208</v>
      </c>
      <c r="P31" s="1906">
        <v>7</v>
      </c>
      <c r="Q31" s="1906">
        <v>70</v>
      </c>
      <c r="R31" s="965">
        <f t="shared" si="1"/>
        <v>490</v>
      </c>
      <c r="S31" s="208" t="s">
        <v>209</v>
      </c>
      <c r="T31" s="179">
        <v>200</v>
      </c>
      <c r="U31" s="2033">
        <v>4300</v>
      </c>
      <c r="V31" s="31">
        <v>2000</v>
      </c>
      <c r="W31" s="1628">
        <v>800</v>
      </c>
      <c r="X31" s="1628">
        <v>300</v>
      </c>
      <c r="Y31" s="1628">
        <v>300</v>
      </c>
      <c r="Z31" s="31">
        <v>200</v>
      </c>
      <c r="AA31" s="1628">
        <v>200</v>
      </c>
      <c r="AB31" s="31">
        <v>500</v>
      </c>
      <c r="AC31" s="2050">
        <v>2103</v>
      </c>
      <c r="AD31" s="2051"/>
      <c r="AE31" s="179">
        <v>200</v>
      </c>
      <c r="AF31" s="23"/>
      <c r="AG31" s="13">
        <v>490</v>
      </c>
      <c r="AH31" s="2030">
        <v>0</v>
      </c>
      <c r="AI31" s="2030">
        <v>400</v>
      </c>
      <c r="AJ31" s="2030">
        <v>0</v>
      </c>
      <c r="AK31" s="2057">
        <f t="shared" si="5"/>
        <v>7493</v>
      </c>
      <c r="AL31" s="2058">
        <f>H31</f>
        <v>0</v>
      </c>
      <c r="AM31" s="1633">
        <f>U31/F31*AL31</f>
        <v>0</v>
      </c>
      <c r="AN31" s="2058">
        <f>G31*2</f>
        <v>0</v>
      </c>
      <c r="AO31" s="2013"/>
      <c r="AP31" s="40">
        <v>444.52</v>
      </c>
      <c r="AQ31" s="41">
        <v>100</v>
      </c>
      <c r="AR31" s="2030"/>
      <c r="AS31" s="2013"/>
      <c r="AT31" s="41">
        <f t="shared" si="3"/>
        <v>544.52</v>
      </c>
      <c r="AU31" s="41">
        <f t="shared" si="7"/>
        <v>6948.48</v>
      </c>
      <c r="AV31" s="41"/>
      <c r="AW31" s="266" t="s">
        <v>210</v>
      </c>
      <c r="AX31" s="2093" t="s">
        <v>211</v>
      </c>
      <c r="AY31" s="1856" t="s">
        <v>209</v>
      </c>
    </row>
    <row r="32" s="1950" customFormat="1" ht="39" customHeight="1" spans="1:51">
      <c r="A32" s="1958">
        <f t="shared" si="12"/>
        <v>30</v>
      </c>
      <c r="B32" s="1986" t="s">
        <v>212</v>
      </c>
      <c r="C32" s="195" t="s">
        <v>213</v>
      </c>
      <c r="D32" s="195" t="s">
        <v>214</v>
      </c>
      <c r="E32" s="1908" t="s">
        <v>53</v>
      </c>
      <c r="F32" s="1902">
        <v>31</v>
      </c>
      <c r="G32" s="1906">
        <v>0</v>
      </c>
      <c r="H32" s="1906">
        <v>0</v>
      </c>
      <c r="I32" s="1906">
        <v>0</v>
      </c>
      <c r="J32" s="1906">
        <v>0</v>
      </c>
      <c r="K32" s="1906">
        <v>7.05</v>
      </c>
      <c r="L32" s="1906">
        <v>0</v>
      </c>
      <c r="M32" s="1906">
        <v>0</v>
      </c>
      <c r="N32" s="1906">
        <v>7.05</v>
      </c>
      <c r="O32" s="1906" t="s">
        <v>54</v>
      </c>
      <c r="P32" s="1906">
        <v>6</v>
      </c>
      <c r="Q32" s="1906">
        <v>105</v>
      </c>
      <c r="R32" s="965">
        <f t="shared" si="1"/>
        <v>630</v>
      </c>
      <c r="S32" s="1927" t="s">
        <v>215</v>
      </c>
      <c r="T32" s="179">
        <v>200</v>
      </c>
      <c r="U32" s="2033">
        <v>3900</v>
      </c>
      <c r="V32" s="31">
        <v>1600</v>
      </c>
      <c r="W32" s="1628">
        <v>1000</v>
      </c>
      <c r="X32" s="1628">
        <v>300</v>
      </c>
      <c r="Y32" s="1628">
        <v>300</v>
      </c>
      <c r="Z32" s="31">
        <v>200</v>
      </c>
      <c r="AA32" s="1628">
        <v>200</v>
      </c>
      <c r="AB32" s="31">
        <v>300</v>
      </c>
      <c r="AC32" s="1633">
        <v>2007</v>
      </c>
      <c r="AD32" s="2051"/>
      <c r="AE32" s="179">
        <v>200</v>
      </c>
      <c r="AF32" s="23"/>
      <c r="AG32" s="767">
        <v>630</v>
      </c>
      <c r="AH32" s="31">
        <v>0</v>
      </c>
      <c r="AI32" s="31">
        <v>300</v>
      </c>
      <c r="AJ32" s="31">
        <v>0</v>
      </c>
      <c r="AK32" s="2057">
        <f t="shared" si="5"/>
        <v>7037</v>
      </c>
      <c r="AL32" s="2058">
        <f>H32</f>
        <v>0</v>
      </c>
      <c r="AM32" s="1633">
        <f>U32/F32*AL32</f>
        <v>0</v>
      </c>
      <c r="AN32" s="2058">
        <f>G32*2</f>
        <v>0</v>
      </c>
      <c r="AO32" s="1746"/>
      <c r="AP32" s="40">
        <v>444.52</v>
      </c>
      <c r="AQ32" s="41">
        <v>104</v>
      </c>
      <c r="AR32" s="31"/>
      <c r="AS32" s="1746"/>
      <c r="AT32" s="41">
        <f t="shared" si="3"/>
        <v>548.52</v>
      </c>
      <c r="AU32" s="41">
        <f t="shared" si="7"/>
        <v>6488.48</v>
      </c>
      <c r="AV32" s="2070"/>
      <c r="AW32" s="266" t="s">
        <v>216</v>
      </c>
      <c r="AX32" s="2093" t="s">
        <v>217</v>
      </c>
      <c r="AY32" s="1950" t="s">
        <v>215</v>
      </c>
    </row>
    <row r="33" s="1950" customFormat="1" ht="32" customHeight="1" spans="1:51">
      <c r="A33" s="1958">
        <f t="shared" si="12"/>
        <v>31</v>
      </c>
      <c r="B33" s="1986" t="s">
        <v>218</v>
      </c>
      <c r="C33" s="195" t="s">
        <v>219</v>
      </c>
      <c r="D33" s="195" t="s">
        <v>214</v>
      </c>
      <c r="E33" s="1908" t="s">
        <v>53</v>
      </c>
      <c r="F33" s="1902">
        <v>31</v>
      </c>
      <c r="G33" s="1906">
        <v>0</v>
      </c>
      <c r="H33" s="1906">
        <v>0</v>
      </c>
      <c r="I33" s="1906">
        <v>0</v>
      </c>
      <c r="J33" s="1906">
        <v>0</v>
      </c>
      <c r="K33" s="1906">
        <v>0</v>
      </c>
      <c r="L33" s="1906">
        <v>0</v>
      </c>
      <c r="M33" s="1906">
        <v>0</v>
      </c>
      <c r="N33" s="1906">
        <v>0</v>
      </c>
      <c r="O33" s="1907" t="s">
        <v>54</v>
      </c>
      <c r="P33" s="1906">
        <v>0</v>
      </c>
      <c r="Q33" s="1906">
        <v>0</v>
      </c>
      <c r="R33" s="1929">
        <v>0</v>
      </c>
      <c r="S33" s="1927" t="s">
        <v>54</v>
      </c>
      <c r="T33" s="179">
        <v>0</v>
      </c>
      <c r="U33" s="2033">
        <v>545</v>
      </c>
      <c r="V33" s="31">
        <v>545</v>
      </c>
      <c r="W33" s="1628">
        <v>0</v>
      </c>
      <c r="X33" s="1628">
        <v>0</v>
      </c>
      <c r="Y33" s="1628">
        <v>0</v>
      </c>
      <c r="Z33" s="31">
        <v>0</v>
      </c>
      <c r="AA33" s="1628">
        <v>0</v>
      </c>
      <c r="AB33" s="31">
        <v>0</v>
      </c>
      <c r="AC33" s="1633"/>
      <c r="AD33" s="2051"/>
      <c r="AE33" s="179">
        <v>0</v>
      </c>
      <c r="AF33" s="23"/>
      <c r="AG33" s="767"/>
      <c r="AH33" s="31">
        <v>0</v>
      </c>
      <c r="AI33" s="31">
        <v>0</v>
      </c>
      <c r="AJ33" s="31">
        <v>0</v>
      </c>
      <c r="AK33" s="2057">
        <f t="shared" si="5"/>
        <v>545</v>
      </c>
      <c r="AL33" s="2058"/>
      <c r="AM33" s="1633"/>
      <c r="AN33" s="2058"/>
      <c r="AO33" s="1746"/>
      <c r="AP33" s="40">
        <v>445</v>
      </c>
      <c r="AQ33" s="2070">
        <v>100</v>
      </c>
      <c r="AR33" s="31"/>
      <c r="AS33" s="1746"/>
      <c r="AT33" s="41">
        <f t="shared" si="3"/>
        <v>545</v>
      </c>
      <c r="AU33" s="41">
        <f t="shared" si="7"/>
        <v>0</v>
      </c>
      <c r="AV33" s="2070"/>
      <c r="AW33" s="266" t="s">
        <v>83</v>
      </c>
      <c r="AX33" s="2094"/>
      <c r="AY33" s="1950" t="s">
        <v>54</v>
      </c>
    </row>
    <row r="34" s="1950" customFormat="1" ht="32" customHeight="1" spans="1:50">
      <c r="A34" s="1958">
        <f t="shared" ref="A34:A46" si="13">ROW()-2</f>
        <v>32</v>
      </c>
      <c r="B34" s="1986" t="s">
        <v>220</v>
      </c>
      <c r="C34" s="195" t="s">
        <v>221</v>
      </c>
      <c r="D34" s="195" t="s">
        <v>222</v>
      </c>
      <c r="E34" s="1908" t="s">
        <v>53</v>
      </c>
      <c r="F34" s="1902">
        <v>31</v>
      </c>
      <c r="G34" s="1906">
        <v>0</v>
      </c>
      <c r="H34" s="1906">
        <v>0</v>
      </c>
      <c r="I34" s="1906">
        <v>0</v>
      </c>
      <c r="J34" s="1906">
        <v>0</v>
      </c>
      <c r="K34" s="1906">
        <v>0</v>
      </c>
      <c r="L34" s="1906">
        <v>0</v>
      </c>
      <c r="M34" s="1906">
        <v>0</v>
      </c>
      <c r="N34" s="1906">
        <v>0</v>
      </c>
      <c r="O34" s="1907" t="s">
        <v>223</v>
      </c>
      <c r="P34" s="1906">
        <v>0</v>
      </c>
      <c r="Q34" s="1906">
        <v>0</v>
      </c>
      <c r="R34" s="1929">
        <v>0</v>
      </c>
      <c r="S34" s="1927"/>
      <c r="T34" s="179">
        <v>200</v>
      </c>
      <c r="U34" s="2033">
        <v>6500</v>
      </c>
      <c r="V34" s="31">
        <v>2500</v>
      </c>
      <c r="W34" s="1628">
        <v>1100</v>
      </c>
      <c r="X34" s="1628">
        <v>700</v>
      </c>
      <c r="Y34" s="1628">
        <v>700</v>
      </c>
      <c r="Z34" s="31">
        <v>500</v>
      </c>
      <c r="AA34" s="1628">
        <v>500</v>
      </c>
      <c r="AB34" s="31">
        <v>500</v>
      </c>
      <c r="AC34" s="1633"/>
      <c r="AD34" s="2051"/>
      <c r="AE34" s="179">
        <v>200</v>
      </c>
      <c r="AF34" s="23"/>
      <c r="AG34" s="767"/>
      <c r="AH34" s="31">
        <v>0</v>
      </c>
      <c r="AI34" s="31">
        <v>100</v>
      </c>
      <c r="AJ34" s="31">
        <v>0</v>
      </c>
      <c r="AK34" s="2057">
        <f t="shared" si="5"/>
        <v>6800</v>
      </c>
      <c r="AL34" s="2058">
        <f t="shared" ref="AL34:AL46" si="14">H34</f>
        <v>0</v>
      </c>
      <c r="AM34" s="1633">
        <f>U34/F34*AL34</f>
        <v>0</v>
      </c>
      <c r="AN34" s="2058">
        <f t="shared" ref="AN34:AN46" si="15">G34*2</f>
        <v>0</v>
      </c>
      <c r="AO34" s="1746"/>
      <c r="AP34" s="40">
        <v>445</v>
      </c>
      <c r="AQ34" s="2070">
        <v>104</v>
      </c>
      <c r="AR34" s="31"/>
      <c r="AS34" s="1746"/>
      <c r="AT34" s="41">
        <f t="shared" si="3"/>
        <v>549</v>
      </c>
      <c r="AU34" s="41">
        <f t="shared" si="7"/>
        <v>6251</v>
      </c>
      <c r="AV34" s="2070"/>
      <c r="AW34" s="266" t="s">
        <v>224</v>
      </c>
      <c r="AX34" s="2094" t="s">
        <v>225</v>
      </c>
    </row>
    <row r="35" s="1950" customFormat="1" ht="30" customHeight="1" spans="1:50">
      <c r="A35" s="1958">
        <f t="shared" si="13"/>
        <v>33</v>
      </c>
      <c r="B35" s="1986" t="s">
        <v>226</v>
      </c>
      <c r="C35" s="179" t="s">
        <v>133</v>
      </c>
      <c r="D35" s="179" t="s">
        <v>227</v>
      </c>
      <c r="E35" s="1909" t="s">
        <v>228</v>
      </c>
      <c r="F35" s="1902">
        <v>31</v>
      </c>
      <c r="G35" s="1906">
        <v>0</v>
      </c>
      <c r="H35" s="1906">
        <v>0</v>
      </c>
      <c r="I35" s="1906">
        <v>0</v>
      </c>
      <c r="J35" s="1906">
        <v>0</v>
      </c>
      <c r="K35" s="1906">
        <v>0</v>
      </c>
      <c r="L35" s="1906">
        <v>0</v>
      </c>
      <c r="M35" s="1906">
        <v>0</v>
      </c>
      <c r="N35" s="1906">
        <v>0</v>
      </c>
      <c r="O35" s="1906" t="s">
        <v>54</v>
      </c>
      <c r="P35" s="1906">
        <v>0</v>
      </c>
      <c r="Q35" s="1906">
        <v>0</v>
      </c>
      <c r="R35" s="1929">
        <v>0</v>
      </c>
      <c r="S35" s="620"/>
      <c r="T35" s="179">
        <v>200</v>
      </c>
      <c r="U35" s="2033">
        <v>3500</v>
      </c>
      <c r="V35" s="31">
        <v>1900</v>
      </c>
      <c r="W35" s="1628">
        <v>700</v>
      </c>
      <c r="X35" s="1628">
        <v>300</v>
      </c>
      <c r="Y35" s="1628">
        <v>200</v>
      </c>
      <c r="Z35" s="31">
        <v>200</v>
      </c>
      <c r="AA35" s="1628">
        <v>100</v>
      </c>
      <c r="AB35" s="31">
        <v>100</v>
      </c>
      <c r="AC35" s="1633"/>
      <c r="AD35" s="2051"/>
      <c r="AE35" s="179">
        <v>200</v>
      </c>
      <c r="AF35" s="23"/>
      <c r="AG35" s="767"/>
      <c r="AH35" s="31">
        <v>0</v>
      </c>
      <c r="AI35" s="31">
        <v>300</v>
      </c>
      <c r="AJ35" s="31">
        <v>0</v>
      </c>
      <c r="AK35" s="2057">
        <f t="shared" si="5"/>
        <v>4000</v>
      </c>
      <c r="AL35" s="2058">
        <f t="shared" si="14"/>
        <v>0</v>
      </c>
      <c r="AM35" s="1633">
        <f>U35/F35*AL35</f>
        <v>0</v>
      </c>
      <c r="AN35" s="2058">
        <f t="shared" si="15"/>
        <v>0</v>
      </c>
      <c r="AO35" s="1746"/>
      <c r="AP35" s="40">
        <v>444.52</v>
      </c>
      <c r="AQ35" s="41">
        <v>0</v>
      </c>
      <c r="AR35" s="31"/>
      <c r="AS35" s="1746"/>
      <c r="AT35" s="41">
        <f t="shared" si="3"/>
        <v>444.52</v>
      </c>
      <c r="AU35" s="41">
        <f t="shared" si="7"/>
        <v>3555.48</v>
      </c>
      <c r="AV35" s="2070"/>
      <c r="AW35" s="266" t="s">
        <v>229</v>
      </c>
      <c r="AX35" s="2093"/>
    </row>
    <row r="36" s="1951" customFormat="1" ht="56" customHeight="1" spans="1:51">
      <c r="A36" s="1990">
        <f t="shared" si="13"/>
        <v>34</v>
      </c>
      <c r="B36" s="1991" t="s">
        <v>230</v>
      </c>
      <c r="C36" s="1992" t="s">
        <v>231</v>
      </c>
      <c r="D36" s="1992" t="s">
        <v>232</v>
      </c>
      <c r="E36" s="1975" t="s">
        <v>228</v>
      </c>
      <c r="F36" s="1900">
        <v>31</v>
      </c>
      <c r="G36" s="1993">
        <v>0</v>
      </c>
      <c r="H36" s="1993">
        <v>0</v>
      </c>
      <c r="I36" s="1993">
        <v>0</v>
      </c>
      <c r="J36" s="1993">
        <v>0</v>
      </c>
      <c r="K36" s="1993">
        <v>5.4</v>
      </c>
      <c r="L36" s="1993">
        <v>0</v>
      </c>
      <c r="M36" s="1993">
        <v>1</v>
      </c>
      <c r="N36" s="1993">
        <v>4.4</v>
      </c>
      <c r="O36" s="1993" t="s">
        <v>233</v>
      </c>
      <c r="P36" s="1993">
        <v>0</v>
      </c>
      <c r="Q36" s="1993">
        <v>0</v>
      </c>
      <c r="R36" s="1993">
        <v>0</v>
      </c>
      <c r="S36" s="2034" t="s">
        <v>234</v>
      </c>
      <c r="T36" s="1992">
        <v>200</v>
      </c>
      <c r="U36" s="2022">
        <v>4300</v>
      </c>
      <c r="V36" s="2023">
        <v>2000</v>
      </c>
      <c r="W36" s="2024">
        <v>800</v>
      </c>
      <c r="X36" s="2025">
        <v>300</v>
      </c>
      <c r="Y36" s="2025">
        <v>300</v>
      </c>
      <c r="Z36" s="2045">
        <v>200</v>
      </c>
      <c r="AA36" s="2025">
        <v>200</v>
      </c>
      <c r="AB36" s="2045">
        <v>500</v>
      </c>
      <c r="AC36" s="2052">
        <v>2418</v>
      </c>
      <c r="AD36" s="2053"/>
      <c r="AE36" s="1992">
        <v>200</v>
      </c>
      <c r="AF36" s="2024"/>
      <c r="AG36" s="2061"/>
      <c r="AH36" s="2045">
        <v>0</v>
      </c>
      <c r="AI36" s="2045">
        <v>300</v>
      </c>
      <c r="AJ36" s="2045">
        <v>400</v>
      </c>
      <c r="AK36" s="2062">
        <f t="shared" si="5"/>
        <v>7618</v>
      </c>
      <c r="AL36" s="2060">
        <f t="shared" si="14"/>
        <v>0</v>
      </c>
      <c r="AM36" s="2052">
        <f>U36/F36*AL36</f>
        <v>0</v>
      </c>
      <c r="AN36" s="2060">
        <f t="shared" si="15"/>
        <v>0</v>
      </c>
      <c r="AO36" s="2071"/>
      <c r="AP36" s="2023">
        <v>445</v>
      </c>
      <c r="AQ36" s="2072">
        <v>0</v>
      </c>
      <c r="AR36" s="2045"/>
      <c r="AS36" s="2071"/>
      <c r="AT36" s="2072">
        <f t="shared" si="3"/>
        <v>445</v>
      </c>
      <c r="AU36" s="2072">
        <f t="shared" si="7"/>
        <v>7173</v>
      </c>
      <c r="AV36" s="2073" t="s">
        <v>235</v>
      </c>
      <c r="AW36" s="2096" t="s">
        <v>236</v>
      </c>
      <c r="AX36" s="2097" t="s">
        <v>237</v>
      </c>
      <c r="AY36" s="1951" t="s">
        <v>234</v>
      </c>
    </row>
    <row r="37" ht="30" customHeight="1" spans="1:50">
      <c r="A37" s="1958">
        <f t="shared" si="13"/>
        <v>35</v>
      </c>
      <c r="B37" s="1986" t="s">
        <v>238</v>
      </c>
      <c r="C37" s="179" t="s">
        <v>219</v>
      </c>
      <c r="D37" s="179" t="s">
        <v>239</v>
      </c>
      <c r="E37" s="1909" t="s">
        <v>228</v>
      </c>
      <c r="F37" s="1902">
        <v>31</v>
      </c>
      <c r="G37" s="1906">
        <v>3</v>
      </c>
      <c r="H37" s="1906">
        <v>0</v>
      </c>
      <c r="I37" s="1906">
        <v>0</v>
      </c>
      <c r="J37" s="1906">
        <v>0</v>
      </c>
      <c r="K37" s="1906">
        <v>0</v>
      </c>
      <c r="L37" s="1906">
        <v>0</v>
      </c>
      <c r="M37" s="1906">
        <v>0</v>
      </c>
      <c r="N37" s="1906">
        <v>0</v>
      </c>
      <c r="O37" s="1906" t="s">
        <v>240</v>
      </c>
      <c r="P37" s="1906">
        <v>0</v>
      </c>
      <c r="Q37" s="1906">
        <v>0</v>
      </c>
      <c r="R37" s="1929">
        <v>0</v>
      </c>
      <c r="S37" s="620"/>
      <c r="T37" s="179">
        <v>200</v>
      </c>
      <c r="U37" s="2033">
        <v>3900</v>
      </c>
      <c r="V37" s="31">
        <v>1600</v>
      </c>
      <c r="W37" s="1628">
        <v>1000</v>
      </c>
      <c r="X37" s="1628">
        <v>300</v>
      </c>
      <c r="Y37" s="1628">
        <v>300</v>
      </c>
      <c r="Z37" s="31">
        <v>200</v>
      </c>
      <c r="AA37" s="1628">
        <v>200</v>
      </c>
      <c r="AB37" s="31">
        <v>300</v>
      </c>
      <c r="AC37" s="2050"/>
      <c r="AD37" s="2051"/>
      <c r="AE37" s="179">
        <v>200</v>
      </c>
      <c r="AF37" s="23"/>
      <c r="AG37" s="13"/>
      <c r="AH37" s="2030">
        <v>0</v>
      </c>
      <c r="AI37" s="2030">
        <v>300</v>
      </c>
      <c r="AJ37" s="2030">
        <v>100</v>
      </c>
      <c r="AK37" s="2057">
        <f t="shared" si="5"/>
        <v>4500</v>
      </c>
      <c r="AL37" s="2058">
        <f t="shared" si="14"/>
        <v>0</v>
      </c>
      <c r="AM37" s="1633">
        <f>U37/31*AL37</f>
        <v>0</v>
      </c>
      <c r="AN37" s="2058">
        <f t="shared" si="15"/>
        <v>6</v>
      </c>
      <c r="AO37" s="1746"/>
      <c r="AP37" s="40">
        <v>445</v>
      </c>
      <c r="AQ37" s="2070">
        <v>104</v>
      </c>
      <c r="AR37" s="31"/>
      <c r="AS37" s="1746"/>
      <c r="AT37" s="41">
        <f t="shared" si="3"/>
        <v>555</v>
      </c>
      <c r="AU37" s="41">
        <f t="shared" si="7"/>
        <v>3945</v>
      </c>
      <c r="AV37" s="2070"/>
      <c r="AW37" s="266" t="s">
        <v>224</v>
      </c>
      <c r="AX37" s="2093" t="s">
        <v>241</v>
      </c>
    </row>
    <row r="38" s="1952" customFormat="1" ht="55" customHeight="1" spans="1:16384">
      <c r="A38" s="1994">
        <f t="shared" si="13"/>
        <v>36</v>
      </c>
      <c r="B38" s="1995" t="s">
        <v>242</v>
      </c>
      <c r="C38" s="1996" t="s">
        <v>243</v>
      </c>
      <c r="D38" s="1996" t="s">
        <v>244</v>
      </c>
      <c r="E38" s="1997" t="s">
        <v>228</v>
      </c>
      <c r="F38" s="1998">
        <v>31</v>
      </c>
      <c r="G38" s="1999">
        <v>0</v>
      </c>
      <c r="H38" s="1999">
        <v>0</v>
      </c>
      <c r="I38" s="1999">
        <v>0</v>
      </c>
      <c r="J38" s="1999">
        <v>0</v>
      </c>
      <c r="K38" s="1999">
        <v>0</v>
      </c>
      <c r="L38" s="1999">
        <v>4</v>
      </c>
      <c r="M38" s="1999">
        <v>1</v>
      </c>
      <c r="N38" s="1999">
        <v>3</v>
      </c>
      <c r="O38" s="1999" t="s">
        <v>245</v>
      </c>
      <c r="P38" s="1999"/>
      <c r="Q38" s="1999"/>
      <c r="R38" s="1999"/>
      <c r="S38" s="2035"/>
      <c r="T38" s="1996">
        <v>200</v>
      </c>
      <c r="U38" s="2036">
        <v>5600</v>
      </c>
      <c r="V38" s="2037">
        <v>2500</v>
      </c>
      <c r="W38" s="2038">
        <v>800</v>
      </c>
      <c r="X38" s="2038">
        <v>800</v>
      </c>
      <c r="Y38" s="2038">
        <v>400</v>
      </c>
      <c r="Z38" s="2037">
        <v>400</v>
      </c>
      <c r="AA38" s="2038">
        <v>400</v>
      </c>
      <c r="AB38" s="2037">
        <v>300</v>
      </c>
      <c r="AC38" s="2054"/>
      <c r="AD38" s="2055"/>
      <c r="AE38" s="1996">
        <v>200</v>
      </c>
      <c r="AF38" s="2056"/>
      <c r="AG38" s="2063">
        <v>0</v>
      </c>
      <c r="AH38" s="2037"/>
      <c r="AI38" s="2037">
        <v>100</v>
      </c>
      <c r="AJ38" s="2037">
        <v>300</v>
      </c>
      <c r="AK38" s="2064">
        <f t="shared" si="5"/>
        <v>6200</v>
      </c>
      <c r="AL38" s="2065">
        <f t="shared" si="14"/>
        <v>0</v>
      </c>
      <c r="AM38" s="2054">
        <f>U38/F38*AL38</f>
        <v>0</v>
      </c>
      <c r="AN38" s="2065">
        <f t="shared" si="15"/>
        <v>0</v>
      </c>
      <c r="AO38" s="2074"/>
      <c r="AP38" s="2075">
        <v>444.52</v>
      </c>
      <c r="AQ38" s="2076">
        <v>104</v>
      </c>
      <c r="AR38" s="2037"/>
      <c r="AS38" s="2074"/>
      <c r="AT38" s="2076">
        <f t="shared" si="3"/>
        <v>548.52</v>
      </c>
      <c r="AU38" s="2076">
        <f t="shared" si="7"/>
        <v>5651.48</v>
      </c>
      <c r="AV38" s="2073" t="s">
        <v>246</v>
      </c>
      <c r="AW38" s="2098" t="s">
        <v>247</v>
      </c>
      <c r="AX38" s="2099" t="s">
        <v>248</v>
      </c>
      <c r="AY38" s="2100"/>
      <c r="AZ38" s="2100"/>
      <c r="BA38" s="2100"/>
      <c r="BB38" s="2100"/>
      <c r="BC38" s="2100"/>
      <c r="BD38" s="2100"/>
      <c r="BE38" s="2100"/>
      <c r="BF38" s="2100"/>
      <c r="BG38" s="2100"/>
      <c r="BH38" s="2100"/>
      <c r="BI38" s="2100"/>
      <c r="BJ38" s="2100"/>
      <c r="BK38" s="2100"/>
      <c r="BL38" s="2100"/>
      <c r="BM38" s="2100"/>
      <c r="BN38" s="2100"/>
      <c r="BO38" s="2100"/>
      <c r="BP38" s="2100"/>
      <c r="BQ38" s="2100"/>
      <c r="BR38" s="2100"/>
      <c r="BS38" s="2100"/>
      <c r="BT38" s="2100"/>
      <c r="BU38" s="2100"/>
      <c r="BV38" s="2100"/>
      <c r="BW38" s="2100"/>
      <c r="BX38" s="2100"/>
      <c r="BY38" s="2100"/>
      <c r="BZ38" s="2100"/>
      <c r="CA38" s="2100"/>
      <c r="CB38" s="2100"/>
      <c r="CC38" s="2100"/>
      <c r="CD38" s="2100"/>
      <c r="CE38" s="2100"/>
      <c r="CF38" s="2100"/>
      <c r="CG38" s="2100"/>
      <c r="CH38" s="2100"/>
      <c r="CI38" s="2100"/>
      <c r="CJ38" s="2100"/>
      <c r="CK38" s="2100"/>
      <c r="CL38" s="2100"/>
      <c r="CM38" s="2100"/>
      <c r="CN38" s="2100"/>
      <c r="CO38" s="2100"/>
      <c r="CP38" s="2100"/>
      <c r="CQ38" s="2100"/>
      <c r="CR38" s="2100"/>
      <c r="CS38" s="2100"/>
      <c r="CT38" s="2100"/>
      <c r="CU38" s="2100"/>
      <c r="CV38" s="2100"/>
      <c r="CW38" s="2100"/>
      <c r="CX38" s="2100"/>
      <c r="CY38" s="2100"/>
      <c r="CZ38" s="2100"/>
      <c r="DA38" s="2100"/>
      <c r="DB38" s="2100"/>
      <c r="DC38" s="2100"/>
      <c r="DD38" s="2100"/>
      <c r="DE38" s="2100"/>
      <c r="DF38" s="2100"/>
      <c r="DG38" s="2100"/>
      <c r="DH38" s="2100"/>
      <c r="DI38" s="2100"/>
      <c r="DJ38" s="2100"/>
      <c r="DK38" s="2100"/>
      <c r="DL38" s="2100"/>
      <c r="DM38" s="2100"/>
      <c r="DN38" s="2100"/>
      <c r="DO38" s="2100"/>
      <c r="DP38" s="2100"/>
      <c r="DQ38" s="2100"/>
      <c r="DR38" s="2100"/>
      <c r="DS38" s="2100"/>
      <c r="DT38" s="2100"/>
      <c r="DU38" s="2100"/>
      <c r="DV38" s="2100"/>
      <c r="DW38" s="2100"/>
      <c r="DX38" s="2100"/>
      <c r="DY38" s="2100"/>
      <c r="DZ38" s="2100"/>
      <c r="EA38" s="2100"/>
      <c r="EB38" s="2100"/>
      <c r="EC38" s="2100"/>
      <c r="ED38" s="2100"/>
      <c r="EE38" s="2100"/>
      <c r="EF38" s="2100"/>
      <c r="EG38" s="2100"/>
      <c r="EH38" s="2100"/>
      <c r="EI38" s="2100"/>
      <c r="EJ38" s="2100"/>
      <c r="EK38" s="2100"/>
      <c r="EL38" s="2100"/>
      <c r="EM38" s="2100"/>
      <c r="EN38" s="2100"/>
      <c r="EO38" s="2100"/>
      <c r="EP38" s="2100"/>
      <c r="EQ38" s="2100"/>
      <c r="ER38" s="2100"/>
      <c r="ES38" s="2100"/>
      <c r="ET38" s="2100"/>
      <c r="EU38" s="2100"/>
      <c r="EV38" s="2100"/>
      <c r="EW38" s="2100"/>
      <c r="EX38" s="2100"/>
      <c r="EY38" s="2100"/>
      <c r="EZ38" s="2100"/>
      <c r="FA38" s="2100"/>
      <c r="FB38" s="2100"/>
      <c r="FC38" s="2100"/>
      <c r="FD38" s="2100"/>
      <c r="FE38" s="2100"/>
      <c r="FF38" s="2100"/>
      <c r="FG38" s="2100"/>
      <c r="FH38" s="2100"/>
      <c r="FI38" s="2100"/>
      <c r="FJ38" s="2100"/>
      <c r="FK38" s="2100"/>
      <c r="FL38" s="2100"/>
      <c r="FM38" s="2100"/>
      <c r="FN38" s="2100"/>
      <c r="FO38" s="2100"/>
      <c r="FP38" s="2100"/>
      <c r="FQ38" s="2100"/>
      <c r="FR38" s="2100"/>
      <c r="FS38" s="2100"/>
      <c r="FT38" s="2100"/>
      <c r="FU38" s="2100"/>
      <c r="FV38" s="2100"/>
      <c r="FW38" s="2100"/>
      <c r="FX38" s="2100"/>
      <c r="FY38" s="2100"/>
      <c r="FZ38" s="2100"/>
      <c r="GA38" s="2100"/>
      <c r="GB38" s="2100"/>
      <c r="GC38" s="2100"/>
      <c r="GD38" s="2100"/>
      <c r="GE38" s="2100"/>
      <c r="GF38" s="2100"/>
      <c r="GG38" s="2100"/>
      <c r="GH38" s="2100"/>
      <c r="GI38" s="2100"/>
      <c r="GJ38" s="2100"/>
      <c r="GK38" s="2100"/>
      <c r="GL38" s="2100"/>
      <c r="GM38" s="2100"/>
      <c r="GN38" s="2100"/>
      <c r="GO38" s="2100"/>
      <c r="GP38" s="2100"/>
      <c r="GQ38" s="2100"/>
      <c r="GR38" s="2100"/>
      <c r="GS38" s="2100"/>
      <c r="GT38" s="2100"/>
      <c r="GU38" s="2100"/>
      <c r="GV38" s="2100"/>
      <c r="GW38" s="2100"/>
      <c r="GX38" s="2100"/>
      <c r="GY38" s="2100"/>
      <c r="GZ38" s="2100"/>
      <c r="HA38" s="2100"/>
      <c r="HB38" s="2100"/>
      <c r="HC38" s="2100"/>
      <c r="HD38" s="2100"/>
      <c r="HE38" s="2100"/>
      <c r="HF38" s="2100"/>
      <c r="HG38" s="2100"/>
      <c r="HH38" s="2100"/>
      <c r="HI38" s="2100"/>
      <c r="HJ38" s="2100"/>
      <c r="HK38" s="2100"/>
      <c r="HL38" s="2100"/>
      <c r="HM38" s="2100"/>
      <c r="HN38" s="2100"/>
      <c r="HO38" s="2100"/>
      <c r="HP38" s="2100"/>
      <c r="HQ38" s="2100"/>
      <c r="HR38" s="2100"/>
      <c r="HS38" s="2100"/>
      <c r="HT38" s="2100"/>
      <c r="HU38" s="2100"/>
      <c r="HV38" s="2100"/>
      <c r="HW38" s="2100"/>
      <c r="HX38" s="2100"/>
      <c r="HY38" s="2100"/>
      <c r="HZ38" s="2100"/>
      <c r="IA38" s="2100"/>
      <c r="IB38" s="2100"/>
      <c r="IC38" s="2100"/>
      <c r="ID38" s="2100"/>
      <c r="IE38" s="2100"/>
      <c r="IF38" s="2100"/>
      <c r="IG38" s="2100"/>
      <c r="IH38" s="2100"/>
      <c r="II38" s="2100"/>
      <c r="IJ38" s="2100"/>
      <c r="IK38" s="2100"/>
      <c r="IL38" s="2100"/>
      <c r="IM38" s="2100"/>
      <c r="IN38" s="2100"/>
      <c r="IO38" s="2100"/>
      <c r="IP38" s="2100"/>
      <c r="IQ38" s="2100"/>
      <c r="IR38" s="2100"/>
      <c r="IS38" s="2100"/>
      <c r="IT38" s="2100"/>
      <c r="IU38" s="2100"/>
      <c r="IV38" s="2100"/>
      <c r="IW38" s="2100"/>
      <c r="IX38" s="2100"/>
      <c r="IY38" s="2100"/>
      <c r="IZ38" s="2100"/>
      <c r="JA38" s="2100"/>
      <c r="JB38" s="2100"/>
      <c r="JC38" s="2100"/>
      <c r="JD38" s="2100"/>
      <c r="JE38" s="2100"/>
      <c r="JF38" s="2100"/>
      <c r="JG38" s="2100"/>
      <c r="JH38" s="2100"/>
      <c r="JI38" s="2100"/>
      <c r="JJ38" s="2100"/>
      <c r="JK38" s="2100"/>
      <c r="JL38" s="2100"/>
      <c r="JM38" s="2100"/>
      <c r="JN38" s="2100"/>
      <c r="JO38" s="2100"/>
      <c r="JP38" s="2100"/>
      <c r="JQ38" s="2100"/>
      <c r="JR38" s="2100"/>
      <c r="JS38" s="2100"/>
      <c r="JT38" s="2100"/>
      <c r="JU38" s="2100"/>
      <c r="JV38" s="2100"/>
      <c r="JW38" s="2100"/>
      <c r="JX38" s="2100"/>
      <c r="JY38" s="2100"/>
      <c r="JZ38" s="2100"/>
      <c r="KA38" s="2100"/>
      <c r="KB38" s="2100"/>
      <c r="KC38" s="2100"/>
      <c r="KD38" s="2100"/>
      <c r="KE38" s="2100"/>
      <c r="KF38" s="2100"/>
      <c r="KG38" s="2100"/>
      <c r="KH38" s="2100"/>
      <c r="KI38" s="2100"/>
      <c r="KJ38" s="2100"/>
      <c r="KK38" s="2100"/>
      <c r="KL38" s="2100"/>
      <c r="KM38" s="2100"/>
      <c r="KN38" s="2100"/>
      <c r="KO38" s="2100"/>
      <c r="KP38" s="2100"/>
      <c r="KQ38" s="2100"/>
      <c r="KR38" s="2100"/>
      <c r="KS38" s="2100"/>
      <c r="KT38" s="2100"/>
      <c r="KU38" s="2100"/>
      <c r="KV38" s="2100"/>
      <c r="KW38" s="2100"/>
      <c r="KX38" s="2100"/>
      <c r="KY38" s="2100"/>
      <c r="KZ38" s="2100"/>
      <c r="LA38" s="2100"/>
      <c r="LB38" s="2100"/>
      <c r="LC38" s="2100"/>
      <c r="LD38" s="2100"/>
      <c r="LE38" s="2100"/>
      <c r="LF38" s="2100"/>
      <c r="LG38" s="2100"/>
      <c r="LH38" s="2100"/>
      <c r="LI38" s="2100"/>
      <c r="LJ38" s="2100"/>
      <c r="LK38" s="2100"/>
      <c r="LL38" s="2100"/>
      <c r="LM38" s="2100"/>
      <c r="LN38" s="2100"/>
      <c r="LO38" s="2100"/>
      <c r="LP38" s="2100"/>
      <c r="LQ38" s="2100"/>
      <c r="LR38" s="2100"/>
      <c r="LS38" s="2100"/>
      <c r="LT38" s="2100"/>
      <c r="LU38" s="2100"/>
      <c r="LV38" s="2100"/>
      <c r="LW38" s="2100"/>
      <c r="LX38" s="2100"/>
      <c r="LY38" s="2100"/>
      <c r="LZ38" s="2100"/>
      <c r="MA38" s="2100"/>
      <c r="MB38" s="2100"/>
      <c r="MC38" s="2100"/>
      <c r="MD38" s="2100"/>
      <c r="ME38" s="2100"/>
      <c r="MF38" s="2100"/>
      <c r="MG38" s="2100"/>
      <c r="MH38" s="2100"/>
      <c r="MI38" s="2100"/>
      <c r="MJ38" s="2100"/>
      <c r="MK38" s="2100"/>
      <c r="ML38" s="2100"/>
      <c r="MM38" s="2100"/>
      <c r="MN38" s="2100"/>
      <c r="MO38" s="2100"/>
      <c r="MP38" s="2100"/>
      <c r="MQ38" s="2100"/>
      <c r="MR38" s="2100"/>
      <c r="MS38" s="2100"/>
      <c r="MT38" s="2100"/>
      <c r="MU38" s="2100"/>
      <c r="MV38" s="2100"/>
      <c r="MW38" s="2100"/>
      <c r="MX38" s="2100"/>
      <c r="MY38" s="2100"/>
      <c r="MZ38" s="2100"/>
      <c r="NA38" s="2100"/>
      <c r="NB38" s="2100"/>
      <c r="NC38" s="2100"/>
      <c r="ND38" s="2100"/>
      <c r="NE38" s="2100"/>
      <c r="NF38" s="2100"/>
      <c r="NG38" s="2100"/>
      <c r="NH38" s="2100"/>
      <c r="NI38" s="2100"/>
      <c r="NJ38" s="2100"/>
      <c r="NK38" s="2100"/>
      <c r="NL38" s="2100"/>
      <c r="NM38" s="2100"/>
      <c r="NN38" s="2100"/>
      <c r="NO38" s="2100"/>
      <c r="NP38" s="2100"/>
      <c r="NQ38" s="2100"/>
      <c r="NR38" s="2100"/>
      <c r="NS38" s="2100"/>
      <c r="NT38" s="2100"/>
      <c r="NU38" s="2100"/>
      <c r="NV38" s="2100"/>
      <c r="NW38" s="2100"/>
      <c r="NX38" s="2100"/>
      <c r="NY38" s="2100"/>
      <c r="NZ38" s="2100"/>
      <c r="OA38" s="2100"/>
      <c r="OB38" s="2100"/>
      <c r="OC38" s="2100"/>
      <c r="OD38" s="2100"/>
      <c r="OE38" s="2100"/>
      <c r="OF38" s="2100"/>
      <c r="OG38" s="2100"/>
      <c r="OH38" s="2100"/>
      <c r="OI38" s="2100"/>
      <c r="OJ38" s="2100"/>
      <c r="OK38" s="2100"/>
      <c r="OL38" s="2100"/>
      <c r="OM38" s="2100"/>
      <c r="ON38" s="2100"/>
      <c r="OO38" s="2100"/>
      <c r="OP38" s="2100"/>
      <c r="OQ38" s="2100"/>
      <c r="OR38" s="2100"/>
      <c r="OS38" s="2100"/>
      <c r="OT38" s="2100"/>
      <c r="OU38" s="2100"/>
      <c r="OV38" s="2100"/>
      <c r="OW38" s="2100"/>
      <c r="OX38" s="2100"/>
      <c r="OY38" s="2100"/>
      <c r="OZ38" s="2100"/>
      <c r="PA38" s="2100"/>
      <c r="PB38" s="2100"/>
      <c r="PC38" s="2100"/>
      <c r="PD38" s="2100"/>
      <c r="PE38" s="2100"/>
      <c r="PF38" s="2100"/>
      <c r="PG38" s="2100"/>
      <c r="PH38" s="2100"/>
      <c r="PI38" s="2100"/>
      <c r="PJ38" s="2100"/>
      <c r="PK38" s="2100"/>
      <c r="PL38" s="2100"/>
      <c r="PM38" s="2100"/>
      <c r="PN38" s="2100"/>
      <c r="PO38" s="2100"/>
      <c r="PP38" s="2100"/>
      <c r="PQ38" s="2100"/>
      <c r="PR38" s="2100"/>
      <c r="PS38" s="2100"/>
      <c r="PT38" s="2100"/>
      <c r="PU38" s="2100"/>
      <c r="PV38" s="2100"/>
      <c r="PW38" s="2100"/>
      <c r="PX38" s="2100"/>
      <c r="PY38" s="2100"/>
      <c r="PZ38" s="2100"/>
      <c r="QA38" s="2100"/>
      <c r="QB38" s="2100"/>
      <c r="QC38" s="2100"/>
      <c r="QD38" s="2100"/>
      <c r="QE38" s="2100"/>
      <c r="QF38" s="2100"/>
      <c r="QG38" s="2100"/>
      <c r="QH38" s="2100"/>
      <c r="QI38" s="2100"/>
      <c r="QJ38" s="2100"/>
      <c r="QK38" s="2100"/>
      <c r="QL38" s="2100"/>
      <c r="QM38" s="2100"/>
      <c r="QN38" s="2100"/>
      <c r="QO38" s="2100"/>
      <c r="QP38" s="2100"/>
      <c r="QQ38" s="2100"/>
      <c r="QR38" s="2100"/>
      <c r="QS38" s="2100"/>
      <c r="QT38" s="2100"/>
      <c r="QU38" s="2100"/>
      <c r="QV38" s="2100"/>
      <c r="QW38" s="2100"/>
      <c r="QX38" s="2100"/>
      <c r="QY38" s="2100"/>
      <c r="QZ38" s="2100"/>
      <c r="RA38" s="2100"/>
      <c r="RB38" s="2100"/>
      <c r="RC38" s="2100"/>
      <c r="RD38" s="2100"/>
      <c r="RE38" s="2100"/>
      <c r="RF38" s="2100"/>
      <c r="RG38" s="2100"/>
      <c r="RH38" s="2100"/>
      <c r="RI38" s="2100"/>
      <c r="RJ38" s="2100"/>
      <c r="RK38" s="2100"/>
      <c r="RL38" s="2100"/>
      <c r="RM38" s="2100"/>
      <c r="RN38" s="2100"/>
      <c r="RO38" s="2100"/>
      <c r="RP38" s="2100"/>
      <c r="RQ38" s="2100"/>
      <c r="RR38" s="2100"/>
      <c r="RS38" s="2100"/>
      <c r="RT38" s="2100"/>
      <c r="RU38" s="2100"/>
      <c r="RV38" s="2100"/>
      <c r="RW38" s="2100"/>
      <c r="RX38" s="2100"/>
      <c r="RY38" s="2100"/>
      <c r="RZ38" s="2100"/>
      <c r="SA38" s="2100"/>
      <c r="SB38" s="2100"/>
      <c r="SC38" s="2100"/>
      <c r="SD38" s="2100"/>
      <c r="SE38" s="2100"/>
      <c r="SF38" s="2100"/>
      <c r="SG38" s="2100"/>
      <c r="SH38" s="2100"/>
      <c r="SI38" s="2100"/>
      <c r="SJ38" s="2100"/>
      <c r="SK38" s="2100"/>
      <c r="SL38" s="2100"/>
      <c r="SM38" s="2100"/>
      <c r="SN38" s="2100"/>
      <c r="SO38" s="2100"/>
      <c r="SP38" s="2100"/>
      <c r="SQ38" s="2100"/>
      <c r="SR38" s="2100"/>
      <c r="SS38" s="2100"/>
      <c r="ST38" s="2100"/>
      <c r="SU38" s="2100"/>
      <c r="SV38" s="2100"/>
      <c r="SW38" s="2100"/>
      <c r="SX38" s="2100"/>
      <c r="SY38" s="2100"/>
      <c r="SZ38" s="2100"/>
      <c r="TA38" s="2100"/>
      <c r="TB38" s="2100"/>
      <c r="TC38" s="2100"/>
      <c r="TD38" s="2100"/>
      <c r="TE38" s="2100"/>
      <c r="TF38" s="2100"/>
      <c r="TG38" s="2100"/>
      <c r="TH38" s="2100"/>
      <c r="TI38" s="2100"/>
      <c r="TJ38" s="2100"/>
      <c r="TK38" s="2100"/>
      <c r="TL38" s="2100"/>
      <c r="TM38" s="2100"/>
      <c r="TN38" s="2100"/>
      <c r="TO38" s="2100"/>
      <c r="TP38" s="2100"/>
      <c r="TQ38" s="2100"/>
      <c r="TR38" s="2100"/>
      <c r="TS38" s="2100"/>
      <c r="TT38" s="2100"/>
      <c r="TU38" s="2100"/>
      <c r="TV38" s="2100"/>
      <c r="TW38" s="2100"/>
      <c r="TX38" s="2100"/>
      <c r="TY38" s="2100"/>
      <c r="TZ38" s="2100"/>
      <c r="UA38" s="2100"/>
      <c r="UB38" s="2100"/>
      <c r="UC38" s="2100"/>
      <c r="UD38" s="2100"/>
      <c r="UE38" s="2100"/>
      <c r="UF38" s="2100"/>
      <c r="UG38" s="2100"/>
      <c r="UH38" s="2100"/>
      <c r="UI38" s="2100"/>
      <c r="UJ38" s="2100"/>
      <c r="UK38" s="2100"/>
      <c r="UL38" s="2100"/>
      <c r="UM38" s="2100"/>
      <c r="UN38" s="2100"/>
      <c r="UO38" s="2100"/>
      <c r="UP38" s="2100"/>
      <c r="UQ38" s="2100"/>
      <c r="UR38" s="2100"/>
      <c r="US38" s="2100"/>
      <c r="UT38" s="2100"/>
      <c r="UU38" s="2100"/>
      <c r="UV38" s="2100"/>
      <c r="UW38" s="2100"/>
      <c r="UX38" s="2100"/>
      <c r="UY38" s="2100"/>
      <c r="UZ38" s="2100"/>
      <c r="VA38" s="2100"/>
      <c r="VB38" s="2100"/>
      <c r="VC38" s="2100"/>
      <c r="VD38" s="2100"/>
      <c r="VE38" s="2100"/>
      <c r="VF38" s="2100"/>
      <c r="VG38" s="2100"/>
      <c r="VH38" s="2100"/>
      <c r="VI38" s="2100"/>
      <c r="VJ38" s="2100"/>
      <c r="VK38" s="2100"/>
      <c r="VL38" s="2100"/>
      <c r="VM38" s="2100"/>
      <c r="VN38" s="2100"/>
      <c r="VO38" s="2100"/>
      <c r="VP38" s="2100"/>
      <c r="VQ38" s="2100"/>
      <c r="VR38" s="2100"/>
      <c r="VS38" s="2100"/>
      <c r="VT38" s="2100"/>
      <c r="VU38" s="2100"/>
      <c r="VV38" s="2100"/>
      <c r="VW38" s="2100"/>
      <c r="VX38" s="2100"/>
      <c r="VY38" s="2100"/>
      <c r="VZ38" s="2100"/>
      <c r="WA38" s="2100"/>
      <c r="WB38" s="2100"/>
      <c r="WC38" s="2100"/>
      <c r="WD38" s="2100"/>
      <c r="WE38" s="2100"/>
      <c r="WF38" s="2100"/>
      <c r="WG38" s="2100"/>
      <c r="WH38" s="2100"/>
      <c r="WI38" s="2100"/>
      <c r="WJ38" s="2100"/>
      <c r="WK38" s="2100"/>
      <c r="WL38" s="2100"/>
      <c r="WM38" s="2100"/>
      <c r="WN38" s="2100"/>
      <c r="WO38" s="2100"/>
      <c r="WP38" s="2100"/>
      <c r="WQ38" s="2100"/>
      <c r="WR38" s="2100"/>
      <c r="WS38" s="2100"/>
      <c r="WT38" s="2100"/>
      <c r="WU38" s="2100"/>
      <c r="WV38" s="2100"/>
      <c r="WW38" s="2100"/>
      <c r="WX38" s="2100"/>
      <c r="WY38" s="2100"/>
      <c r="WZ38" s="2100"/>
      <c r="XA38" s="2100"/>
      <c r="XB38" s="2100"/>
      <c r="XC38" s="2100"/>
      <c r="XD38" s="2100"/>
      <c r="XE38" s="2100"/>
      <c r="XF38" s="2100"/>
      <c r="XG38" s="2100"/>
      <c r="XH38" s="2100"/>
      <c r="XI38" s="2100"/>
      <c r="XJ38" s="2100"/>
      <c r="XK38" s="2100"/>
      <c r="XL38" s="2100"/>
      <c r="XM38" s="2100"/>
      <c r="XN38" s="2100"/>
      <c r="XO38" s="2100"/>
      <c r="XP38" s="2100"/>
      <c r="XQ38" s="2100"/>
      <c r="XR38" s="2100"/>
      <c r="XS38" s="2100"/>
      <c r="XT38" s="2100"/>
      <c r="XU38" s="2100"/>
      <c r="XV38" s="2100"/>
      <c r="XW38" s="2100"/>
      <c r="XX38" s="2100"/>
      <c r="XY38" s="2100"/>
      <c r="XZ38" s="2100"/>
      <c r="YA38" s="2100"/>
      <c r="YB38" s="2100"/>
      <c r="YC38" s="2100"/>
      <c r="YD38" s="2100"/>
      <c r="YE38" s="2100"/>
      <c r="YF38" s="2100"/>
      <c r="YG38" s="2100"/>
      <c r="YH38" s="2100"/>
      <c r="YI38" s="2100"/>
      <c r="YJ38" s="2100"/>
      <c r="YK38" s="2100"/>
      <c r="YL38" s="2100"/>
      <c r="YM38" s="2100"/>
      <c r="YN38" s="2100"/>
      <c r="YO38" s="2100"/>
      <c r="YP38" s="2100"/>
      <c r="YQ38" s="2100"/>
      <c r="YR38" s="2100"/>
      <c r="YS38" s="2100"/>
      <c r="YT38" s="2100"/>
      <c r="YU38" s="2100"/>
      <c r="YV38" s="2100"/>
      <c r="YW38" s="2100"/>
      <c r="YX38" s="2100"/>
      <c r="YY38" s="2100"/>
      <c r="YZ38" s="2100"/>
      <c r="ZA38" s="2100"/>
      <c r="ZB38" s="2100"/>
      <c r="ZC38" s="2100"/>
      <c r="ZD38" s="2100"/>
      <c r="ZE38" s="2100"/>
      <c r="ZF38" s="2100"/>
      <c r="ZG38" s="2100"/>
      <c r="ZH38" s="2100"/>
      <c r="ZI38" s="2100"/>
      <c r="ZJ38" s="2100"/>
      <c r="ZK38" s="2100"/>
      <c r="ZL38" s="2100"/>
      <c r="ZM38" s="2100"/>
      <c r="ZN38" s="2100"/>
      <c r="ZO38" s="2100"/>
      <c r="ZP38" s="2100"/>
      <c r="ZQ38" s="2100"/>
      <c r="ZR38" s="2100"/>
      <c r="ZS38" s="2100"/>
      <c r="ZT38" s="2100"/>
      <c r="ZU38" s="2100"/>
      <c r="ZV38" s="2100"/>
      <c r="ZW38" s="2100"/>
      <c r="ZX38" s="2100"/>
      <c r="ZY38" s="2100"/>
      <c r="ZZ38" s="2100"/>
      <c r="AAA38" s="2100"/>
      <c r="AAB38" s="2100"/>
      <c r="AAC38" s="2100"/>
      <c r="AAD38" s="2100"/>
      <c r="AAE38" s="2100"/>
      <c r="AAF38" s="2100"/>
      <c r="AAG38" s="2100"/>
      <c r="AAH38" s="2100"/>
      <c r="AAI38" s="2100"/>
      <c r="AAJ38" s="2100"/>
      <c r="AAK38" s="2100"/>
      <c r="AAL38" s="2100"/>
      <c r="AAM38" s="2100"/>
      <c r="AAN38" s="2100"/>
      <c r="AAO38" s="2100"/>
      <c r="AAP38" s="2100"/>
      <c r="AAQ38" s="2100"/>
      <c r="AAR38" s="2100"/>
      <c r="AAS38" s="2100"/>
      <c r="AAT38" s="2100"/>
      <c r="AAU38" s="2100"/>
      <c r="AAV38" s="2100"/>
      <c r="AAW38" s="2100"/>
      <c r="AAX38" s="2100"/>
      <c r="AAY38" s="2100"/>
      <c r="AAZ38" s="2100"/>
      <c r="ABA38" s="2100"/>
      <c r="ABB38" s="2100"/>
      <c r="ABC38" s="2100"/>
      <c r="ABD38" s="2100"/>
      <c r="ABE38" s="2100"/>
      <c r="ABF38" s="2100"/>
      <c r="ABG38" s="2100"/>
      <c r="ABH38" s="2100"/>
      <c r="ABI38" s="2100"/>
      <c r="ABJ38" s="2100"/>
      <c r="ABK38" s="2100"/>
      <c r="ABL38" s="2100"/>
      <c r="ABM38" s="2100"/>
      <c r="ABN38" s="2100"/>
      <c r="ABO38" s="2100"/>
      <c r="ABP38" s="2100"/>
      <c r="ABQ38" s="2100"/>
      <c r="ABR38" s="2100"/>
      <c r="ABS38" s="2100"/>
      <c r="ABT38" s="2100"/>
      <c r="ABU38" s="2100"/>
      <c r="ABV38" s="2100"/>
      <c r="ABW38" s="2100"/>
      <c r="ABX38" s="2100"/>
      <c r="ABY38" s="2100"/>
      <c r="ABZ38" s="2100"/>
      <c r="ACA38" s="2100"/>
      <c r="ACB38" s="2100"/>
      <c r="ACC38" s="2100"/>
      <c r="ACD38" s="2100"/>
      <c r="ACE38" s="2100"/>
      <c r="ACF38" s="2100"/>
      <c r="ACG38" s="2100"/>
      <c r="ACH38" s="2100"/>
      <c r="ACI38" s="2100"/>
      <c r="ACJ38" s="2100"/>
      <c r="ACK38" s="2100"/>
      <c r="ACL38" s="2100"/>
      <c r="ACM38" s="2100"/>
      <c r="ACN38" s="2100"/>
      <c r="ACO38" s="2100"/>
      <c r="ACP38" s="2100"/>
      <c r="ACQ38" s="2100"/>
      <c r="ACR38" s="2100"/>
      <c r="ACS38" s="2100"/>
      <c r="ACT38" s="2100"/>
      <c r="ACU38" s="2100"/>
      <c r="ACV38" s="2100"/>
      <c r="ACW38" s="2100"/>
      <c r="ACX38" s="2100"/>
      <c r="ACY38" s="2100"/>
      <c r="ACZ38" s="2100"/>
      <c r="ADA38" s="2100"/>
      <c r="ADB38" s="2100"/>
      <c r="ADC38" s="2100"/>
      <c r="ADD38" s="2100"/>
      <c r="ADE38" s="2100"/>
      <c r="ADF38" s="2100"/>
      <c r="ADG38" s="2100"/>
      <c r="ADH38" s="2100"/>
      <c r="ADI38" s="2100"/>
      <c r="ADJ38" s="2100"/>
      <c r="ADK38" s="2100"/>
      <c r="ADL38" s="2100"/>
      <c r="ADM38" s="2100"/>
      <c r="ADN38" s="2100"/>
      <c r="ADO38" s="2100"/>
      <c r="ADP38" s="2100"/>
      <c r="ADQ38" s="2100"/>
      <c r="ADR38" s="2100"/>
      <c r="ADS38" s="2100"/>
      <c r="ADT38" s="2100"/>
      <c r="ADU38" s="2100"/>
      <c r="ADV38" s="2100"/>
      <c r="ADW38" s="2100"/>
      <c r="ADX38" s="2100"/>
      <c r="ADY38" s="2100"/>
      <c r="ADZ38" s="2100"/>
      <c r="AEA38" s="2100"/>
      <c r="AEB38" s="2100"/>
      <c r="AEC38" s="2100"/>
      <c r="AED38" s="2100"/>
      <c r="AEE38" s="2100"/>
      <c r="AEF38" s="2100"/>
      <c r="AEG38" s="2100"/>
      <c r="AEH38" s="2100"/>
      <c r="AEI38" s="2100"/>
      <c r="AEJ38" s="2100"/>
      <c r="AEK38" s="2100"/>
      <c r="AEL38" s="2100"/>
      <c r="AEM38" s="2100"/>
      <c r="AEN38" s="2100"/>
      <c r="AEO38" s="2100"/>
      <c r="AEP38" s="2100"/>
      <c r="AEQ38" s="2100"/>
      <c r="AER38" s="2100"/>
      <c r="AES38" s="2100"/>
      <c r="AET38" s="2100"/>
      <c r="AEU38" s="2100"/>
      <c r="AEV38" s="2100"/>
      <c r="AEW38" s="2100"/>
      <c r="AEX38" s="2100"/>
      <c r="AEY38" s="2100"/>
      <c r="AEZ38" s="2100"/>
      <c r="AFA38" s="2100"/>
      <c r="AFB38" s="2100"/>
      <c r="AFC38" s="2100"/>
      <c r="AFD38" s="2100"/>
      <c r="AFE38" s="2100"/>
      <c r="AFF38" s="2100"/>
      <c r="AFG38" s="2100"/>
      <c r="AFH38" s="2100"/>
      <c r="AFI38" s="2100"/>
      <c r="AFJ38" s="2100"/>
      <c r="AFK38" s="2100"/>
      <c r="AFL38" s="2100"/>
      <c r="AFM38" s="2100"/>
      <c r="AFN38" s="2100"/>
      <c r="AFO38" s="2100"/>
      <c r="AFP38" s="2100"/>
      <c r="AFQ38" s="2100"/>
      <c r="AFR38" s="2100"/>
      <c r="AFS38" s="2100"/>
      <c r="AFT38" s="2100"/>
      <c r="AFU38" s="2100"/>
      <c r="AFV38" s="2100"/>
      <c r="AFW38" s="2100"/>
      <c r="AFX38" s="2100"/>
      <c r="AFY38" s="2100"/>
      <c r="AFZ38" s="2100"/>
      <c r="AGA38" s="2100"/>
      <c r="AGB38" s="2100"/>
      <c r="AGC38" s="2100"/>
      <c r="AGD38" s="2100"/>
      <c r="AGE38" s="2100"/>
      <c r="AGF38" s="2100"/>
      <c r="AGG38" s="2100"/>
      <c r="AGH38" s="2100"/>
      <c r="AGI38" s="2100"/>
      <c r="AGJ38" s="2100"/>
      <c r="AGK38" s="2100"/>
      <c r="AGL38" s="2100"/>
      <c r="AGM38" s="2100"/>
      <c r="AGN38" s="2100"/>
      <c r="AGO38" s="2100"/>
      <c r="AGP38" s="2100"/>
      <c r="AGQ38" s="2100"/>
      <c r="AGR38" s="2100"/>
      <c r="AGS38" s="2100"/>
      <c r="AGT38" s="2100"/>
      <c r="AGU38" s="2100"/>
      <c r="AGV38" s="2100"/>
      <c r="AGW38" s="2100"/>
      <c r="AGX38" s="2100"/>
      <c r="AGY38" s="2100"/>
      <c r="AGZ38" s="2100"/>
      <c r="AHA38" s="2100"/>
      <c r="AHB38" s="2100"/>
      <c r="AHC38" s="2100"/>
      <c r="AHD38" s="2100"/>
      <c r="AHE38" s="2100"/>
      <c r="AHF38" s="2100"/>
      <c r="AHG38" s="2100"/>
      <c r="AHH38" s="2100"/>
      <c r="AHI38" s="2100"/>
      <c r="AHJ38" s="2100"/>
      <c r="AHK38" s="2100"/>
      <c r="AHL38" s="2100"/>
      <c r="AHM38" s="2100"/>
      <c r="AHN38" s="2100"/>
      <c r="AHO38" s="2100"/>
      <c r="AHP38" s="2100"/>
      <c r="AHQ38" s="2100"/>
      <c r="AHR38" s="2100"/>
      <c r="AHS38" s="2100"/>
      <c r="AHT38" s="2100"/>
      <c r="AHU38" s="2100"/>
      <c r="AHV38" s="2100"/>
      <c r="AHW38" s="2100"/>
      <c r="AHX38" s="2100"/>
      <c r="AHY38" s="2100"/>
      <c r="AHZ38" s="2100"/>
      <c r="AIA38" s="2100"/>
      <c r="AIB38" s="2100"/>
      <c r="AIC38" s="2100"/>
      <c r="AID38" s="2100"/>
      <c r="AIE38" s="2100"/>
      <c r="AIF38" s="2100"/>
      <c r="AIG38" s="2100"/>
      <c r="AIH38" s="2100"/>
      <c r="AII38" s="2100"/>
      <c r="AIJ38" s="2100"/>
      <c r="AIK38" s="2100"/>
      <c r="AIL38" s="2100"/>
      <c r="AIM38" s="2100"/>
      <c r="AIN38" s="2100"/>
      <c r="AIO38" s="2100"/>
      <c r="AIP38" s="2100"/>
      <c r="AIQ38" s="2100"/>
      <c r="AIR38" s="2100"/>
      <c r="AIS38" s="2100"/>
      <c r="AIT38" s="2100"/>
      <c r="AIU38" s="2100"/>
      <c r="AIV38" s="2100"/>
      <c r="AIW38" s="2100"/>
      <c r="AIX38" s="2100"/>
      <c r="AIY38" s="2100"/>
      <c r="AIZ38" s="2100"/>
      <c r="AJA38" s="2100"/>
      <c r="AJB38" s="2100"/>
      <c r="AJC38" s="2100"/>
      <c r="AJD38" s="2100"/>
      <c r="AJE38" s="2100"/>
      <c r="AJF38" s="2100"/>
      <c r="AJG38" s="2100"/>
      <c r="AJH38" s="2100"/>
      <c r="AJI38" s="2100"/>
      <c r="AJJ38" s="2100"/>
      <c r="AJK38" s="2100"/>
      <c r="AJL38" s="2100"/>
      <c r="AJM38" s="2100"/>
      <c r="AJN38" s="2100"/>
      <c r="AJO38" s="2100"/>
      <c r="AJP38" s="2100"/>
      <c r="AJQ38" s="2100"/>
      <c r="AJR38" s="2100"/>
      <c r="AJS38" s="2100"/>
      <c r="AJT38" s="2100"/>
      <c r="AJU38" s="2100"/>
      <c r="AJV38" s="2100"/>
      <c r="AJW38" s="2100"/>
      <c r="AJX38" s="2100"/>
      <c r="AJY38" s="2100"/>
      <c r="AJZ38" s="2100"/>
      <c r="AKA38" s="2100"/>
      <c r="AKB38" s="2100"/>
      <c r="AKC38" s="2100"/>
      <c r="AKD38" s="2100"/>
      <c r="AKE38" s="2100"/>
      <c r="AKF38" s="2100"/>
      <c r="AKG38" s="2100"/>
      <c r="AKH38" s="2100"/>
      <c r="AKI38" s="2100"/>
      <c r="AKJ38" s="2100"/>
      <c r="AKK38" s="2100"/>
      <c r="AKL38" s="2100"/>
      <c r="AKM38" s="2100"/>
      <c r="AKN38" s="2100"/>
      <c r="AKO38" s="2100"/>
      <c r="AKP38" s="2100"/>
      <c r="AKQ38" s="2100"/>
      <c r="AKR38" s="2100"/>
      <c r="AKS38" s="2100"/>
      <c r="AKT38" s="2100"/>
      <c r="AKU38" s="2100"/>
      <c r="AKV38" s="2100"/>
      <c r="AKW38" s="2100"/>
      <c r="AKX38" s="2100"/>
      <c r="AKY38" s="2100"/>
      <c r="AKZ38" s="2100"/>
      <c r="ALA38" s="2100"/>
      <c r="ALB38" s="2100"/>
      <c r="ALC38" s="2100"/>
      <c r="ALD38" s="2100"/>
      <c r="ALE38" s="2100"/>
      <c r="ALF38" s="2100"/>
      <c r="ALG38" s="2100"/>
      <c r="ALH38" s="2100"/>
      <c r="ALI38" s="2100"/>
      <c r="ALJ38" s="2100"/>
      <c r="ALK38" s="2100"/>
      <c r="ALL38" s="2100"/>
      <c r="ALM38" s="2100"/>
      <c r="ALN38" s="2100"/>
      <c r="ALO38" s="2100"/>
      <c r="ALP38" s="2100"/>
      <c r="ALQ38" s="2100"/>
      <c r="ALR38" s="2100"/>
      <c r="ALS38" s="2100"/>
      <c r="ALT38" s="2100"/>
      <c r="ALU38" s="2100"/>
      <c r="ALV38" s="2100"/>
      <c r="ALW38" s="2100"/>
      <c r="ALX38" s="2100"/>
      <c r="ALY38" s="2100"/>
      <c r="ALZ38" s="2100"/>
      <c r="AMA38" s="2100"/>
      <c r="AMB38" s="2100"/>
      <c r="AMC38" s="2100"/>
      <c r="AMD38" s="2100"/>
      <c r="AME38" s="2100"/>
      <c r="AMF38" s="2100"/>
      <c r="AMG38" s="2100"/>
      <c r="AMH38" s="2100"/>
      <c r="AMI38" s="2100"/>
      <c r="AMJ38" s="2100"/>
      <c r="AMK38" s="2100"/>
      <c r="AML38" s="2100"/>
      <c r="AMM38" s="2100"/>
      <c r="AMN38" s="2100"/>
      <c r="AMO38" s="2100"/>
      <c r="AMP38" s="2100"/>
      <c r="AMQ38" s="2100"/>
      <c r="AMR38" s="2100"/>
      <c r="AMS38" s="2100"/>
      <c r="AMT38" s="2100"/>
      <c r="AMU38" s="2100"/>
      <c r="AMV38" s="2100"/>
      <c r="AMW38" s="2100"/>
      <c r="AMX38" s="2100"/>
      <c r="AMY38" s="2100"/>
      <c r="AMZ38" s="2100"/>
      <c r="ANA38" s="2100"/>
      <c r="ANB38" s="2100"/>
      <c r="ANC38" s="2100"/>
      <c r="AND38" s="2100"/>
      <c r="ANE38" s="2100"/>
      <c r="ANF38" s="2100"/>
      <c r="ANG38" s="2100"/>
      <c r="ANH38" s="2100"/>
      <c r="ANI38" s="2100"/>
      <c r="ANJ38" s="2100"/>
      <c r="ANK38" s="2100"/>
      <c r="ANL38" s="2100"/>
      <c r="ANM38" s="2100"/>
      <c r="ANN38" s="2100"/>
      <c r="ANO38" s="2100"/>
      <c r="ANP38" s="2100"/>
      <c r="ANQ38" s="2100"/>
      <c r="ANR38" s="2100"/>
      <c r="ANS38" s="2100"/>
      <c r="ANT38" s="2100"/>
      <c r="ANU38" s="2100"/>
      <c r="ANV38" s="2100"/>
      <c r="ANW38" s="2100"/>
      <c r="ANX38" s="2100"/>
      <c r="ANY38" s="2100"/>
      <c r="ANZ38" s="2100"/>
      <c r="AOA38" s="2100"/>
      <c r="AOB38" s="2100"/>
      <c r="AOC38" s="2100"/>
      <c r="AOD38" s="2100"/>
      <c r="AOE38" s="2100"/>
      <c r="AOF38" s="2100"/>
      <c r="AOG38" s="2100"/>
      <c r="AOH38" s="2100"/>
      <c r="AOI38" s="2100"/>
      <c r="AOJ38" s="2100"/>
      <c r="AOK38" s="2100"/>
      <c r="AOL38" s="2100"/>
      <c r="AOM38" s="2100"/>
      <c r="AON38" s="2100"/>
      <c r="AOO38" s="2100"/>
      <c r="AOP38" s="2100"/>
      <c r="AOQ38" s="2100"/>
      <c r="AOR38" s="2100"/>
      <c r="AOS38" s="2100"/>
      <c r="AOT38" s="2100"/>
      <c r="AOU38" s="2100"/>
      <c r="AOV38" s="2100"/>
      <c r="AOW38" s="2100"/>
      <c r="AOX38" s="2100"/>
      <c r="AOY38" s="2100"/>
      <c r="AOZ38" s="2100"/>
      <c r="APA38" s="2100"/>
      <c r="APB38" s="2100"/>
      <c r="APC38" s="2100"/>
      <c r="APD38" s="2100"/>
      <c r="APE38" s="2100"/>
      <c r="APF38" s="2100"/>
      <c r="APG38" s="2100"/>
      <c r="APH38" s="2100"/>
      <c r="API38" s="2100"/>
      <c r="APJ38" s="2100"/>
      <c r="APK38" s="2100"/>
      <c r="APL38" s="2100"/>
      <c r="APM38" s="2100"/>
      <c r="APN38" s="2100"/>
      <c r="APO38" s="2100"/>
      <c r="APP38" s="2100"/>
      <c r="APQ38" s="2100"/>
      <c r="APR38" s="2100"/>
      <c r="APS38" s="2100"/>
      <c r="APT38" s="2100"/>
      <c r="APU38" s="2100"/>
      <c r="APV38" s="2100"/>
      <c r="APW38" s="2100"/>
      <c r="APX38" s="2100"/>
      <c r="APY38" s="2100"/>
      <c r="APZ38" s="2100"/>
      <c r="AQA38" s="2100"/>
      <c r="AQB38" s="2100"/>
      <c r="AQC38" s="2100"/>
      <c r="AQD38" s="2100"/>
      <c r="AQE38" s="2100"/>
      <c r="AQF38" s="2100"/>
      <c r="AQG38" s="2100"/>
      <c r="AQH38" s="2100"/>
      <c r="AQI38" s="2100"/>
      <c r="AQJ38" s="2100"/>
      <c r="AQK38" s="2100"/>
      <c r="AQL38" s="2100"/>
      <c r="AQM38" s="2100"/>
      <c r="AQN38" s="2100"/>
      <c r="AQO38" s="2100"/>
      <c r="AQP38" s="2100"/>
      <c r="AQQ38" s="2100"/>
      <c r="AQR38" s="2100"/>
      <c r="AQS38" s="2100"/>
      <c r="AQT38" s="2100"/>
      <c r="AQU38" s="2100"/>
      <c r="AQV38" s="2100"/>
      <c r="AQW38" s="2100"/>
      <c r="AQX38" s="2100"/>
      <c r="AQY38" s="2100"/>
      <c r="AQZ38" s="2100"/>
      <c r="ARA38" s="2100"/>
      <c r="ARB38" s="2100"/>
      <c r="ARC38" s="2100"/>
      <c r="ARD38" s="2100"/>
      <c r="ARE38" s="2100"/>
      <c r="ARF38" s="2100"/>
      <c r="ARG38" s="2100"/>
      <c r="ARH38" s="2100"/>
      <c r="ARI38" s="2100"/>
      <c r="ARJ38" s="2100"/>
      <c r="ARK38" s="2100"/>
      <c r="ARL38" s="2100"/>
      <c r="ARM38" s="2100"/>
      <c r="ARN38" s="2100"/>
      <c r="ARO38" s="2100"/>
      <c r="ARP38" s="2100"/>
      <c r="ARQ38" s="2100"/>
      <c r="ARR38" s="2100"/>
      <c r="ARS38" s="2100"/>
      <c r="ART38" s="2100"/>
      <c r="ARU38" s="2100"/>
      <c r="ARV38" s="2100"/>
      <c r="ARW38" s="2100"/>
      <c r="ARX38" s="2100"/>
      <c r="ARY38" s="2100"/>
      <c r="ARZ38" s="2100"/>
      <c r="ASA38" s="2100"/>
      <c r="ASB38" s="2100"/>
      <c r="ASC38" s="2100"/>
      <c r="ASD38" s="2100"/>
      <c r="ASE38" s="2100"/>
      <c r="ASF38" s="2100"/>
      <c r="ASG38" s="2100"/>
      <c r="ASH38" s="2100"/>
      <c r="ASI38" s="2100"/>
      <c r="ASJ38" s="2100"/>
      <c r="ASK38" s="2100"/>
      <c r="ASL38" s="2100"/>
      <c r="ASM38" s="2100"/>
      <c r="ASN38" s="2100"/>
      <c r="ASO38" s="2100"/>
      <c r="ASP38" s="2100"/>
      <c r="ASQ38" s="2100"/>
      <c r="ASR38" s="2100"/>
      <c r="ASS38" s="2100"/>
      <c r="AST38" s="2100"/>
      <c r="ASU38" s="2100"/>
      <c r="ASV38" s="2100"/>
      <c r="ASW38" s="2100"/>
      <c r="ASX38" s="2100"/>
      <c r="ASY38" s="2100"/>
      <c r="ASZ38" s="2100"/>
      <c r="ATA38" s="2100"/>
      <c r="ATB38" s="2100"/>
      <c r="ATC38" s="2100"/>
      <c r="ATD38" s="2100"/>
      <c r="ATE38" s="2100"/>
      <c r="ATF38" s="2100"/>
      <c r="ATG38" s="2100"/>
      <c r="ATH38" s="2100"/>
      <c r="ATI38" s="2100"/>
      <c r="ATJ38" s="2100"/>
      <c r="ATK38" s="2100"/>
      <c r="ATL38" s="2100"/>
      <c r="ATM38" s="2100"/>
      <c r="ATN38" s="2100"/>
      <c r="ATO38" s="2100"/>
      <c r="ATP38" s="2100"/>
      <c r="ATQ38" s="2100"/>
      <c r="ATR38" s="2100"/>
      <c r="ATS38" s="2100"/>
      <c r="ATT38" s="2100"/>
      <c r="ATU38" s="2100"/>
      <c r="ATV38" s="2100"/>
      <c r="ATW38" s="2100"/>
      <c r="ATX38" s="2100"/>
      <c r="ATY38" s="2100"/>
      <c r="ATZ38" s="2100"/>
      <c r="AUA38" s="2100"/>
      <c r="AUB38" s="2100"/>
      <c r="AUC38" s="2100"/>
      <c r="AUD38" s="2100"/>
      <c r="AUE38" s="2100"/>
      <c r="AUF38" s="2100"/>
      <c r="AUG38" s="2100"/>
      <c r="AUH38" s="2100"/>
      <c r="AUI38" s="2100"/>
      <c r="AUJ38" s="2100"/>
      <c r="AUK38" s="2100"/>
      <c r="AUL38" s="2100"/>
      <c r="AUM38" s="2100"/>
      <c r="AUN38" s="2100"/>
      <c r="AUO38" s="2100"/>
      <c r="AUP38" s="2100"/>
      <c r="AUQ38" s="2100"/>
      <c r="AUR38" s="2100"/>
      <c r="AUS38" s="2100"/>
      <c r="AUT38" s="2100"/>
      <c r="AUU38" s="2100"/>
      <c r="AUV38" s="2100"/>
      <c r="AUW38" s="2100"/>
      <c r="AUX38" s="2100"/>
      <c r="AUY38" s="2100"/>
      <c r="AUZ38" s="2100"/>
      <c r="AVA38" s="2100"/>
      <c r="AVB38" s="2100"/>
      <c r="AVC38" s="2100"/>
      <c r="AVD38" s="2100"/>
      <c r="AVE38" s="2100"/>
      <c r="AVF38" s="2100"/>
      <c r="AVG38" s="2100"/>
      <c r="AVH38" s="2100"/>
      <c r="AVI38" s="2100"/>
      <c r="AVJ38" s="2100"/>
      <c r="AVK38" s="2100"/>
      <c r="AVL38" s="2100"/>
      <c r="AVM38" s="2100"/>
      <c r="AVN38" s="2100"/>
      <c r="AVO38" s="2100"/>
      <c r="AVP38" s="2100"/>
      <c r="AVQ38" s="2100"/>
      <c r="AVR38" s="2100"/>
      <c r="AVS38" s="2100"/>
      <c r="AVT38" s="2100"/>
      <c r="AVU38" s="2100"/>
      <c r="AVV38" s="2100"/>
      <c r="AVW38" s="2100"/>
      <c r="AVX38" s="2100"/>
      <c r="AVY38" s="2100"/>
      <c r="AVZ38" s="2100"/>
      <c r="AWA38" s="2100"/>
      <c r="AWB38" s="2100"/>
      <c r="AWC38" s="2100"/>
      <c r="AWD38" s="2100"/>
      <c r="AWE38" s="2100"/>
      <c r="AWF38" s="2100"/>
      <c r="AWG38" s="2100"/>
      <c r="AWH38" s="2100"/>
      <c r="AWI38" s="2100"/>
      <c r="AWJ38" s="2100"/>
      <c r="AWK38" s="2100"/>
      <c r="AWL38" s="2100"/>
      <c r="AWM38" s="2100"/>
      <c r="AWN38" s="2100"/>
      <c r="AWO38" s="2100"/>
      <c r="AWP38" s="2100"/>
      <c r="AWQ38" s="2100"/>
      <c r="AWR38" s="2100"/>
      <c r="AWS38" s="2100"/>
      <c r="AWT38" s="2100"/>
      <c r="AWU38" s="2100"/>
      <c r="AWV38" s="2100"/>
      <c r="AWW38" s="2100"/>
      <c r="AWX38" s="2100"/>
      <c r="AWY38" s="2100"/>
      <c r="AWZ38" s="2100"/>
      <c r="AXA38" s="2100"/>
      <c r="AXB38" s="2100"/>
      <c r="AXC38" s="2100"/>
      <c r="AXD38" s="2100"/>
      <c r="AXE38" s="2100"/>
      <c r="AXF38" s="2100"/>
      <c r="AXG38" s="2100"/>
      <c r="AXH38" s="2100"/>
      <c r="AXI38" s="2100"/>
      <c r="AXJ38" s="2100"/>
      <c r="AXK38" s="2100"/>
      <c r="AXL38" s="2100"/>
      <c r="AXM38" s="2100"/>
      <c r="AXN38" s="2100"/>
      <c r="AXO38" s="2100"/>
      <c r="AXP38" s="2100"/>
      <c r="AXQ38" s="2100"/>
      <c r="AXR38" s="2100"/>
      <c r="AXS38" s="2100"/>
      <c r="AXT38" s="2100"/>
      <c r="AXU38" s="2100"/>
      <c r="AXV38" s="2100"/>
      <c r="AXW38" s="2100"/>
      <c r="AXX38" s="2100"/>
      <c r="AXY38" s="2100"/>
      <c r="AXZ38" s="2100"/>
      <c r="AYA38" s="2100"/>
      <c r="AYB38" s="2100"/>
      <c r="AYC38" s="2100"/>
      <c r="AYD38" s="2100"/>
      <c r="AYE38" s="2100"/>
      <c r="AYF38" s="2100"/>
      <c r="AYG38" s="2100"/>
      <c r="AYH38" s="2100"/>
      <c r="AYI38" s="2100"/>
      <c r="AYJ38" s="2100"/>
      <c r="AYK38" s="2100"/>
      <c r="AYL38" s="2100"/>
      <c r="AYM38" s="2100"/>
      <c r="AYN38" s="2100"/>
      <c r="AYO38" s="2100"/>
      <c r="AYP38" s="2100"/>
      <c r="AYQ38" s="2100"/>
      <c r="AYR38" s="2100"/>
      <c r="AYS38" s="2100"/>
      <c r="AYT38" s="2100"/>
      <c r="AYU38" s="2100"/>
      <c r="AYV38" s="2100"/>
      <c r="AYW38" s="2100"/>
      <c r="AYX38" s="2100"/>
      <c r="AYY38" s="2100"/>
      <c r="AYZ38" s="2100"/>
      <c r="AZA38" s="2100"/>
      <c r="AZB38" s="2100"/>
      <c r="AZC38" s="2100"/>
      <c r="AZD38" s="2100"/>
      <c r="AZE38" s="2100"/>
      <c r="AZF38" s="2100"/>
      <c r="AZG38" s="2100"/>
      <c r="AZH38" s="2100"/>
      <c r="AZI38" s="2100"/>
      <c r="AZJ38" s="2100"/>
      <c r="AZK38" s="2100"/>
      <c r="AZL38" s="2100"/>
      <c r="AZM38" s="2100"/>
      <c r="AZN38" s="2100"/>
      <c r="AZO38" s="2100"/>
      <c r="AZP38" s="2100"/>
      <c r="AZQ38" s="2100"/>
      <c r="AZR38" s="2100"/>
      <c r="AZS38" s="2100"/>
      <c r="AZT38" s="2100"/>
      <c r="AZU38" s="2100"/>
      <c r="AZV38" s="2100"/>
      <c r="AZW38" s="2100"/>
      <c r="AZX38" s="2100"/>
      <c r="AZY38" s="2100"/>
      <c r="AZZ38" s="2100"/>
      <c r="BAA38" s="2100"/>
      <c r="BAB38" s="2100"/>
      <c r="BAC38" s="2100"/>
      <c r="BAD38" s="2100"/>
      <c r="BAE38" s="2100"/>
      <c r="BAF38" s="2100"/>
      <c r="BAG38" s="2100"/>
      <c r="BAH38" s="2100"/>
      <c r="BAI38" s="2100"/>
      <c r="BAJ38" s="2100"/>
      <c r="BAK38" s="2100"/>
      <c r="BAL38" s="2100"/>
      <c r="BAM38" s="2100"/>
      <c r="BAN38" s="2100"/>
      <c r="BAO38" s="2100"/>
      <c r="BAP38" s="2100"/>
      <c r="BAQ38" s="2100"/>
      <c r="BAR38" s="2100"/>
      <c r="BAS38" s="2100"/>
      <c r="BAT38" s="2100"/>
      <c r="BAU38" s="2100"/>
      <c r="BAV38" s="2100"/>
      <c r="BAW38" s="2100"/>
      <c r="BAX38" s="2100"/>
      <c r="BAY38" s="2100"/>
      <c r="BAZ38" s="2100"/>
      <c r="BBA38" s="2100"/>
      <c r="BBB38" s="2100"/>
      <c r="BBC38" s="2100"/>
      <c r="BBD38" s="2100"/>
      <c r="BBE38" s="2100"/>
      <c r="BBF38" s="2100"/>
      <c r="BBG38" s="2100"/>
      <c r="BBH38" s="2100"/>
      <c r="BBI38" s="2100"/>
      <c r="BBJ38" s="2100"/>
      <c r="BBK38" s="2100"/>
      <c r="BBL38" s="2100"/>
      <c r="BBM38" s="2100"/>
      <c r="BBN38" s="2100"/>
      <c r="BBO38" s="2100"/>
      <c r="BBP38" s="2100"/>
      <c r="BBQ38" s="2100"/>
      <c r="BBR38" s="2100"/>
      <c r="BBS38" s="2100"/>
      <c r="BBT38" s="2100"/>
      <c r="BBU38" s="2100"/>
      <c r="BBV38" s="2100"/>
      <c r="BBW38" s="2100"/>
      <c r="BBX38" s="2100"/>
      <c r="BBY38" s="2100"/>
      <c r="BBZ38" s="2100"/>
      <c r="BCA38" s="2100"/>
      <c r="BCB38" s="2100"/>
      <c r="BCC38" s="2100"/>
      <c r="BCD38" s="2100"/>
      <c r="BCE38" s="2100"/>
      <c r="BCF38" s="2100"/>
      <c r="BCG38" s="2100"/>
      <c r="BCH38" s="2100"/>
      <c r="BCI38" s="2100"/>
      <c r="BCJ38" s="2100"/>
      <c r="BCK38" s="2100"/>
      <c r="BCL38" s="2100"/>
      <c r="BCM38" s="2100"/>
      <c r="BCN38" s="2100"/>
      <c r="BCO38" s="2100"/>
      <c r="BCP38" s="2100"/>
      <c r="BCQ38" s="2100"/>
      <c r="BCR38" s="2100"/>
      <c r="BCS38" s="2100"/>
      <c r="BCT38" s="2100"/>
      <c r="BCU38" s="2100"/>
      <c r="BCV38" s="2100"/>
      <c r="BCW38" s="2100"/>
      <c r="BCX38" s="2100"/>
      <c r="BCY38" s="2100"/>
      <c r="BCZ38" s="2100"/>
      <c r="BDA38" s="2100"/>
      <c r="BDB38" s="2100"/>
      <c r="BDC38" s="2100"/>
      <c r="BDD38" s="2100"/>
      <c r="BDE38" s="2100"/>
      <c r="BDF38" s="2100"/>
      <c r="BDG38" s="2100"/>
      <c r="BDH38" s="2100"/>
      <c r="BDI38" s="2100"/>
      <c r="BDJ38" s="2100"/>
      <c r="BDK38" s="2100"/>
      <c r="BDL38" s="2100"/>
      <c r="BDM38" s="2100"/>
      <c r="BDN38" s="2100"/>
      <c r="BDO38" s="2100"/>
      <c r="BDP38" s="2100"/>
      <c r="BDQ38" s="2100"/>
      <c r="BDR38" s="2100"/>
      <c r="BDS38" s="2100"/>
      <c r="BDT38" s="2100"/>
      <c r="BDU38" s="2100"/>
      <c r="BDV38" s="2100"/>
      <c r="BDW38" s="2100"/>
      <c r="BDX38" s="2100"/>
      <c r="BDY38" s="2100"/>
      <c r="BDZ38" s="2100"/>
      <c r="BEA38" s="2100"/>
      <c r="BEB38" s="2100"/>
      <c r="BEC38" s="2100"/>
      <c r="BED38" s="2100"/>
      <c r="BEE38" s="2100"/>
      <c r="BEF38" s="2100"/>
      <c r="BEG38" s="2100"/>
      <c r="BEH38" s="2100"/>
      <c r="BEI38" s="2100"/>
      <c r="BEJ38" s="2100"/>
      <c r="BEK38" s="2100"/>
      <c r="BEL38" s="2100"/>
      <c r="BEM38" s="2100"/>
      <c r="BEN38" s="2100"/>
      <c r="BEO38" s="2100"/>
      <c r="BEP38" s="2100"/>
      <c r="BEQ38" s="2100"/>
      <c r="BER38" s="2100"/>
      <c r="BES38" s="2100"/>
      <c r="BET38" s="2100"/>
      <c r="BEU38" s="2100"/>
      <c r="BEV38" s="2100"/>
      <c r="BEW38" s="2100"/>
      <c r="BEX38" s="2100"/>
      <c r="BEY38" s="2100"/>
      <c r="BEZ38" s="2100"/>
      <c r="BFA38" s="2100"/>
      <c r="BFB38" s="2100"/>
      <c r="BFC38" s="2100"/>
      <c r="BFD38" s="2100"/>
      <c r="BFE38" s="2100"/>
      <c r="BFF38" s="2100"/>
      <c r="BFG38" s="2100"/>
      <c r="BFH38" s="2100"/>
      <c r="BFI38" s="2100"/>
      <c r="BFJ38" s="2100"/>
      <c r="BFK38" s="2100"/>
      <c r="BFL38" s="2100"/>
      <c r="BFM38" s="2100"/>
      <c r="BFN38" s="2100"/>
      <c r="BFO38" s="2100"/>
      <c r="BFP38" s="2100"/>
      <c r="BFQ38" s="2100"/>
      <c r="BFR38" s="2100"/>
      <c r="BFS38" s="2100"/>
      <c r="BFT38" s="2100"/>
      <c r="BFU38" s="2100"/>
      <c r="BFV38" s="2100"/>
      <c r="BFW38" s="2100"/>
      <c r="BFX38" s="2100"/>
      <c r="BFY38" s="2100"/>
      <c r="BFZ38" s="2100"/>
      <c r="BGA38" s="2100"/>
      <c r="BGB38" s="2100"/>
      <c r="BGC38" s="2100"/>
      <c r="BGD38" s="2100"/>
      <c r="BGE38" s="2100"/>
      <c r="BGF38" s="2100"/>
      <c r="BGG38" s="2100"/>
      <c r="BGH38" s="2100"/>
      <c r="BGI38" s="2100"/>
      <c r="BGJ38" s="2100"/>
      <c r="BGK38" s="2100"/>
      <c r="BGL38" s="2100"/>
      <c r="BGM38" s="2100"/>
      <c r="BGN38" s="2100"/>
      <c r="BGO38" s="2100"/>
      <c r="BGP38" s="2100"/>
      <c r="BGQ38" s="2100"/>
      <c r="BGR38" s="2100"/>
      <c r="BGS38" s="2100"/>
      <c r="BGT38" s="2100"/>
      <c r="BGU38" s="2100"/>
      <c r="BGV38" s="2100"/>
      <c r="BGW38" s="2100"/>
      <c r="BGX38" s="2100"/>
      <c r="BGY38" s="2100"/>
      <c r="BGZ38" s="2100"/>
      <c r="BHA38" s="2100"/>
      <c r="BHB38" s="2100"/>
      <c r="BHC38" s="2100"/>
      <c r="BHD38" s="2100"/>
      <c r="BHE38" s="2100"/>
      <c r="BHF38" s="2100"/>
      <c r="BHG38" s="2100"/>
      <c r="BHH38" s="2100"/>
      <c r="BHI38" s="2100"/>
      <c r="BHJ38" s="2100"/>
      <c r="BHK38" s="2100"/>
      <c r="BHL38" s="2100"/>
      <c r="BHM38" s="2100"/>
      <c r="BHN38" s="2100"/>
      <c r="BHO38" s="2100"/>
      <c r="BHP38" s="2100"/>
      <c r="BHQ38" s="2100"/>
      <c r="BHR38" s="2100"/>
      <c r="BHS38" s="2100"/>
      <c r="BHT38" s="2100"/>
      <c r="BHU38" s="2100"/>
      <c r="BHV38" s="2100"/>
      <c r="BHW38" s="2100"/>
      <c r="BHX38" s="2100"/>
      <c r="BHY38" s="2100"/>
      <c r="BHZ38" s="2100"/>
      <c r="BIA38" s="2100"/>
      <c r="BIB38" s="2100"/>
      <c r="BIC38" s="2100"/>
      <c r="BID38" s="2100"/>
      <c r="BIE38" s="2100"/>
      <c r="BIF38" s="2100"/>
      <c r="BIG38" s="2100"/>
      <c r="BIH38" s="2100"/>
      <c r="BII38" s="2100"/>
      <c r="BIJ38" s="2100"/>
      <c r="BIK38" s="2100"/>
      <c r="BIL38" s="2100"/>
      <c r="BIM38" s="2100"/>
      <c r="BIN38" s="2100"/>
      <c r="BIO38" s="2100"/>
      <c r="BIP38" s="2100"/>
      <c r="BIQ38" s="2100"/>
      <c r="BIR38" s="2100"/>
      <c r="BIS38" s="2100"/>
      <c r="BIT38" s="2100"/>
      <c r="BIU38" s="2100"/>
      <c r="BIV38" s="2100"/>
      <c r="BIW38" s="2100"/>
      <c r="BIX38" s="2100"/>
      <c r="BIY38" s="2100"/>
      <c r="BIZ38" s="2100"/>
      <c r="BJA38" s="2100"/>
      <c r="BJB38" s="2100"/>
      <c r="BJC38" s="2100"/>
      <c r="BJD38" s="2100"/>
      <c r="BJE38" s="2100"/>
      <c r="BJF38" s="2100"/>
      <c r="BJG38" s="2100"/>
      <c r="BJH38" s="2100"/>
      <c r="BJI38" s="2100"/>
      <c r="BJJ38" s="2100"/>
      <c r="BJK38" s="2100"/>
      <c r="BJL38" s="2100"/>
      <c r="BJM38" s="2100"/>
      <c r="BJN38" s="2100"/>
      <c r="BJO38" s="2100"/>
      <c r="BJP38" s="2100"/>
      <c r="BJQ38" s="2100"/>
      <c r="BJR38" s="2100"/>
      <c r="BJS38" s="2100"/>
      <c r="BJT38" s="2100"/>
      <c r="BJU38" s="2100"/>
      <c r="BJV38" s="2100"/>
      <c r="BJW38" s="2100"/>
      <c r="BJX38" s="2100"/>
      <c r="BJY38" s="2100"/>
      <c r="BJZ38" s="2100"/>
      <c r="BKA38" s="2100"/>
      <c r="BKB38" s="2100"/>
      <c r="BKC38" s="2100"/>
      <c r="BKD38" s="2100"/>
      <c r="BKE38" s="2100"/>
      <c r="BKF38" s="2100"/>
      <c r="BKG38" s="2100"/>
      <c r="BKH38" s="2100"/>
      <c r="BKI38" s="2100"/>
      <c r="BKJ38" s="2100"/>
      <c r="BKK38" s="2100"/>
      <c r="BKL38" s="2100"/>
      <c r="BKM38" s="2100"/>
      <c r="BKN38" s="2100"/>
      <c r="BKO38" s="2100"/>
      <c r="BKP38" s="2100"/>
      <c r="BKQ38" s="2100"/>
      <c r="BKR38" s="2100"/>
      <c r="BKS38" s="2100"/>
      <c r="BKT38" s="2100"/>
      <c r="BKU38" s="2100"/>
      <c r="BKV38" s="2100"/>
      <c r="BKW38" s="2100"/>
      <c r="BKX38" s="2100"/>
      <c r="BKY38" s="2100"/>
      <c r="BKZ38" s="2100"/>
      <c r="BLA38" s="2100"/>
      <c r="BLB38" s="2100"/>
      <c r="BLC38" s="2100"/>
      <c r="BLD38" s="2100"/>
      <c r="BLE38" s="2100"/>
      <c r="BLF38" s="2100"/>
      <c r="BLG38" s="2100"/>
      <c r="BLH38" s="2100"/>
      <c r="BLI38" s="2100"/>
      <c r="BLJ38" s="2100"/>
      <c r="BLK38" s="2100"/>
      <c r="BLL38" s="2100"/>
      <c r="BLM38" s="2100"/>
      <c r="BLN38" s="2100"/>
      <c r="BLO38" s="2100"/>
      <c r="BLP38" s="2100"/>
      <c r="BLQ38" s="2100"/>
      <c r="BLR38" s="2100"/>
      <c r="BLS38" s="2100"/>
      <c r="BLT38" s="2100"/>
      <c r="BLU38" s="2100"/>
      <c r="BLV38" s="2100"/>
      <c r="BLW38" s="2100"/>
      <c r="BLX38" s="2100"/>
      <c r="BLY38" s="2100"/>
      <c r="BLZ38" s="2100"/>
      <c r="BMA38" s="2100"/>
      <c r="BMB38" s="2100"/>
      <c r="BMC38" s="2100"/>
      <c r="BMD38" s="2100"/>
      <c r="BME38" s="2100"/>
      <c r="BMF38" s="2100"/>
      <c r="BMG38" s="2100"/>
      <c r="BMH38" s="2100"/>
      <c r="BMI38" s="2100"/>
      <c r="BMJ38" s="2100"/>
      <c r="BMK38" s="2100"/>
      <c r="BML38" s="2100"/>
      <c r="BMM38" s="2100"/>
      <c r="BMN38" s="2100"/>
      <c r="BMO38" s="2100"/>
      <c r="BMP38" s="2100"/>
      <c r="BMQ38" s="2100"/>
      <c r="BMR38" s="2100"/>
      <c r="BMS38" s="2100"/>
      <c r="BMT38" s="2100"/>
      <c r="BMU38" s="2100"/>
      <c r="BMV38" s="2100"/>
      <c r="BMW38" s="2100"/>
      <c r="BMX38" s="2100"/>
      <c r="BMY38" s="2100"/>
      <c r="BMZ38" s="2100"/>
      <c r="BNA38" s="2100"/>
      <c r="BNB38" s="2100"/>
      <c r="BNC38" s="2100"/>
      <c r="BND38" s="2100"/>
      <c r="BNE38" s="2100"/>
      <c r="BNF38" s="2100"/>
      <c r="BNG38" s="2100"/>
      <c r="BNH38" s="2100"/>
      <c r="BNI38" s="2100"/>
      <c r="BNJ38" s="2100"/>
      <c r="BNK38" s="2100"/>
      <c r="BNL38" s="2100"/>
      <c r="BNM38" s="2100"/>
      <c r="BNN38" s="2100"/>
      <c r="BNO38" s="2100"/>
      <c r="BNP38" s="2100"/>
      <c r="BNQ38" s="2100"/>
      <c r="BNR38" s="2100"/>
      <c r="BNS38" s="2100"/>
      <c r="BNT38" s="2100"/>
      <c r="BNU38" s="2100"/>
      <c r="BNV38" s="2100"/>
      <c r="BNW38" s="2100"/>
      <c r="BNX38" s="2100"/>
      <c r="BNY38" s="2100"/>
      <c r="BNZ38" s="2100"/>
      <c r="BOA38" s="2100"/>
      <c r="BOB38" s="2100"/>
      <c r="BOC38" s="2100"/>
      <c r="BOD38" s="2100"/>
      <c r="BOE38" s="2100"/>
      <c r="BOF38" s="2100"/>
      <c r="BOG38" s="2100"/>
      <c r="BOH38" s="2100"/>
      <c r="BOI38" s="2100"/>
      <c r="BOJ38" s="2100"/>
      <c r="BOK38" s="2100"/>
      <c r="BOL38" s="2100"/>
      <c r="BOM38" s="2100"/>
      <c r="BON38" s="2100"/>
      <c r="BOO38" s="2100"/>
      <c r="BOP38" s="2100"/>
      <c r="BOQ38" s="2100"/>
      <c r="BOR38" s="2100"/>
      <c r="BOS38" s="2100"/>
      <c r="BOT38" s="2100"/>
      <c r="BOU38" s="2100"/>
      <c r="BOV38" s="2100"/>
      <c r="BOW38" s="2100"/>
      <c r="BOX38" s="2100"/>
      <c r="BOY38" s="2100"/>
      <c r="BOZ38" s="2100"/>
      <c r="BPA38" s="2100"/>
      <c r="BPB38" s="2100"/>
      <c r="BPC38" s="2100"/>
      <c r="BPD38" s="2100"/>
      <c r="BPE38" s="2100"/>
      <c r="BPF38" s="2100"/>
      <c r="BPG38" s="2100"/>
      <c r="BPH38" s="2100"/>
      <c r="BPI38" s="2100"/>
      <c r="BPJ38" s="2100"/>
      <c r="BPK38" s="2100"/>
      <c r="BPL38" s="2100"/>
      <c r="BPM38" s="2100"/>
      <c r="BPN38" s="2100"/>
      <c r="BPO38" s="2100"/>
      <c r="BPP38" s="2100"/>
      <c r="BPQ38" s="2100"/>
      <c r="BPR38" s="2100"/>
      <c r="BPS38" s="2100"/>
      <c r="BPT38" s="2100"/>
      <c r="BPU38" s="2100"/>
      <c r="BPV38" s="2100"/>
      <c r="BPW38" s="2100"/>
      <c r="BPX38" s="2100"/>
      <c r="BPY38" s="2100"/>
      <c r="BPZ38" s="2100"/>
      <c r="BQA38" s="2100"/>
      <c r="BQB38" s="2100"/>
      <c r="BQC38" s="2100"/>
      <c r="BQD38" s="2100"/>
      <c r="BQE38" s="2100"/>
      <c r="BQF38" s="2100"/>
      <c r="BQG38" s="2100"/>
      <c r="BQH38" s="2100"/>
      <c r="BQI38" s="2100"/>
      <c r="BQJ38" s="2100"/>
      <c r="BQK38" s="2100"/>
      <c r="BQL38" s="2100"/>
      <c r="BQM38" s="2100"/>
      <c r="BQN38" s="2100"/>
      <c r="BQO38" s="2100"/>
      <c r="BQP38" s="2100"/>
      <c r="BQQ38" s="2100"/>
      <c r="BQR38" s="2100"/>
      <c r="BQS38" s="2100"/>
      <c r="BQT38" s="2100"/>
      <c r="BQU38" s="2100"/>
      <c r="BQV38" s="2100"/>
      <c r="BQW38" s="2100"/>
      <c r="BQX38" s="2100"/>
      <c r="BQY38" s="2100"/>
      <c r="BQZ38" s="2100"/>
      <c r="BRA38" s="2100"/>
      <c r="BRB38" s="2100"/>
      <c r="BRC38" s="2100"/>
      <c r="BRD38" s="2100"/>
      <c r="BRE38" s="2100"/>
      <c r="BRF38" s="2100"/>
      <c r="BRG38" s="2100"/>
      <c r="BRH38" s="2100"/>
      <c r="BRI38" s="2100"/>
      <c r="BRJ38" s="2100"/>
      <c r="BRK38" s="2100"/>
      <c r="BRL38" s="2100"/>
      <c r="BRM38" s="2100"/>
      <c r="BRN38" s="2100"/>
      <c r="BRO38" s="2100"/>
      <c r="BRP38" s="2100"/>
      <c r="BRQ38" s="2100"/>
      <c r="BRR38" s="2100"/>
      <c r="BRS38" s="2100"/>
      <c r="BRT38" s="2100"/>
      <c r="BRU38" s="2100"/>
      <c r="BRV38" s="2100"/>
      <c r="BRW38" s="2100"/>
      <c r="BRX38" s="2100"/>
      <c r="BRY38" s="2100"/>
      <c r="BRZ38" s="2100"/>
      <c r="BSA38" s="2100"/>
      <c r="BSB38" s="2100"/>
      <c r="BSC38" s="2100"/>
      <c r="BSD38" s="2100"/>
      <c r="BSE38" s="2100"/>
      <c r="BSF38" s="2100"/>
      <c r="BSG38" s="2100"/>
      <c r="BSH38" s="2100"/>
      <c r="BSI38" s="2100"/>
      <c r="BSJ38" s="2100"/>
      <c r="BSK38" s="2100"/>
      <c r="BSL38" s="2100"/>
      <c r="BSM38" s="2100"/>
      <c r="BSN38" s="2100"/>
      <c r="BSO38" s="2100"/>
      <c r="BSP38" s="2100"/>
      <c r="BSQ38" s="2100"/>
      <c r="BSR38" s="2100"/>
      <c r="BSS38" s="2100"/>
      <c r="BST38" s="2100"/>
      <c r="BSU38" s="2100"/>
      <c r="BSV38" s="2100"/>
      <c r="BSW38" s="2100"/>
      <c r="BSX38" s="2100"/>
      <c r="BSY38" s="2100"/>
      <c r="BSZ38" s="2100"/>
      <c r="BTA38" s="2100"/>
      <c r="BTB38" s="2100"/>
      <c r="BTC38" s="2100"/>
      <c r="BTD38" s="2100"/>
      <c r="BTE38" s="2100"/>
      <c r="BTF38" s="2100"/>
      <c r="BTG38" s="2100"/>
      <c r="BTH38" s="2100"/>
      <c r="BTI38" s="2100"/>
      <c r="BTJ38" s="2100"/>
      <c r="BTK38" s="2100"/>
      <c r="BTL38" s="2100"/>
      <c r="BTM38" s="2100"/>
      <c r="BTN38" s="2100"/>
      <c r="BTO38" s="2100"/>
      <c r="BTP38" s="2100"/>
      <c r="BTQ38" s="2100"/>
      <c r="BTR38" s="2100"/>
      <c r="BTS38" s="2100"/>
      <c r="BTT38" s="2100"/>
      <c r="BTU38" s="2100"/>
      <c r="BTV38" s="2100"/>
      <c r="BTW38" s="2100"/>
      <c r="BTX38" s="2100"/>
      <c r="BTY38" s="2100"/>
      <c r="BTZ38" s="2100"/>
      <c r="BUA38" s="2100"/>
      <c r="BUB38" s="2100"/>
      <c r="BUC38" s="2100"/>
      <c r="BUD38" s="2100"/>
      <c r="BUE38" s="2100"/>
      <c r="BUF38" s="2100"/>
      <c r="BUG38" s="2100"/>
      <c r="BUH38" s="2100"/>
      <c r="BUI38" s="2100"/>
      <c r="BUJ38" s="2100"/>
      <c r="BUK38" s="2100"/>
      <c r="BUL38" s="2100"/>
      <c r="BUM38" s="2100"/>
      <c r="BUN38" s="2100"/>
      <c r="BUO38" s="2100"/>
      <c r="BUP38" s="2100"/>
      <c r="BUQ38" s="2100"/>
      <c r="BUR38" s="2100"/>
      <c r="BUS38" s="2100"/>
      <c r="BUT38" s="2100"/>
      <c r="BUU38" s="2100"/>
      <c r="BUV38" s="2100"/>
      <c r="BUW38" s="2100"/>
      <c r="BUX38" s="2100"/>
      <c r="BUY38" s="2100"/>
      <c r="BUZ38" s="2100"/>
      <c r="BVA38" s="2100"/>
      <c r="BVB38" s="2100"/>
      <c r="BVC38" s="2100"/>
      <c r="BVD38" s="2100"/>
      <c r="BVE38" s="2100"/>
      <c r="BVF38" s="2100"/>
      <c r="BVG38" s="2100"/>
      <c r="BVH38" s="2100"/>
      <c r="BVI38" s="2100"/>
      <c r="BVJ38" s="2100"/>
      <c r="BVK38" s="2100"/>
      <c r="BVL38" s="2100"/>
      <c r="BVM38" s="2100"/>
      <c r="BVN38" s="2100"/>
      <c r="BVO38" s="2100"/>
      <c r="BVP38" s="2100"/>
      <c r="BVQ38" s="2100"/>
      <c r="BVR38" s="2100"/>
      <c r="BVS38" s="2100"/>
      <c r="BVT38" s="2100"/>
      <c r="BVU38" s="2100"/>
      <c r="BVV38" s="2100"/>
      <c r="BVW38" s="2100"/>
      <c r="BVX38" s="2100"/>
      <c r="BVY38" s="2100"/>
      <c r="BVZ38" s="2100"/>
      <c r="BWA38" s="2100"/>
      <c r="BWB38" s="2100"/>
      <c r="BWC38" s="2100"/>
      <c r="BWD38" s="2100"/>
      <c r="BWE38" s="2100"/>
      <c r="BWF38" s="2100"/>
      <c r="BWG38" s="2100"/>
      <c r="BWH38" s="2100"/>
      <c r="BWI38" s="2100"/>
      <c r="BWJ38" s="2100"/>
      <c r="BWK38" s="2100"/>
      <c r="BWL38" s="2100"/>
      <c r="BWM38" s="2100"/>
      <c r="BWN38" s="2100"/>
      <c r="BWO38" s="2100"/>
      <c r="BWP38" s="2100"/>
      <c r="BWQ38" s="2100"/>
      <c r="BWR38" s="2100"/>
      <c r="BWS38" s="2100"/>
      <c r="BWT38" s="2100"/>
      <c r="BWU38" s="2100"/>
      <c r="BWV38" s="2100"/>
      <c r="BWW38" s="2100"/>
      <c r="BWX38" s="2100"/>
      <c r="BWY38" s="2100"/>
      <c r="BWZ38" s="2100"/>
      <c r="BXA38" s="2100"/>
      <c r="BXB38" s="2100"/>
      <c r="BXC38" s="2100"/>
      <c r="BXD38" s="2100"/>
      <c r="BXE38" s="2100"/>
      <c r="BXF38" s="2100"/>
      <c r="BXG38" s="2100"/>
      <c r="BXH38" s="2100"/>
      <c r="BXI38" s="2100"/>
      <c r="BXJ38" s="2100"/>
      <c r="BXK38" s="2100"/>
      <c r="BXL38" s="2100"/>
      <c r="BXM38" s="2100"/>
      <c r="BXN38" s="2100"/>
      <c r="BXO38" s="2100"/>
      <c r="BXP38" s="2100"/>
      <c r="BXQ38" s="2100"/>
      <c r="BXR38" s="2100"/>
      <c r="BXS38" s="2100"/>
      <c r="BXT38" s="2100"/>
      <c r="BXU38" s="2100"/>
      <c r="BXV38" s="2100"/>
      <c r="BXW38" s="2100"/>
      <c r="BXX38" s="2100"/>
      <c r="BXY38" s="2100"/>
      <c r="BXZ38" s="2100"/>
      <c r="BYA38" s="2100"/>
      <c r="BYB38" s="2100"/>
      <c r="BYC38" s="2100"/>
      <c r="BYD38" s="2100"/>
      <c r="BYE38" s="2100"/>
      <c r="BYF38" s="2100"/>
      <c r="BYG38" s="2100"/>
      <c r="BYH38" s="2100"/>
      <c r="BYI38" s="2100"/>
      <c r="BYJ38" s="2100"/>
      <c r="BYK38" s="2100"/>
      <c r="BYL38" s="2100"/>
      <c r="BYM38" s="2100"/>
      <c r="BYN38" s="2100"/>
      <c r="BYO38" s="2100"/>
      <c r="BYP38" s="2100"/>
      <c r="BYQ38" s="2100"/>
      <c r="BYR38" s="2100"/>
      <c r="BYS38" s="2100"/>
      <c r="BYT38" s="2100"/>
      <c r="BYU38" s="2100"/>
      <c r="BYV38" s="2100"/>
      <c r="BYW38" s="2100"/>
      <c r="BYX38" s="2100"/>
      <c r="BYY38" s="2100"/>
      <c r="BYZ38" s="2100"/>
      <c r="BZA38" s="2100"/>
      <c r="BZB38" s="2100"/>
      <c r="BZC38" s="2100"/>
      <c r="BZD38" s="2100"/>
      <c r="BZE38" s="2100"/>
      <c r="BZF38" s="2100"/>
      <c r="BZG38" s="2100"/>
      <c r="BZH38" s="2100"/>
      <c r="BZI38" s="2100"/>
      <c r="BZJ38" s="2100"/>
      <c r="BZK38" s="2100"/>
      <c r="BZL38" s="2100"/>
      <c r="BZM38" s="2100"/>
      <c r="BZN38" s="2100"/>
      <c r="BZO38" s="2100"/>
      <c r="BZP38" s="2100"/>
      <c r="BZQ38" s="2100"/>
      <c r="BZR38" s="2100"/>
      <c r="BZS38" s="2100"/>
      <c r="BZT38" s="2100"/>
      <c r="BZU38" s="2100"/>
      <c r="BZV38" s="2100"/>
      <c r="BZW38" s="2100"/>
      <c r="BZX38" s="2100"/>
      <c r="BZY38" s="2100"/>
      <c r="BZZ38" s="2100"/>
      <c r="CAA38" s="2100"/>
      <c r="CAB38" s="2100"/>
      <c r="CAC38" s="2100"/>
      <c r="CAD38" s="2100"/>
      <c r="CAE38" s="2100"/>
      <c r="CAF38" s="2100"/>
      <c r="CAG38" s="2100"/>
      <c r="CAH38" s="2100"/>
      <c r="CAI38" s="2100"/>
      <c r="CAJ38" s="2100"/>
      <c r="CAK38" s="2100"/>
      <c r="CAL38" s="2100"/>
      <c r="CAM38" s="2100"/>
      <c r="CAN38" s="2100"/>
      <c r="CAO38" s="2100"/>
      <c r="CAP38" s="2100"/>
      <c r="CAQ38" s="2100"/>
      <c r="CAR38" s="2100"/>
      <c r="CAS38" s="2100"/>
      <c r="CAT38" s="2100"/>
      <c r="CAU38" s="2100"/>
      <c r="CAV38" s="2100"/>
      <c r="CAW38" s="2100"/>
      <c r="CAX38" s="2100"/>
      <c r="CAY38" s="2100"/>
      <c r="CAZ38" s="2100"/>
      <c r="CBA38" s="2100"/>
      <c r="CBB38" s="2100"/>
      <c r="CBC38" s="2100"/>
      <c r="CBD38" s="2100"/>
      <c r="CBE38" s="2100"/>
      <c r="CBF38" s="2100"/>
      <c r="CBG38" s="2100"/>
      <c r="CBH38" s="2100"/>
      <c r="CBI38" s="2100"/>
      <c r="CBJ38" s="2100"/>
      <c r="CBK38" s="2100"/>
      <c r="CBL38" s="2100"/>
      <c r="CBM38" s="2100"/>
      <c r="CBN38" s="2100"/>
      <c r="CBO38" s="2100"/>
      <c r="CBP38" s="2100"/>
      <c r="CBQ38" s="2100"/>
      <c r="CBR38" s="2100"/>
      <c r="CBS38" s="2100"/>
      <c r="CBT38" s="2100"/>
      <c r="CBU38" s="2100"/>
      <c r="CBV38" s="2100"/>
      <c r="CBW38" s="2100"/>
      <c r="CBX38" s="2100"/>
      <c r="CBY38" s="2100"/>
      <c r="CBZ38" s="2100"/>
      <c r="CCA38" s="2100"/>
      <c r="CCB38" s="2100"/>
      <c r="CCC38" s="2100"/>
      <c r="CCD38" s="2100"/>
      <c r="CCE38" s="2100"/>
      <c r="CCF38" s="2100"/>
      <c r="CCG38" s="2100"/>
      <c r="CCH38" s="2100"/>
      <c r="CCI38" s="2100"/>
      <c r="CCJ38" s="2100"/>
      <c r="CCK38" s="2100"/>
      <c r="CCL38" s="2100"/>
      <c r="CCM38" s="2100"/>
      <c r="CCN38" s="2100"/>
      <c r="CCO38" s="2100"/>
      <c r="CCP38" s="2100"/>
      <c r="CCQ38" s="2100"/>
      <c r="CCR38" s="2100"/>
      <c r="CCS38" s="2100"/>
      <c r="CCT38" s="2100"/>
      <c r="CCU38" s="2100"/>
      <c r="CCV38" s="2100"/>
      <c r="CCW38" s="2100"/>
      <c r="CCX38" s="2100"/>
      <c r="CCY38" s="2100"/>
      <c r="CCZ38" s="2100"/>
      <c r="CDA38" s="2100"/>
      <c r="CDB38" s="2100"/>
      <c r="CDC38" s="2100"/>
      <c r="CDD38" s="2100"/>
      <c r="CDE38" s="2100"/>
      <c r="CDF38" s="2100"/>
      <c r="CDG38" s="2100"/>
      <c r="CDH38" s="2100"/>
      <c r="CDI38" s="2100"/>
      <c r="CDJ38" s="2100"/>
      <c r="CDK38" s="2100"/>
      <c r="CDL38" s="2100"/>
      <c r="CDM38" s="2100"/>
      <c r="CDN38" s="2100"/>
      <c r="CDO38" s="2100"/>
      <c r="CDP38" s="2100"/>
      <c r="CDQ38" s="2100"/>
      <c r="CDR38" s="2100"/>
      <c r="CDS38" s="2100"/>
      <c r="CDT38" s="2100"/>
      <c r="CDU38" s="2100"/>
      <c r="CDV38" s="2100"/>
      <c r="CDW38" s="2100"/>
      <c r="CDX38" s="2100"/>
      <c r="CDY38" s="2100"/>
      <c r="CDZ38" s="2100"/>
      <c r="CEA38" s="2100"/>
      <c r="CEB38" s="2100"/>
      <c r="CEC38" s="2100"/>
      <c r="CED38" s="2100"/>
      <c r="CEE38" s="2100"/>
      <c r="CEF38" s="2100"/>
      <c r="CEG38" s="2100"/>
      <c r="CEH38" s="2100"/>
      <c r="CEI38" s="2100"/>
      <c r="CEJ38" s="2100"/>
      <c r="CEK38" s="2100"/>
      <c r="CEL38" s="2100"/>
      <c r="CEM38" s="2100"/>
      <c r="CEN38" s="2100"/>
      <c r="CEO38" s="2100"/>
      <c r="CEP38" s="2100"/>
      <c r="CEQ38" s="2100"/>
      <c r="CER38" s="2100"/>
      <c r="CES38" s="2100"/>
      <c r="CET38" s="2100"/>
      <c r="CEU38" s="2100"/>
      <c r="CEV38" s="2100"/>
      <c r="CEW38" s="2100"/>
      <c r="CEX38" s="2100"/>
      <c r="CEY38" s="2100"/>
      <c r="CEZ38" s="2100"/>
      <c r="CFA38" s="2100"/>
      <c r="CFB38" s="2100"/>
      <c r="CFC38" s="2100"/>
      <c r="CFD38" s="2100"/>
      <c r="CFE38" s="2100"/>
      <c r="CFF38" s="2100"/>
      <c r="CFG38" s="2100"/>
      <c r="CFH38" s="2100"/>
      <c r="CFI38" s="2100"/>
      <c r="CFJ38" s="2100"/>
      <c r="CFK38" s="2100"/>
      <c r="CFL38" s="2100"/>
      <c r="CFM38" s="2100"/>
      <c r="CFN38" s="2100"/>
      <c r="CFO38" s="2100"/>
      <c r="CFP38" s="2100"/>
      <c r="CFQ38" s="2100"/>
      <c r="CFR38" s="2100"/>
      <c r="CFS38" s="2100"/>
      <c r="CFT38" s="2100"/>
      <c r="CFU38" s="2100"/>
      <c r="CFV38" s="2100"/>
      <c r="CFW38" s="2100"/>
      <c r="CFX38" s="2100"/>
      <c r="CFY38" s="2100"/>
      <c r="CFZ38" s="2100"/>
      <c r="CGA38" s="2100"/>
      <c r="CGB38" s="2100"/>
      <c r="CGC38" s="2100"/>
      <c r="CGD38" s="2100"/>
      <c r="CGE38" s="2100"/>
      <c r="CGF38" s="2100"/>
      <c r="CGG38" s="2100"/>
      <c r="CGH38" s="2100"/>
      <c r="CGI38" s="2100"/>
      <c r="CGJ38" s="2100"/>
      <c r="CGK38" s="2100"/>
      <c r="CGL38" s="2100"/>
      <c r="CGM38" s="2100"/>
      <c r="CGN38" s="2100"/>
      <c r="CGO38" s="2100"/>
      <c r="CGP38" s="2100"/>
      <c r="CGQ38" s="2100"/>
      <c r="CGR38" s="2100"/>
      <c r="CGS38" s="2100"/>
      <c r="CGT38" s="2100"/>
      <c r="CGU38" s="2100"/>
      <c r="CGV38" s="2100"/>
      <c r="CGW38" s="2100"/>
      <c r="CGX38" s="2100"/>
      <c r="CGY38" s="2100"/>
      <c r="CGZ38" s="2100"/>
      <c r="CHA38" s="2100"/>
      <c r="CHB38" s="2100"/>
      <c r="CHC38" s="2100"/>
      <c r="CHD38" s="2100"/>
      <c r="CHE38" s="2100"/>
      <c r="CHF38" s="2100"/>
      <c r="CHG38" s="2100"/>
      <c r="CHH38" s="2100"/>
      <c r="CHI38" s="2100"/>
      <c r="CHJ38" s="2100"/>
      <c r="CHK38" s="2100"/>
      <c r="CHL38" s="2100"/>
      <c r="CHM38" s="2100"/>
      <c r="CHN38" s="2100"/>
      <c r="CHO38" s="2100"/>
      <c r="CHP38" s="2100"/>
      <c r="CHQ38" s="2100"/>
      <c r="CHR38" s="2100"/>
      <c r="CHS38" s="2100"/>
      <c r="CHT38" s="2100"/>
      <c r="CHU38" s="2100"/>
      <c r="CHV38" s="2100"/>
      <c r="CHW38" s="2100"/>
      <c r="CHX38" s="2100"/>
      <c r="CHY38" s="2100"/>
      <c r="CHZ38" s="2100"/>
      <c r="CIA38" s="2100"/>
      <c r="CIB38" s="2100"/>
      <c r="CIC38" s="2100"/>
      <c r="CID38" s="2100"/>
      <c r="CIE38" s="2100"/>
      <c r="CIF38" s="2100"/>
      <c r="CIG38" s="2100"/>
      <c r="CIH38" s="2100"/>
      <c r="CII38" s="2100"/>
      <c r="CIJ38" s="2100"/>
      <c r="CIK38" s="2100"/>
      <c r="CIL38" s="2100"/>
      <c r="CIM38" s="2100"/>
      <c r="CIN38" s="2100"/>
      <c r="CIO38" s="2100"/>
      <c r="CIP38" s="2100"/>
      <c r="CIQ38" s="2100"/>
      <c r="CIR38" s="2100"/>
      <c r="CIS38" s="2100"/>
      <c r="CIT38" s="2100"/>
      <c r="CIU38" s="2100"/>
      <c r="CIV38" s="2100"/>
      <c r="CIW38" s="2100"/>
      <c r="CIX38" s="2100"/>
      <c r="CIY38" s="2100"/>
      <c r="CIZ38" s="2100"/>
      <c r="CJA38" s="2100"/>
      <c r="CJB38" s="2100"/>
      <c r="CJC38" s="2100"/>
      <c r="CJD38" s="2100"/>
      <c r="CJE38" s="2100"/>
      <c r="CJF38" s="2100"/>
      <c r="CJG38" s="2100"/>
      <c r="CJH38" s="2100"/>
      <c r="CJI38" s="2100"/>
      <c r="CJJ38" s="2100"/>
      <c r="CJK38" s="2100"/>
      <c r="CJL38" s="2100"/>
      <c r="CJM38" s="2100"/>
      <c r="CJN38" s="2100"/>
      <c r="CJO38" s="2100"/>
      <c r="CJP38" s="2100"/>
      <c r="CJQ38" s="2100"/>
      <c r="CJR38" s="2100"/>
      <c r="CJS38" s="2100"/>
      <c r="CJT38" s="2100"/>
      <c r="CJU38" s="2100"/>
      <c r="CJV38" s="2100"/>
      <c r="CJW38" s="2100"/>
      <c r="CJX38" s="2100"/>
      <c r="CJY38" s="2100"/>
      <c r="CJZ38" s="2100"/>
      <c r="CKA38" s="2100"/>
      <c r="CKB38" s="2100"/>
      <c r="CKC38" s="2100"/>
      <c r="CKD38" s="2100"/>
      <c r="CKE38" s="2100"/>
      <c r="CKF38" s="2100"/>
      <c r="CKG38" s="2100"/>
      <c r="CKH38" s="2100"/>
      <c r="CKI38" s="2100"/>
      <c r="CKJ38" s="2100"/>
      <c r="CKK38" s="2100"/>
      <c r="CKL38" s="2100"/>
      <c r="CKM38" s="2100"/>
      <c r="CKN38" s="2100"/>
      <c r="CKO38" s="2100"/>
      <c r="CKP38" s="2100"/>
      <c r="CKQ38" s="2100"/>
      <c r="CKR38" s="2100"/>
      <c r="CKS38" s="2100"/>
      <c r="CKT38" s="2100"/>
      <c r="CKU38" s="2100"/>
      <c r="CKV38" s="2100"/>
      <c r="CKW38" s="2100"/>
      <c r="CKX38" s="2100"/>
      <c r="CKY38" s="2100"/>
      <c r="CKZ38" s="2100"/>
      <c r="CLA38" s="2100"/>
      <c r="CLB38" s="2100"/>
      <c r="CLC38" s="2100"/>
      <c r="CLD38" s="2100"/>
      <c r="CLE38" s="2100"/>
      <c r="CLF38" s="2100"/>
      <c r="CLG38" s="2100"/>
      <c r="CLH38" s="2100"/>
      <c r="CLI38" s="2100"/>
      <c r="CLJ38" s="2100"/>
      <c r="CLK38" s="2100"/>
      <c r="CLL38" s="2100"/>
      <c r="CLM38" s="2100"/>
      <c r="CLN38" s="2100"/>
      <c r="CLO38" s="2100"/>
      <c r="CLP38" s="2100"/>
      <c r="CLQ38" s="2100"/>
      <c r="CLR38" s="2100"/>
      <c r="CLS38" s="2100"/>
      <c r="CLT38" s="2100"/>
      <c r="CLU38" s="2100"/>
      <c r="CLV38" s="2100"/>
      <c r="CLW38" s="2100"/>
      <c r="CLX38" s="2100"/>
      <c r="CLY38" s="2100"/>
      <c r="CLZ38" s="2100"/>
      <c r="CMA38" s="2100"/>
      <c r="CMB38" s="2100"/>
      <c r="CMC38" s="2100"/>
      <c r="CMD38" s="2100"/>
      <c r="CME38" s="2100"/>
      <c r="CMF38" s="2100"/>
      <c r="CMG38" s="2100"/>
      <c r="CMH38" s="2100"/>
      <c r="CMI38" s="2100"/>
      <c r="CMJ38" s="2100"/>
      <c r="CMK38" s="2100"/>
      <c r="CML38" s="2100"/>
      <c r="CMM38" s="2100"/>
      <c r="CMN38" s="2100"/>
      <c r="CMO38" s="2100"/>
      <c r="CMP38" s="2100"/>
      <c r="CMQ38" s="2100"/>
      <c r="CMR38" s="2100"/>
      <c r="CMS38" s="2100"/>
      <c r="CMT38" s="2100"/>
      <c r="CMU38" s="2100"/>
      <c r="CMV38" s="2100"/>
      <c r="CMW38" s="2100"/>
      <c r="CMX38" s="2100"/>
      <c r="CMY38" s="2100"/>
      <c r="CMZ38" s="2100"/>
      <c r="CNA38" s="2100"/>
      <c r="CNB38" s="2100"/>
      <c r="CNC38" s="2100"/>
      <c r="CND38" s="2100"/>
      <c r="CNE38" s="2100"/>
      <c r="CNF38" s="2100"/>
      <c r="CNG38" s="2100"/>
      <c r="CNH38" s="2100"/>
      <c r="CNI38" s="2100"/>
      <c r="CNJ38" s="2100"/>
      <c r="CNK38" s="2100"/>
      <c r="CNL38" s="2100"/>
      <c r="CNM38" s="2100"/>
      <c r="CNN38" s="2100"/>
      <c r="CNO38" s="2100"/>
      <c r="CNP38" s="2100"/>
      <c r="CNQ38" s="2100"/>
      <c r="CNR38" s="2100"/>
      <c r="CNS38" s="2100"/>
      <c r="CNT38" s="2100"/>
      <c r="CNU38" s="2100"/>
      <c r="CNV38" s="2100"/>
      <c r="CNW38" s="2100"/>
      <c r="CNX38" s="2100"/>
      <c r="CNY38" s="2100"/>
      <c r="CNZ38" s="2100"/>
      <c r="COA38" s="2100"/>
      <c r="COB38" s="2100"/>
      <c r="COC38" s="2100"/>
      <c r="COD38" s="2100"/>
      <c r="COE38" s="2100"/>
      <c r="COF38" s="2100"/>
      <c r="COG38" s="2100"/>
      <c r="COH38" s="2100"/>
      <c r="COI38" s="2100"/>
      <c r="COJ38" s="2100"/>
      <c r="COK38" s="2100"/>
      <c r="COL38" s="2100"/>
      <c r="COM38" s="2100"/>
      <c r="CON38" s="2100"/>
      <c r="COO38" s="2100"/>
      <c r="COP38" s="2100"/>
      <c r="COQ38" s="2100"/>
      <c r="COR38" s="2100"/>
      <c r="COS38" s="2100"/>
      <c r="COT38" s="2100"/>
      <c r="COU38" s="2100"/>
      <c r="COV38" s="2100"/>
      <c r="COW38" s="2100"/>
      <c r="COX38" s="2100"/>
      <c r="COY38" s="2100"/>
      <c r="COZ38" s="2100"/>
      <c r="CPA38" s="2100"/>
      <c r="CPB38" s="2100"/>
      <c r="CPC38" s="2100"/>
      <c r="CPD38" s="2100"/>
      <c r="CPE38" s="2100"/>
      <c r="CPF38" s="2100"/>
      <c r="CPG38" s="2100"/>
      <c r="CPH38" s="2100"/>
      <c r="CPI38" s="2100"/>
      <c r="CPJ38" s="2100"/>
      <c r="CPK38" s="2100"/>
      <c r="CPL38" s="2100"/>
      <c r="CPM38" s="2100"/>
      <c r="CPN38" s="2100"/>
      <c r="CPO38" s="2100"/>
      <c r="CPP38" s="2100"/>
      <c r="CPQ38" s="2100"/>
      <c r="CPR38" s="2100"/>
      <c r="CPS38" s="2100"/>
      <c r="CPT38" s="2100"/>
      <c r="CPU38" s="2100"/>
      <c r="CPV38" s="2100"/>
      <c r="CPW38" s="2100"/>
      <c r="CPX38" s="2100"/>
      <c r="CPY38" s="2100"/>
      <c r="CPZ38" s="2100"/>
      <c r="CQA38" s="2100"/>
      <c r="CQB38" s="2100"/>
      <c r="CQC38" s="2100"/>
      <c r="CQD38" s="2100"/>
      <c r="CQE38" s="2100"/>
      <c r="CQF38" s="2100"/>
      <c r="CQG38" s="2100"/>
      <c r="CQH38" s="2100"/>
      <c r="CQI38" s="2100"/>
      <c r="CQJ38" s="2100"/>
      <c r="CQK38" s="2100"/>
      <c r="CQL38" s="2100"/>
      <c r="CQM38" s="2100"/>
      <c r="CQN38" s="2100"/>
      <c r="CQO38" s="2100"/>
      <c r="CQP38" s="2100"/>
      <c r="CQQ38" s="2100"/>
      <c r="CQR38" s="2100"/>
      <c r="CQS38" s="2100"/>
      <c r="CQT38" s="2100"/>
      <c r="CQU38" s="2100"/>
      <c r="CQV38" s="2100"/>
      <c r="CQW38" s="2100"/>
      <c r="CQX38" s="2100"/>
      <c r="CQY38" s="2100"/>
      <c r="CQZ38" s="2100"/>
      <c r="CRA38" s="2100"/>
      <c r="CRB38" s="2100"/>
      <c r="CRC38" s="2100"/>
      <c r="CRD38" s="2100"/>
      <c r="CRE38" s="2100"/>
      <c r="CRF38" s="2100"/>
      <c r="CRG38" s="2100"/>
      <c r="CRH38" s="2100"/>
      <c r="CRI38" s="2100"/>
      <c r="CRJ38" s="2100"/>
      <c r="CRK38" s="2100"/>
      <c r="CRL38" s="2100"/>
      <c r="CRM38" s="2100"/>
      <c r="CRN38" s="2100"/>
      <c r="CRO38" s="2100"/>
      <c r="CRP38" s="2100"/>
      <c r="CRQ38" s="2100"/>
      <c r="CRR38" s="2100"/>
      <c r="CRS38" s="2100"/>
      <c r="CRT38" s="2100"/>
      <c r="CRU38" s="2100"/>
      <c r="CRV38" s="2100"/>
      <c r="CRW38" s="2100"/>
      <c r="CRX38" s="2100"/>
      <c r="CRY38" s="2100"/>
      <c r="CRZ38" s="2100"/>
      <c r="CSA38" s="2100"/>
      <c r="CSB38" s="2100"/>
      <c r="CSC38" s="2100"/>
      <c r="CSD38" s="2100"/>
      <c r="CSE38" s="2100"/>
      <c r="CSF38" s="2100"/>
      <c r="CSG38" s="2100"/>
      <c r="CSH38" s="2100"/>
      <c r="CSI38" s="2100"/>
      <c r="CSJ38" s="2100"/>
      <c r="CSK38" s="2100"/>
      <c r="CSL38" s="2100"/>
      <c r="CSM38" s="2100"/>
      <c r="CSN38" s="2100"/>
      <c r="CSO38" s="2100"/>
      <c r="CSP38" s="2100"/>
      <c r="CSQ38" s="2100"/>
      <c r="CSR38" s="2100"/>
      <c r="CSS38" s="2100"/>
      <c r="CST38" s="2100"/>
      <c r="CSU38" s="2100"/>
      <c r="CSV38" s="2100"/>
      <c r="CSW38" s="2100"/>
      <c r="CSX38" s="2100"/>
      <c r="CSY38" s="2100"/>
      <c r="CSZ38" s="2100"/>
      <c r="CTA38" s="2100"/>
      <c r="CTB38" s="2100"/>
      <c r="CTC38" s="2100"/>
      <c r="CTD38" s="2100"/>
      <c r="CTE38" s="2100"/>
      <c r="CTF38" s="2100"/>
      <c r="CTG38" s="2100"/>
      <c r="CTH38" s="2100"/>
      <c r="CTI38" s="2100"/>
      <c r="CTJ38" s="2100"/>
      <c r="CTK38" s="2100"/>
      <c r="CTL38" s="2100"/>
      <c r="CTM38" s="2100"/>
      <c r="CTN38" s="2100"/>
      <c r="CTO38" s="2100"/>
      <c r="CTP38" s="2100"/>
      <c r="CTQ38" s="2100"/>
      <c r="CTR38" s="2100"/>
      <c r="CTS38" s="2100"/>
      <c r="CTT38" s="2100"/>
      <c r="CTU38" s="2100"/>
      <c r="CTV38" s="2100"/>
      <c r="CTW38" s="2100"/>
      <c r="CTX38" s="2100"/>
      <c r="CTY38" s="2100"/>
      <c r="CTZ38" s="2100"/>
      <c r="CUA38" s="2100"/>
      <c r="CUB38" s="2100"/>
      <c r="CUC38" s="2100"/>
      <c r="CUD38" s="2100"/>
      <c r="CUE38" s="2100"/>
      <c r="CUF38" s="2100"/>
      <c r="CUG38" s="2100"/>
      <c r="CUH38" s="2100"/>
      <c r="CUI38" s="2100"/>
      <c r="CUJ38" s="2100"/>
      <c r="CUK38" s="2100"/>
      <c r="CUL38" s="2100"/>
      <c r="CUM38" s="2100"/>
      <c r="CUN38" s="2100"/>
      <c r="CUO38" s="2100"/>
      <c r="CUP38" s="2100"/>
      <c r="CUQ38" s="2100"/>
      <c r="CUR38" s="2100"/>
      <c r="CUS38" s="2100"/>
      <c r="CUT38" s="2100"/>
      <c r="CUU38" s="2100"/>
      <c r="CUV38" s="2100"/>
      <c r="CUW38" s="2100"/>
      <c r="CUX38" s="2100"/>
      <c r="CUY38" s="2100"/>
      <c r="CUZ38" s="2100"/>
      <c r="CVA38" s="2100"/>
      <c r="CVB38" s="2100"/>
      <c r="CVC38" s="2100"/>
      <c r="CVD38" s="2100"/>
      <c r="CVE38" s="2100"/>
      <c r="CVF38" s="2100"/>
      <c r="CVG38" s="2100"/>
      <c r="CVH38" s="2100"/>
      <c r="CVI38" s="2100"/>
      <c r="CVJ38" s="2100"/>
      <c r="CVK38" s="2100"/>
      <c r="CVL38" s="2100"/>
      <c r="CVM38" s="2100"/>
      <c r="CVN38" s="2100"/>
      <c r="CVO38" s="2100"/>
      <c r="CVP38" s="2100"/>
      <c r="CVQ38" s="2100"/>
      <c r="CVR38" s="2100"/>
      <c r="CVS38" s="2100"/>
      <c r="CVT38" s="2100"/>
      <c r="CVU38" s="2100"/>
      <c r="CVV38" s="2100"/>
      <c r="CVW38" s="2100"/>
      <c r="CVX38" s="2100"/>
      <c r="CVY38" s="2100"/>
      <c r="CVZ38" s="2100"/>
      <c r="CWA38" s="2100"/>
      <c r="CWB38" s="2100"/>
      <c r="CWC38" s="2100"/>
      <c r="CWD38" s="2100"/>
      <c r="CWE38" s="2100"/>
      <c r="CWF38" s="2100"/>
      <c r="CWG38" s="2100"/>
      <c r="CWH38" s="2100"/>
      <c r="CWI38" s="2100"/>
      <c r="CWJ38" s="2100"/>
      <c r="CWK38" s="2100"/>
      <c r="CWL38" s="2100"/>
      <c r="CWM38" s="2100"/>
      <c r="CWN38" s="2100"/>
      <c r="CWO38" s="2100"/>
      <c r="CWP38" s="2100"/>
      <c r="CWQ38" s="2100"/>
      <c r="CWR38" s="2100"/>
      <c r="CWS38" s="2100"/>
      <c r="CWT38" s="2100"/>
      <c r="CWU38" s="2100"/>
      <c r="CWV38" s="2100"/>
      <c r="CWW38" s="2100"/>
      <c r="CWX38" s="2100"/>
      <c r="CWY38" s="2100"/>
      <c r="CWZ38" s="2100"/>
      <c r="CXA38" s="2100"/>
      <c r="CXB38" s="2100"/>
      <c r="CXC38" s="2100"/>
      <c r="CXD38" s="2100"/>
      <c r="CXE38" s="2100"/>
      <c r="CXF38" s="2100"/>
      <c r="CXG38" s="2100"/>
      <c r="CXH38" s="2100"/>
      <c r="CXI38" s="2100"/>
      <c r="CXJ38" s="2100"/>
      <c r="CXK38" s="2100"/>
      <c r="CXL38" s="2100"/>
      <c r="CXM38" s="2100"/>
      <c r="CXN38" s="2100"/>
      <c r="CXO38" s="2100"/>
      <c r="CXP38" s="2100"/>
      <c r="CXQ38" s="2100"/>
      <c r="CXR38" s="2100"/>
      <c r="CXS38" s="2100"/>
      <c r="CXT38" s="2100"/>
      <c r="CXU38" s="2100"/>
      <c r="CXV38" s="2100"/>
      <c r="CXW38" s="2100"/>
      <c r="CXX38" s="2100"/>
      <c r="CXY38" s="2100"/>
      <c r="CXZ38" s="2100"/>
      <c r="CYA38" s="2100"/>
      <c r="CYB38" s="2100"/>
      <c r="CYC38" s="2100"/>
      <c r="CYD38" s="2100"/>
      <c r="CYE38" s="2100"/>
      <c r="CYF38" s="2100"/>
      <c r="CYG38" s="2100"/>
      <c r="CYH38" s="2100"/>
      <c r="CYI38" s="2100"/>
      <c r="CYJ38" s="2100"/>
      <c r="CYK38" s="2100"/>
      <c r="CYL38" s="2100"/>
      <c r="CYM38" s="2100"/>
      <c r="CYN38" s="2100"/>
      <c r="CYO38" s="2100"/>
      <c r="CYP38" s="2100"/>
      <c r="CYQ38" s="2100"/>
      <c r="CYR38" s="2100"/>
      <c r="CYS38" s="2100"/>
      <c r="CYT38" s="2100"/>
      <c r="CYU38" s="2100"/>
      <c r="CYV38" s="2100"/>
      <c r="CYW38" s="2100"/>
      <c r="CYX38" s="2100"/>
      <c r="CYY38" s="2100"/>
      <c r="CYZ38" s="2100"/>
      <c r="CZA38" s="2100"/>
      <c r="CZB38" s="2100"/>
      <c r="CZC38" s="2100"/>
      <c r="CZD38" s="2100"/>
      <c r="CZE38" s="2100"/>
      <c r="CZF38" s="2100"/>
      <c r="CZG38" s="2100"/>
      <c r="CZH38" s="2100"/>
      <c r="CZI38" s="2100"/>
      <c r="CZJ38" s="2100"/>
      <c r="CZK38" s="2100"/>
      <c r="CZL38" s="2100"/>
      <c r="CZM38" s="2100"/>
      <c r="CZN38" s="2100"/>
      <c r="CZO38" s="2100"/>
      <c r="CZP38" s="2100"/>
      <c r="CZQ38" s="2100"/>
      <c r="CZR38" s="2100"/>
      <c r="CZS38" s="2100"/>
      <c r="CZT38" s="2100"/>
      <c r="CZU38" s="2100"/>
      <c r="CZV38" s="2100"/>
      <c r="CZW38" s="2100"/>
      <c r="CZX38" s="2100"/>
      <c r="CZY38" s="2100"/>
      <c r="CZZ38" s="2100"/>
      <c r="DAA38" s="2100"/>
      <c r="DAB38" s="2100"/>
      <c r="DAC38" s="2100"/>
      <c r="DAD38" s="2100"/>
      <c r="DAE38" s="2100"/>
      <c r="DAF38" s="2100"/>
      <c r="DAG38" s="2100"/>
      <c r="DAH38" s="2100"/>
      <c r="DAI38" s="2100"/>
      <c r="DAJ38" s="2100"/>
      <c r="DAK38" s="2100"/>
      <c r="DAL38" s="2100"/>
      <c r="DAM38" s="2100"/>
      <c r="DAN38" s="2100"/>
      <c r="DAO38" s="2100"/>
      <c r="DAP38" s="2100"/>
      <c r="DAQ38" s="2100"/>
      <c r="DAR38" s="2100"/>
      <c r="DAS38" s="2100"/>
      <c r="DAT38" s="2100"/>
      <c r="DAU38" s="2100"/>
      <c r="DAV38" s="2100"/>
      <c r="DAW38" s="2100"/>
      <c r="DAX38" s="2100"/>
      <c r="DAY38" s="2100"/>
      <c r="DAZ38" s="2100"/>
      <c r="DBA38" s="2100"/>
      <c r="DBB38" s="2100"/>
      <c r="DBC38" s="2100"/>
      <c r="DBD38" s="2100"/>
      <c r="DBE38" s="2100"/>
      <c r="DBF38" s="2100"/>
      <c r="DBG38" s="2100"/>
      <c r="DBH38" s="2100"/>
      <c r="DBI38" s="2100"/>
      <c r="DBJ38" s="2100"/>
      <c r="DBK38" s="2100"/>
      <c r="DBL38" s="2100"/>
      <c r="DBM38" s="2100"/>
      <c r="DBN38" s="2100"/>
      <c r="DBO38" s="2100"/>
      <c r="DBP38" s="2100"/>
      <c r="DBQ38" s="2100"/>
      <c r="DBR38" s="2100"/>
      <c r="DBS38" s="2100"/>
      <c r="DBT38" s="2100"/>
      <c r="DBU38" s="2100"/>
      <c r="DBV38" s="2100"/>
      <c r="DBW38" s="2100"/>
      <c r="DBX38" s="2100"/>
      <c r="DBY38" s="2100"/>
      <c r="DBZ38" s="2100"/>
      <c r="DCA38" s="2100"/>
      <c r="DCB38" s="2100"/>
      <c r="DCC38" s="2100"/>
      <c r="DCD38" s="2100"/>
      <c r="DCE38" s="2100"/>
      <c r="DCF38" s="2100"/>
      <c r="DCG38" s="2100"/>
      <c r="DCH38" s="2100"/>
      <c r="DCI38" s="2100"/>
      <c r="DCJ38" s="2100"/>
      <c r="DCK38" s="2100"/>
      <c r="DCL38" s="2100"/>
      <c r="DCM38" s="2100"/>
      <c r="DCN38" s="2100"/>
      <c r="DCO38" s="2100"/>
      <c r="DCP38" s="2100"/>
      <c r="DCQ38" s="2100"/>
      <c r="DCR38" s="2100"/>
      <c r="DCS38" s="2100"/>
      <c r="DCT38" s="2100"/>
      <c r="DCU38" s="2100"/>
      <c r="DCV38" s="2100"/>
      <c r="DCW38" s="2100"/>
      <c r="DCX38" s="2100"/>
      <c r="DCY38" s="2100"/>
      <c r="DCZ38" s="2100"/>
      <c r="DDA38" s="2100"/>
      <c r="DDB38" s="2100"/>
      <c r="DDC38" s="2100"/>
      <c r="DDD38" s="2100"/>
      <c r="DDE38" s="2100"/>
      <c r="DDF38" s="2100"/>
      <c r="DDG38" s="2100"/>
      <c r="DDH38" s="2100"/>
      <c r="DDI38" s="2100"/>
      <c r="DDJ38" s="2100"/>
      <c r="DDK38" s="2100"/>
      <c r="DDL38" s="2100"/>
      <c r="DDM38" s="2100"/>
      <c r="DDN38" s="2100"/>
      <c r="DDO38" s="2100"/>
      <c r="DDP38" s="2100"/>
      <c r="DDQ38" s="2100"/>
      <c r="DDR38" s="2100"/>
      <c r="DDS38" s="2100"/>
      <c r="DDT38" s="2100"/>
      <c r="DDU38" s="2100"/>
      <c r="DDV38" s="2100"/>
      <c r="DDW38" s="2100"/>
      <c r="DDX38" s="2100"/>
      <c r="DDY38" s="2100"/>
      <c r="DDZ38" s="2100"/>
      <c r="DEA38" s="2100"/>
      <c r="DEB38" s="2100"/>
      <c r="DEC38" s="2100"/>
      <c r="DED38" s="2100"/>
      <c r="DEE38" s="2100"/>
      <c r="DEF38" s="2100"/>
      <c r="DEG38" s="2100"/>
      <c r="DEH38" s="2100"/>
      <c r="DEI38" s="2100"/>
      <c r="DEJ38" s="2100"/>
      <c r="DEK38" s="2100"/>
      <c r="DEL38" s="2100"/>
      <c r="DEM38" s="2100"/>
      <c r="DEN38" s="2100"/>
      <c r="DEO38" s="2100"/>
      <c r="DEP38" s="2100"/>
      <c r="DEQ38" s="2100"/>
      <c r="DER38" s="2100"/>
      <c r="DES38" s="2100"/>
      <c r="DET38" s="2100"/>
      <c r="DEU38" s="2100"/>
      <c r="DEV38" s="2100"/>
      <c r="DEW38" s="2100"/>
      <c r="DEX38" s="2100"/>
      <c r="DEY38" s="2100"/>
      <c r="DEZ38" s="2100"/>
      <c r="DFA38" s="2100"/>
      <c r="DFB38" s="2100"/>
      <c r="DFC38" s="2100"/>
      <c r="DFD38" s="2100"/>
      <c r="DFE38" s="2100"/>
      <c r="DFF38" s="2100"/>
      <c r="DFG38" s="2100"/>
      <c r="DFH38" s="2100"/>
      <c r="DFI38" s="2100"/>
      <c r="DFJ38" s="2100"/>
      <c r="DFK38" s="2100"/>
      <c r="DFL38" s="2100"/>
      <c r="DFM38" s="2100"/>
      <c r="DFN38" s="2100"/>
      <c r="DFO38" s="2100"/>
      <c r="DFP38" s="2100"/>
      <c r="DFQ38" s="2100"/>
      <c r="DFR38" s="2100"/>
      <c r="DFS38" s="2100"/>
      <c r="DFT38" s="2100"/>
      <c r="DFU38" s="2100"/>
      <c r="DFV38" s="2100"/>
      <c r="DFW38" s="2100"/>
      <c r="DFX38" s="2100"/>
      <c r="DFY38" s="2100"/>
      <c r="DFZ38" s="2100"/>
      <c r="DGA38" s="2100"/>
      <c r="DGB38" s="2100"/>
      <c r="DGC38" s="2100"/>
      <c r="DGD38" s="2100"/>
      <c r="DGE38" s="2100"/>
      <c r="DGF38" s="2100"/>
      <c r="DGG38" s="2100"/>
      <c r="DGH38" s="2100"/>
      <c r="DGI38" s="2100"/>
      <c r="DGJ38" s="2100"/>
      <c r="DGK38" s="2100"/>
      <c r="DGL38" s="2100"/>
      <c r="DGM38" s="2100"/>
      <c r="DGN38" s="2100"/>
      <c r="DGO38" s="2100"/>
      <c r="DGP38" s="2100"/>
      <c r="DGQ38" s="2100"/>
      <c r="DGR38" s="2100"/>
      <c r="DGS38" s="2100"/>
      <c r="DGT38" s="2100"/>
      <c r="DGU38" s="2100"/>
      <c r="DGV38" s="2100"/>
      <c r="DGW38" s="2100"/>
      <c r="DGX38" s="2100"/>
      <c r="DGY38" s="2100"/>
      <c r="DGZ38" s="2100"/>
      <c r="DHA38" s="2100"/>
      <c r="DHB38" s="2100"/>
      <c r="DHC38" s="2100"/>
      <c r="DHD38" s="2100"/>
      <c r="DHE38" s="2100"/>
      <c r="DHF38" s="2100"/>
      <c r="DHG38" s="2100"/>
      <c r="DHH38" s="2100"/>
      <c r="DHI38" s="2100"/>
      <c r="DHJ38" s="2100"/>
      <c r="DHK38" s="2100"/>
      <c r="DHL38" s="2100"/>
      <c r="DHM38" s="2100"/>
      <c r="DHN38" s="2100"/>
      <c r="DHO38" s="2100"/>
      <c r="DHP38" s="2100"/>
      <c r="DHQ38" s="2100"/>
      <c r="DHR38" s="2100"/>
      <c r="DHS38" s="2100"/>
      <c r="DHT38" s="2100"/>
      <c r="DHU38" s="2100"/>
      <c r="DHV38" s="2100"/>
      <c r="DHW38" s="2100"/>
      <c r="DHX38" s="2100"/>
      <c r="DHY38" s="2100"/>
      <c r="DHZ38" s="2100"/>
      <c r="DIA38" s="2100"/>
      <c r="DIB38" s="2100"/>
      <c r="DIC38" s="2100"/>
      <c r="DID38" s="2100"/>
      <c r="DIE38" s="2100"/>
      <c r="DIF38" s="2100"/>
      <c r="DIG38" s="2100"/>
      <c r="DIH38" s="2100"/>
      <c r="DII38" s="2100"/>
      <c r="DIJ38" s="2100"/>
      <c r="DIK38" s="2100"/>
      <c r="DIL38" s="2100"/>
      <c r="DIM38" s="2100"/>
      <c r="DIN38" s="2100"/>
      <c r="DIO38" s="2100"/>
      <c r="DIP38" s="2100"/>
      <c r="DIQ38" s="2100"/>
      <c r="DIR38" s="2100"/>
      <c r="DIS38" s="2100"/>
      <c r="DIT38" s="2100"/>
      <c r="DIU38" s="2100"/>
      <c r="DIV38" s="2100"/>
      <c r="DIW38" s="2100"/>
      <c r="DIX38" s="2100"/>
      <c r="DIY38" s="2100"/>
      <c r="DIZ38" s="2100"/>
      <c r="DJA38" s="2100"/>
      <c r="DJB38" s="2100"/>
      <c r="DJC38" s="2100"/>
      <c r="DJD38" s="2100"/>
      <c r="DJE38" s="2100"/>
      <c r="DJF38" s="2100"/>
      <c r="DJG38" s="2100"/>
      <c r="DJH38" s="2100"/>
      <c r="DJI38" s="2100"/>
      <c r="DJJ38" s="2100"/>
      <c r="DJK38" s="2100"/>
      <c r="DJL38" s="2100"/>
      <c r="DJM38" s="2100"/>
      <c r="DJN38" s="2100"/>
      <c r="DJO38" s="2100"/>
      <c r="DJP38" s="2100"/>
      <c r="DJQ38" s="2100"/>
      <c r="DJR38" s="2100"/>
      <c r="DJS38" s="2100"/>
      <c r="DJT38" s="2100"/>
      <c r="DJU38" s="2100"/>
      <c r="DJV38" s="2100"/>
      <c r="DJW38" s="2100"/>
      <c r="DJX38" s="2100"/>
      <c r="DJY38" s="2100"/>
      <c r="DJZ38" s="2100"/>
      <c r="DKA38" s="2100"/>
      <c r="DKB38" s="2100"/>
      <c r="DKC38" s="2100"/>
      <c r="DKD38" s="2100"/>
      <c r="DKE38" s="2100"/>
      <c r="DKF38" s="2100"/>
      <c r="DKG38" s="2100"/>
      <c r="DKH38" s="2100"/>
      <c r="DKI38" s="2100"/>
      <c r="DKJ38" s="2100"/>
      <c r="DKK38" s="2100"/>
      <c r="DKL38" s="2100"/>
      <c r="DKM38" s="2100"/>
      <c r="DKN38" s="2100"/>
      <c r="DKO38" s="2100"/>
      <c r="DKP38" s="2100"/>
      <c r="DKQ38" s="2100"/>
      <c r="DKR38" s="2100"/>
      <c r="DKS38" s="2100"/>
      <c r="DKT38" s="2100"/>
      <c r="DKU38" s="2100"/>
      <c r="DKV38" s="2100"/>
      <c r="DKW38" s="2100"/>
      <c r="DKX38" s="2100"/>
      <c r="DKY38" s="2100"/>
      <c r="DKZ38" s="2100"/>
      <c r="DLA38" s="2100"/>
      <c r="DLB38" s="2100"/>
      <c r="DLC38" s="2100"/>
      <c r="DLD38" s="2100"/>
      <c r="DLE38" s="2100"/>
      <c r="DLF38" s="2100"/>
      <c r="DLG38" s="2100"/>
      <c r="DLH38" s="2100"/>
      <c r="DLI38" s="2100"/>
      <c r="DLJ38" s="2100"/>
      <c r="DLK38" s="2100"/>
      <c r="DLL38" s="2100"/>
      <c r="DLM38" s="2100"/>
      <c r="DLN38" s="2100"/>
      <c r="DLO38" s="2100"/>
      <c r="DLP38" s="2100"/>
      <c r="DLQ38" s="2100"/>
      <c r="DLR38" s="2100"/>
      <c r="DLS38" s="2100"/>
      <c r="DLT38" s="2100"/>
      <c r="DLU38" s="2100"/>
      <c r="DLV38" s="2100"/>
      <c r="DLW38" s="2100"/>
      <c r="DLX38" s="2100"/>
      <c r="DLY38" s="2100"/>
      <c r="DLZ38" s="2100"/>
      <c r="DMA38" s="2100"/>
      <c r="DMB38" s="2100"/>
      <c r="DMC38" s="2100"/>
      <c r="DMD38" s="2100"/>
      <c r="DME38" s="2100"/>
      <c r="DMF38" s="2100"/>
      <c r="DMG38" s="2100"/>
      <c r="DMH38" s="2100"/>
      <c r="DMI38" s="2100"/>
      <c r="DMJ38" s="2100"/>
      <c r="DMK38" s="2100"/>
      <c r="DML38" s="2100"/>
      <c r="DMM38" s="2100"/>
      <c r="DMN38" s="2100"/>
      <c r="DMO38" s="2100"/>
      <c r="DMP38" s="2100"/>
      <c r="DMQ38" s="2100"/>
      <c r="DMR38" s="2100"/>
      <c r="DMS38" s="2100"/>
      <c r="DMT38" s="2100"/>
      <c r="DMU38" s="2100"/>
      <c r="DMV38" s="2100"/>
      <c r="DMW38" s="2100"/>
      <c r="DMX38" s="2100"/>
      <c r="DMY38" s="2100"/>
      <c r="DMZ38" s="2100"/>
      <c r="DNA38" s="2100"/>
      <c r="DNB38" s="2100"/>
      <c r="DNC38" s="2100"/>
      <c r="DND38" s="2100"/>
      <c r="DNE38" s="2100"/>
      <c r="DNF38" s="2100"/>
      <c r="DNG38" s="2100"/>
      <c r="DNH38" s="2100"/>
      <c r="DNI38" s="2100"/>
      <c r="DNJ38" s="2100"/>
      <c r="DNK38" s="2100"/>
      <c r="DNL38" s="2100"/>
      <c r="DNM38" s="2100"/>
      <c r="DNN38" s="2100"/>
      <c r="DNO38" s="2100"/>
      <c r="DNP38" s="2100"/>
      <c r="DNQ38" s="2100"/>
      <c r="DNR38" s="2100"/>
      <c r="DNS38" s="2100"/>
      <c r="DNT38" s="2100"/>
      <c r="DNU38" s="2100"/>
      <c r="DNV38" s="2100"/>
      <c r="DNW38" s="2100"/>
      <c r="DNX38" s="2100"/>
      <c r="DNY38" s="2100"/>
      <c r="DNZ38" s="2100"/>
      <c r="DOA38" s="2100"/>
      <c r="DOB38" s="2100"/>
      <c r="DOC38" s="2100"/>
      <c r="DOD38" s="2100"/>
      <c r="DOE38" s="2100"/>
      <c r="DOF38" s="2100"/>
      <c r="DOG38" s="2100"/>
      <c r="DOH38" s="2100"/>
      <c r="DOI38" s="2100"/>
      <c r="DOJ38" s="2100"/>
      <c r="DOK38" s="2100"/>
      <c r="DOL38" s="2100"/>
      <c r="DOM38" s="2100"/>
      <c r="DON38" s="2100"/>
      <c r="DOO38" s="2100"/>
      <c r="DOP38" s="2100"/>
      <c r="DOQ38" s="2100"/>
      <c r="DOR38" s="2100"/>
      <c r="DOS38" s="2100"/>
      <c r="DOT38" s="2100"/>
      <c r="DOU38" s="2100"/>
      <c r="DOV38" s="2100"/>
      <c r="DOW38" s="2100"/>
      <c r="DOX38" s="2100"/>
      <c r="DOY38" s="2100"/>
      <c r="DOZ38" s="2100"/>
      <c r="DPA38" s="2100"/>
      <c r="DPB38" s="2100"/>
      <c r="DPC38" s="2100"/>
      <c r="DPD38" s="2100"/>
      <c r="DPE38" s="2100"/>
      <c r="DPF38" s="2100"/>
      <c r="DPG38" s="2100"/>
      <c r="DPH38" s="2100"/>
      <c r="DPI38" s="2100"/>
      <c r="DPJ38" s="2100"/>
      <c r="DPK38" s="2100"/>
      <c r="DPL38" s="2100"/>
      <c r="DPM38" s="2100"/>
      <c r="DPN38" s="2100"/>
      <c r="DPO38" s="2100"/>
      <c r="DPP38" s="2100"/>
      <c r="DPQ38" s="2100"/>
      <c r="DPR38" s="2100"/>
      <c r="DPS38" s="2100"/>
      <c r="DPT38" s="2100"/>
      <c r="DPU38" s="2100"/>
      <c r="DPV38" s="2100"/>
      <c r="DPW38" s="2100"/>
      <c r="DPX38" s="2100"/>
      <c r="DPY38" s="2100"/>
      <c r="DPZ38" s="2100"/>
      <c r="DQA38" s="2100"/>
      <c r="DQB38" s="2100"/>
      <c r="DQC38" s="2100"/>
      <c r="DQD38" s="2100"/>
      <c r="DQE38" s="2100"/>
      <c r="DQF38" s="2100"/>
      <c r="DQG38" s="2100"/>
      <c r="DQH38" s="2100"/>
      <c r="DQI38" s="2100"/>
      <c r="DQJ38" s="2100"/>
      <c r="DQK38" s="2100"/>
      <c r="DQL38" s="2100"/>
      <c r="DQM38" s="2100"/>
      <c r="DQN38" s="2100"/>
      <c r="DQO38" s="2100"/>
      <c r="DQP38" s="2100"/>
      <c r="DQQ38" s="2100"/>
      <c r="DQR38" s="2100"/>
      <c r="DQS38" s="2100"/>
      <c r="DQT38" s="2100"/>
      <c r="DQU38" s="2100"/>
      <c r="DQV38" s="2100"/>
      <c r="DQW38" s="2100"/>
      <c r="DQX38" s="2100"/>
      <c r="DQY38" s="2100"/>
      <c r="DQZ38" s="2100"/>
      <c r="DRA38" s="2100"/>
      <c r="DRB38" s="2100"/>
      <c r="DRC38" s="2100"/>
      <c r="DRD38" s="2100"/>
      <c r="DRE38" s="2100"/>
      <c r="DRF38" s="2100"/>
      <c r="DRG38" s="2100"/>
      <c r="DRH38" s="2100"/>
      <c r="DRI38" s="2100"/>
      <c r="DRJ38" s="2100"/>
      <c r="DRK38" s="2100"/>
      <c r="DRL38" s="2100"/>
      <c r="DRM38" s="2100"/>
      <c r="DRN38" s="2100"/>
      <c r="DRO38" s="2100"/>
      <c r="DRP38" s="2100"/>
      <c r="DRQ38" s="2100"/>
      <c r="DRR38" s="2100"/>
      <c r="DRS38" s="2100"/>
      <c r="DRT38" s="2100"/>
      <c r="DRU38" s="2100"/>
      <c r="DRV38" s="2100"/>
      <c r="DRW38" s="2100"/>
      <c r="DRX38" s="2100"/>
      <c r="DRY38" s="2100"/>
      <c r="DRZ38" s="2100"/>
      <c r="DSA38" s="2100"/>
      <c r="DSB38" s="2100"/>
      <c r="DSC38" s="2100"/>
      <c r="DSD38" s="2100"/>
      <c r="DSE38" s="2100"/>
      <c r="DSF38" s="2100"/>
      <c r="DSG38" s="2100"/>
      <c r="DSH38" s="2100"/>
      <c r="DSI38" s="2100"/>
      <c r="DSJ38" s="2100"/>
      <c r="DSK38" s="2100"/>
      <c r="DSL38" s="2100"/>
      <c r="DSM38" s="2100"/>
      <c r="DSN38" s="2100"/>
      <c r="DSO38" s="2100"/>
      <c r="DSP38" s="2100"/>
      <c r="DSQ38" s="2100"/>
      <c r="DSR38" s="2100"/>
      <c r="DSS38" s="2100"/>
      <c r="DST38" s="2100"/>
      <c r="DSU38" s="2100"/>
      <c r="DSV38" s="2100"/>
      <c r="DSW38" s="2100"/>
      <c r="DSX38" s="2100"/>
      <c r="DSY38" s="2100"/>
      <c r="DSZ38" s="2100"/>
      <c r="DTA38" s="2100"/>
      <c r="DTB38" s="2100"/>
      <c r="DTC38" s="2100"/>
      <c r="DTD38" s="2100"/>
      <c r="DTE38" s="2100"/>
      <c r="DTF38" s="2100"/>
      <c r="DTG38" s="2100"/>
      <c r="DTH38" s="2100"/>
      <c r="DTI38" s="2100"/>
      <c r="DTJ38" s="2100"/>
      <c r="DTK38" s="2100"/>
      <c r="DTL38" s="2100"/>
      <c r="DTM38" s="2100"/>
      <c r="DTN38" s="2100"/>
      <c r="DTO38" s="2100"/>
      <c r="DTP38" s="2100"/>
      <c r="DTQ38" s="2100"/>
      <c r="DTR38" s="2100"/>
      <c r="DTS38" s="2100"/>
      <c r="DTT38" s="2100"/>
      <c r="DTU38" s="2100"/>
      <c r="DTV38" s="2100"/>
      <c r="DTW38" s="2100"/>
      <c r="DTX38" s="2100"/>
      <c r="DTY38" s="2100"/>
      <c r="DTZ38" s="2100"/>
      <c r="DUA38" s="2100"/>
      <c r="DUB38" s="2100"/>
      <c r="DUC38" s="2100"/>
      <c r="DUD38" s="2100"/>
      <c r="DUE38" s="2100"/>
      <c r="DUF38" s="2100"/>
      <c r="DUG38" s="2100"/>
      <c r="DUH38" s="2100"/>
      <c r="DUI38" s="2100"/>
      <c r="DUJ38" s="2100"/>
      <c r="DUK38" s="2100"/>
      <c r="DUL38" s="2100"/>
      <c r="DUM38" s="2100"/>
      <c r="DUN38" s="2100"/>
      <c r="DUO38" s="2100"/>
      <c r="DUP38" s="2100"/>
      <c r="DUQ38" s="2100"/>
      <c r="DUR38" s="2100"/>
      <c r="DUS38" s="2100"/>
      <c r="DUT38" s="2100"/>
      <c r="DUU38" s="2100"/>
      <c r="DUV38" s="2100"/>
      <c r="DUW38" s="2100"/>
      <c r="DUX38" s="2100"/>
      <c r="DUY38" s="2100"/>
      <c r="DUZ38" s="2100"/>
      <c r="DVA38" s="2100"/>
      <c r="DVB38" s="2100"/>
      <c r="DVC38" s="2100"/>
      <c r="DVD38" s="2100"/>
      <c r="DVE38" s="2100"/>
      <c r="DVF38" s="2100"/>
      <c r="DVG38" s="2100"/>
      <c r="DVH38" s="2100"/>
      <c r="DVI38" s="2100"/>
      <c r="DVJ38" s="2100"/>
      <c r="DVK38" s="2100"/>
      <c r="DVL38" s="2100"/>
      <c r="DVM38" s="2100"/>
      <c r="DVN38" s="2100"/>
      <c r="DVO38" s="2100"/>
      <c r="DVP38" s="2100"/>
      <c r="DVQ38" s="2100"/>
      <c r="DVR38" s="2100"/>
      <c r="DVS38" s="2100"/>
      <c r="DVT38" s="2100"/>
      <c r="DVU38" s="2100"/>
      <c r="DVV38" s="2100"/>
      <c r="DVW38" s="2100"/>
      <c r="DVX38" s="2100"/>
      <c r="DVY38" s="2100"/>
      <c r="DVZ38" s="2100"/>
      <c r="DWA38" s="2100"/>
      <c r="DWB38" s="2100"/>
      <c r="DWC38" s="2100"/>
      <c r="DWD38" s="2100"/>
      <c r="DWE38" s="2100"/>
      <c r="DWF38" s="2100"/>
      <c r="DWG38" s="2100"/>
      <c r="DWH38" s="2100"/>
      <c r="DWI38" s="2100"/>
      <c r="DWJ38" s="2100"/>
      <c r="DWK38" s="2100"/>
      <c r="DWL38" s="2100"/>
      <c r="DWM38" s="2100"/>
      <c r="DWN38" s="2100"/>
      <c r="DWO38" s="2100"/>
      <c r="DWP38" s="2100"/>
      <c r="DWQ38" s="2100"/>
      <c r="DWR38" s="2100"/>
      <c r="DWS38" s="2100"/>
      <c r="DWT38" s="2100"/>
      <c r="DWU38" s="2100"/>
      <c r="DWV38" s="2100"/>
      <c r="DWW38" s="2100"/>
      <c r="DWX38" s="2100"/>
      <c r="DWY38" s="2100"/>
      <c r="DWZ38" s="2100"/>
      <c r="DXA38" s="2100"/>
      <c r="DXB38" s="2100"/>
      <c r="DXC38" s="2100"/>
      <c r="DXD38" s="2100"/>
      <c r="DXE38" s="2100"/>
      <c r="DXF38" s="2100"/>
      <c r="DXG38" s="2100"/>
      <c r="DXH38" s="2100"/>
      <c r="DXI38" s="2100"/>
      <c r="DXJ38" s="2100"/>
      <c r="DXK38" s="2100"/>
      <c r="DXL38" s="2100"/>
      <c r="DXM38" s="2100"/>
      <c r="DXN38" s="2100"/>
      <c r="DXO38" s="2100"/>
      <c r="DXP38" s="2100"/>
      <c r="DXQ38" s="2100"/>
      <c r="DXR38" s="2100"/>
      <c r="DXS38" s="2100"/>
      <c r="DXT38" s="2100"/>
      <c r="DXU38" s="2100"/>
      <c r="DXV38" s="2100"/>
      <c r="DXW38" s="2100"/>
      <c r="DXX38" s="2100"/>
      <c r="DXY38" s="2100"/>
      <c r="DXZ38" s="2100"/>
      <c r="DYA38" s="2100"/>
      <c r="DYB38" s="2100"/>
      <c r="DYC38" s="2100"/>
      <c r="DYD38" s="2100"/>
      <c r="DYE38" s="2100"/>
      <c r="DYF38" s="2100"/>
      <c r="DYG38" s="2100"/>
      <c r="DYH38" s="2100"/>
      <c r="DYI38" s="2100"/>
      <c r="DYJ38" s="2100"/>
      <c r="DYK38" s="2100"/>
      <c r="DYL38" s="2100"/>
      <c r="DYM38" s="2100"/>
      <c r="DYN38" s="2100"/>
      <c r="DYO38" s="2100"/>
      <c r="DYP38" s="2100"/>
      <c r="DYQ38" s="2100"/>
      <c r="DYR38" s="2100"/>
      <c r="DYS38" s="2100"/>
      <c r="DYT38" s="2100"/>
      <c r="DYU38" s="2100"/>
      <c r="DYV38" s="2100"/>
      <c r="DYW38" s="2100"/>
      <c r="DYX38" s="2100"/>
      <c r="DYY38" s="2100"/>
      <c r="DYZ38" s="2100"/>
      <c r="DZA38" s="2100"/>
      <c r="DZB38" s="2100"/>
      <c r="DZC38" s="2100"/>
      <c r="DZD38" s="2100"/>
      <c r="DZE38" s="2100"/>
      <c r="DZF38" s="2100"/>
      <c r="DZG38" s="2100"/>
      <c r="DZH38" s="2100"/>
      <c r="DZI38" s="2100"/>
      <c r="DZJ38" s="2100"/>
      <c r="DZK38" s="2100"/>
      <c r="DZL38" s="2100"/>
      <c r="DZM38" s="2100"/>
      <c r="DZN38" s="2100"/>
      <c r="DZO38" s="2100"/>
      <c r="DZP38" s="2100"/>
      <c r="DZQ38" s="2100"/>
      <c r="DZR38" s="2100"/>
      <c r="DZS38" s="2100"/>
      <c r="DZT38" s="2100"/>
      <c r="DZU38" s="2100"/>
      <c r="DZV38" s="2100"/>
      <c r="DZW38" s="2100"/>
      <c r="DZX38" s="2100"/>
      <c r="DZY38" s="2100"/>
      <c r="DZZ38" s="2100"/>
      <c r="EAA38" s="2100"/>
      <c r="EAB38" s="2100"/>
      <c r="EAC38" s="2100"/>
      <c r="EAD38" s="2100"/>
      <c r="EAE38" s="2100"/>
      <c r="EAF38" s="2100"/>
      <c r="EAG38" s="2100"/>
      <c r="EAH38" s="2100"/>
      <c r="EAI38" s="2100"/>
      <c r="EAJ38" s="2100"/>
      <c r="EAK38" s="2100"/>
      <c r="EAL38" s="2100"/>
      <c r="EAM38" s="2100"/>
      <c r="EAN38" s="2100"/>
      <c r="EAO38" s="2100"/>
      <c r="EAP38" s="2100"/>
      <c r="EAQ38" s="2100"/>
      <c r="EAR38" s="2100"/>
      <c r="EAS38" s="2100"/>
      <c r="EAT38" s="2100"/>
      <c r="EAU38" s="2100"/>
      <c r="EAV38" s="2100"/>
      <c r="EAW38" s="2100"/>
      <c r="EAX38" s="2100"/>
      <c r="EAY38" s="2100"/>
      <c r="EAZ38" s="2100"/>
      <c r="EBA38" s="2100"/>
      <c r="EBB38" s="2100"/>
      <c r="EBC38" s="2100"/>
      <c r="EBD38" s="2100"/>
      <c r="EBE38" s="2100"/>
      <c r="EBF38" s="2100"/>
      <c r="EBG38" s="2100"/>
      <c r="EBH38" s="2100"/>
      <c r="EBI38" s="2100"/>
      <c r="EBJ38" s="2100"/>
      <c r="EBK38" s="2100"/>
      <c r="EBL38" s="2100"/>
      <c r="EBM38" s="2100"/>
      <c r="EBN38" s="2100"/>
      <c r="EBO38" s="2100"/>
      <c r="EBP38" s="2100"/>
      <c r="EBQ38" s="2100"/>
      <c r="EBR38" s="2100"/>
      <c r="EBS38" s="2100"/>
      <c r="EBT38" s="2100"/>
      <c r="EBU38" s="2100"/>
      <c r="EBV38" s="2100"/>
      <c r="EBW38" s="2100"/>
      <c r="EBX38" s="2100"/>
      <c r="EBY38" s="2100"/>
      <c r="EBZ38" s="2100"/>
      <c r="ECA38" s="2100"/>
      <c r="ECB38" s="2100"/>
      <c r="ECC38" s="2100"/>
      <c r="ECD38" s="2100"/>
      <c r="ECE38" s="2100"/>
      <c r="ECF38" s="2100"/>
      <c r="ECG38" s="2100"/>
      <c r="ECH38" s="2100"/>
      <c r="ECI38" s="2100"/>
      <c r="ECJ38" s="2100"/>
      <c r="ECK38" s="2100"/>
      <c r="ECL38" s="2100"/>
      <c r="ECM38" s="2100"/>
      <c r="ECN38" s="2100"/>
      <c r="ECO38" s="2100"/>
      <c r="ECP38" s="2100"/>
      <c r="ECQ38" s="2100"/>
      <c r="ECR38" s="2100"/>
      <c r="ECS38" s="2100"/>
      <c r="ECT38" s="2100"/>
      <c r="ECU38" s="2100"/>
      <c r="ECV38" s="2100"/>
      <c r="ECW38" s="2100"/>
      <c r="ECX38" s="2100"/>
      <c r="ECY38" s="2100"/>
      <c r="ECZ38" s="2100"/>
      <c r="EDA38" s="2100"/>
      <c r="EDB38" s="2100"/>
      <c r="EDC38" s="2100"/>
      <c r="EDD38" s="2100"/>
      <c r="EDE38" s="2100"/>
      <c r="EDF38" s="2100"/>
      <c r="EDG38" s="2100"/>
      <c r="EDH38" s="2100"/>
      <c r="EDI38" s="2100"/>
      <c r="EDJ38" s="2100"/>
      <c r="EDK38" s="2100"/>
      <c r="EDL38" s="2100"/>
      <c r="EDM38" s="2100"/>
      <c r="EDN38" s="2100"/>
      <c r="EDO38" s="2100"/>
      <c r="EDP38" s="2100"/>
      <c r="EDQ38" s="2100"/>
      <c r="EDR38" s="2100"/>
      <c r="EDS38" s="2100"/>
      <c r="EDT38" s="2100"/>
      <c r="EDU38" s="2100"/>
      <c r="EDV38" s="2100"/>
      <c r="EDW38" s="2100"/>
      <c r="EDX38" s="2100"/>
      <c r="EDY38" s="2100"/>
      <c r="EDZ38" s="2100"/>
      <c r="EEA38" s="2100"/>
      <c r="EEB38" s="2100"/>
      <c r="EEC38" s="2100"/>
      <c r="EED38" s="2100"/>
      <c r="EEE38" s="2100"/>
      <c r="EEF38" s="2100"/>
      <c r="EEG38" s="2100"/>
      <c r="EEH38" s="2100"/>
      <c r="EEI38" s="2100"/>
      <c r="EEJ38" s="2100"/>
      <c r="EEK38" s="2100"/>
      <c r="EEL38" s="2100"/>
      <c r="EEM38" s="2100"/>
      <c r="EEN38" s="2100"/>
      <c r="EEO38" s="2100"/>
      <c r="EEP38" s="2100"/>
      <c r="EEQ38" s="2100"/>
      <c r="EER38" s="2100"/>
      <c r="EES38" s="2100"/>
      <c r="EET38" s="2100"/>
      <c r="EEU38" s="2100"/>
      <c r="EEV38" s="2100"/>
      <c r="EEW38" s="2100"/>
      <c r="EEX38" s="2100"/>
      <c r="EEY38" s="2100"/>
      <c r="EEZ38" s="2100"/>
      <c r="EFA38" s="2100"/>
      <c r="EFB38" s="2100"/>
      <c r="EFC38" s="2100"/>
      <c r="EFD38" s="2100"/>
      <c r="EFE38" s="2100"/>
      <c r="EFF38" s="2100"/>
      <c r="EFG38" s="2100"/>
      <c r="EFH38" s="2100"/>
      <c r="EFI38" s="2100"/>
      <c r="EFJ38" s="2100"/>
      <c r="EFK38" s="2100"/>
      <c r="EFL38" s="2100"/>
      <c r="EFM38" s="2100"/>
      <c r="EFN38" s="2100"/>
      <c r="EFO38" s="2100"/>
      <c r="EFP38" s="2100"/>
      <c r="EFQ38" s="2100"/>
      <c r="EFR38" s="2100"/>
      <c r="EFS38" s="2100"/>
      <c r="EFT38" s="2100"/>
      <c r="EFU38" s="2100"/>
      <c r="EFV38" s="2100"/>
      <c r="EFW38" s="2100"/>
      <c r="EFX38" s="2100"/>
      <c r="EFY38" s="2100"/>
      <c r="EFZ38" s="2100"/>
      <c r="EGA38" s="2100"/>
      <c r="EGB38" s="2100"/>
      <c r="EGC38" s="2100"/>
      <c r="EGD38" s="2100"/>
      <c r="EGE38" s="2100"/>
      <c r="EGF38" s="2100"/>
      <c r="EGG38" s="2100"/>
      <c r="EGH38" s="2100"/>
      <c r="EGI38" s="2100"/>
      <c r="EGJ38" s="2100"/>
      <c r="EGK38" s="2100"/>
      <c r="EGL38" s="2100"/>
      <c r="EGM38" s="2100"/>
      <c r="EGN38" s="2100"/>
      <c r="EGO38" s="2100"/>
      <c r="EGP38" s="2100"/>
      <c r="EGQ38" s="2100"/>
      <c r="EGR38" s="2100"/>
      <c r="EGS38" s="2100"/>
      <c r="EGT38" s="2100"/>
      <c r="EGU38" s="2100"/>
      <c r="EGV38" s="2100"/>
      <c r="EGW38" s="2100"/>
      <c r="EGX38" s="2100"/>
      <c r="EGY38" s="2100"/>
      <c r="EGZ38" s="2100"/>
      <c r="EHA38" s="2100"/>
      <c r="EHB38" s="2100"/>
      <c r="EHC38" s="2100"/>
      <c r="EHD38" s="2100"/>
      <c r="EHE38" s="2100"/>
      <c r="EHF38" s="2100"/>
      <c r="EHG38" s="2100"/>
      <c r="EHH38" s="2100"/>
      <c r="EHI38" s="2100"/>
      <c r="EHJ38" s="2100"/>
      <c r="EHK38" s="2100"/>
      <c r="EHL38" s="2100"/>
      <c r="EHM38" s="2100"/>
      <c r="EHN38" s="2100"/>
      <c r="EHO38" s="2100"/>
      <c r="EHP38" s="2100"/>
      <c r="EHQ38" s="2100"/>
      <c r="EHR38" s="2100"/>
      <c r="EHS38" s="2100"/>
      <c r="EHT38" s="2100"/>
      <c r="EHU38" s="2100"/>
      <c r="EHV38" s="2100"/>
      <c r="EHW38" s="2100"/>
      <c r="EHX38" s="2100"/>
      <c r="EHY38" s="2100"/>
      <c r="EHZ38" s="2100"/>
      <c r="EIA38" s="2100"/>
      <c r="EIB38" s="2100"/>
      <c r="EIC38" s="2100"/>
      <c r="EID38" s="2100"/>
      <c r="EIE38" s="2100"/>
      <c r="EIF38" s="2100"/>
      <c r="EIG38" s="2100"/>
      <c r="EIH38" s="2100"/>
      <c r="EII38" s="2100"/>
      <c r="EIJ38" s="2100"/>
      <c r="EIK38" s="2100"/>
      <c r="EIL38" s="2100"/>
      <c r="EIM38" s="2100"/>
      <c r="EIN38" s="2100"/>
      <c r="EIO38" s="2100"/>
      <c r="EIP38" s="2100"/>
      <c r="EIQ38" s="2100"/>
      <c r="EIR38" s="2100"/>
      <c r="EIS38" s="2100"/>
      <c r="EIT38" s="2100"/>
      <c r="EIU38" s="2100"/>
      <c r="EIV38" s="2100"/>
      <c r="EIW38" s="2100"/>
      <c r="EIX38" s="2100"/>
      <c r="EIY38" s="2100"/>
      <c r="EIZ38" s="2100"/>
      <c r="EJA38" s="2100"/>
      <c r="EJB38" s="2100"/>
      <c r="EJC38" s="2100"/>
      <c r="EJD38" s="2100"/>
      <c r="EJE38" s="2100"/>
      <c r="EJF38" s="2100"/>
      <c r="EJG38" s="2100"/>
      <c r="EJH38" s="2100"/>
      <c r="EJI38" s="2100"/>
      <c r="EJJ38" s="2100"/>
      <c r="EJK38" s="2100"/>
      <c r="EJL38" s="2100"/>
      <c r="EJM38" s="2100"/>
      <c r="EJN38" s="2100"/>
      <c r="EJO38" s="2100"/>
      <c r="EJP38" s="2100"/>
      <c r="EJQ38" s="2100"/>
      <c r="EJR38" s="2100"/>
      <c r="EJS38" s="2100"/>
      <c r="EJT38" s="2100"/>
      <c r="EJU38" s="2100"/>
      <c r="EJV38" s="2100"/>
      <c r="EJW38" s="2100"/>
      <c r="EJX38" s="2100"/>
      <c r="EJY38" s="2100"/>
      <c r="EJZ38" s="2100"/>
      <c r="EKA38" s="2100"/>
      <c r="EKB38" s="2100"/>
      <c r="EKC38" s="2100"/>
      <c r="EKD38" s="2100"/>
      <c r="EKE38" s="2100"/>
      <c r="EKF38" s="2100"/>
      <c r="EKG38" s="2100"/>
      <c r="EKH38" s="2100"/>
      <c r="EKI38" s="2100"/>
      <c r="EKJ38" s="2100"/>
      <c r="EKK38" s="2100"/>
      <c r="EKL38" s="2100"/>
      <c r="EKM38" s="2100"/>
      <c r="EKN38" s="2100"/>
      <c r="EKO38" s="2100"/>
      <c r="EKP38" s="2100"/>
      <c r="EKQ38" s="2100"/>
      <c r="EKR38" s="2100"/>
      <c r="EKS38" s="2100"/>
      <c r="EKT38" s="2100"/>
      <c r="EKU38" s="2100"/>
      <c r="EKV38" s="2100"/>
      <c r="EKW38" s="2100"/>
      <c r="EKX38" s="2100"/>
      <c r="EKY38" s="2100"/>
      <c r="EKZ38" s="2100"/>
      <c r="ELA38" s="2100"/>
      <c r="ELB38" s="2100"/>
      <c r="ELC38" s="2100"/>
      <c r="ELD38" s="2100"/>
      <c r="ELE38" s="2100"/>
      <c r="ELF38" s="2100"/>
      <c r="ELG38" s="2100"/>
      <c r="ELH38" s="2100"/>
      <c r="ELI38" s="2100"/>
      <c r="ELJ38" s="2100"/>
      <c r="ELK38" s="2100"/>
      <c r="ELL38" s="2100"/>
      <c r="ELM38" s="2100"/>
      <c r="ELN38" s="2100"/>
      <c r="ELO38" s="2100"/>
      <c r="ELP38" s="2100"/>
      <c r="ELQ38" s="2100"/>
      <c r="ELR38" s="2100"/>
      <c r="ELS38" s="2100"/>
      <c r="ELT38" s="2100"/>
      <c r="ELU38" s="2100"/>
      <c r="ELV38" s="2100"/>
      <c r="ELW38" s="2100"/>
      <c r="ELX38" s="2100"/>
      <c r="ELY38" s="2100"/>
      <c r="ELZ38" s="2100"/>
      <c r="EMA38" s="2100"/>
      <c r="EMB38" s="2100"/>
      <c r="EMC38" s="2100"/>
      <c r="EMD38" s="2100"/>
      <c r="EME38" s="2100"/>
      <c r="EMF38" s="2100"/>
      <c r="EMG38" s="2100"/>
      <c r="EMH38" s="2100"/>
      <c r="EMI38" s="2100"/>
      <c r="EMJ38" s="2100"/>
      <c r="EMK38" s="2100"/>
      <c r="EML38" s="2100"/>
      <c r="EMM38" s="2100"/>
      <c r="EMN38" s="2100"/>
      <c r="EMO38" s="2100"/>
      <c r="EMP38" s="2100"/>
      <c r="EMQ38" s="2100"/>
      <c r="EMR38" s="2100"/>
      <c r="EMS38" s="2100"/>
      <c r="EMT38" s="2100"/>
      <c r="EMU38" s="2100"/>
      <c r="EMV38" s="2100"/>
      <c r="EMW38" s="2100"/>
      <c r="EMX38" s="2100"/>
      <c r="EMY38" s="2100"/>
      <c r="EMZ38" s="2100"/>
      <c r="ENA38" s="2100"/>
      <c r="ENB38" s="2100"/>
      <c r="ENC38" s="2100"/>
      <c r="END38" s="2100"/>
      <c r="ENE38" s="2100"/>
      <c r="ENF38" s="2100"/>
      <c r="ENG38" s="2100"/>
      <c r="ENH38" s="2100"/>
      <c r="ENI38" s="2100"/>
      <c r="ENJ38" s="2100"/>
      <c r="ENK38" s="2100"/>
      <c r="ENL38" s="2100"/>
      <c r="ENM38" s="2100"/>
      <c r="ENN38" s="2100"/>
      <c r="ENO38" s="2100"/>
      <c r="ENP38" s="2100"/>
      <c r="ENQ38" s="2100"/>
      <c r="ENR38" s="2100"/>
      <c r="ENS38" s="2100"/>
      <c r="ENT38" s="2100"/>
      <c r="ENU38" s="2100"/>
      <c r="ENV38" s="2100"/>
      <c r="ENW38" s="2100"/>
      <c r="ENX38" s="2100"/>
      <c r="ENY38" s="2100"/>
      <c r="ENZ38" s="2100"/>
      <c r="EOA38" s="2100"/>
      <c r="EOB38" s="2100"/>
      <c r="EOC38" s="2100"/>
      <c r="EOD38" s="2100"/>
      <c r="EOE38" s="2100"/>
      <c r="EOF38" s="2100"/>
      <c r="EOG38" s="2100"/>
      <c r="EOH38" s="2100"/>
      <c r="EOI38" s="2100"/>
      <c r="EOJ38" s="2100"/>
      <c r="EOK38" s="2100"/>
      <c r="EOL38" s="2100"/>
      <c r="EOM38" s="2100"/>
      <c r="EON38" s="2100"/>
      <c r="EOO38" s="2100"/>
      <c r="EOP38" s="2100"/>
      <c r="EOQ38" s="2100"/>
      <c r="EOR38" s="2100"/>
      <c r="EOS38" s="2100"/>
      <c r="EOT38" s="2100"/>
      <c r="EOU38" s="2100"/>
      <c r="EOV38" s="2100"/>
      <c r="EOW38" s="2100"/>
      <c r="EOX38" s="2100"/>
      <c r="EOY38" s="2100"/>
      <c r="EOZ38" s="2100"/>
      <c r="EPA38" s="2100"/>
      <c r="EPB38" s="2100"/>
      <c r="EPC38" s="2100"/>
      <c r="EPD38" s="2100"/>
      <c r="EPE38" s="2100"/>
      <c r="EPF38" s="2100"/>
      <c r="EPG38" s="2100"/>
      <c r="EPH38" s="2100"/>
      <c r="EPI38" s="2100"/>
      <c r="EPJ38" s="2100"/>
      <c r="EPK38" s="2100"/>
      <c r="EPL38" s="2100"/>
      <c r="EPM38" s="2100"/>
      <c r="EPN38" s="2100"/>
      <c r="EPO38" s="2100"/>
      <c r="EPP38" s="2100"/>
      <c r="EPQ38" s="2100"/>
      <c r="EPR38" s="2100"/>
      <c r="EPS38" s="2100"/>
      <c r="EPT38" s="2100"/>
      <c r="EPU38" s="2100"/>
      <c r="EPV38" s="2100"/>
      <c r="EPW38" s="2100"/>
      <c r="EPX38" s="2100"/>
      <c r="EPY38" s="2100"/>
      <c r="EPZ38" s="2100"/>
      <c r="EQA38" s="2100"/>
      <c r="EQB38" s="2100"/>
      <c r="EQC38" s="2100"/>
      <c r="EQD38" s="2100"/>
      <c r="EQE38" s="2100"/>
      <c r="EQF38" s="2100"/>
      <c r="EQG38" s="2100"/>
      <c r="EQH38" s="2100"/>
      <c r="EQI38" s="2100"/>
      <c r="EQJ38" s="2100"/>
      <c r="EQK38" s="2100"/>
      <c r="EQL38" s="2100"/>
      <c r="EQM38" s="2100"/>
      <c r="EQN38" s="2100"/>
      <c r="EQO38" s="2100"/>
      <c r="EQP38" s="2100"/>
      <c r="EQQ38" s="2100"/>
      <c r="EQR38" s="2100"/>
      <c r="EQS38" s="2100"/>
      <c r="EQT38" s="2100"/>
      <c r="EQU38" s="2100"/>
      <c r="EQV38" s="2100"/>
      <c r="EQW38" s="2100"/>
      <c r="EQX38" s="2100"/>
      <c r="EQY38" s="2100"/>
      <c r="EQZ38" s="2100"/>
      <c r="ERA38" s="2100"/>
      <c r="ERB38" s="2100"/>
      <c r="ERC38" s="2100"/>
      <c r="ERD38" s="2100"/>
      <c r="ERE38" s="2100"/>
      <c r="ERF38" s="2100"/>
      <c r="ERG38" s="2100"/>
      <c r="ERH38" s="2100"/>
      <c r="ERI38" s="2100"/>
      <c r="ERJ38" s="2100"/>
      <c r="ERK38" s="2100"/>
      <c r="ERL38" s="2100"/>
      <c r="ERM38" s="2100"/>
      <c r="ERN38" s="2100"/>
      <c r="ERO38" s="2100"/>
      <c r="ERP38" s="2100"/>
      <c r="ERQ38" s="2100"/>
      <c r="ERR38" s="2100"/>
      <c r="ERS38" s="2100"/>
      <c r="ERT38" s="2100"/>
      <c r="ERU38" s="2100"/>
      <c r="ERV38" s="2100"/>
      <c r="ERW38" s="2100"/>
      <c r="ERX38" s="2100"/>
      <c r="ERY38" s="2100"/>
      <c r="ERZ38" s="2100"/>
      <c r="ESA38" s="2100"/>
      <c r="ESB38" s="2100"/>
      <c r="ESC38" s="2100"/>
      <c r="ESD38" s="2100"/>
      <c r="ESE38" s="2100"/>
      <c r="ESF38" s="2100"/>
      <c r="ESG38" s="2100"/>
      <c r="ESH38" s="2100"/>
      <c r="ESI38" s="2100"/>
      <c r="ESJ38" s="2100"/>
      <c r="ESK38" s="2100"/>
      <c r="ESL38" s="2100"/>
      <c r="ESM38" s="2100"/>
      <c r="ESN38" s="2100"/>
      <c r="ESO38" s="2100"/>
      <c r="ESP38" s="2100"/>
      <c r="ESQ38" s="2100"/>
      <c r="ESR38" s="2100"/>
      <c r="ESS38" s="2100"/>
      <c r="EST38" s="2100"/>
      <c r="ESU38" s="2100"/>
      <c r="ESV38" s="2100"/>
      <c r="ESW38" s="2100"/>
      <c r="ESX38" s="2100"/>
      <c r="ESY38" s="2100"/>
      <c r="ESZ38" s="2100"/>
      <c r="ETA38" s="2100"/>
      <c r="ETB38" s="2100"/>
      <c r="ETC38" s="2100"/>
      <c r="ETD38" s="2100"/>
      <c r="ETE38" s="2100"/>
      <c r="ETF38" s="2100"/>
      <c r="ETG38" s="2100"/>
      <c r="ETH38" s="2100"/>
      <c r="ETI38" s="2100"/>
      <c r="ETJ38" s="2100"/>
      <c r="ETK38" s="2100"/>
      <c r="ETL38" s="2100"/>
      <c r="ETM38" s="2100"/>
      <c r="ETN38" s="2100"/>
      <c r="ETO38" s="2100"/>
      <c r="ETP38" s="2100"/>
      <c r="ETQ38" s="2100"/>
      <c r="ETR38" s="2100"/>
      <c r="ETS38" s="2100"/>
      <c r="ETT38" s="2100"/>
      <c r="ETU38" s="2100"/>
      <c r="ETV38" s="2100"/>
      <c r="ETW38" s="2100"/>
      <c r="ETX38" s="2100"/>
      <c r="ETY38" s="2100"/>
      <c r="ETZ38" s="2100"/>
      <c r="EUA38" s="2100"/>
      <c r="EUB38" s="2100"/>
      <c r="EUC38" s="2100"/>
      <c r="EUD38" s="2100"/>
      <c r="EUE38" s="2100"/>
      <c r="EUF38" s="2100"/>
      <c r="EUG38" s="2100"/>
      <c r="EUH38" s="2100"/>
      <c r="EUI38" s="2100"/>
      <c r="EUJ38" s="2100"/>
      <c r="EUK38" s="2100"/>
      <c r="EUL38" s="2100"/>
      <c r="EUM38" s="2100"/>
      <c r="EUN38" s="2100"/>
      <c r="EUO38" s="2100"/>
      <c r="EUP38" s="2100"/>
      <c r="EUQ38" s="2100"/>
      <c r="EUR38" s="2100"/>
      <c r="EUS38" s="2100"/>
      <c r="EUT38" s="2100"/>
      <c r="EUU38" s="2100"/>
      <c r="EUV38" s="2100"/>
      <c r="EUW38" s="2100"/>
      <c r="EUX38" s="2100"/>
      <c r="EUY38" s="2100"/>
      <c r="EUZ38" s="2100"/>
      <c r="EVA38" s="2100"/>
      <c r="EVB38" s="2100"/>
      <c r="EVC38" s="2100"/>
      <c r="EVD38" s="2100"/>
      <c r="EVE38" s="2100"/>
      <c r="EVF38" s="2100"/>
      <c r="EVG38" s="2100"/>
      <c r="EVH38" s="2100"/>
      <c r="EVI38" s="2100"/>
      <c r="EVJ38" s="2100"/>
      <c r="EVK38" s="2100"/>
      <c r="EVL38" s="2100"/>
      <c r="EVM38" s="2100"/>
      <c r="EVN38" s="2100"/>
      <c r="EVO38" s="2100"/>
      <c r="EVP38" s="2100"/>
      <c r="EVQ38" s="2100"/>
      <c r="EVR38" s="2100"/>
      <c r="EVS38" s="2100"/>
      <c r="EVT38" s="2100"/>
      <c r="EVU38" s="2100"/>
      <c r="EVV38" s="2100"/>
      <c r="EVW38" s="2100"/>
      <c r="EVX38" s="2100"/>
      <c r="EVY38" s="2100"/>
      <c r="EVZ38" s="2100"/>
      <c r="EWA38" s="2100"/>
      <c r="EWB38" s="2100"/>
      <c r="EWC38" s="2100"/>
      <c r="EWD38" s="2100"/>
      <c r="EWE38" s="2100"/>
      <c r="EWF38" s="2100"/>
      <c r="EWG38" s="2100"/>
      <c r="EWH38" s="2100"/>
      <c r="EWI38" s="2100"/>
      <c r="EWJ38" s="2100"/>
      <c r="EWK38" s="2100"/>
      <c r="EWL38" s="2100"/>
      <c r="EWM38" s="2100"/>
      <c r="EWN38" s="2100"/>
      <c r="EWO38" s="2100"/>
      <c r="EWP38" s="2100"/>
      <c r="EWQ38" s="2100"/>
      <c r="EWR38" s="2100"/>
      <c r="EWS38" s="2100"/>
      <c r="EWT38" s="2100"/>
      <c r="EWU38" s="2100"/>
      <c r="EWV38" s="2100"/>
      <c r="EWW38" s="2100"/>
      <c r="EWX38" s="2100"/>
      <c r="EWY38" s="2100"/>
      <c r="EWZ38" s="2100"/>
      <c r="EXA38" s="2100"/>
      <c r="EXB38" s="2100"/>
      <c r="EXC38" s="2100"/>
      <c r="EXD38" s="2100"/>
      <c r="EXE38" s="2100"/>
      <c r="EXF38" s="2100"/>
      <c r="EXG38" s="2100"/>
      <c r="EXH38" s="2100"/>
      <c r="EXI38" s="2100"/>
      <c r="EXJ38" s="2100"/>
      <c r="EXK38" s="2100"/>
      <c r="EXL38" s="2100"/>
      <c r="EXM38" s="2100"/>
      <c r="EXN38" s="2100"/>
      <c r="EXO38" s="2100"/>
      <c r="EXP38" s="2100"/>
      <c r="EXQ38" s="2100"/>
      <c r="EXR38" s="2100"/>
      <c r="EXS38" s="2100"/>
      <c r="EXT38" s="2100"/>
      <c r="EXU38" s="2100"/>
      <c r="EXV38" s="2100"/>
      <c r="EXW38" s="2100"/>
      <c r="EXX38" s="2100"/>
      <c r="EXY38" s="2100"/>
      <c r="EXZ38" s="2100"/>
      <c r="EYA38" s="2100"/>
      <c r="EYB38" s="2100"/>
      <c r="EYC38" s="2100"/>
      <c r="EYD38" s="2100"/>
      <c r="EYE38" s="2100"/>
      <c r="EYF38" s="2100"/>
      <c r="EYG38" s="2100"/>
      <c r="EYH38" s="2100"/>
      <c r="EYI38" s="2100"/>
      <c r="EYJ38" s="2100"/>
      <c r="EYK38" s="2100"/>
      <c r="EYL38" s="2100"/>
      <c r="EYM38" s="2100"/>
      <c r="EYN38" s="2100"/>
      <c r="EYO38" s="2100"/>
      <c r="EYP38" s="2100"/>
      <c r="EYQ38" s="2100"/>
      <c r="EYR38" s="2100"/>
      <c r="EYS38" s="2100"/>
      <c r="EYT38" s="2100"/>
      <c r="EYU38" s="2100"/>
      <c r="EYV38" s="2100"/>
      <c r="EYW38" s="2100"/>
      <c r="EYX38" s="2100"/>
      <c r="EYY38" s="2100"/>
      <c r="EYZ38" s="2100"/>
      <c r="EZA38" s="2100"/>
      <c r="EZB38" s="2100"/>
      <c r="EZC38" s="2100"/>
      <c r="EZD38" s="2100"/>
      <c r="EZE38" s="2100"/>
      <c r="EZF38" s="2100"/>
      <c r="EZG38" s="2100"/>
      <c r="EZH38" s="2100"/>
      <c r="EZI38" s="2100"/>
      <c r="EZJ38" s="2100"/>
      <c r="EZK38" s="2100"/>
      <c r="EZL38" s="2100"/>
      <c r="EZM38" s="2100"/>
      <c r="EZN38" s="2100"/>
      <c r="EZO38" s="2100"/>
      <c r="EZP38" s="2100"/>
      <c r="EZQ38" s="2100"/>
      <c r="EZR38" s="2100"/>
      <c r="EZS38" s="2100"/>
      <c r="EZT38" s="2100"/>
      <c r="EZU38" s="2100"/>
      <c r="EZV38" s="2100"/>
      <c r="EZW38" s="2100"/>
      <c r="EZX38" s="2100"/>
      <c r="EZY38" s="2100"/>
      <c r="EZZ38" s="2100"/>
      <c r="FAA38" s="2100"/>
      <c r="FAB38" s="2100"/>
      <c r="FAC38" s="2100"/>
      <c r="FAD38" s="2100"/>
      <c r="FAE38" s="2100"/>
      <c r="FAF38" s="2100"/>
      <c r="FAG38" s="2100"/>
      <c r="FAH38" s="2100"/>
      <c r="FAI38" s="2100"/>
      <c r="FAJ38" s="2100"/>
      <c r="FAK38" s="2100"/>
      <c r="FAL38" s="2100"/>
      <c r="FAM38" s="2100"/>
      <c r="FAN38" s="2100"/>
      <c r="FAO38" s="2100"/>
      <c r="FAP38" s="2100"/>
      <c r="FAQ38" s="2100"/>
      <c r="FAR38" s="2100"/>
      <c r="FAS38" s="2100"/>
      <c r="FAT38" s="2100"/>
      <c r="FAU38" s="2100"/>
      <c r="FAV38" s="2100"/>
      <c r="FAW38" s="2100"/>
      <c r="FAX38" s="2100"/>
      <c r="FAY38" s="2100"/>
      <c r="FAZ38" s="2100"/>
      <c r="FBA38" s="2100"/>
      <c r="FBB38" s="2100"/>
      <c r="FBC38" s="2100"/>
      <c r="FBD38" s="2100"/>
      <c r="FBE38" s="2100"/>
      <c r="FBF38" s="2100"/>
      <c r="FBG38" s="2100"/>
      <c r="FBH38" s="2100"/>
      <c r="FBI38" s="2100"/>
      <c r="FBJ38" s="2100"/>
      <c r="FBK38" s="2100"/>
      <c r="FBL38" s="2100"/>
      <c r="FBM38" s="2100"/>
      <c r="FBN38" s="2100"/>
      <c r="FBO38" s="2100"/>
      <c r="FBP38" s="2100"/>
      <c r="FBQ38" s="2100"/>
      <c r="FBR38" s="2100"/>
      <c r="FBS38" s="2100"/>
      <c r="FBT38" s="2100"/>
      <c r="FBU38" s="2100"/>
      <c r="FBV38" s="2100"/>
      <c r="FBW38" s="2100"/>
      <c r="FBX38" s="2100"/>
      <c r="FBY38" s="2100"/>
      <c r="FBZ38" s="2100"/>
      <c r="FCA38" s="2100"/>
      <c r="FCB38" s="2100"/>
      <c r="FCC38" s="2100"/>
      <c r="FCD38" s="2100"/>
      <c r="FCE38" s="2100"/>
      <c r="FCF38" s="2100"/>
      <c r="FCG38" s="2100"/>
      <c r="FCH38" s="2100"/>
      <c r="FCI38" s="2100"/>
      <c r="FCJ38" s="2100"/>
      <c r="FCK38" s="2100"/>
      <c r="FCL38" s="2100"/>
      <c r="FCM38" s="2100"/>
      <c r="FCN38" s="2100"/>
      <c r="FCO38" s="2100"/>
      <c r="FCP38" s="2100"/>
      <c r="FCQ38" s="2100"/>
      <c r="FCR38" s="2100"/>
      <c r="FCS38" s="2100"/>
      <c r="FCT38" s="2100"/>
      <c r="FCU38" s="2100"/>
      <c r="FCV38" s="2100"/>
      <c r="FCW38" s="2100"/>
      <c r="FCX38" s="2100"/>
      <c r="FCY38" s="2100"/>
      <c r="FCZ38" s="2100"/>
      <c r="FDA38" s="2100"/>
      <c r="FDB38" s="2100"/>
      <c r="FDC38" s="2100"/>
      <c r="FDD38" s="2100"/>
      <c r="FDE38" s="2100"/>
      <c r="FDF38" s="2100"/>
      <c r="FDG38" s="2100"/>
      <c r="FDH38" s="2100"/>
      <c r="FDI38" s="2100"/>
      <c r="FDJ38" s="2100"/>
      <c r="FDK38" s="2100"/>
      <c r="FDL38" s="2100"/>
      <c r="FDM38" s="2100"/>
      <c r="FDN38" s="2100"/>
      <c r="FDO38" s="2100"/>
      <c r="FDP38" s="2100"/>
      <c r="FDQ38" s="2100"/>
      <c r="FDR38" s="2100"/>
      <c r="FDS38" s="2100"/>
      <c r="FDT38" s="2100"/>
      <c r="FDU38" s="2100"/>
      <c r="FDV38" s="2100"/>
      <c r="FDW38" s="2100"/>
      <c r="FDX38" s="2100"/>
      <c r="FDY38" s="2100"/>
      <c r="FDZ38" s="2100"/>
      <c r="FEA38" s="2100"/>
      <c r="FEB38" s="2100"/>
      <c r="FEC38" s="2100"/>
      <c r="FED38" s="2100"/>
      <c r="FEE38" s="2100"/>
      <c r="FEF38" s="2100"/>
      <c r="FEG38" s="2100"/>
      <c r="FEH38" s="2100"/>
      <c r="FEI38" s="2100"/>
      <c r="FEJ38" s="2100"/>
      <c r="FEK38" s="2100"/>
      <c r="FEL38" s="2100"/>
      <c r="FEM38" s="2100"/>
      <c r="FEN38" s="2100"/>
      <c r="FEO38" s="2100"/>
      <c r="FEP38" s="2100"/>
      <c r="FEQ38" s="2100"/>
      <c r="FER38" s="2100"/>
      <c r="FES38" s="2100"/>
      <c r="FET38" s="2100"/>
      <c r="FEU38" s="2100"/>
      <c r="FEV38" s="2100"/>
      <c r="FEW38" s="2100"/>
      <c r="FEX38" s="2100"/>
      <c r="FEY38" s="2100"/>
      <c r="FEZ38" s="2100"/>
      <c r="FFA38" s="2100"/>
      <c r="FFB38" s="2100"/>
      <c r="FFC38" s="2100"/>
      <c r="FFD38" s="2100"/>
      <c r="FFE38" s="2100"/>
      <c r="FFF38" s="2100"/>
      <c r="FFG38" s="2100"/>
      <c r="FFH38" s="2100"/>
      <c r="FFI38" s="2100"/>
      <c r="FFJ38" s="2100"/>
      <c r="FFK38" s="2100"/>
      <c r="FFL38" s="2100"/>
      <c r="FFM38" s="2100"/>
      <c r="FFN38" s="2100"/>
      <c r="FFO38" s="2100"/>
      <c r="FFP38" s="2100"/>
      <c r="FFQ38" s="2100"/>
      <c r="FFR38" s="2100"/>
      <c r="FFS38" s="2100"/>
      <c r="FFT38" s="2100"/>
      <c r="FFU38" s="2100"/>
      <c r="FFV38" s="2100"/>
      <c r="FFW38" s="2100"/>
      <c r="FFX38" s="2100"/>
      <c r="FFY38" s="2100"/>
      <c r="FFZ38" s="2100"/>
      <c r="FGA38" s="2100"/>
      <c r="FGB38" s="2100"/>
      <c r="FGC38" s="2100"/>
      <c r="FGD38" s="2100"/>
      <c r="FGE38" s="2100"/>
      <c r="FGF38" s="2100"/>
      <c r="FGG38" s="2100"/>
      <c r="FGH38" s="2100"/>
      <c r="FGI38" s="2100"/>
      <c r="FGJ38" s="2100"/>
      <c r="FGK38" s="2100"/>
      <c r="FGL38" s="2100"/>
      <c r="FGM38" s="2100"/>
      <c r="FGN38" s="2100"/>
      <c r="FGO38" s="2100"/>
      <c r="FGP38" s="2100"/>
      <c r="FGQ38" s="2100"/>
      <c r="FGR38" s="2100"/>
      <c r="FGS38" s="2100"/>
      <c r="FGT38" s="2100"/>
      <c r="FGU38" s="2100"/>
      <c r="FGV38" s="2100"/>
      <c r="FGW38" s="2100"/>
      <c r="FGX38" s="2100"/>
      <c r="FGY38" s="2100"/>
      <c r="FGZ38" s="2100"/>
      <c r="FHA38" s="2100"/>
      <c r="FHB38" s="2100"/>
      <c r="FHC38" s="2100"/>
      <c r="FHD38" s="2100"/>
      <c r="FHE38" s="2100"/>
      <c r="FHF38" s="2100"/>
      <c r="FHG38" s="2100"/>
      <c r="FHH38" s="2100"/>
      <c r="FHI38" s="2100"/>
      <c r="FHJ38" s="2100"/>
      <c r="FHK38" s="2100"/>
      <c r="FHL38" s="2100"/>
      <c r="FHM38" s="2100"/>
      <c r="FHN38" s="2100"/>
      <c r="FHO38" s="2100"/>
      <c r="FHP38" s="2100"/>
      <c r="FHQ38" s="2100"/>
      <c r="FHR38" s="2100"/>
      <c r="FHS38" s="2100"/>
      <c r="FHT38" s="2100"/>
      <c r="FHU38" s="2100"/>
      <c r="FHV38" s="2100"/>
      <c r="FHW38" s="2100"/>
      <c r="FHX38" s="2100"/>
      <c r="FHY38" s="2100"/>
      <c r="FHZ38" s="2100"/>
      <c r="FIA38" s="2100"/>
      <c r="FIB38" s="2100"/>
      <c r="FIC38" s="2100"/>
      <c r="FID38" s="2100"/>
      <c r="FIE38" s="2100"/>
      <c r="FIF38" s="2100"/>
      <c r="FIG38" s="2100"/>
      <c r="FIH38" s="2100"/>
      <c r="FII38" s="2100"/>
      <c r="FIJ38" s="2100"/>
      <c r="FIK38" s="2100"/>
      <c r="FIL38" s="2100"/>
      <c r="FIM38" s="2100"/>
      <c r="FIN38" s="2100"/>
      <c r="FIO38" s="2100"/>
      <c r="FIP38" s="2100"/>
      <c r="FIQ38" s="2100"/>
      <c r="FIR38" s="2100"/>
      <c r="FIS38" s="2100"/>
      <c r="FIT38" s="2100"/>
      <c r="FIU38" s="2100"/>
      <c r="FIV38" s="2100"/>
      <c r="FIW38" s="2100"/>
      <c r="FIX38" s="2100"/>
      <c r="FIY38" s="2100"/>
      <c r="FIZ38" s="2100"/>
      <c r="FJA38" s="2100"/>
      <c r="FJB38" s="2100"/>
      <c r="FJC38" s="2100"/>
      <c r="FJD38" s="2100"/>
      <c r="FJE38" s="2100"/>
      <c r="FJF38" s="2100"/>
      <c r="FJG38" s="2100"/>
      <c r="FJH38" s="2100"/>
      <c r="FJI38" s="2100"/>
      <c r="FJJ38" s="2100"/>
      <c r="FJK38" s="2100"/>
      <c r="FJL38" s="2100"/>
      <c r="FJM38" s="2100"/>
      <c r="FJN38" s="2100"/>
      <c r="FJO38" s="2100"/>
      <c r="FJP38" s="2100"/>
      <c r="FJQ38" s="2100"/>
      <c r="FJR38" s="2100"/>
      <c r="FJS38" s="2100"/>
      <c r="FJT38" s="2100"/>
      <c r="FJU38" s="2100"/>
      <c r="FJV38" s="2100"/>
      <c r="FJW38" s="2100"/>
      <c r="FJX38" s="2100"/>
      <c r="FJY38" s="2100"/>
      <c r="FJZ38" s="2100"/>
      <c r="FKA38" s="2100"/>
      <c r="FKB38" s="2100"/>
      <c r="FKC38" s="2100"/>
      <c r="FKD38" s="2100"/>
      <c r="FKE38" s="2100"/>
      <c r="FKF38" s="2100"/>
      <c r="FKG38" s="2100"/>
      <c r="FKH38" s="2100"/>
      <c r="FKI38" s="2100"/>
      <c r="FKJ38" s="2100"/>
      <c r="FKK38" s="2100"/>
      <c r="FKL38" s="2100"/>
      <c r="FKM38" s="2100"/>
      <c r="FKN38" s="2100"/>
      <c r="FKO38" s="2100"/>
      <c r="FKP38" s="2100"/>
      <c r="FKQ38" s="2100"/>
      <c r="FKR38" s="2100"/>
      <c r="FKS38" s="2100"/>
      <c r="FKT38" s="2100"/>
      <c r="FKU38" s="2100"/>
      <c r="FKV38" s="2100"/>
      <c r="FKW38" s="2100"/>
      <c r="FKX38" s="2100"/>
      <c r="FKY38" s="2100"/>
      <c r="FKZ38" s="2100"/>
      <c r="FLA38" s="2100"/>
      <c r="FLB38" s="2100"/>
      <c r="FLC38" s="2100"/>
      <c r="FLD38" s="2100"/>
      <c r="FLE38" s="2100"/>
      <c r="FLF38" s="2100"/>
      <c r="FLG38" s="2100"/>
      <c r="FLH38" s="2100"/>
      <c r="FLI38" s="2100"/>
      <c r="FLJ38" s="2100"/>
      <c r="FLK38" s="2100"/>
      <c r="FLL38" s="2100"/>
      <c r="FLM38" s="2100"/>
      <c r="FLN38" s="2100"/>
      <c r="FLO38" s="2100"/>
      <c r="FLP38" s="2100"/>
      <c r="FLQ38" s="2100"/>
      <c r="FLR38" s="2100"/>
      <c r="FLS38" s="2100"/>
      <c r="FLT38" s="2100"/>
      <c r="FLU38" s="2100"/>
      <c r="FLV38" s="2100"/>
      <c r="FLW38" s="2100"/>
      <c r="FLX38" s="2100"/>
      <c r="FLY38" s="2100"/>
      <c r="FLZ38" s="2100"/>
      <c r="FMA38" s="2100"/>
      <c r="FMB38" s="2100"/>
      <c r="FMC38" s="2100"/>
      <c r="FMD38" s="2100"/>
      <c r="FME38" s="2100"/>
      <c r="FMF38" s="2100"/>
      <c r="FMG38" s="2100"/>
      <c r="FMH38" s="2100"/>
      <c r="FMI38" s="2100"/>
      <c r="FMJ38" s="2100"/>
      <c r="FMK38" s="2100"/>
      <c r="FML38" s="2100"/>
      <c r="FMM38" s="2100"/>
      <c r="FMN38" s="2100"/>
      <c r="FMO38" s="2100"/>
      <c r="FMP38" s="2100"/>
      <c r="FMQ38" s="2100"/>
      <c r="FMR38" s="2100"/>
      <c r="FMS38" s="2100"/>
      <c r="FMT38" s="2100"/>
      <c r="FMU38" s="2100"/>
      <c r="FMV38" s="2100"/>
      <c r="FMW38" s="2100"/>
      <c r="FMX38" s="2100"/>
      <c r="FMY38" s="2100"/>
      <c r="FMZ38" s="2100"/>
      <c r="FNA38" s="2100"/>
      <c r="FNB38" s="2100"/>
      <c r="FNC38" s="2100"/>
      <c r="FND38" s="2100"/>
      <c r="FNE38" s="2100"/>
      <c r="FNF38" s="2100"/>
      <c r="FNG38" s="2100"/>
      <c r="FNH38" s="2100"/>
      <c r="FNI38" s="2100"/>
      <c r="FNJ38" s="2100"/>
      <c r="FNK38" s="2100"/>
      <c r="FNL38" s="2100"/>
      <c r="FNM38" s="2100"/>
      <c r="FNN38" s="2100"/>
      <c r="FNO38" s="2100"/>
      <c r="FNP38" s="2100"/>
      <c r="FNQ38" s="2100"/>
      <c r="FNR38" s="2100"/>
      <c r="FNS38" s="2100"/>
      <c r="FNT38" s="2100"/>
      <c r="FNU38" s="2100"/>
      <c r="FNV38" s="2100"/>
      <c r="FNW38" s="2100"/>
      <c r="FNX38" s="2100"/>
      <c r="FNY38" s="2100"/>
      <c r="FNZ38" s="2100"/>
      <c r="FOA38" s="2100"/>
      <c r="FOB38" s="2100"/>
      <c r="FOC38" s="2100"/>
      <c r="FOD38" s="2100"/>
      <c r="FOE38" s="2100"/>
      <c r="FOF38" s="2100"/>
      <c r="FOG38" s="2100"/>
      <c r="FOH38" s="2100"/>
      <c r="FOI38" s="2100"/>
      <c r="FOJ38" s="2100"/>
      <c r="FOK38" s="2100"/>
      <c r="FOL38" s="2100"/>
      <c r="FOM38" s="2100"/>
      <c r="FON38" s="2100"/>
      <c r="FOO38" s="2100"/>
      <c r="FOP38" s="2100"/>
      <c r="FOQ38" s="2100"/>
      <c r="FOR38" s="2100"/>
      <c r="FOS38" s="2100"/>
      <c r="FOT38" s="2100"/>
      <c r="FOU38" s="2100"/>
      <c r="FOV38" s="2100"/>
      <c r="FOW38" s="2100"/>
      <c r="FOX38" s="2100"/>
      <c r="FOY38" s="2100"/>
      <c r="FOZ38" s="2100"/>
      <c r="FPA38" s="2100"/>
      <c r="FPB38" s="2100"/>
      <c r="FPC38" s="2100"/>
      <c r="FPD38" s="2100"/>
      <c r="FPE38" s="2100"/>
      <c r="FPF38" s="2100"/>
      <c r="FPG38" s="2100"/>
      <c r="FPH38" s="2100"/>
      <c r="FPI38" s="2100"/>
      <c r="FPJ38" s="2100"/>
      <c r="FPK38" s="2100"/>
      <c r="FPL38" s="2100"/>
      <c r="FPM38" s="2100"/>
      <c r="FPN38" s="2100"/>
      <c r="FPO38" s="2100"/>
      <c r="FPP38" s="2100"/>
      <c r="FPQ38" s="2100"/>
      <c r="FPR38" s="2100"/>
      <c r="FPS38" s="2100"/>
      <c r="FPT38" s="2100"/>
      <c r="FPU38" s="2100"/>
      <c r="FPV38" s="2100"/>
      <c r="FPW38" s="2100"/>
      <c r="FPX38" s="2100"/>
      <c r="FPY38" s="2100"/>
      <c r="FPZ38" s="2100"/>
      <c r="FQA38" s="2100"/>
      <c r="FQB38" s="2100"/>
      <c r="FQC38" s="2100"/>
      <c r="FQD38" s="2100"/>
      <c r="FQE38" s="2100"/>
      <c r="FQF38" s="2100"/>
      <c r="FQG38" s="2100"/>
      <c r="FQH38" s="2100"/>
      <c r="FQI38" s="2100"/>
      <c r="FQJ38" s="2100"/>
      <c r="FQK38" s="2100"/>
      <c r="FQL38" s="2100"/>
      <c r="FQM38" s="2100"/>
      <c r="FQN38" s="2100"/>
      <c r="FQO38" s="2100"/>
      <c r="FQP38" s="2100"/>
      <c r="FQQ38" s="2100"/>
      <c r="FQR38" s="2100"/>
      <c r="FQS38" s="2100"/>
      <c r="FQT38" s="2100"/>
      <c r="FQU38" s="2100"/>
      <c r="FQV38" s="2100"/>
      <c r="FQW38" s="2100"/>
      <c r="FQX38" s="2100"/>
      <c r="FQY38" s="2100"/>
      <c r="FQZ38" s="2100"/>
      <c r="FRA38" s="2100"/>
      <c r="FRB38" s="2100"/>
      <c r="FRC38" s="2100"/>
      <c r="FRD38" s="2100"/>
      <c r="FRE38" s="2100"/>
      <c r="FRF38" s="2100"/>
      <c r="FRG38" s="2100"/>
      <c r="FRH38" s="2100"/>
      <c r="FRI38" s="2100"/>
      <c r="FRJ38" s="2100"/>
      <c r="FRK38" s="2100"/>
      <c r="FRL38" s="2100"/>
      <c r="FRM38" s="2100"/>
      <c r="FRN38" s="2100"/>
      <c r="FRO38" s="2100"/>
      <c r="FRP38" s="2100"/>
      <c r="FRQ38" s="2100"/>
      <c r="FRR38" s="2100"/>
      <c r="FRS38" s="2100"/>
      <c r="FRT38" s="2100"/>
      <c r="FRU38" s="2100"/>
      <c r="FRV38" s="2100"/>
      <c r="FRW38" s="2100"/>
      <c r="FRX38" s="2100"/>
      <c r="FRY38" s="2100"/>
      <c r="FRZ38" s="2100"/>
      <c r="FSA38" s="2100"/>
      <c r="FSB38" s="2100"/>
      <c r="FSC38" s="2100"/>
      <c r="FSD38" s="2100"/>
      <c r="FSE38" s="2100"/>
      <c r="FSF38" s="2100"/>
      <c r="FSG38" s="2100"/>
      <c r="FSH38" s="2100"/>
      <c r="FSI38" s="2100"/>
      <c r="FSJ38" s="2100"/>
      <c r="FSK38" s="2100"/>
      <c r="FSL38" s="2100"/>
      <c r="FSM38" s="2100"/>
      <c r="FSN38" s="2100"/>
      <c r="FSO38" s="2100"/>
      <c r="FSP38" s="2100"/>
      <c r="FSQ38" s="2100"/>
      <c r="FSR38" s="2100"/>
      <c r="FSS38" s="2100"/>
      <c r="FST38" s="2100"/>
      <c r="FSU38" s="2100"/>
      <c r="FSV38" s="2100"/>
      <c r="FSW38" s="2100"/>
      <c r="FSX38" s="2100"/>
      <c r="FSY38" s="2100"/>
      <c r="FSZ38" s="2100"/>
      <c r="FTA38" s="2100"/>
      <c r="FTB38" s="2100"/>
      <c r="FTC38" s="2100"/>
      <c r="FTD38" s="2100"/>
      <c r="FTE38" s="2100"/>
      <c r="FTF38" s="2100"/>
      <c r="FTG38" s="2100"/>
      <c r="FTH38" s="2100"/>
      <c r="FTI38" s="2100"/>
      <c r="FTJ38" s="2100"/>
      <c r="FTK38" s="2100"/>
      <c r="FTL38" s="2100"/>
      <c r="FTM38" s="2100"/>
      <c r="FTN38" s="2100"/>
      <c r="FTO38" s="2100"/>
      <c r="FTP38" s="2100"/>
      <c r="FTQ38" s="2100"/>
      <c r="FTR38" s="2100"/>
      <c r="FTS38" s="2100"/>
      <c r="FTT38" s="2100"/>
      <c r="FTU38" s="2100"/>
      <c r="FTV38" s="2100"/>
      <c r="FTW38" s="2100"/>
      <c r="FTX38" s="2100"/>
      <c r="FTY38" s="2100"/>
      <c r="FTZ38" s="2100"/>
      <c r="FUA38" s="2100"/>
      <c r="FUB38" s="2100"/>
      <c r="FUC38" s="2100"/>
      <c r="FUD38" s="2100"/>
      <c r="FUE38" s="2100"/>
      <c r="FUF38" s="2100"/>
      <c r="FUG38" s="2100"/>
      <c r="FUH38" s="2100"/>
      <c r="FUI38" s="2100"/>
      <c r="FUJ38" s="2100"/>
      <c r="FUK38" s="2100"/>
      <c r="FUL38" s="2100"/>
      <c r="FUM38" s="2100"/>
      <c r="FUN38" s="2100"/>
      <c r="FUO38" s="2100"/>
      <c r="FUP38" s="2100"/>
      <c r="FUQ38" s="2100"/>
      <c r="FUR38" s="2100"/>
      <c r="FUS38" s="2100"/>
      <c r="FUT38" s="2100"/>
      <c r="FUU38" s="2100"/>
      <c r="FUV38" s="2100"/>
      <c r="FUW38" s="2100"/>
      <c r="FUX38" s="2100"/>
      <c r="FUY38" s="2100"/>
      <c r="FUZ38" s="2100"/>
      <c r="FVA38" s="2100"/>
      <c r="FVB38" s="2100"/>
      <c r="FVC38" s="2100"/>
      <c r="FVD38" s="2100"/>
      <c r="FVE38" s="2100"/>
      <c r="FVF38" s="2100"/>
      <c r="FVG38" s="2100"/>
      <c r="FVH38" s="2100"/>
      <c r="FVI38" s="2100"/>
      <c r="FVJ38" s="2100"/>
      <c r="FVK38" s="2100"/>
      <c r="FVL38" s="2100"/>
      <c r="FVM38" s="2100"/>
      <c r="FVN38" s="2100"/>
      <c r="FVO38" s="2100"/>
      <c r="FVP38" s="2100"/>
      <c r="FVQ38" s="2100"/>
      <c r="FVR38" s="2100"/>
      <c r="FVS38" s="2100"/>
      <c r="FVT38" s="2100"/>
      <c r="FVU38" s="2100"/>
      <c r="FVV38" s="2100"/>
      <c r="FVW38" s="2100"/>
      <c r="FVX38" s="2100"/>
      <c r="FVY38" s="2100"/>
      <c r="FVZ38" s="2100"/>
      <c r="FWA38" s="2100"/>
      <c r="FWB38" s="2100"/>
      <c r="FWC38" s="2100"/>
      <c r="FWD38" s="2100"/>
      <c r="FWE38" s="2100"/>
      <c r="FWF38" s="2100"/>
      <c r="FWG38" s="2100"/>
      <c r="FWH38" s="2100"/>
      <c r="FWI38" s="2100"/>
      <c r="FWJ38" s="2100"/>
      <c r="FWK38" s="2100"/>
      <c r="FWL38" s="2100"/>
      <c r="FWM38" s="2100"/>
      <c r="FWN38" s="2100"/>
      <c r="FWO38" s="2100"/>
      <c r="FWP38" s="2100"/>
      <c r="FWQ38" s="2100"/>
      <c r="FWR38" s="2100"/>
      <c r="FWS38" s="2100"/>
      <c r="FWT38" s="2100"/>
      <c r="FWU38" s="2100"/>
      <c r="FWV38" s="2100"/>
      <c r="FWW38" s="2100"/>
      <c r="FWX38" s="2100"/>
      <c r="FWY38" s="2100"/>
      <c r="FWZ38" s="2100"/>
      <c r="FXA38" s="2100"/>
      <c r="FXB38" s="2100"/>
      <c r="FXC38" s="2100"/>
      <c r="FXD38" s="2100"/>
      <c r="FXE38" s="2100"/>
      <c r="FXF38" s="2100"/>
      <c r="FXG38" s="2100"/>
      <c r="FXH38" s="2100"/>
      <c r="FXI38" s="2100"/>
      <c r="FXJ38" s="2100"/>
      <c r="FXK38" s="2100"/>
      <c r="FXL38" s="2100"/>
      <c r="FXM38" s="2100"/>
      <c r="FXN38" s="2100"/>
      <c r="FXO38" s="2100"/>
      <c r="FXP38" s="2100"/>
      <c r="FXQ38" s="2100"/>
      <c r="FXR38" s="2100"/>
      <c r="FXS38" s="2100"/>
      <c r="FXT38" s="2100"/>
      <c r="FXU38" s="2100"/>
      <c r="FXV38" s="2100"/>
      <c r="FXW38" s="2100"/>
      <c r="FXX38" s="2100"/>
      <c r="FXY38" s="2100"/>
      <c r="FXZ38" s="2100"/>
      <c r="FYA38" s="2100"/>
      <c r="FYB38" s="2100"/>
      <c r="FYC38" s="2100"/>
      <c r="FYD38" s="2100"/>
      <c r="FYE38" s="2100"/>
      <c r="FYF38" s="2100"/>
      <c r="FYG38" s="2100"/>
      <c r="FYH38" s="2100"/>
      <c r="FYI38" s="2100"/>
      <c r="FYJ38" s="2100"/>
      <c r="FYK38" s="2100"/>
      <c r="FYL38" s="2100"/>
      <c r="FYM38" s="2100"/>
      <c r="FYN38" s="2100"/>
      <c r="FYO38" s="2100"/>
      <c r="FYP38" s="2100"/>
      <c r="FYQ38" s="2100"/>
      <c r="FYR38" s="2100"/>
      <c r="FYS38" s="2100"/>
      <c r="FYT38" s="2100"/>
      <c r="FYU38" s="2100"/>
      <c r="FYV38" s="2100"/>
      <c r="FYW38" s="2100"/>
      <c r="FYX38" s="2100"/>
      <c r="FYY38" s="2100"/>
      <c r="FYZ38" s="2100"/>
      <c r="FZA38" s="2100"/>
      <c r="FZB38" s="2100"/>
      <c r="FZC38" s="2100"/>
      <c r="FZD38" s="2100"/>
      <c r="FZE38" s="2100"/>
      <c r="FZF38" s="2100"/>
      <c r="FZG38" s="2100"/>
      <c r="FZH38" s="2100"/>
      <c r="FZI38" s="2100"/>
      <c r="FZJ38" s="2100"/>
      <c r="FZK38" s="2100"/>
      <c r="FZL38" s="2100"/>
      <c r="FZM38" s="2100"/>
      <c r="FZN38" s="2100"/>
      <c r="FZO38" s="2100"/>
      <c r="FZP38" s="2100"/>
      <c r="FZQ38" s="2100"/>
      <c r="FZR38" s="2100"/>
      <c r="FZS38" s="2100"/>
      <c r="FZT38" s="2100"/>
      <c r="FZU38" s="2100"/>
      <c r="FZV38" s="2100"/>
      <c r="FZW38" s="2100"/>
      <c r="FZX38" s="2100"/>
      <c r="FZY38" s="2100"/>
      <c r="FZZ38" s="2100"/>
      <c r="GAA38" s="2100"/>
      <c r="GAB38" s="2100"/>
      <c r="GAC38" s="2100"/>
      <c r="GAD38" s="2100"/>
      <c r="GAE38" s="2100"/>
      <c r="GAF38" s="2100"/>
      <c r="GAG38" s="2100"/>
      <c r="GAH38" s="2100"/>
      <c r="GAI38" s="2100"/>
      <c r="GAJ38" s="2100"/>
      <c r="GAK38" s="2100"/>
      <c r="GAL38" s="2100"/>
      <c r="GAM38" s="2100"/>
      <c r="GAN38" s="2100"/>
      <c r="GAO38" s="2100"/>
      <c r="GAP38" s="2100"/>
      <c r="GAQ38" s="2100"/>
      <c r="GAR38" s="2100"/>
      <c r="GAS38" s="2100"/>
      <c r="GAT38" s="2100"/>
      <c r="GAU38" s="2100"/>
      <c r="GAV38" s="2100"/>
      <c r="GAW38" s="2100"/>
      <c r="GAX38" s="2100"/>
      <c r="GAY38" s="2100"/>
      <c r="GAZ38" s="2100"/>
      <c r="GBA38" s="2100"/>
      <c r="GBB38" s="2100"/>
      <c r="GBC38" s="2100"/>
      <c r="GBD38" s="2100"/>
      <c r="GBE38" s="2100"/>
      <c r="GBF38" s="2100"/>
      <c r="GBG38" s="2100"/>
      <c r="GBH38" s="2100"/>
      <c r="GBI38" s="2100"/>
      <c r="GBJ38" s="2100"/>
      <c r="GBK38" s="2100"/>
      <c r="GBL38" s="2100"/>
      <c r="GBM38" s="2100"/>
      <c r="GBN38" s="2100"/>
      <c r="GBO38" s="2100"/>
      <c r="GBP38" s="2100"/>
      <c r="GBQ38" s="2100"/>
      <c r="GBR38" s="2100"/>
      <c r="GBS38" s="2100"/>
      <c r="GBT38" s="2100"/>
      <c r="GBU38" s="2100"/>
      <c r="GBV38" s="2100"/>
      <c r="GBW38" s="2100"/>
      <c r="GBX38" s="2100"/>
      <c r="GBY38" s="2100"/>
      <c r="GBZ38" s="2100"/>
      <c r="GCA38" s="2100"/>
      <c r="GCB38" s="2100"/>
      <c r="GCC38" s="2100"/>
      <c r="GCD38" s="2100"/>
      <c r="GCE38" s="2100"/>
      <c r="GCF38" s="2100"/>
      <c r="GCG38" s="2100"/>
      <c r="GCH38" s="2100"/>
      <c r="GCI38" s="2100"/>
      <c r="GCJ38" s="2100"/>
      <c r="GCK38" s="2100"/>
      <c r="GCL38" s="2100"/>
      <c r="GCM38" s="2100"/>
      <c r="GCN38" s="2100"/>
      <c r="GCO38" s="2100"/>
      <c r="GCP38" s="2100"/>
      <c r="GCQ38" s="2100"/>
      <c r="GCR38" s="2100"/>
      <c r="GCS38" s="2100"/>
      <c r="GCT38" s="2100"/>
      <c r="GCU38" s="2100"/>
      <c r="GCV38" s="2100"/>
      <c r="GCW38" s="2100"/>
      <c r="GCX38" s="2100"/>
      <c r="GCY38" s="2100"/>
      <c r="GCZ38" s="2100"/>
      <c r="GDA38" s="2100"/>
      <c r="GDB38" s="2100"/>
      <c r="GDC38" s="2100"/>
      <c r="GDD38" s="2100"/>
      <c r="GDE38" s="2100"/>
      <c r="GDF38" s="2100"/>
      <c r="GDG38" s="2100"/>
      <c r="GDH38" s="2100"/>
      <c r="GDI38" s="2100"/>
      <c r="GDJ38" s="2100"/>
      <c r="GDK38" s="2100"/>
      <c r="GDL38" s="2100"/>
      <c r="GDM38" s="2100"/>
      <c r="GDN38" s="2100"/>
      <c r="GDO38" s="2100"/>
      <c r="GDP38" s="2100"/>
      <c r="GDQ38" s="2100"/>
      <c r="GDR38" s="2100"/>
      <c r="GDS38" s="2100"/>
      <c r="GDT38" s="2100"/>
      <c r="GDU38" s="2100"/>
      <c r="GDV38" s="2100"/>
      <c r="GDW38" s="2100"/>
      <c r="GDX38" s="2100"/>
      <c r="GDY38" s="2100"/>
      <c r="GDZ38" s="2100"/>
      <c r="GEA38" s="2100"/>
      <c r="GEB38" s="2100"/>
      <c r="GEC38" s="2100"/>
      <c r="GED38" s="2100"/>
      <c r="GEE38" s="2100"/>
      <c r="GEF38" s="2100"/>
      <c r="GEG38" s="2100"/>
      <c r="GEH38" s="2100"/>
      <c r="GEI38" s="2100"/>
      <c r="GEJ38" s="2100"/>
      <c r="GEK38" s="2100"/>
      <c r="GEL38" s="2100"/>
      <c r="GEM38" s="2100"/>
      <c r="GEN38" s="2100"/>
      <c r="GEO38" s="2100"/>
      <c r="GEP38" s="2100"/>
      <c r="GEQ38" s="2100"/>
      <c r="GER38" s="2100"/>
      <c r="GES38" s="2100"/>
      <c r="GET38" s="2100"/>
      <c r="GEU38" s="2100"/>
      <c r="GEV38" s="2100"/>
      <c r="GEW38" s="2100"/>
      <c r="GEX38" s="2100"/>
      <c r="GEY38" s="2100"/>
      <c r="GEZ38" s="2100"/>
      <c r="GFA38" s="2100"/>
      <c r="GFB38" s="2100"/>
      <c r="GFC38" s="2100"/>
      <c r="GFD38" s="2100"/>
      <c r="GFE38" s="2100"/>
      <c r="GFF38" s="2100"/>
      <c r="GFG38" s="2100"/>
      <c r="GFH38" s="2100"/>
      <c r="GFI38" s="2100"/>
      <c r="GFJ38" s="2100"/>
      <c r="GFK38" s="2100"/>
      <c r="GFL38" s="2100"/>
      <c r="GFM38" s="2100"/>
      <c r="GFN38" s="2100"/>
      <c r="GFO38" s="2100"/>
      <c r="GFP38" s="2100"/>
      <c r="GFQ38" s="2100"/>
      <c r="GFR38" s="2100"/>
      <c r="GFS38" s="2100"/>
      <c r="GFT38" s="2100"/>
      <c r="GFU38" s="2100"/>
      <c r="GFV38" s="2100"/>
      <c r="GFW38" s="2100"/>
      <c r="GFX38" s="2100"/>
      <c r="GFY38" s="2100"/>
      <c r="GFZ38" s="2100"/>
      <c r="GGA38" s="2100"/>
      <c r="GGB38" s="2100"/>
      <c r="GGC38" s="2100"/>
      <c r="GGD38" s="2100"/>
      <c r="GGE38" s="2100"/>
      <c r="GGF38" s="2100"/>
      <c r="GGG38" s="2100"/>
      <c r="GGH38" s="2100"/>
      <c r="GGI38" s="2100"/>
      <c r="GGJ38" s="2100"/>
      <c r="GGK38" s="2100"/>
      <c r="GGL38" s="2100"/>
      <c r="GGM38" s="2100"/>
      <c r="GGN38" s="2100"/>
      <c r="GGO38" s="2100"/>
      <c r="GGP38" s="2100"/>
      <c r="GGQ38" s="2100"/>
      <c r="GGR38" s="2100"/>
      <c r="GGS38" s="2100"/>
      <c r="GGT38" s="2100"/>
      <c r="GGU38" s="2100"/>
      <c r="GGV38" s="2100"/>
      <c r="GGW38" s="2100"/>
      <c r="GGX38" s="2100"/>
      <c r="GGY38" s="2100"/>
      <c r="GGZ38" s="2100"/>
      <c r="GHA38" s="2100"/>
      <c r="GHB38" s="2100"/>
      <c r="GHC38" s="2100"/>
      <c r="GHD38" s="2100"/>
      <c r="GHE38" s="2100"/>
      <c r="GHF38" s="2100"/>
      <c r="GHG38" s="2100"/>
      <c r="GHH38" s="2100"/>
      <c r="GHI38" s="2100"/>
      <c r="GHJ38" s="2100"/>
      <c r="GHK38" s="2100"/>
      <c r="GHL38" s="2100"/>
      <c r="GHM38" s="2100"/>
      <c r="GHN38" s="2100"/>
      <c r="GHO38" s="2100"/>
      <c r="GHP38" s="2100"/>
      <c r="GHQ38" s="2100"/>
      <c r="GHR38" s="2100"/>
      <c r="GHS38" s="2100"/>
      <c r="GHT38" s="2100"/>
      <c r="GHU38" s="2100"/>
      <c r="GHV38" s="2100"/>
      <c r="GHW38" s="2100"/>
      <c r="GHX38" s="2100"/>
      <c r="GHY38" s="2100"/>
      <c r="GHZ38" s="2100"/>
      <c r="GIA38" s="2100"/>
      <c r="GIB38" s="2100"/>
      <c r="GIC38" s="2100"/>
      <c r="GID38" s="2100"/>
      <c r="GIE38" s="2100"/>
      <c r="GIF38" s="2100"/>
      <c r="GIG38" s="2100"/>
      <c r="GIH38" s="2100"/>
      <c r="GII38" s="2100"/>
      <c r="GIJ38" s="2100"/>
      <c r="GIK38" s="2100"/>
      <c r="GIL38" s="2100"/>
      <c r="GIM38" s="2100"/>
      <c r="GIN38" s="2100"/>
      <c r="GIO38" s="2100"/>
      <c r="GIP38" s="2100"/>
      <c r="GIQ38" s="2100"/>
      <c r="GIR38" s="2100"/>
      <c r="GIS38" s="2100"/>
      <c r="GIT38" s="2100"/>
      <c r="GIU38" s="2100"/>
      <c r="GIV38" s="2100"/>
      <c r="GIW38" s="2100"/>
      <c r="GIX38" s="2100"/>
      <c r="GIY38" s="2100"/>
      <c r="GIZ38" s="2100"/>
      <c r="GJA38" s="2100"/>
      <c r="GJB38" s="2100"/>
      <c r="GJC38" s="2100"/>
      <c r="GJD38" s="2100"/>
      <c r="GJE38" s="2100"/>
      <c r="GJF38" s="2100"/>
      <c r="GJG38" s="2100"/>
      <c r="GJH38" s="2100"/>
      <c r="GJI38" s="2100"/>
      <c r="GJJ38" s="2100"/>
      <c r="GJK38" s="2100"/>
      <c r="GJL38" s="2100"/>
      <c r="GJM38" s="2100"/>
      <c r="GJN38" s="2100"/>
      <c r="GJO38" s="2100"/>
      <c r="GJP38" s="2100"/>
      <c r="GJQ38" s="2100"/>
      <c r="GJR38" s="2100"/>
      <c r="GJS38" s="2100"/>
      <c r="GJT38" s="2100"/>
      <c r="GJU38" s="2100"/>
      <c r="GJV38" s="2100"/>
      <c r="GJW38" s="2100"/>
      <c r="GJX38" s="2100"/>
      <c r="GJY38" s="2100"/>
      <c r="GJZ38" s="2100"/>
      <c r="GKA38" s="2100"/>
      <c r="GKB38" s="2100"/>
      <c r="GKC38" s="2100"/>
      <c r="GKD38" s="2100"/>
      <c r="GKE38" s="2100"/>
      <c r="GKF38" s="2100"/>
      <c r="GKG38" s="2100"/>
      <c r="GKH38" s="2100"/>
      <c r="GKI38" s="2100"/>
      <c r="GKJ38" s="2100"/>
      <c r="GKK38" s="2100"/>
      <c r="GKL38" s="2100"/>
      <c r="GKM38" s="2100"/>
      <c r="GKN38" s="2100"/>
      <c r="GKO38" s="2100"/>
      <c r="GKP38" s="2100"/>
      <c r="GKQ38" s="2100"/>
      <c r="GKR38" s="2100"/>
      <c r="GKS38" s="2100"/>
      <c r="GKT38" s="2100"/>
      <c r="GKU38" s="2100"/>
      <c r="GKV38" s="2100"/>
      <c r="GKW38" s="2100"/>
      <c r="GKX38" s="2100"/>
      <c r="GKY38" s="2100"/>
      <c r="GKZ38" s="2100"/>
      <c r="GLA38" s="2100"/>
      <c r="GLB38" s="2100"/>
      <c r="GLC38" s="2100"/>
      <c r="GLD38" s="2100"/>
      <c r="GLE38" s="2100"/>
      <c r="GLF38" s="2100"/>
      <c r="GLG38" s="2100"/>
      <c r="GLH38" s="2100"/>
      <c r="GLI38" s="2100"/>
      <c r="GLJ38" s="2100"/>
      <c r="GLK38" s="2100"/>
      <c r="GLL38" s="2100"/>
      <c r="GLM38" s="2100"/>
      <c r="GLN38" s="2100"/>
      <c r="GLO38" s="2100"/>
      <c r="GLP38" s="2100"/>
      <c r="GLQ38" s="2100"/>
      <c r="GLR38" s="2100"/>
      <c r="GLS38" s="2100"/>
      <c r="GLT38" s="2100"/>
      <c r="GLU38" s="2100"/>
      <c r="GLV38" s="2100"/>
      <c r="GLW38" s="2100"/>
      <c r="GLX38" s="2100"/>
      <c r="GLY38" s="2100"/>
      <c r="GLZ38" s="2100"/>
      <c r="GMA38" s="2100"/>
      <c r="GMB38" s="2100"/>
      <c r="GMC38" s="2100"/>
      <c r="GMD38" s="2100"/>
      <c r="GME38" s="2100"/>
      <c r="GMF38" s="2100"/>
      <c r="GMG38" s="2100"/>
      <c r="GMH38" s="2100"/>
      <c r="GMI38" s="2100"/>
      <c r="GMJ38" s="2100"/>
      <c r="GMK38" s="2100"/>
      <c r="GML38" s="2100"/>
      <c r="GMM38" s="2100"/>
      <c r="GMN38" s="2100"/>
      <c r="GMO38" s="2100"/>
      <c r="GMP38" s="2100"/>
      <c r="GMQ38" s="2100"/>
      <c r="GMR38" s="2100"/>
      <c r="GMS38" s="2100"/>
      <c r="GMT38" s="2100"/>
      <c r="GMU38" s="2100"/>
      <c r="GMV38" s="2100"/>
      <c r="GMW38" s="2100"/>
      <c r="GMX38" s="2100"/>
      <c r="GMY38" s="2100"/>
      <c r="GMZ38" s="2100"/>
      <c r="GNA38" s="2100"/>
      <c r="GNB38" s="2100"/>
      <c r="GNC38" s="2100"/>
      <c r="GND38" s="2100"/>
      <c r="GNE38" s="2100"/>
      <c r="GNF38" s="2100"/>
      <c r="GNG38" s="2100"/>
      <c r="GNH38" s="2100"/>
      <c r="GNI38" s="2100"/>
      <c r="GNJ38" s="2100"/>
      <c r="GNK38" s="2100"/>
      <c r="GNL38" s="2100"/>
      <c r="GNM38" s="2100"/>
      <c r="GNN38" s="2100"/>
      <c r="GNO38" s="2100"/>
      <c r="GNP38" s="2100"/>
      <c r="GNQ38" s="2100"/>
      <c r="GNR38" s="2100"/>
      <c r="GNS38" s="2100"/>
      <c r="GNT38" s="2100"/>
      <c r="GNU38" s="2100"/>
      <c r="GNV38" s="2100"/>
      <c r="GNW38" s="2100"/>
      <c r="GNX38" s="2100"/>
      <c r="GNY38" s="2100"/>
      <c r="GNZ38" s="2100"/>
      <c r="GOA38" s="2100"/>
      <c r="GOB38" s="2100"/>
      <c r="GOC38" s="2100"/>
      <c r="GOD38" s="2100"/>
      <c r="GOE38" s="2100"/>
      <c r="GOF38" s="2100"/>
      <c r="GOG38" s="2100"/>
      <c r="GOH38" s="2100"/>
      <c r="GOI38" s="2100"/>
      <c r="GOJ38" s="2100"/>
      <c r="GOK38" s="2100"/>
      <c r="GOL38" s="2100"/>
      <c r="GOM38" s="2100"/>
      <c r="GON38" s="2100"/>
      <c r="GOO38" s="2100"/>
      <c r="GOP38" s="2100"/>
      <c r="GOQ38" s="2100"/>
      <c r="GOR38" s="2100"/>
      <c r="GOS38" s="2100"/>
      <c r="GOT38" s="2100"/>
      <c r="GOU38" s="2100"/>
      <c r="GOV38" s="2100"/>
      <c r="GOW38" s="2100"/>
      <c r="GOX38" s="2100"/>
      <c r="GOY38" s="2100"/>
      <c r="GOZ38" s="2100"/>
      <c r="GPA38" s="2100"/>
      <c r="GPB38" s="2100"/>
      <c r="GPC38" s="2100"/>
      <c r="GPD38" s="2100"/>
      <c r="GPE38" s="2100"/>
      <c r="GPF38" s="2100"/>
      <c r="GPG38" s="2100"/>
      <c r="GPH38" s="2100"/>
      <c r="GPI38" s="2100"/>
      <c r="GPJ38" s="2100"/>
      <c r="GPK38" s="2100"/>
      <c r="GPL38" s="2100"/>
      <c r="GPM38" s="2100"/>
      <c r="GPN38" s="2100"/>
      <c r="GPO38" s="2100"/>
      <c r="GPP38" s="2100"/>
      <c r="GPQ38" s="2100"/>
      <c r="GPR38" s="2100"/>
      <c r="GPS38" s="2100"/>
      <c r="GPT38" s="2100"/>
      <c r="GPU38" s="2100"/>
      <c r="GPV38" s="2100"/>
      <c r="GPW38" s="2100"/>
      <c r="GPX38" s="2100"/>
      <c r="GPY38" s="2100"/>
      <c r="GPZ38" s="2100"/>
      <c r="GQA38" s="2100"/>
      <c r="GQB38" s="2100"/>
      <c r="GQC38" s="2100"/>
      <c r="GQD38" s="2100"/>
      <c r="GQE38" s="2100"/>
      <c r="GQF38" s="2100"/>
      <c r="GQG38" s="2100"/>
      <c r="GQH38" s="2100"/>
      <c r="GQI38" s="2100"/>
      <c r="GQJ38" s="2100"/>
      <c r="GQK38" s="2100"/>
      <c r="GQL38" s="2100"/>
      <c r="GQM38" s="2100"/>
      <c r="GQN38" s="2100"/>
      <c r="GQO38" s="2100"/>
      <c r="GQP38" s="2100"/>
      <c r="GQQ38" s="2100"/>
      <c r="GQR38" s="2100"/>
      <c r="GQS38" s="2100"/>
      <c r="GQT38" s="2100"/>
      <c r="GQU38" s="2100"/>
      <c r="GQV38" s="2100"/>
      <c r="GQW38" s="2100"/>
      <c r="GQX38" s="2100"/>
      <c r="GQY38" s="2100"/>
      <c r="GQZ38" s="2100"/>
      <c r="GRA38" s="2100"/>
      <c r="GRB38" s="2100"/>
      <c r="GRC38" s="2100"/>
      <c r="GRD38" s="2100"/>
      <c r="GRE38" s="2100"/>
      <c r="GRF38" s="2100"/>
      <c r="GRG38" s="2100"/>
      <c r="GRH38" s="2100"/>
      <c r="GRI38" s="2100"/>
      <c r="GRJ38" s="2100"/>
      <c r="GRK38" s="2100"/>
      <c r="GRL38" s="2100"/>
      <c r="GRM38" s="2100"/>
      <c r="GRN38" s="2100"/>
      <c r="GRO38" s="2100"/>
      <c r="GRP38" s="2100"/>
      <c r="GRQ38" s="2100"/>
      <c r="GRR38" s="2100"/>
      <c r="GRS38" s="2100"/>
      <c r="GRT38" s="2100"/>
      <c r="GRU38" s="2100"/>
      <c r="GRV38" s="2100"/>
      <c r="GRW38" s="2100"/>
      <c r="GRX38" s="2100"/>
      <c r="GRY38" s="2100"/>
      <c r="GRZ38" s="2100"/>
      <c r="GSA38" s="2100"/>
      <c r="GSB38" s="2100"/>
      <c r="GSC38" s="2100"/>
      <c r="GSD38" s="2100"/>
      <c r="GSE38" s="2100"/>
      <c r="GSF38" s="2100"/>
      <c r="GSG38" s="2100"/>
      <c r="GSH38" s="2100"/>
      <c r="GSI38" s="2100"/>
      <c r="GSJ38" s="2100"/>
      <c r="GSK38" s="2100"/>
      <c r="GSL38" s="2100"/>
      <c r="GSM38" s="2100"/>
      <c r="GSN38" s="2100"/>
      <c r="GSO38" s="2100"/>
      <c r="GSP38" s="2100"/>
      <c r="GSQ38" s="2100"/>
      <c r="GSR38" s="2100"/>
      <c r="GSS38" s="2100"/>
      <c r="GST38" s="2100"/>
      <c r="GSU38" s="2100"/>
      <c r="GSV38" s="2100"/>
      <c r="GSW38" s="2100"/>
      <c r="GSX38" s="2100"/>
      <c r="GSY38" s="2100"/>
      <c r="GSZ38" s="2100"/>
      <c r="GTA38" s="2100"/>
      <c r="GTB38" s="2100"/>
      <c r="GTC38" s="2100"/>
      <c r="GTD38" s="2100"/>
      <c r="GTE38" s="2100"/>
      <c r="GTF38" s="2100"/>
      <c r="GTG38" s="2100"/>
      <c r="GTH38" s="2100"/>
      <c r="GTI38" s="2100"/>
      <c r="GTJ38" s="2100"/>
      <c r="GTK38" s="2100"/>
      <c r="GTL38" s="2100"/>
      <c r="GTM38" s="2100"/>
      <c r="GTN38" s="2100"/>
      <c r="GTO38" s="2100"/>
      <c r="GTP38" s="2100"/>
      <c r="GTQ38" s="2100"/>
      <c r="GTR38" s="2100"/>
      <c r="GTS38" s="2100"/>
      <c r="GTT38" s="2100"/>
      <c r="GTU38" s="2100"/>
      <c r="GTV38" s="2100"/>
      <c r="GTW38" s="2100"/>
      <c r="GTX38" s="2100"/>
      <c r="GTY38" s="2100"/>
      <c r="GTZ38" s="2100"/>
      <c r="GUA38" s="2100"/>
      <c r="GUB38" s="2100"/>
      <c r="GUC38" s="2100"/>
      <c r="GUD38" s="2100"/>
      <c r="GUE38" s="2100"/>
      <c r="GUF38" s="2100"/>
      <c r="GUG38" s="2100"/>
      <c r="GUH38" s="2100"/>
      <c r="GUI38" s="2100"/>
      <c r="GUJ38" s="2100"/>
      <c r="GUK38" s="2100"/>
      <c r="GUL38" s="2100"/>
      <c r="GUM38" s="2100"/>
      <c r="GUN38" s="2100"/>
      <c r="GUO38" s="2100"/>
      <c r="GUP38" s="2100"/>
      <c r="GUQ38" s="2100"/>
      <c r="GUR38" s="2100"/>
      <c r="GUS38" s="2100"/>
      <c r="GUT38" s="2100"/>
      <c r="GUU38" s="2100"/>
      <c r="GUV38" s="2100"/>
      <c r="GUW38" s="2100"/>
      <c r="GUX38" s="2100"/>
      <c r="GUY38" s="2100"/>
      <c r="GUZ38" s="2100"/>
      <c r="GVA38" s="2100"/>
      <c r="GVB38" s="2100"/>
      <c r="GVC38" s="2100"/>
      <c r="GVD38" s="2100"/>
      <c r="GVE38" s="2100"/>
      <c r="GVF38" s="2100"/>
      <c r="GVG38" s="2100"/>
      <c r="GVH38" s="2100"/>
      <c r="GVI38" s="2100"/>
      <c r="GVJ38" s="2100"/>
      <c r="GVK38" s="2100"/>
      <c r="GVL38" s="2100"/>
      <c r="GVM38" s="2100"/>
      <c r="GVN38" s="2100"/>
      <c r="GVO38" s="2100"/>
      <c r="GVP38" s="2100"/>
      <c r="GVQ38" s="2100"/>
      <c r="GVR38" s="2100"/>
      <c r="GVS38" s="2100"/>
      <c r="GVT38" s="2100"/>
      <c r="GVU38" s="2100"/>
      <c r="GVV38" s="2100"/>
      <c r="GVW38" s="2100"/>
      <c r="GVX38" s="2100"/>
      <c r="GVY38" s="2100"/>
      <c r="GVZ38" s="2100"/>
      <c r="GWA38" s="2100"/>
      <c r="GWB38" s="2100"/>
      <c r="GWC38" s="2100"/>
      <c r="GWD38" s="2100"/>
      <c r="GWE38" s="2100"/>
      <c r="GWF38" s="2100"/>
      <c r="GWG38" s="2100"/>
      <c r="GWH38" s="2100"/>
      <c r="GWI38" s="2100"/>
      <c r="GWJ38" s="2100"/>
      <c r="GWK38" s="2100"/>
      <c r="GWL38" s="2100"/>
      <c r="GWM38" s="2100"/>
      <c r="GWN38" s="2100"/>
      <c r="GWO38" s="2100"/>
      <c r="GWP38" s="2100"/>
      <c r="GWQ38" s="2100"/>
      <c r="GWR38" s="2100"/>
      <c r="GWS38" s="2100"/>
      <c r="GWT38" s="2100"/>
      <c r="GWU38" s="2100"/>
      <c r="GWV38" s="2100"/>
      <c r="GWW38" s="2100"/>
      <c r="GWX38" s="2100"/>
      <c r="GWY38" s="2100"/>
      <c r="GWZ38" s="2100"/>
      <c r="GXA38" s="2100"/>
      <c r="GXB38" s="2100"/>
      <c r="GXC38" s="2100"/>
      <c r="GXD38" s="2100"/>
      <c r="GXE38" s="2100"/>
      <c r="GXF38" s="2100"/>
      <c r="GXG38" s="2100"/>
      <c r="GXH38" s="2100"/>
      <c r="GXI38" s="2100"/>
      <c r="GXJ38" s="2100"/>
      <c r="GXK38" s="2100"/>
      <c r="GXL38" s="2100"/>
      <c r="GXM38" s="2100"/>
      <c r="GXN38" s="2100"/>
      <c r="GXO38" s="2100"/>
      <c r="GXP38" s="2100"/>
      <c r="GXQ38" s="2100"/>
      <c r="GXR38" s="2100"/>
      <c r="GXS38" s="2100"/>
      <c r="GXT38" s="2100"/>
      <c r="GXU38" s="2100"/>
      <c r="GXV38" s="2100"/>
      <c r="GXW38" s="2100"/>
      <c r="GXX38" s="2100"/>
      <c r="GXY38" s="2100"/>
      <c r="GXZ38" s="2100"/>
      <c r="GYA38" s="2100"/>
      <c r="GYB38" s="2100"/>
      <c r="GYC38" s="2100"/>
      <c r="GYD38" s="2100"/>
      <c r="GYE38" s="2100"/>
      <c r="GYF38" s="2100"/>
      <c r="GYG38" s="2100"/>
      <c r="GYH38" s="2100"/>
      <c r="GYI38" s="2100"/>
      <c r="GYJ38" s="2100"/>
      <c r="GYK38" s="2100"/>
      <c r="GYL38" s="2100"/>
      <c r="GYM38" s="2100"/>
      <c r="GYN38" s="2100"/>
      <c r="GYO38" s="2100"/>
      <c r="GYP38" s="2100"/>
      <c r="GYQ38" s="2100"/>
      <c r="GYR38" s="2100"/>
      <c r="GYS38" s="2100"/>
      <c r="GYT38" s="2100"/>
      <c r="GYU38" s="2100"/>
      <c r="GYV38" s="2100"/>
      <c r="GYW38" s="2100"/>
      <c r="GYX38" s="2100"/>
      <c r="GYY38" s="2100"/>
      <c r="GYZ38" s="2100"/>
      <c r="GZA38" s="2100"/>
      <c r="GZB38" s="2100"/>
      <c r="GZC38" s="2100"/>
      <c r="GZD38" s="2100"/>
      <c r="GZE38" s="2100"/>
      <c r="GZF38" s="2100"/>
      <c r="GZG38" s="2100"/>
      <c r="GZH38" s="2100"/>
      <c r="GZI38" s="2100"/>
      <c r="GZJ38" s="2100"/>
      <c r="GZK38" s="2100"/>
      <c r="GZL38" s="2100"/>
      <c r="GZM38" s="2100"/>
      <c r="GZN38" s="2100"/>
      <c r="GZO38" s="2100"/>
      <c r="GZP38" s="2100"/>
      <c r="GZQ38" s="2100"/>
      <c r="GZR38" s="2100"/>
      <c r="GZS38" s="2100"/>
      <c r="GZT38" s="2100"/>
      <c r="GZU38" s="2100"/>
      <c r="GZV38" s="2100"/>
      <c r="GZW38" s="2100"/>
      <c r="GZX38" s="2100"/>
      <c r="GZY38" s="2100"/>
      <c r="GZZ38" s="2100"/>
      <c r="HAA38" s="2100"/>
      <c r="HAB38" s="2100"/>
      <c r="HAC38" s="2100"/>
      <c r="HAD38" s="2100"/>
      <c r="HAE38" s="2100"/>
      <c r="HAF38" s="2100"/>
      <c r="HAG38" s="2100"/>
      <c r="HAH38" s="2100"/>
      <c r="HAI38" s="2100"/>
      <c r="HAJ38" s="2100"/>
      <c r="HAK38" s="2100"/>
      <c r="HAL38" s="2100"/>
      <c r="HAM38" s="2100"/>
      <c r="HAN38" s="2100"/>
      <c r="HAO38" s="2100"/>
      <c r="HAP38" s="2100"/>
      <c r="HAQ38" s="2100"/>
      <c r="HAR38" s="2100"/>
      <c r="HAS38" s="2100"/>
      <c r="HAT38" s="2100"/>
      <c r="HAU38" s="2100"/>
      <c r="HAV38" s="2100"/>
      <c r="HAW38" s="2100"/>
      <c r="HAX38" s="2100"/>
      <c r="HAY38" s="2100"/>
      <c r="HAZ38" s="2100"/>
      <c r="HBA38" s="2100"/>
      <c r="HBB38" s="2100"/>
      <c r="HBC38" s="2100"/>
      <c r="HBD38" s="2100"/>
      <c r="HBE38" s="2100"/>
      <c r="HBF38" s="2100"/>
      <c r="HBG38" s="2100"/>
      <c r="HBH38" s="2100"/>
      <c r="HBI38" s="2100"/>
      <c r="HBJ38" s="2100"/>
      <c r="HBK38" s="2100"/>
      <c r="HBL38" s="2100"/>
      <c r="HBM38" s="2100"/>
      <c r="HBN38" s="2100"/>
      <c r="HBO38" s="2100"/>
      <c r="HBP38" s="2100"/>
      <c r="HBQ38" s="2100"/>
      <c r="HBR38" s="2100"/>
      <c r="HBS38" s="2100"/>
      <c r="HBT38" s="2100"/>
      <c r="HBU38" s="2100"/>
      <c r="HBV38" s="2100"/>
      <c r="HBW38" s="2100"/>
      <c r="HBX38" s="2100"/>
      <c r="HBY38" s="2100"/>
      <c r="HBZ38" s="2100"/>
      <c r="HCA38" s="2100"/>
      <c r="HCB38" s="2100"/>
      <c r="HCC38" s="2100"/>
      <c r="HCD38" s="2100"/>
      <c r="HCE38" s="2100"/>
      <c r="HCF38" s="2100"/>
      <c r="HCG38" s="2100"/>
      <c r="HCH38" s="2100"/>
      <c r="HCI38" s="2100"/>
      <c r="HCJ38" s="2100"/>
      <c r="HCK38" s="2100"/>
      <c r="HCL38" s="2100"/>
      <c r="HCM38" s="2100"/>
      <c r="HCN38" s="2100"/>
      <c r="HCO38" s="2100"/>
      <c r="HCP38" s="2100"/>
      <c r="HCQ38" s="2100"/>
      <c r="HCR38" s="2100"/>
      <c r="HCS38" s="2100"/>
      <c r="HCT38" s="2100"/>
      <c r="HCU38" s="2100"/>
      <c r="HCV38" s="2100"/>
      <c r="HCW38" s="2100"/>
      <c r="HCX38" s="2100"/>
      <c r="HCY38" s="2100"/>
      <c r="HCZ38" s="2100"/>
      <c r="HDA38" s="2100"/>
      <c r="HDB38" s="2100"/>
      <c r="HDC38" s="2100"/>
      <c r="HDD38" s="2100"/>
      <c r="HDE38" s="2100"/>
      <c r="HDF38" s="2100"/>
      <c r="HDG38" s="2100"/>
      <c r="HDH38" s="2100"/>
      <c r="HDI38" s="2100"/>
      <c r="HDJ38" s="2100"/>
      <c r="HDK38" s="2100"/>
      <c r="HDL38" s="2100"/>
      <c r="HDM38" s="2100"/>
      <c r="HDN38" s="2100"/>
      <c r="HDO38" s="2100"/>
      <c r="HDP38" s="2100"/>
      <c r="HDQ38" s="2100"/>
      <c r="HDR38" s="2100"/>
      <c r="HDS38" s="2100"/>
      <c r="HDT38" s="2100"/>
      <c r="HDU38" s="2100"/>
      <c r="HDV38" s="2100"/>
      <c r="HDW38" s="2100"/>
      <c r="HDX38" s="2100"/>
      <c r="HDY38" s="2100"/>
      <c r="HDZ38" s="2100"/>
      <c r="HEA38" s="2100"/>
      <c r="HEB38" s="2100"/>
      <c r="HEC38" s="2100"/>
      <c r="HED38" s="2100"/>
      <c r="HEE38" s="2100"/>
      <c r="HEF38" s="2100"/>
      <c r="HEG38" s="2100"/>
      <c r="HEH38" s="2100"/>
      <c r="HEI38" s="2100"/>
      <c r="HEJ38" s="2100"/>
      <c r="HEK38" s="2100"/>
      <c r="HEL38" s="2100"/>
      <c r="HEM38" s="2100"/>
      <c r="HEN38" s="2100"/>
      <c r="HEO38" s="2100"/>
      <c r="HEP38" s="2100"/>
      <c r="HEQ38" s="2100"/>
      <c r="HER38" s="2100"/>
      <c r="HES38" s="2100"/>
      <c r="HET38" s="2100"/>
      <c r="HEU38" s="2100"/>
      <c r="HEV38" s="2100"/>
      <c r="HEW38" s="2100"/>
      <c r="HEX38" s="2100"/>
      <c r="HEY38" s="2100"/>
      <c r="HEZ38" s="2100"/>
      <c r="HFA38" s="2100"/>
      <c r="HFB38" s="2100"/>
      <c r="HFC38" s="2100"/>
      <c r="HFD38" s="2100"/>
      <c r="HFE38" s="2100"/>
      <c r="HFF38" s="2100"/>
      <c r="HFG38" s="2100"/>
      <c r="HFH38" s="2100"/>
      <c r="HFI38" s="2100"/>
      <c r="HFJ38" s="2100"/>
      <c r="HFK38" s="2100"/>
      <c r="HFL38" s="2100"/>
      <c r="HFM38" s="2100"/>
      <c r="HFN38" s="2100"/>
      <c r="HFO38" s="2100"/>
      <c r="HFP38" s="2100"/>
      <c r="HFQ38" s="2100"/>
      <c r="HFR38" s="2100"/>
      <c r="HFS38" s="2100"/>
      <c r="HFT38" s="2100"/>
      <c r="HFU38" s="2100"/>
      <c r="HFV38" s="2100"/>
      <c r="HFW38" s="2100"/>
      <c r="HFX38" s="2100"/>
      <c r="HFY38" s="2100"/>
      <c r="HFZ38" s="2100"/>
      <c r="HGA38" s="2100"/>
      <c r="HGB38" s="2100"/>
      <c r="HGC38" s="2100"/>
      <c r="HGD38" s="2100"/>
      <c r="HGE38" s="2100"/>
      <c r="HGF38" s="2100"/>
      <c r="HGG38" s="2100"/>
      <c r="HGH38" s="2100"/>
      <c r="HGI38" s="2100"/>
      <c r="HGJ38" s="2100"/>
      <c r="HGK38" s="2100"/>
      <c r="HGL38" s="2100"/>
      <c r="HGM38" s="2100"/>
      <c r="HGN38" s="2100"/>
      <c r="HGO38" s="2100"/>
      <c r="HGP38" s="2100"/>
      <c r="HGQ38" s="2100"/>
      <c r="HGR38" s="2100"/>
      <c r="HGS38" s="2100"/>
      <c r="HGT38" s="2100"/>
      <c r="HGU38" s="2100"/>
      <c r="HGV38" s="2100"/>
      <c r="HGW38" s="2100"/>
      <c r="HGX38" s="2100"/>
      <c r="HGY38" s="2100"/>
      <c r="HGZ38" s="2100"/>
      <c r="HHA38" s="2100"/>
      <c r="HHB38" s="2100"/>
      <c r="HHC38" s="2100"/>
      <c r="HHD38" s="2100"/>
      <c r="HHE38" s="2100"/>
      <c r="HHF38" s="2100"/>
      <c r="HHG38" s="2100"/>
      <c r="HHH38" s="2100"/>
      <c r="HHI38" s="2100"/>
      <c r="HHJ38" s="2100"/>
      <c r="HHK38" s="2100"/>
      <c r="HHL38" s="2100"/>
      <c r="HHM38" s="2100"/>
      <c r="HHN38" s="2100"/>
      <c r="HHO38" s="2100"/>
      <c r="HHP38" s="2100"/>
      <c r="HHQ38" s="2100"/>
      <c r="HHR38" s="2100"/>
      <c r="HHS38" s="2100"/>
      <c r="HHT38" s="2100"/>
      <c r="HHU38" s="2100"/>
      <c r="HHV38" s="2100"/>
      <c r="HHW38" s="2100"/>
      <c r="HHX38" s="2100"/>
      <c r="HHY38" s="2100"/>
      <c r="HHZ38" s="2100"/>
      <c r="HIA38" s="2100"/>
      <c r="HIB38" s="2100"/>
      <c r="HIC38" s="2100"/>
      <c r="HID38" s="2100"/>
      <c r="HIE38" s="2100"/>
      <c r="HIF38" s="2100"/>
      <c r="HIG38" s="2100"/>
      <c r="HIH38" s="2100"/>
      <c r="HII38" s="2100"/>
      <c r="HIJ38" s="2100"/>
      <c r="HIK38" s="2100"/>
      <c r="HIL38" s="2100"/>
      <c r="HIM38" s="2100"/>
      <c r="HIN38" s="2100"/>
      <c r="HIO38" s="2100"/>
      <c r="HIP38" s="2100"/>
      <c r="HIQ38" s="2100"/>
      <c r="HIR38" s="2100"/>
      <c r="HIS38" s="2100"/>
      <c r="HIT38" s="2100"/>
      <c r="HIU38" s="2100"/>
      <c r="HIV38" s="2100"/>
      <c r="HIW38" s="2100"/>
      <c r="HIX38" s="2100"/>
      <c r="HIY38" s="2100"/>
      <c r="HIZ38" s="2100"/>
      <c r="HJA38" s="2100"/>
      <c r="HJB38" s="2100"/>
      <c r="HJC38" s="2100"/>
      <c r="HJD38" s="2100"/>
      <c r="HJE38" s="2100"/>
      <c r="HJF38" s="2100"/>
      <c r="HJG38" s="2100"/>
      <c r="HJH38" s="2100"/>
      <c r="HJI38" s="2100"/>
      <c r="HJJ38" s="2100"/>
      <c r="HJK38" s="2100"/>
      <c r="HJL38" s="2100"/>
      <c r="HJM38" s="2100"/>
      <c r="HJN38" s="2100"/>
      <c r="HJO38" s="2100"/>
      <c r="HJP38" s="2100"/>
      <c r="HJQ38" s="2100"/>
      <c r="HJR38" s="2100"/>
      <c r="HJS38" s="2100"/>
      <c r="HJT38" s="2100"/>
      <c r="HJU38" s="2100"/>
      <c r="HJV38" s="2100"/>
      <c r="HJW38" s="2100"/>
      <c r="HJX38" s="2100"/>
      <c r="HJY38" s="2100"/>
      <c r="HJZ38" s="2100"/>
      <c r="HKA38" s="2100"/>
      <c r="HKB38" s="2100"/>
      <c r="HKC38" s="2100"/>
      <c r="HKD38" s="2100"/>
      <c r="HKE38" s="2100"/>
      <c r="HKF38" s="2100"/>
      <c r="HKG38" s="2100"/>
      <c r="HKH38" s="2100"/>
      <c r="HKI38" s="2100"/>
      <c r="HKJ38" s="2100"/>
      <c r="HKK38" s="2100"/>
      <c r="HKL38" s="2100"/>
      <c r="HKM38" s="2100"/>
      <c r="HKN38" s="2100"/>
      <c r="HKO38" s="2100"/>
      <c r="HKP38" s="2100"/>
      <c r="HKQ38" s="2100"/>
      <c r="HKR38" s="2100"/>
      <c r="HKS38" s="2100"/>
      <c r="HKT38" s="2100"/>
      <c r="HKU38" s="2100"/>
      <c r="HKV38" s="2100"/>
      <c r="HKW38" s="2100"/>
      <c r="HKX38" s="2100"/>
      <c r="HKY38" s="2100"/>
      <c r="HKZ38" s="2100"/>
      <c r="HLA38" s="2100"/>
      <c r="HLB38" s="2100"/>
      <c r="HLC38" s="2100"/>
      <c r="HLD38" s="2100"/>
      <c r="HLE38" s="2100"/>
      <c r="HLF38" s="2100"/>
      <c r="HLG38" s="2100"/>
      <c r="HLH38" s="2100"/>
      <c r="HLI38" s="2100"/>
      <c r="HLJ38" s="2100"/>
      <c r="HLK38" s="2100"/>
      <c r="HLL38" s="2100"/>
      <c r="HLM38" s="2100"/>
      <c r="HLN38" s="2100"/>
      <c r="HLO38" s="2100"/>
      <c r="HLP38" s="2100"/>
      <c r="HLQ38" s="2100"/>
      <c r="HLR38" s="2100"/>
      <c r="HLS38" s="2100"/>
      <c r="HLT38" s="2100"/>
      <c r="HLU38" s="2100"/>
      <c r="HLV38" s="2100"/>
      <c r="HLW38" s="2100"/>
      <c r="HLX38" s="2100"/>
      <c r="HLY38" s="2100"/>
      <c r="HLZ38" s="2100"/>
      <c r="HMA38" s="2100"/>
      <c r="HMB38" s="2100"/>
      <c r="HMC38" s="2100"/>
      <c r="HMD38" s="2100"/>
      <c r="HME38" s="2100"/>
      <c r="HMF38" s="2100"/>
      <c r="HMG38" s="2100"/>
      <c r="HMH38" s="2100"/>
      <c r="HMI38" s="2100"/>
      <c r="HMJ38" s="2100"/>
      <c r="HMK38" s="2100"/>
      <c r="HML38" s="2100"/>
      <c r="HMM38" s="2100"/>
      <c r="HMN38" s="2100"/>
      <c r="HMO38" s="2100"/>
      <c r="HMP38" s="2100"/>
      <c r="HMQ38" s="2100"/>
      <c r="HMR38" s="2100"/>
      <c r="HMS38" s="2100"/>
      <c r="HMT38" s="2100"/>
      <c r="HMU38" s="2100"/>
      <c r="HMV38" s="2100"/>
      <c r="HMW38" s="2100"/>
      <c r="HMX38" s="2100"/>
      <c r="HMY38" s="2100"/>
      <c r="HMZ38" s="2100"/>
      <c r="HNA38" s="2100"/>
      <c r="HNB38" s="2100"/>
      <c r="HNC38" s="2100"/>
      <c r="HND38" s="2100"/>
      <c r="HNE38" s="2100"/>
      <c r="HNF38" s="2100"/>
      <c r="HNG38" s="2100"/>
      <c r="HNH38" s="2100"/>
      <c r="HNI38" s="2100"/>
      <c r="HNJ38" s="2100"/>
      <c r="HNK38" s="2100"/>
      <c r="HNL38" s="2100"/>
      <c r="HNM38" s="2100"/>
      <c r="HNN38" s="2100"/>
      <c r="HNO38" s="2100"/>
      <c r="HNP38" s="2100"/>
      <c r="HNQ38" s="2100"/>
      <c r="HNR38" s="2100"/>
      <c r="HNS38" s="2100"/>
      <c r="HNT38" s="2100"/>
      <c r="HNU38" s="2100"/>
      <c r="HNV38" s="2100"/>
      <c r="HNW38" s="2100"/>
      <c r="HNX38" s="2100"/>
      <c r="HNY38" s="2100"/>
      <c r="HNZ38" s="2100"/>
      <c r="HOA38" s="2100"/>
      <c r="HOB38" s="2100"/>
      <c r="HOC38" s="2100"/>
      <c r="HOD38" s="2100"/>
      <c r="HOE38" s="2100"/>
      <c r="HOF38" s="2100"/>
      <c r="HOG38" s="2100"/>
      <c r="HOH38" s="2100"/>
      <c r="HOI38" s="2100"/>
      <c r="HOJ38" s="2100"/>
      <c r="HOK38" s="2100"/>
      <c r="HOL38" s="2100"/>
      <c r="HOM38" s="2100"/>
      <c r="HON38" s="2100"/>
      <c r="HOO38" s="2100"/>
      <c r="HOP38" s="2100"/>
      <c r="HOQ38" s="2100"/>
      <c r="HOR38" s="2100"/>
      <c r="HOS38" s="2100"/>
      <c r="HOT38" s="2100"/>
      <c r="HOU38" s="2100"/>
      <c r="HOV38" s="2100"/>
      <c r="HOW38" s="2100"/>
      <c r="HOX38" s="2100"/>
      <c r="HOY38" s="2100"/>
      <c r="HOZ38" s="2100"/>
      <c r="HPA38" s="2100"/>
      <c r="HPB38" s="2100"/>
      <c r="HPC38" s="2100"/>
      <c r="HPD38" s="2100"/>
      <c r="HPE38" s="2100"/>
      <c r="HPF38" s="2100"/>
      <c r="HPG38" s="2100"/>
      <c r="HPH38" s="2100"/>
      <c r="HPI38" s="2100"/>
      <c r="HPJ38" s="2100"/>
      <c r="HPK38" s="2100"/>
      <c r="HPL38" s="2100"/>
      <c r="HPM38" s="2100"/>
      <c r="HPN38" s="2100"/>
      <c r="HPO38" s="2100"/>
      <c r="HPP38" s="2100"/>
      <c r="HPQ38" s="2100"/>
      <c r="HPR38" s="2100"/>
      <c r="HPS38" s="2100"/>
      <c r="HPT38" s="2100"/>
      <c r="HPU38" s="2100"/>
      <c r="HPV38" s="2100"/>
      <c r="HPW38" s="2100"/>
      <c r="HPX38" s="2100"/>
      <c r="HPY38" s="2100"/>
      <c r="HPZ38" s="2100"/>
      <c r="HQA38" s="2100"/>
      <c r="HQB38" s="2100"/>
      <c r="HQC38" s="2100"/>
      <c r="HQD38" s="2100"/>
      <c r="HQE38" s="2100"/>
      <c r="HQF38" s="2100"/>
      <c r="HQG38" s="2100"/>
      <c r="HQH38" s="2100"/>
      <c r="HQI38" s="2100"/>
      <c r="HQJ38" s="2100"/>
      <c r="HQK38" s="2100"/>
      <c r="HQL38" s="2100"/>
      <c r="HQM38" s="2100"/>
      <c r="HQN38" s="2100"/>
      <c r="HQO38" s="2100"/>
      <c r="HQP38" s="2100"/>
      <c r="HQQ38" s="2100"/>
      <c r="HQR38" s="2100"/>
      <c r="HQS38" s="2100"/>
      <c r="HQT38" s="2100"/>
      <c r="HQU38" s="2100"/>
      <c r="HQV38" s="2100"/>
      <c r="HQW38" s="2100"/>
      <c r="HQX38" s="2100"/>
      <c r="HQY38" s="2100"/>
      <c r="HQZ38" s="2100"/>
      <c r="HRA38" s="2100"/>
      <c r="HRB38" s="2100"/>
      <c r="HRC38" s="2100"/>
      <c r="HRD38" s="2100"/>
      <c r="HRE38" s="2100"/>
      <c r="HRF38" s="2100"/>
      <c r="HRG38" s="2100"/>
      <c r="HRH38" s="2100"/>
      <c r="HRI38" s="2100"/>
      <c r="HRJ38" s="2100"/>
      <c r="HRK38" s="2100"/>
      <c r="HRL38" s="2100"/>
      <c r="HRM38" s="2100"/>
      <c r="HRN38" s="2100"/>
      <c r="HRO38" s="2100"/>
      <c r="HRP38" s="2100"/>
      <c r="HRQ38" s="2100"/>
      <c r="HRR38" s="2100"/>
      <c r="HRS38" s="2100"/>
      <c r="HRT38" s="2100"/>
      <c r="HRU38" s="2100"/>
      <c r="HRV38" s="2100"/>
      <c r="HRW38" s="2100"/>
      <c r="HRX38" s="2100"/>
      <c r="HRY38" s="2100"/>
      <c r="HRZ38" s="2100"/>
      <c r="HSA38" s="2100"/>
      <c r="HSB38" s="2100"/>
      <c r="HSC38" s="2100"/>
      <c r="HSD38" s="2100"/>
      <c r="HSE38" s="2100"/>
      <c r="HSF38" s="2100"/>
      <c r="HSG38" s="2100"/>
      <c r="HSH38" s="2100"/>
      <c r="HSI38" s="2100"/>
      <c r="HSJ38" s="2100"/>
      <c r="HSK38" s="2100"/>
      <c r="HSL38" s="2100"/>
      <c r="HSM38" s="2100"/>
      <c r="HSN38" s="2100"/>
      <c r="HSO38" s="2100"/>
      <c r="HSP38" s="2100"/>
      <c r="HSQ38" s="2100"/>
      <c r="HSR38" s="2100"/>
      <c r="HSS38" s="2100"/>
      <c r="HST38" s="2100"/>
      <c r="HSU38" s="2100"/>
      <c r="HSV38" s="2100"/>
      <c r="HSW38" s="2100"/>
      <c r="HSX38" s="2100"/>
      <c r="HSY38" s="2100"/>
      <c r="HSZ38" s="2100"/>
      <c r="HTA38" s="2100"/>
      <c r="HTB38" s="2100"/>
      <c r="HTC38" s="2100"/>
      <c r="HTD38" s="2100"/>
      <c r="HTE38" s="2100"/>
      <c r="HTF38" s="2100"/>
      <c r="HTG38" s="2100"/>
      <c r="HTH38" s="2100"/>
      <c r="HTI38" s="2100"/>
      <c r="HTJ38" s="2100"/>
      <c r="HTK38" s="2100"/>
      <c r="HTL38" s="2100"/>
      <c r="HTM38" s="2100"/>
      <c r="HTN38" s="2100"/>
      <c r="HTO38" s="2100"/>
      <c r="HTP38" s="2100"/>
      <c r="HTQ38" s="2100"/>
      <c r="HTR38" s="2100"/>
      <c r="HTS38" s="2100"/>
      <c r="HTT38" s="2100"/>
      <c r="HTU38" s="2100"/>
      <c r="HTV38" s="2100"/>
      <c r="HTW38" s="2100"/>
      <c r="HTX38" s="2100"/>
      <c r="HTY38" s="2100"/>
      <c r="HTZ38" s="2100"/>
      <c r="HUA38" s="2100"/>
      <c r="HUB38" s="2100"/>
      <c r="HUC38" s="2100"/>
      <c r="HUD38" s="2100"/>
      <c r="HUE38" s="2100"/>
      <c r="HUF38" s="2100"/>
      <c r="HUG38" s="2100"/>
      <c r="HUH38" s="2100"/>
      <c r="HUI38" s="2100"/>
      <c r="HUJ38" s="2100"/>
      <c r="HUK38" s="2100"/>
      <c r="HUL38" s="2100"/>
      <c r="HUM38" s="2100"/>
      <c r="HUN38" s="2100"/>
      <c r="HUO38" s="2100"/>
      <c r="HUP38" s="2100"/>
      <c r="HUQ38" s="2100"/>
      <c r="HUR38" s="2100"/>
      <c r="HUS38" s="2100"/>
      <c r="HUT38" s="2100"/>
      <c r="HUU38" s="2100"/>
      <c r="HUV38" s="2100"/>
      <c r="HUW38" s="2100"/>
      <c r="HUX38" s="2100"/>
      <c r="HUY38" s="2100"/>
      <c r="HUZ38" s="2100"/>
      <c r="HVA38" s="2100"/>
      <c r="HVB38" s="2100"/>
      <c r="HVC38" s="2100"/>
      <c r="HVD38" s="2100"/>
      <c r="HVE38" s="2100"/>
      <c r="HVF38" s="2100"/>
      <c r="HVG38" s="2100"/>
      <c r="HVH38" s="2100"/>
      <c r="HVI38" s="2100"/>
      <c r="HVJ38" s="2100"/>
      <c r="HVK38" s="2100"/>
      <c r="HVL38" s="2100"/>
      <c r="HVM38" s="2100"/>
      <c r="HVN38" s="2100"/>
      <c r="HVO38" s="2100"/>
      <c r="HVP38" s="2100"/>
      <c r="HVQ38" s="2100"/>
      <c r="HVR38" s="2100"/>
      <c r="HVS38" s="2100"/>
      <c r="HVT38" s="2100"/>
      <c r="HVU38" s="2100"/>
      <c r="HVV38" s="2100"/>
      <c r="HVW38" s="2100"/>
      <c r="HVX38" s="2100"/>
      <c r="HVY38" s="2100"/>
      <c r="HVZ38" s="2100"/>
      <c r="HWA38" s="2100"/>
      <c r="HWB38" s="2100"/>
      <c r="HWC38" s="2100"/>
      <c r="HWD38" s="2100"/>
      <c r="HWE38" s="2100"/>
      <c r="HWF38" s="2100"/>
      <c r="HWG38" s="2100"/>
      <c r="HWH38" s="2100"/>
      <c r="HWI38" s="2100"/>
      <c r="HWJ38" s="2100"/>
      <c r="HWK38" s="2100"/>
      <c r="HWL38" s="2100"/>
      <c r="HWM38" s="2100"/>
      <c r="HWN38" s="2100"/>
      <c r="HWO38" s="2100"/>
      <c r="HWP38" s="2100"/>
      <c r="HWQ38" s="2100"/>
      <c r="HWR38" s="2100"/>
      <c r="HWS38" s="2100"/>
      <c r="HWT38" s="2100"/>
      <c r="HWU38" s="2100"/>
      <c r="HWV38" s="2100"/>
      <c r="HWW38" s="2100"/>
      <c r="HWX38" s="2100"/>
      <c r="HWY38" s="2100"/>
      <c r="HWZ38" s="2100"/>
      <c r="HXA38" s="2100"/>
      <c r="HXB38" s="2100"/>
      <c r="HXC38" s="2100"/>
      <c r="HXD38" s="2100"/>
      <c r="HXE38" s="2100"/>
      <c r="HXF38" s="2100"/>
      <c r="HXG38" s="2100"/>
      <c r="HXH38" s="2100"/>
      <c r="HXI38" s="2100"/>
      <c r="HXJ38" s="2100"/>
      <c r="HXK38" s="2100"/>
      <c r="HXL38" s="2100"/>
      <c r="HXM38" s="2100"/>
      <c r="HXN38" s="2100"/>
      <c r="HXO38" s="2100"/>
      <c r="HXP38" s="2100"/>
      <c r="HXQ38" s="2100"/>
      <c r="HXR38" s="2100"/>
      <c r="HXS38" s="2100"/>
      <c r="HXT38" s="2100"/>
      <c r="HXU38" s="2100"/>
      <c r="HXV38" s="2100"/>
      <c r="HXW38" s="2100"/>
      <c r="HXX38" s="2100"/>
      <c r="HXY38" s="2100"/>
      <c r="HXZ38" s="2100"/>
      <c r="HYA38" s="2100"/>
      <c r="HYB38" s="2100"/>
      <c r="HYC38" s="2100"/>
      <c r="HYD38" s="2100"/>
      <c r="HYE38" s="2100"/>
      <c r="HYF38" s="2100"/>
      <c r="HYG38" s="2100"/>
      <c r="HYH38" s="2100"/>
      <c r="HYI38" s="2100"/>
      <c r="HYJ38" s="2100"/>
      <c r="HYK38" s="2100"/>
      <c r="HYL38" s="2100"/>
      <c r="HYM38" s="2100"/>
      <c r="HYN38" s="2100"/>
      <c r="HYO38" s="2100"/>
      <c r="HYP38" s="2100"/>
      <c r="HYQ38" s="2100"/>
      <c r="HYR38" s="2100"/>
      <c r="HYS38" s="2100"/>
      <c r="HYT38" s="2100"/>
      <c r="HYU38" s="2100"/>
      <c r="HYV38" s="2100"/>
      <c r="HYW38" s="2100"/>
      <c r="HYX38" s="2100"/>
      <c r="HYY38" s="2100"/>
      <c r="HYZ38" s="2100"/>
      <c r="HZA38" s="2100"/>
      <c r="HZB38" s="2100"/>
      <c r="HZC38" s="2100"/>
      <c r="HZD38" s="2100"/>
      <c r="HZE38" s="2100"/>
      <c r="HZF38" s="2100"/>
      <c r="HZG38" s="2100"/>
      <c r="HZH38" s="2100"/>
      <c r="HZI38" s="2100"/>
      <c r="HZJ38" s="2100"/>
      <c r="HZK38" s="2100"/>
      <c r="HZL38" s="2100"/>
      <c r="HZM38" s="2100"/>
      <c r="HZN38" s="2100"/>
      <c r="HZO38" s="2100"/>
      <c r="HZP38" s="2100"/>
      <c r="HZQ38" s="2100"/>
      <c r="HZR38" s="2100"/>
      <c r="HZS38" s="2100"/>
      <c r="HZT38" s="2100"/>
      <c r="HZU38" s="2100"/>
      <c r="HZV38" s="2100"/>
      <c r="HZW38" s="2100"/>
      <c r="HZX38" s="2100"/>
      <c r="HZY38" s="2100"/>
      <c r="HZZ38" s="2100"/>
      <c r="IAA38" s="2100"/>
      <c r="IAB38" s="2100"/>
      <c r="IAC38" s="2100"/>
      <c r="IAD38" s="2100"/>
      <c r="IAE38" s="2100"/>
      <c r="IAF38" s="2100"/>
      <c r="IAG38" s="2100"/>
      <c r="IAH38" s="2100"/>
      <c r="IAI38" s="2100"/>
      <c r="IAJ38" s="2100"/>
      <c r="IAK38" s="2100"/>
      <c r="IAL38" s="2100"/>
      <c r="IAM38" s="2100"/>
      <c r="IAN38" s="2100"/>
      <c r="IAO38" s="2100"/>
      <c r="IAP38" s="2100"/>
      <c r="IAQ38" s="2100"/>
      <c r="IAR38" s="2100"/>
      <c r="IAS38" s="2100"/>
      <c r="IAT38" s="2100"/>
      <c r="IAU38" s="2100"/>
      <c r="IAV38" s="2100"/>
      <c r="IAW38" s="2100"/>
      <c r="IAX38" s="2100"/>
      <c r="IAY38" s="2100"/>
      <c r="IAZ38" s="2100"/>
      <c r="IBA38" s="2100"/>
      <c r="IBB38" s="2100"/>
      <c r="IBC38" s="2100"/>
      <c r="IBD38" s="2100"/>
      <c r="IBE38" s="2100"/>
      <c r="IBF38" s="2100"/>
      <c r="IBG38" s="2100"/>
      <c r="IBH38" s="2100"/>
      <c r="IBI38" s="2100"/>
      <c r="IBJ38" s="2100"/>
      <c r="IBK38" s="2100"/>
      <c r="IBL38" s="2100"/>
      <c r="IBM38" s="2100"/>
      <c r="IBN38" s="2100"/>
      <c r="IBO38" s="2100"/>
      <c r="IBP38" s="2100"/>
      <c r="IBQ38" s="2100"/>
      <c r="IBR38" s="2100"/>
      <c r="IBS38" s="2100"/>
      <c r="IBT38" s="2100"/>
      <c r="IBU38" s="2100"/>
      <c r="IBV38" s="2100"/>
      <c r="IBW38" s="2100"/>
      <c r="IBX38" s="2100"/>
      <c r="IBY38" s="2100"/>
      <c r="IBZ38" s="2100"/>
      <c r="ICA38" s="2100"/>
      <c r="ICB38" s="2100"/>
      <c r="ICC38" s="2100"/>
      <c r="ICD38" s="2100"/>
      <c r="ICE38" s="2100"/>
      <c r="ICF38" s="2100"/>
      <c r="ICG38" s="2100"/>
      <c r="ICH38" s="2100"/>
      <c r="ICI38" s="2100"/>
      <c r="ICJ38" s="2100"/>
      <c r="ICK38" s="2100"/>
      <c r="ICL38" s="2100"/>
      <c r="ICM38" s="2100"/>
      <c r="ICN38" s="2100"/>
      <c r="ICO38" s="2100"/>
      <c r="ICP38" s="2100"/>
      <c r="ICQ38" s="2100"/>
      <c r="ICR38" s="2100"/>
      <c r="ICS38" s="2100"/>
      <c r="ICT38" s="2100"/>
      <c r="ICU38" s="2100"/>
      <c r="ICV38" s="2100"/>
      <c r="ICW38" s="2100"/>
      <c r="ICX38" s="2100"/>
      <c r="ICY38" s="2100"/>
      <c r="ICZ38" s="2100"/>
      <c r="IDA38" s="2100"/>
      <c r="IDB38" s="2100"/>
      <c r="IDC38" s="2100"/>
      <c r="IDD38" s="2100"/>
      <c r="IDE38" s="2100"/>
      <c r="IDF38" s="2100"/>
      <c r="IDG38" s="2100"/>
      <c r="IDH38" s="2100"/>
      <c r="IDI38" s="2100"/>
      <c r="IDJ38" s="2100"/>
      <c r="IDK38" s="2100"/>
      <c r="IDL38" s="2100"/>
      <c r="IDM38" s="2100"/>
      <c r="IDN38" s="2100"/>
      <c r="IDO38" s="2100"/>
      <c r="IDP38" s="2100"/>
      <c r="IDQ38" s="2100"/>
      <c r="IDR38" s="2100"/>
      <c r="IDS38" s="2100"/>
      <c r="IDT38" s="2100"/>
      <c r="IDU38" s="2100"/>
      <c r="IDV38" s="2100"/>
      <c r="IDW38" s="2100"/>
      <c r="IDX38" s="2100"/>
      <c r="IDY38" s="2100"/>
      <c r="IDZ38" s="2100"/>
      <c r="IEA38" s="2100"/>
      <c r="IEB38" s="2100"/>
      <c r="IEC38" s="2100"/>
      <c r="IED38" s="2100"/>
      <c r="IEE38" s="2100"/>
      <c r="IEF38" s="2100"/>
      <c r="IEG38" s="2100"/>
      <c r="IEH38" s="2100"/>
      <c r="IEI38" s="2100"/>
      <c r="IEJ38" s="2100"/>
      <c r="IEK38" s="2100"/>
      <c r="IEL38" s="2100"/>
      <c r="IEM38" s="2100"/>
      <c r="IEN38" s="2100"/>
      <c r="IEO38" s="2100"/>
      <c r="IEP38" s="2100"/>
      <c r="IEQ38" s="2100"/>
      <c r="IER38" s="2100"/>
      <c r="IES38" s="2100"/>
      <c r="IET38" s="2100"/>
      <c r="IEU38" s="2100"/>
      <c r="IEV38" s="2100"/>
      <c r="IEW38" s="2100"/>
      <c r="IEX38" s="2100"/>
      <c r="IEY38" s="2100"/>
      <c r="IEZ38" s="2100"/>
      <c r="IFA38" s="2100"/>
      <c r="IFB38" s="2100"/>
      <c r="IFC38" s="2100"/>
      <c r="IFD38" s="2100"/>
      <c r="IFE38" s="2100"/>
      <c r="IFF38" s="2100"/>
      <c r="IFG38" s="2100"/>
      <c r="IFH38" s="2100"/>
      <c r="IFI38" s="2100"/>
      <c r="IFJ38" s="2100"/>
      <c r="IFK38" s="2100"/>
      <c r="IFL38" s="2100"/>
      <c r="IFM38" s="2100"/>
      <c r="IFN38" s="2100"/>
      <c r="IFO38" s="2100"/>
      <c r="IFP38" s="2100"/>
      <c r="IFQ38" s="2100"/>
      <c r="IFR38" s="2100"/>
      <c r="IFS38" s="2100"/>
      <c r="IFT38" s="2100"/>
      <c r="IFU38" s="2100"/>
      <c r="IFV38" s="2100"/>
      <c r="IFW38" s="2100"/>
      <c r="IFX38" s="2100"/>
      <c r="IFY38" s="2100"/>
      <c r="IFZ38" s="2100"/>
      <c r="IGA38" s="2100"/>
      <c r="IGB38" s="2100"/>
      <c r="IGC38" s="2100"/>
      <c r="IGD38" s="2100"/>
      <c r="IGE38" s="2100"/>
      <c r="IGF38" s="2100"/>
      <c r="IGG38" s="2100"/>
      <c r="IGH38" s="2100"/>
      <c r="IGI38" s="2100"/>
      <c r="IGJ38" s="2100"/>
      <c r="IGK38" s="2100"/>
      <c r="IGL38" s="2100"/>
      <c r="IGM38" s="2100"/>
      <c r="IGN38" s="2100"/>
      <c r="IGO38" s="2100"/>
      <c r="IGP38" s="2100"/>
      <c r="IGQ38" s="2100"/>
      <c r="IGR38" s="2100"/>
      <c r="IGS38" s="2100"/>
      <c r="IGT38" s="2100"/>
      <c r="IGU38" s="2100"/>
      <c r="IGV38" s="2100"/>
      <c r="IGW38" s="2100"/>
      <c r="IGX38" s="2100"/>
      <c r="IGY38" s="2100"/>
      <c r="IGZ38" s="2100"/>
      <c r="IHA38" s="2100"/>
      <c r="IHB38" s="2100"/>
      <c r="IHC38" s="2100"/>
      <c r="IHD38" s="2100"/>
      <c r="IHE38" s="2100"/>
      <c r="IHF38" s="2100"/>
      <c r="IHG38" s="2100"/>
      <c r="IHH38" s="2100"/>
      <c r="IHI38" s="2100"/>
      <c r="IHJ38" s="2100"/>
      <c r="IHK38" s="2100"/>
      <c r="IHL38" s="2100"/>
      <c r="IHM38" s="2100"/>
      <c r="IHN38" s="2100"/>
      <c r="IHO38" s="2100"/>
      <c r="IHP38" s="2100"/>
      <c r="IHQ38" s="2100"/>
      <c r="IHR38" s="2100"/>
      <c r="IHS38" s="2100"/>
      <c r="IHT38" s="2100"/>
      <c r="IHU38" s="2100"/>
      <c r="IHV38" s="2100"/>
      <c r="IHW38" s="2100"/>
      <c r="IHX38" s="2100"/>
      <c r="IHY38" s="2100"/>
      <c r="IHZ38" s="2100"/>
      <c r="IIA38" s="2100"/>
      <c r="IIB38" s="2100"/>
      <c r="IIC38" s="2100"/>
      <c r="IID38" s="2100"/>
      <c r="IIE38" s="2100"/>
      <c r="IIF38" s="2100"/>
      <c r="IIG38" s="2100"/>
      <c r="IIH38" s="2100"/>
      <c r="III38" s="2100"/>
      <c r="IIJ38" s="2100"/>
      <c r="IIK38" s="2100"/>
      <c r="IIL38" s="2100"/>
      <c r="IIM38" s="2100"/>
      <c r="IIN38" s="2100"/>
      <c r="IIO38" s="2100"/>
      <c r="IIP38" s="2100"/>
      <c r="IIQ38" s="2100"/>
      <c r="IIR38" s="2100"/>
      <c r="IIS38" s="2100"/>
      <c r="IIT38" s="2100"/>
      <c r="IIU38" s="2100"/>
      <c r="IIV38" s="2100"/>
      <c r="IIW38" s="2100"/>
      <c r="IIX38" s="2100"/>
      <c r="IIY38" s="2100"/>
      <c r="IIZ38" s="2100"/>
      <c r="IJA38" s="2100"/>
      <c r="IJB38" s="2100"/>
      <c r="IJC38" s="2100"/>
      <c r="IJD38" s="2100"/>
      <c r="IJE38" s="2100"/>
      <c r="IJF38" s="2100"/>
      <c r="IJG38" s="2100"/>
      <c r="IJH38" s="2100"/>
      <c r="IJI38" s="2100"/>
      <c r="IJJ38" s="2100"/>
      <c r="IJK38" s="2100"/>
      <c r="IJL38" s="2100"/>
      <c r="IJM38" s="2100"/>
      <c r="IJN38" s="2100"/>
      <c r="IJO38" s="2100"/>
      <c r="IJP38" s="2100"/>
      <c r="IJQ38" s="2100"/>
      <c r="IJR38" s="2100"/>
      <c r="IJS38" s="2100"/>
      <c r="IJT38" s="2100"/>
      <c r="IJU38" s="2100"/>
      <c r="IJV38" s="2100"/>
      <c r="IJW38" s="2100"/>
      <c r="IJX38" s="2100"/>
      <c r="IJY38" s="2100"/>
      <c r="IJZ38" s="2100"/>
      <c r="IKA38" s="2100"/>
      <c r="IKB38" s="2100"/>
      <c r="IKC38" s="2100"/>
      <c r="IKD38" s="2100"/>
      <c r="IKE38" s="2100"/>
      <c r="IKF38" s="2100"/>
      <c r="IKG38" s="2100"/>
      <c r="IKH38" s="2100"/>
      <c r="IKI38" s="2100"/>
      <c r="IKJ38" s="2100"/>
      <c r="IKK38" s="2100"/>
      <c r="IKL38" s="2100"/>
      <c r="IKM38" s="2100"/>
      <c r="IKN38" s="2100"/>
      <c r="IKO38" s="2100"/>
      <c r="IKP38" s="2100"/>
      <c r="IKQ38" s="2100"/>
      <c r="IKR38" s="2100"/>
      <c r="IKS38" s="2100"/>
      <c r="IKT38" s="2100"/>
      <c r="IKU38" s="2100"/>
      <c r="IKV38" s="2100"/>
      <c r="IKW38" s="2100"/>
      <c r="IKX38" s="2100"/>
      <c r="IKY38" s="2100"/>
      <c r="IKZ38" s="2100"/>
      <c r="ILA38" s="2100"/>
      <c r="ILB38" s="2100"/>
      <c r="ILC38" s="2100"/>
      <c r="ILD38" s="2100"/>
      <c r="ILE38" s="2100"/>
      <c r="ILF38" s="2100"/>
      <c r="ILG38" s="2100"/>
      <c r="ILH38" s="2100"/>
      <c r="ILI38" s="2100"/>
      <c r="ILJ38" s="2100"/>
      <c r="ILK38" s="2100"/>
      <c r="ILL38" s="2100"/>
      <c r="ILM38" s="2100"/>
      <c r="ILN38" s="2100"/>
      <c r="ILO38" s="2100"/>
      <c r="ILP38" s="2100"/>
      <c r="ILQ38" s="2100"/>
      <c r="ILR38" s="2100"/>
      <c r="ILS38" s="2100"/>
      <c r="ILT38" s="2100"/>
      <c r="ILU38" s="2100"/>
      <c r="ILV38" s="2100"/>
      <c r="ILW38" s="2100"/>
      <c r="ILX38" s="2100"/>
      <c r="ILY38" s="2100"/>
      <c r="ILZ38" s="2100"/>
      <c r="IMA38" s="2100"/>
      <c r="IMB38" s="2100"/>
      <c r="IMC38" s="2100"/>
      <c r="IMD38" s="2100"/>
      <c r="IME38" s="2100"/>
      <c r="IMF38" s="2100"/>
      <c r="IMG38" s="2100"/>
      <c r="IMH38" s="2100"/>
      <c r="IMI38" s="2100"/>
      <c r="IMJ38" s="2100"/>
      <c r="IMK38" s="2100"/>
      <c r="IML38" s="2100"/>
      <c r="IMM38" s="2100"/>
      <c r="IMN38" s="2100"/>
      <c r="IMO38" s="2100"/>
      <c r="IMP38" s="2100"/>
      <c r="IMQ38" s="2100"/>
      <c r="IMR38" s="2100"/>
      <c r="IMS38" s="2100"/>
      <c r="IMT38" s="2100"/>
      <c r="IMU38" s="2100"/>
      <c r="IMV38" s="2100"/>
      <c r="IMW38" s="2100"/>
      <c r="IMX38" s="2100"/>
      <c r="IMY38" s="2100"/>
      <c r="IMZ38" s="2100"/>
      <c r="INA38" s="2100"/>
      <c r="INB38" s="2100"/>
      <c r="INC38" s="2100"/>
      <c r="IND38" s="2100"/>
      <c r="INE38" s="2100"/>
      <c r="INF38" s="2100"/>
      <c r="ING38" s="2100"/>
      <c r="INH38" s="2100"/>
      <c r="INI38" s="2100"/>
      <c r="INJ38" s="2100"/>
      <c r="INK38" s="2100"/>
      <c r="INL38" s="2100"/>
      <c r="INM38" s="2100"/>
      <c r="INN38" s="2100"/>
      <c r="INO38" s="2100"/>
      <c r="INP38" s="2100"/>
      <c r="INQ38" s="2100"/>
      <c r="INR38" s="2100"/>
      <c r="INS38" s="2100"/>
      <c r="INT38" s="2100"/>
      <c r="INU38" s="2100"/>
      <c r="INV38" s="2100"/>
      <c r="INW38" s="2100"/>
      <c r="INX38" s="2100"/>
      <c r="INY38" s="2100"/>
      <c r="INZ38" s="2100"/>
      <c r="IOA38" s="2100"/>
      <c r="IOB38" s="2100"/>
      <c r="IOC38" s="2100"/>
      <c r="IOD38" s="2100"/>
      <c r="IOE38" s="2100"/>
      <c r="IOF38" s="2100"/>
      <c r="IOG38" s="2100"/>
      <c r="IOH38" s="2100"/>
      <c r="IOI38" s="2100"/>
      <c r="IOJ38" s="2100"/>
      <c r="IOK38" s="2100"/>
      <c r="IOL38" s="2100"/>
      <c r="IOM38" s="2100"/>
      <c r="ION38" s="2100"/>
      <c r="IOO38" s="2100"/>
      <c r="IOP38" s="2100"/>
      <c r="IOQ38" s="2100"/>
      <c r="IOR38" s="2100"/>
      <c r="IOS38" s="2100"/>
      <c r="IOT38" s="2100"/>
      <c r="IOU38" s="2100"/>
      <c r="IOV38" s="2100"/>
      <c r="IOW38" s="2100"/>
      <c r="IOX38" s="2100"/>
      <c r="IOY38" s="2100"/>
      <c r="IOZ38" s="2100"/>
      <c r="IPA38" s="2100"/>
      <c r="IPB38" s="2100"/>
      <c r="IPC38" s="2100"/>
      <c r="IPD38" s="2100"/>
      <c r="IPE38" s="2100"/>
      <c r="IPF38" s="2100"/>
      <c r="IPG38" s="2100"/>
      <c r="IPH38" s="2100"/>
      <c r="IPI38" s="2100"/>
      <c r="IPJ38" s="2100"/>
      <c r="IPK38" s="2100"/>
      <c r="IPL38" s="2100"/>
      <c r="IPM38" s="2100"/>
      <c r="IPN38" s="2100"/>
      <c r="IPO38" s="2100"/>
      <c r="IPP38" s="2100"/>
      <c r="IPQ38" s="2100"/>
      <c r="IPR38" s="2100"/>
      <c r="IPS38" s="2100"/>
      <c r="IPT38" s="2100"/>
      <c r="IPU38" s="2100"/>
      <c r="IPV38" s="2100"/>
      <c r="IPW38" s="2100"/>
      <c r="IPX38" s="2100"/>
      <c r="IPY38" s="2100"/>
      <c r="IPZ38" s="2100"/>
      <c r="IQA38" s="2100"/>
      <c r="IQB38" s="2100"/>
      <c r="IQC38" s="2100"/>
      <c r="IQD38" s="2100"/>
      <c r="IQE38" s="2100"/>
      <c r="IQF38" s="2100"/>
      <c r="IQG38" s="2100"/>
      <c r="IQH38" s="2100"/>
      <c r="IQI38" s="2100"/>
      <c r="IQJ38" s="2100"/>
      <c r="IQK38" s="2100"/>
      <c r="IQL38" s="2100"/>
      <c r="IQM38" s="2100"/>
      <c r="IQN38" s="2100"/>
      <c r="IQO38" s="2100"/>
      <c r="IQP38" s="2100"/>
      <c r="IQQ38" s="2100"/>
      <c r="IQR38" s="2100"/>
      <c r="IQS38" s="2100"/>
      <c r="IQT38" s="2100"/>
      <c r="IQU38" s="2100"/>
      <c r="IQV38" s="2100"/>
      <c r="IQW38" s="2100"/>
      <c r="IQX38" s="2100"/>
      <c r="IQY38" s="2100"/>
      <c r="IQZ38" s="2100"/>
      <c r="IRA38" s="2100"/>
      <c r="IRB38" s="2100"/>
      <c r="IRC38" s="2100"/>
      <c r="IRD38" s="2100"/>
      <c r="IRE38" s="2100"/>
      <c r="IRF38" s="2100"/>
      <c r="IRG38" s="2100"/>
      <c r="IRH38" s="2100"/>
      <c r="IRI38" s="2100"/>
      <c r="IRJ38" s="2100"/>
      <c r="IRK38" s="2100"/>
      <c r="IRL38" s="2100"/>
      <c r="IRM38" s="2100"/>
      <c r="IRN38" s="2100"/>
      <c r="IRO38" s="2100"/>
      <c r="IRP38" s="2100"/>
      <c r="IRQ38" s="2100"/>
      <c r="IRR38" s="2100"/>
      <c r="IRS38" s="2100"/>
      <c r="IRT38" s="2100"/>
      <c r="IRU38" s="2100"/>
      <c r="IRV38" s="2100"/>
      <c r="IRW38" s="2100"/>
      <c r="IRX38" s="2100"/>
      <c r="IRY38" s="2100"/>
      <c r="IRZ38" s="2100"/>
      <c r="ISA38" s="2100"/>
      <c r="ISB38" s="2100"/>
      <c r="ISC38" s="2100"/>
      <c r="ISD38" s="2100"/>
      <c r="ISE38" s="2100"/>
      <c r="ISF38" s="2100"/>
      <c r="ISG38" s="2100"/>
      <c r="ISH38" s="2100"/>
      <c r="ISI38" s="2100"/>
      <c r="ISJ38" s="2100"/>
      <c r="ISK38" s="2100"/>
      <c r="ISL38" s="2100"/>
      <c r="ISM38" s="2100"/>
      <c r="ISN38" s="2100"/>
      <c r="ISO38" s="2100"/>
      <c r="ISP38" s="2100"/>
      <c r="ISQ38" s="2100"/>
      <c r="ISR38" s="2100"/>
      <c r="ISS38" s="2100"/>
      <c r="IST38" s="2100"/>
      <c r="ISU38" s="2100"/>
      <c r="ISV38" s="2100"/>
      <c r="ISW38" s="2100"/>
      <c r="ISX38" s="2100"/>
      <c r="ISY38" s="2100"/>
      <c r="ISZ38" s="2100"/>
      <c r="ITA38" s="2100"/>
      <c r="ITB38" s="2100"/>
      <c r="ITC38" s="2100"/>
      <c r="ITD38" s="2100"/>
      <c r="ITE38" s="2100"/>
      <c r="ITF38" s="2100"/>
      <c r="ITG38" s="2100"/>
      <c r="ITH38" s="2100"/>
      <c r="ITI38" s="2100"/>
      <c r="ITJ38" s="2100"/>
      <c r="ITK38" s="2100"/>
      <c r="ITL38" s="2100"/>
      <c r="ITM38" s="2100"/>
      <c r="ITN38" s="2100"/>
      <c r="ITO38" s="2100"/>
      <c r="ITP38" s="2100"/>
      <c r="ITQ38" s="2100"/>
      <c r="ITR38" s="2100"/>
      <c r="ITS38" s="2100"/>
      <c r="ITT38" s="2100"/>
      <c r="ITU38" s="2100"/>
      <c r="ITV38" s="2100"/>
      <c r="ITW38" s="2100"/>
      <c r="ITX38" s="2100"/>
      <c r="ITY38" s="2100"/>
      <c r="ITZ38" s="2100"/>
      <c r="IUA38" s="2100"/>
      <c r="IUB38" s="2100"/>
      <c r="IUC38" s="2100"/>
      <c r="IUD38" s="2100"/>
      <c r="IUE38" s="2100"/>
      <c r="IUF38" s="2100"/>
      <c r="IUG38" s="2100"/>
      <c r="IUH38" s="2100"/>
      <c r="IUI38" s="2100"/>
      <c r="IUJ38" s="2100"/>
      <c r="IUK38" s="2100"/>
      <c r="IUL38" s="2100"/>
      <c r="IUM38" s="2100"/>
      <c r="IUN38" s="2100"/>
      <c r="IUO38" s="2100"/>
      <c r="IUP38" s="2100"/>
      <c r="IUQ38" s="2100"/>
      <c r="IUR38" s="2100"/>
      <c r="IUS38" s="2100"/>
      <c r="IUT38" s="2100"/>
      <c r="IUU38" s="2100"/>
      <c r="IUV38" s="2100"/>
      <c r="IUW38" s="2100"/>
      <c r="IUX38" s="2100"/>
      <c r="IUY38" s="2100"/>
      <c r="IUZ38" s="2100"/>
      <c r="IVA38" s="2100"/>
      <c r="IVB38" s="2100"/>
      <c r="IVC38" s="2100"/>
      <c r="IVD38" s="2100"/>
      <c r="IVE38" s="2100"/>
      <c r="IVF38" s="2100"/>
      <c r="IVG38" s="2100"/>
      <c r="IVH38" s="2100"/>
      <c r="IVI38" s="2100"/>
      <c r="IVJ38" s="2100"/>
      <c r="IVK38" s="2100"/>
      <c r="IVL38" s="2100"/>
      <c r="IVM38" s="2100"/>
      <c r="IVN38" s="2100"/>
      <c r="IVO38" s="2100"/>
      <c r="IVP38" s="2100"/>
      <c r="IVQ38" s="2100"/>
      <c r="IVR38" s="2100"/>
      <c r="IVS38" s="2100"/>
      <c r="IVT38" s="2100"/>
      <c r="IVU38" s="2100"/>
      <c r="IVV38" s="2100"/>
      <c r="IVW38" s="2100"/>
      <c r="IVX38" s="2100"/>
      <c r="IVY38" s="2100"/>
      <c r="IVZ38" s="2100"/>
      <c r="IWA38" s="2100"/>
      <c r="IWB38" s="2100"/>
      <c r="IWC38" s="2100"/>
      <c r="IWD38" s="2100"/>
      <c r="IWE38" s="2100"/>
      <c r="IWF38" s="2100"/>
      <c r="IWG38" s="2100"/>
      <c r="IWH38" s="2100"/>
      <c r="IWI38" s="2100"/>
      <c r="IWJ38" s="2100"/>
      <c r="IWK38" s="2100"/>
      <c r="IWL38" s="2100"/>
      <c r="IWM38" s="2100"/>
      <c r="IWN38" s="2100"/>
      <c r="IWO38" s="2100"/>
      <c r="IWP38" s="2100"/>
      <c r="IWQ38" s="2100"/>
      <c r="IWR38" s="2100"/>
      <c r="IWS38" s="2100"/>
      <c r="IWT38" s="2100"/>
      <c r="IWU38" s="2100"/>
      <c r="IWV38" s="2100"/>
      <c r="IWW38" s="2100"/>
      <c r="IWX38" s="2100"/>
      <c r="IWY38" s="2100"/>
      <c r="IWZ38" s="2100"/>
      <c r="IXA38" s="2100"/>
      <c r="IXB38" s="2100"/>
      <c r="IXC38" s="2100"/>
      <c r="IXD38" s="2100"/>
      <c r="IXE38" s="2100"/>
      <c r="IXF38" s="2100"/>
      <c r="IXG38" s="2100"/>
      <c r="IXH38" s="2100"/>
      <c r="IXI38" s="2100"/>
      <c r="IXJ38" s="2100"/>
      <c r="IXK38" s="2100"/>
      <c r="IXL38" s="2100"/>
      <c r="IXM38" s="2100"/>
      <c r="IXN38" s="2100"/>
      <c r="IXO38" s="2100"/>
      <c r="IXP38" s="2100"/>
      <c r="IXQ38" s="2100"/>
      <c r="IXR38" s="2100"/>
      <c r="IXS38" s="2100"/>
      <c r="IXT38" s="2100"/>
      <c r="IXU38" s="2100"/>
      <c r="IXV38" s="2100"/>
      <c r="IXW38" s="2100"/>
      <c r="IXX38" s="2100"/>
      <c r="IXY38" s="2100"/>
      <c r="IXZ38" s="2100"/>
      <c r="IYA38" s="2100"/>
      <c r="IYB38" s="2100"/>
      <c r="IYC38" s="2100"/>
      <c r="IYD38" s="2100"/>
      <c r="IYE38" s="2100"/>
      <c r="IYF38" s="2100"/>
      <c r="IYG38" s="2100"/>
      <c r="IYH38" s="2100"/>
      <c r="IYI38" s="2100"/>
      <c r="IYJ38" s="2100"/>
      <c r="IYK38" s="2100"/>
      <c r="IYL38" s="2100"/>
      <c r="IYM38" s="2100"/>
      <c r="IYN38" s="2100"/>
      <c r="IYO38" s="2100"/>
      <c r="IYP38" s="2100"/>
      <c r="IYQ38" s="2100"/>
      <c r="IYR38" s="2100"/>
      <c r="IYS38" s="2100"/>
      <c r="IYT38" s="2100"/>
      <c r="IYU38" s="2100"/>
      <c r="IYV38" s="2100"/>
      <c r="IYW38" s="2100"/>
      <c r="IYX38" s="2100"/>
      <c r="IYY38" s="2100"/>
      <c r="IYZ38" s="2100"/>
      <c r="IZA38" s="2100"/>
      <c r="IZB38" s="2100"/>
      <c r="IZC38" s="2100"/>
      <c r="IZD38" s="2100"/>
      <c r="IZE38" s="2100"/>
      <c r="IZF38" s="2100"/>
      <c r="IZG38" s="2100"/>
      <c r="IZH38" s="2100"/>
      <c r="IZI38" s="2100"/>
      <c r="IZJ38" s="2100"/>
      <c r="IZK38" s="2100"/>
      <c r="IZL38" s="2100"/>
      <c r="IZM38" s="2100"/>
      <c r="IZN38" s="2100"/>
      <c r="IZO38" s="2100"/>
      <c r="IZP38" s="2100"/>
      <c r="IZQ38" s="2100"/>
      <c r="IZR38" s="2100"/>
      <c r="IZS38" s="2100"/>
      <c r="IZT38" s="2100"/>
      <c r="IZU38" s="2100"/>
      <c r="IZV38" s="2100"/>
      <c r="IZW38" s="2100"/>
      <c r="IZX38" s="2100"/>
      <c r="IZY38" s="2100"/>
      <c r="IZZ38" s="2100"/>
      <c r="JAA38" s="2100"/>
      <c r="JAB38" s="2100"/>
      <c r="JAC38" s="2100"/>
      <c r="JAD38" s="2100"/>
      <c r="JAE38" s="2100"/>
      <c r="JAF38" s="2100"/>
      <c r="JAG38" s="2100"/>
      <c r="JAH38" s="2100"/>
      <c r="JAI38" s="2100"/>
      <c r="JAJ38" s="2100"/>
      <c r="JAK38" s="2100"/>
      <c r="JAL38" s="2100"/>
      <c r="JAM38" s="2100"/>
      <c r="JAN38" s="2100"/>
      <c r="JAO38" s="2100"/>
      <c r="JAP38" s="2100"/>
      <c r="JAQ38" s="2100"/>
      <c r="JAR38" s="2100"/>
      <c r="JAS38" s="2100"/>
      <c r="JAT38" s="2100"/>
      <c r="JAU38" s="2100"/>
      <c r="JAV38" s="2100"/>
      <c r="JAW38" s="2100"/>
      <c r="JAX38" s="2100"/>
      <c r="JAY38" s="2100"/>
      <c r="JAZ38" s="2100"/>
      <c r="JBA38" s="2100"/>
      <c r="JBB38" s="2100"/>
      <c r="JBC38" s="2100"/>
      <c r="JBD38" s="2100"/>
      <c r="JBE38" s="2100"/>
      <c r="JBF38" s="2100"/>
      <c r="JBG38" s="2100"/>
      <c r="JBH38" s="2100"/>
      <c r="JBI38" s="2100"/>
      <c r="JBJ38" s="2100"/>
      <c r="JBK38" s="2100"/>
      <c r="JBL38" s="2100"/>
      <c r="JBM38" s="2100"/>
      <c r="JBN38" s="2100"/>
      <c r="JBO38" s="2100"/>
      <c r="JBP38" s="2100"/>
      <c r="JBQ38" s="2100"/>
      <c r="JBR38" s="2100"/>
      <c r="JBS38" s="2100"/>
      <c r="JBT38" s="2100"/>
      <c r="JBU38" s="2100"/>
      <c r="JBV38" s="2100"/>
      <c r="JBW38" s="2100"/>
      <c r="JBX38" s="2100"/>
      <c r="JBY38" s="2100"/>
      <c r="JBZ38" s="2100"/>
      <c r="JCA38" s="2100"/>
      <c r="JCB38" s="2100"/>
      <c r="JCC38" s="2100"/>
      <c r="JCD38" s="2100"/>
      <c r="JCE38" s="2100"/>
      <c r="JCF38" s="2100"/>
      <c r="JCG38" s="2100"/>
      <c r="JCH38" s="2100"/>
      <c r="JCI38" s="2100"/>
      <c r="JCJ38" s="2100"/>
      <c r="JCK38" s="2100"/>
      <c r="JCL38" s="2100"/>
      <c r="JCM38" s="2100"/>
      <c r="JCN38" s="2100"/>
      <c r="JCO38" s="2100"/>
      <c r="JCP38" s="2100"/>
      <c r="JCQ38" s="2100"/>
      <c r="JCR38" s="2100"/>
      <c r="JCS38" s="2100"/>
      <c r="JCT38" s="2100"/>
      <c r="JCU38" s="2100"/>
      <c r="JCV38" s="2100"/>
      <c r="JCW38" s="2100"/>
      <c r="JCX38" s="2100"/>
      <c r="JCY38" s="2100"/>
      <c r="JCZ38" s="2100"/>
      <c r="JDA38" s="2100"/>
      <c r="JDB38" s="2100"/>
      <c r="JDC38" s="2100"/>
      <c r="JDD38" s="2100"/>
      <c r="JDE38" s="2100"/>
      <c r="JDF38" s="2100"/>
      <c r="JDG38" s="2100"/>
      <c r="JDH38" s="2100"/>
      <c r="JDI38" s="2100"/>
      <c r="JDJ38" s="2100"/>
      <c r="JDK38" s="2100"/>
      <c r="JDL38" s="2100"/>
      <c r="JDM38" s="2100"/>
      <c r="JDN38" s="2100"/>
      <c r="JDO38" s="2100"/>
      <c r="JDP38" s="2100"/>
      <c r="JDQ38" s="2100"/>
      <c r="JDR38" s="2100"/>
      <c r="JDS38" s="2100"/>
      <c r="JDT38" s="2100"/>
      <c r="JDU38" s="2100"/>
      <c r="JDV38" s="2100"/>
      <c r="JDW38" s="2100"/>
      <c r="JDX38" s="2100"/>
      <c r="JDY38" s="2100"/>
      <c r="JDZ38" s="2100"/>
      <c r="JEA38" s="2100"/>
      <c r="JEB38" s="2100"/>
      <c r="JEC38" s="2100"/>
      <c r="JED38" s="2100"/>
      <c r="JEE38" s="2100"/>
      <c r="JEF38" s="2100"/>
      <c r="JEG38" s="2100"/>
      <c r="JEH38" s="2100"/>
      <c r="JEI38" s="2100"/>
      <c r="JEJ38" s="2100"/>
      <c r="JEK38" s="2100"/>
      <c r="JEL38" s="2100"/>
      <c r="JEM38" s="2100"/>
      <c r="JEN38" s="2100"/>
      <c r="JEO38" s="2100"/>
      <c r="JEP38" s="2100"/>
      <c r="JEQ38" s="2100"/>
      <c r="JER38" s="2100"/>
      <c r="JES38" s="2100"/>
      <c r="JET38" s="2100"/>
      <c r="JEU38" s="2100"/>
      <c r="JEV38" s="2100"/>
      <c r="JEW38" s="2100"/>
      <c r="JEX38" s="2100"/>
      <c r="JEY38" s="2100"/>
      <c r="JEZ38" s="2100"/>
      <c r="JFA38" s="2100"/>
      <c r="JFB38" s="2100"/>
      <c r="JFC38" s="2100"/>
      <c r="JFD38" s="2100"/>
      <c r="JFE38" s="2100"/>
      <c r="JFF38" s="2100"/>
      <c r="JFG38" s="2100"/>
      <c r="JFH38" s="2100"/>
      <c r="JFI38" s="2100"/>
      <c r="JFJ38" s="2100"/>
      <c r="JFK38" s="2100"/>
      <c r="JFL38" s="2100"/>
      <c r="JFM38" s="2100"/>
      <c r="JFN38" s="2100"/>
      <c r="JFO38" s="2100"/>
      <c r="JFP38" s="2100"/>
      <c r="JFQ38" s="2100"/>
      <c r="JFR38" s="2100"/>
      <c r="JFS38" s="2100"/>
      <c r="JFT38" s="2100"/>
      <c r="JFU38" s="2100"/>
      <c r="JFV38" s="2100"/>
      <c r="JFW38" s="2100"/>
      <c r="JFX38" s="2100"/>
      <c r="JFY38" s="2100"/>
      <c r="JFZ38" s="2100"/>
      <c r="JGA38" s="2100"/>
      <c r="JGB38" s="2100"/>
      <c r="JGC38" s="2100"/>
      <c r="JGD38" s="2100"/>
      <c r="JGE38" s="2100"/>
      <c r="JGF38" s="2100"/>
      <c r="JGG38" s="2100"/>
      <c r="JGH38" s="2100"/>
      <c r="JGI38" s="2100"/>
      <c r="JGJ38" s="2100"/>
      <c r="JGK38" s="2100"/>
      <c r="JGL38" s="2100"/>
      <c r="JGM38" s="2100"/>
      <c r="JGN38" s="2100"/>
      <c r="JGO38" s="2100"/>
      <c r="JGP38" s="2100"/>
      <c r="JGQ38" s="2100"/>
      <c r="JGR38" s="2100"/>
      <c r="JGS38" s="2100"/>
      <c r="JGT38" s="2100"/>
      <c r="JGU38" s="2100"/>
      <c r="JGV38" s="2100"/>
      <c r="JGW38" s="2100"/>
      <c r="JGX38" s="2100"/>
      <c r="JGY38" s="2100"/>
      <c r="JGZ38" s="2100"/>
      <c r="JHA38" s="2100"/>
      <c r="JHB38" s="2100"/>
      <c r="JHC38" s="2100"/>
      <c r="JHD38" s="2100"/>
      <c r="JHE38" s="2100"/>
      <c r="JHF38" s="2100"/>
      <c r="JHG38" s="2100"/>
      <c r="JHH38" s="2100"/>
      <c r="JHI38" s="2100"/>
      <c r="JHJ38" s="2100"/>
      <c r="JHK38" s="2100"/>
      <c r="JHL38" s="2100"/>
      <c r="JHM38" s="2100"/>
      <c r="JHN38" s="2100"/>
      <c r="JHO38" s="2100"/>
      <c r="JHP38" s="2100"/>
      <c r="JHQ38" s="2100"/>
      <c r="JHR38" s="2100"/>
      <c r="JHS38" s="2100"/>
      <c r="JHT38" s="2100"/>
      <c r="JHU38" s="2100"/>
      <c r="JHV38" s="2100"/>
      <c r="JHW38" s="2100"/>
      <c r="JHX38" s="2100"/>
      <c r="JHY38" s="2100"/>
      <c r="JHZ38" s="2100"/>
      <c r="JIA38" s="2100"/>
      <c r="JIB38" s="2100"/>
      <c r="JIC38" s="2100"/>
      <c r="JID38" s="2100"/>
      <c r="JIE38" s="2100"/>
      <c r="JIF38" s="2100"/>
      <c r="JIG38" s="2100"/>
      <c r="JIH38" s="2100"/>
      <c r="JII38" s="2100"/>
      <c r="JIJ38" s="2100"/>
      <c r="JIK38" s="2100"/>
      <c r="JIL38" s="2100"/>
      <c r="JIM38" s="2100"/>
      <c r="JIN38" s="2100"/>
      <c r="JIO38" s="2100"/>
      <c r="JIP38" s="2100"/>
      <c r="JIQ38" s="2100"/>
      <c r="JIR38" s="2100"/>
      <c r="JIS38" s="2100"/>
      <c r="JIT38" s="2100"/>
      <c r="JIU38" s="2100"/>
      <c r="JIV38" s="2100"/>
      <c r="JIW38" s="2100"/>
      <c r="JIX38" s="2100"/>
      <c r="JIY38" s="2100"/>
      <c r="JIZ38" s="2100"/>
      <c r="JJA38" s="2100"/>
      <c r="JJB38" s="2100"/>
      <c r="JJC38" s="2100"/>
      <c r="JJD38" s="2100"/>
      <c r="JJE38" s="2100"/>
      <c r="JJF38" s="2100"/>
      <c r="JJG38" s="2100"/>
      <c r="JJH38" s="2100"/>
      <c r="JJI38" s="2100"/>
      <c r="JJJ38" s="2100"/>
      <c r="JJK38" s="2100"/>
      <c r="JJL38" s="2100"/>
      <c r="JJM38" s="2100"/>
      <c r="JJN38" s="2100"/>
      <c r="JJO38" s="2100"/>
      <c r="JJP38" s="2100"/>
      <c r="JJQ38" s="2100"/>
      <c r="JJR38" s="2100"/>
      <c r="JJS38" s="2100"/>
      <c r="JJT38" s="2100"/>
      <c r="JJU38" s="2100"/>
      <c r="JJV38" s="2100"/>
      <c r="JJW38" s="2100"/>
      <c r="JJX38" s="2100"/>
      <c r="JJY38" s="2100"/>
      <c r="JJZ38" s="2100"/>
      <c r="JKA38" s="2100"/>
      <c r="JKB38" s="2100"/>
      <c r="JKC38" s="2100"/>
      <c r="JKD38" s="2100"/>
      <c r="JKE38" s="2100"/>
      <c r="JKF38" s="2100"/>
      <c r="JKG38" s="2100"/>
      <c r="JKH38" s="2100"/>
      <c r="JKI38" s="2100"/>
      <c r="JKJ38" s="2100"/>
      <c r="JKK38" s="2100"/>
      <c r="JKL38" s="2100"/>
      <c r="JKM38" s="2100"/>
      <c r="JKN38" s="2100"/>
      <c r="JKO38" s="2100"/>
      <c r="JKP38" s="2100"/>
      <c r="JKQ38" s="2100"/>
      <c r="JKR38" s="2100"/>
      <c r="JKS38" s="2100"/>
      <c r="JKT38" s="2100"/>
      <c r="JKU38" s="2100"/>
      <c r="JKV38" s="2100"/>
      <c r="JKW38" s="2100"/>
      <c r="JKX38" s="2100"/>
      <c r="JKY38" s="2100"/>
      <c r="JKZ38" s="2100"/>
      <c r="JLA38" s="2100"/>
      <c r="JLB38" s="2100"/>
      <c r="JLC38" s="2100"/>
      <c r="JLD38" s="2100"/>
      <c r="JLE38" s="2100"/>
      <c r="JLF38" s="2100"/>
      <c r="JLG38" s="2100"/>
      <c r="JLH38" s="2100"/>
      <c r="JLI38" s="2100"/>
      <c r="JLJ38" s="2100"/>
      <c r="JLK38" s="2100"/>
      <c r="JLL38" s="2100"/>
      <c r="JLM38" s="2100"/>
      <c r="JLN38" s="2100"/>
      <c r="JLO38" s="2100"/>
      <c r="JLP38" s="2100"/>
      <c r="JLQ38" s="2100"/>
      <c r="JLR38" s="2100"/>
      <c r="JLS38" s="2100"/>
      <c r="JLT38" s="2100"/>
      <c r="JLU38" s="2100"/>
      <c r="JLV38" s="2100"/>
      <c r="JLW38" s="2100"/>
      <c r="JLX38" s="2100"/>
      <c r="JLY38" s="2100"/>
      <c r="JLZ38" s="2100"/>
      <c r="JMA38" s="2100"/>
      <c r="JMB38" s="2100"/>
      <c r="JMC38" s="2100"/>
      <c r="JMD38" s="2100"/>
      <c r="JME38" s="2100"/>
      <c r="JMF38" s="2100"/>
      <c r="JMG38" s="2100"/>
      <c r="JMH38" s="2100"/>
      <c r="JMI38" s="2100"/>
      <c r="JMJ38" s="2100"/>
      <c r="JMK38" s="2100"/>
      <c r="JML38" s="2100"/>
      <c r="JMM38" s="2100"/>
      <c r="JMN38" s="2100"/>
      <c r="JMO38" s="2100"/>
      <c r="JMP38" s="2100"/>
      <c r="JMQ38" s="2100"/>
      <c r="JMR38" s="2100"/>
      <c r="JMS38" s="2100"/>
      <c r="JMT38" s="2100"/>
      <c r="JMU38" s="2100"/>
      <c r="JMV38" s="2100"/>
      <c r="JMW38" s="2100"/>
      <c r="JMX38" s="2100"/>
      <c r="JMY38" s="2100"/>
      <c r="JMZ38" s="2100"/>
      <c r="JNA38" s="2100"/>
      <c r="JNB38" s="2100"/>
      <c r="JNC38" s="2100"/>
      <c r="JND38" s="2100"/>
      <c r="JNE38" s="2100"/>
      <c r="JNF38" s="2100"/>
      <c r="JNG38" s="2100"/>
      <c r="JNH38" s="2100"/>
      <c r="JNI38" s="2100"/>
      <c r="JNJ38" s="2100"/>
      <c r="JNK38" s="2100"/>
      <c r="JNL38" s="2100"/>
      <c r="JNM38" s="2100"/>
      <c r="JNN38" s="2100"/>
      <c r="JNO38" s="2100"/>
      <c r="JNP38" s="2100"/>
      <c r="JNQ38" s="2100"/>
      <c r="JNR38" s="2100"/>
      <c r="JNS38" s="2100"/>
      <c r="JNT38" s="2100"/>
      <c r="JNU38" s="2100"/>
      <c r="JNV38" s="2100"/>
      <c r="JNW38" s="2100"/>
      <c r="JNX38" s="2100"/>
      <c r="JNY38" s="2100"/>
      <c r="JNZ38" s="2100"/>
      <c r="JOA38" s="2100"/>
      <c r="JOB38" s="2100"/>
      <c r="JOC38" s="2100"/>
      <c r="JOD38" s="2100"/>
      <c r="JOE38" s="2100"/>
      <c r="JOF38" s="2100"/>
      <c r="JOG38" s="2100"/>
      <c r="JOH38" s="2100"/>
      <c r="JOI38" s="2100"/>
      <c r="JOJ38" s="2100"/>
      <c r="JOK38" s="2100"/>
      <c r="JOL38" s="2100"/>
      <c r="JOM38" s="2100"/>
      <c r="JON38" s="2100"/>
      <c r="JOO38" s="2100"/>
      <c r="JOP38" s="2100"/>
      <c r="JOQ38" s="2100"/>
      <c r="JOR38" s="2100"/>
      <c r="JOS38" s="2100"/>
      <c r="JOT38" s="2100"/>
      <c r="JOU38" s="2100"/>
      <c r="JOV38" s="2100"/>
      <c r="JOW38" s="2100"/>
      <c r="JOX38" s="2100"/>
      <c r="JOY38" s="2100"/>
      <c r="JOZ38" s="2100"/>
      <c r="JPA38" s="2100"/>
      <c r="JPB38" s="2100"/>
      <c r="JPC38" s="2100"/>
      <c r="JPD38" s="2100"/>
      <c r="JPE38" s="2100"/>
      <c r="JPF38" s="2100"/>
      <c r="JPG38" s="2100"/>
      <c r="JPH38" s="2100"/>
      <c r="JPI38" s="2100"/>
      <c r="JPJ38" s="2100"/>
      <c r="JPK38" s="2100"/>
      <c r="JPL38" s="2100"/>
      <c r="JPM38" s="2100"/>
      <c r="JPN38" s="2100"/>
      <c r="JPO38" s="2100"/>
      <c r="JPP38" s="2100"/>
      <c r="JPQ38" s="2100"/>
      <c r="JPR38" s="2100"/>
      <c r="JPS38" s="2100"/>
      <c r="JPT38" s="2100"/>
      <c r="JPU38" s="2100"/>
      <c r="JPV38" s="2100"/>
      <c r="JPW38" s="2100"/>
      <c r="JPX38" s="2100"/>
      <c r="JPY38" s="2100"/>
      <c r="JPZ38" s="2100"/>
      <c r="JQA38" s="2100"/>
      <c r="JQB38" s="2100"/>
      <c r="JQC38" s="2100"/>
      <c r="JQD38" s="2100"/>
      <c r="JQE38" s="2100"/>
      <c r="JQF38" s="2100"/>
      <c r="JQG38" s="2100"/>
      <c r="JQH38" s="2100"/>
      <c r="JQI38" s="2100"/>
      <c r="JQJ38" s="2100"/>
      <c r="JQK38" s="2100"/>
      <c r="JQL38" s="2100"/>
      <c r="JQM38" s="2100"/>
      <c r="JQN38" s="2100"/>
      <c r="JQO38" s="2100"/>
      <c r="JQP38" s="2100"/>
      <c r="JQQ38" s="2100"/>
      <c r="JQR38" s="2100"/>
      <c r="JQS38" s="2100"/>
      <c r="JQT38" s="2100"/>
      <c r="JQU38" s="2100"/>
      <c r="JQV38" s="2100"/>
      <c r="JQW38" s="2100"/>
      <c r="JQX38" s="2100"/>
      <c r="JQY38" s="2100"/>
      <c r="JQZ38" s="2100"/>
      <c r="JRA38" s="2100"/>
      <c r="JRB38" s="2100"/>
      <c r="JRC38" s="2100"/>
      <c r="JRD38" s="2100"/>
      <c r="JRE38" s="2100"/>
      <c r="JRF38" s="2100"/>
      <c r="JRG38" s="2100"/>
      <c r="JRH38" s="2100"/>
      <c r="JRI38" s="2100"/>
      <c r="JRJ38" s="2100"/>
      <c r="JRK38" s="2100"/>
      <c r="JRL38" s="2100"/>
      <c r="JRM38" s="2100"/>
      <c r="JRN38" s="2100"/>
      <c r="JRO38" s="2100"/>
      <c r="JRP38" s="2100"/>
      <c r="JRQ38" s="2100"/>
      <c r="JRR38" s="2100"/>
      <c r="JRS38" s="2100"/>
      <c r="JRT38" s="2100"/>
      <c r="JRU38" s="2100"/>
      <c r="JRV38" s="2100"/>
      <c r="JRW38" s="2100"/>
      <c r="JRX38" s="2100"/>
      <c r="JRY38" s="2100"/>
      <c r="JRZ38" s="2100"/>
      <c r="JSA38" s="2100"/>
      <c r="JSB38" s="2100"/>
      <c r="JSC38" s="2100"/>
      <c r="JSD38" s="2100"/>
      <c r="JSE38" s="2100"/>
      <c r="JSF38" s="2100"/>
      <c r="JSG38" s="2100"/>
      <c r="JSH38" s="2100"/>
      <c r="JSI38" s="2100"/>
      <c r="JSJ38" s="2100"/>
      <c r="JSK38" s="2100"/>
      <c r="JSL38" s="2100"/>
      <c r="JSM38" s="2100"/>
      <c r="JSN38" s="2100"/>
      <c r="JSO38" s="2100"/>
      <c r="JSP38" s="2100"/>
      <c r="JSQ38" s="2100"/>
      <c r="JSR38" s="2100"/>
      <c r="JSS38" s="2100"/>
      <c r="JST38" s="2100"/>
      <c r="JSU38" s="2100"/>
      <c r="JSV38" s="2100"/>
      <c r="JSW38" s="2100"/>
      <c r="JSX38" s="2100"/>
      <c r="JSY38" s="2100"/>
      <c r="JSZ38" s="2100"/>
      <c r="JTA38" s="2100"/>
      <c r="JTB38" s="2100"/>
      <c r="JTC38" s="2100"/>
      <c r="JTD38" s="2100"/>
      <c r="JTE38" s="2100"/>
      <c r="JTF38" s="2100"/>
      <c r="JTG38" s="2100"/>
      <c r="JTH38" s="2100"/>
      <c r="JTI38" s="2100"/>
      <c r="JTJ38" s="2100"/>
      <c r="JTK38" s="2100"/>
      <c r="JTL38" s="2100"/>
      <c r="JTM38" s="2100"/>
      <c r="JTN38" s="2100"/>
      <c r="JTO38" s="2100"/>
      <c r="JTP38" s="2100"/>
      <c r="JTQ38" s="2100"/>
      <c r="JTR38" s="2100"/>
      <c r="JTS38" s="2100"/>
      <c r="JTT38" s="2100"/>
      <c r="JTU38" s="2100"/>
      <c r="JTV38" s="2100"/>
      <c r="JTW38" s="2100"/>
      <c r="JTX38" s="2100"/>
      <c r="JTY38" s="2100"/>
      <c r="JTZ38" s="2100"/>
      <c r="JUA38" s="2100"/>
      <c r="JUB38" s="2100"/>
      <c r="JUC38" s="2100"/>
      <c r="JUD38" s="2100"/>
      <c r="JUE38" s="2100"/>
      <c r="JUF38" s="2100"/>
      <c r="JUG38" s="2100"/>
      <c r="JUH38" s="2100"/>
      <c r="JUI38" s="2100"/>
      <c r="JUJ38" s="2100"/>
      <c r="JUK38" s="2100"/>
      <c r="JUL38" s="2100"/>
      <c r="JUM38" s="2100"/>
      <c r="JUN38" s="2100"/>
      <c r="JUO38" s="2100"/>
      <c r="JUP38" s="2100"/>
      <c r="JUQ38" s="2100"/>
      <c r="JUR38" s="2100"/>
      <c r="JUS38" s="2100"/>
      <c r="JUT38" s="2100"/>
      <c r="JUU38" s="2100"/>
      <c r="JUV38" s="2100"/>
      <c r="JUW38" s="2100"/>
      <c r="JUX38" s="2100"/>
      <c r="JUY38" s="2100"/>
      <c r="JUZ38" s="2100"/>
      <c r="JVA38" s="2100"/>
      <c r="JVB38" s="2100"/>
      <c r="JVC38" s="2100"/>
      <c r="JVD38" s="2100"/>
      <c r="JVE38" s="2100"/>
      <c r="JVF38" s="2100"/>
      <c r="JVG38" s="2100"/>
      <c r="JVH38" s="2100"/>
      <c r="JVI38" s="2100"/>
      <c r="JVJ38" s="2100"/>
      <c r="JVK38" s="2100"/>
      <c r="JVL38" s="2100"/>
      <c r="JVM38" s="2100"/>
      <c r="JVN38" s="2100"/>
      <c r="JVO38" s="2100"/>
      <c r="JVP38" s="2100"/>
      <c r="JVQ38" s="2100"/>
      <c r="JVR38" s="2100"/>
      <c r="JVS38" s="2100"/>
      <c r="JVT38" s="2100"/>
      <c r="JVU38" s="2100"/>
      <c r="JVV38" s="2100"/>
      <c r="JVW38" s="2100"/>
      <c r="JVX38" s="2100"/>
      <c r="JVY38" s="2100"/>
      <c r="JVZ38" s="2100"/>
      <c r="JWA38" s="2100"/>
      <c r="JWB38" s="2100"/>
      <c r="JWC38" s="2100"/>
      <c r="JWD38" s="2100"/>
      <c r="JWE38" s="2100"/>
      <c r="JWF38" s="2100"/>
      <c r="JWG38" s="2100"/>
      <c r="JWH38" s="2100"/>
      <c r="JWI38" s="2100"/>
      <c r="JWJ38" s="2100"/>
      <c r="JWK38" s="2100"/>
      <c r="JWL38" s="2100"/>
      <c r="JWM38" s="2100"/>
      <c r="JWN38" s="2100"/>
      <c r="JWO38" s="2100"/>
      <c r="JWP38" s="2100"/>
      <c r="JWQ38" s="2100"/>
      <c r="JWR38" s="2100"/>
      <c r="JWS38" s="2100"/>
      <c r="JWT38" s="2100"/>
      <c r="JWU38" s="2100"/>
      <c r="JWV38" s="2100"/>
      <c r="JWW38" s="2100"/>
      <c r="JWX38" s="2100"/>
      <c r="JWY38" s="2100"/>
      <c r="JWZ38" s="2100"/>
      <c r="JXA38" s="2100"/>
      <c r="JXB38" s="2100"/>
      <c r="JXC38" s="2100"/>
      <c r="JXD38" s="2100"/>
      <c r="JXE38" s="2100"/>
      <c r="JXF38" s="2100"/>
      <c r="JXG38" s="2100"/>
      <c r="JXH38" s="2100"/>
      <c r="JXI38" s="2100"/>
      <c r="JXJ38" s="2100"/>
      <c r="JXK38" s="2100"/>
      <c r="JXL38" s="2100"/>
      <c r="JXM38" s="2100"/>
      <c r="JXN38" s="2100"/>
      <c r="JXO38" s="2100"/>
      <c r="JXP38" s="2100"/>
      <c r="JXQ38" s="2100"/>
      <c r="JXR38" s="2100"/>
      <c r="JXS38" s="2100"/>
      <c r="JXT38" s="2100"/>
      <c r="JXU38" s="2100"/>
      <c r="JXV38" s="2100"/>
      <c r="JXW38" s="2100"/>
      <c r="JXX38" s="2100"/>
      <c r="JXY38" s="2100"/>
      <c r="JXZ38" s="2100"/>
      <c r="JYA38" s="2100"/>
      <c r="JYB38" s="2100"/>
      <c r="JYC38" s="2100"/>
      <c r="JYD38" s="2100"/>
      <c r="JYE38" s="2100"/>
      <c r="JYF38" s="2100"/>
      <c r="JYG38" s="2100"/>
      <c r="JYH38" s="2100"/>
      <c r="JYI38" s="2100"/>
      <c r="JYJ38" s="2100"/>
      <c r="JYK38" s="2100"/>
      <c r="JYL38" s="2100"/>
      <c r="JYM38" s="2100"/>
      <c r="JYN38" s="2100"/>
      <c r="JYO38" s="2100"/>
      <c r="JYP38" s="2100"/>
      <c r="JYQ38" s="2100"/>
      <c r="JYR38" s="2100"/>
      <c r="JYS38" s="2100"/>
      <c r="JYT38" s="2100"/>
      <c r="JYU38" s="2100"/>
      <c r="JYV38" s="2100"/>
      <c r="JYW38" s="2100"/>
      <c r="JYX38" s="2100"/>
      <c r="JYY38" s="2100"/>
      <c r="JYZ38" s="2100"/>
      <c r="JZA38" s="2100"/>
      <c r="JZB38" s="2100"/>
      <c r="JZC38" s="2100"/>
      <c r="JZD38" s="2100"/>
      <c r="JZE38" s="2100"/>
      <c r="JZF38" s="2100"/>
      <c r="JZG38" s="2100"/>
      <c r="JZH38" s="2100"/>
      <c r="JZI38" s="2100"/>
      <c r="JZJ38" s="2100"/>
      <c r="JZK38" s="2100"/>
      <c r="JZL38" s="2100"/>
      <c r="JZM38" s="2100"/>
      <c r="JZN38" s="2100"/>
      <c r="JZO38" s="2100"/>
      <c r="JZP38" s="2100"/>
      <c r="JZQ38" s="2100"/>
      <c r="JZR38" s="2100"/>
      <c r="JZS38" s="2100"/>
      <c r="JZT38" s="2100"/>
      <c r="JZU38" s="2100"/>
      <c r="JZV38" s="2100"/>
      <c r="JZW38" s="2100"/>
      <c r="JZX38" s="2100"/>
      <c r="JZY38" s="2100"/>
      <c r="JZZ38" s="2100"/>
      <c r="KAA38" s="2100"/>
      <c r="KAB38" s="2100"/>
      <c r="KAC38" s="2100"/>
      <c r="KAD38" s="2100"/>
      <c r="KAE38" s="2100"/>
      <c r="KAF38" s="2100"/>
      <c r="KAG38" s="2100"/>
      <c r="KAH38" s="2100"/>
      <c r="KAI38" s="2100"/>
      <c r="KAJ38" s="2100"/>
      <c r="KAK38" s="2100"/>
      <c r="KAL38" s="2100"/>
      <c r="KAM38" s="2100"/>
      <c r="KAN38" s="2100"/>
      <c r="KAO38" s="2100"/>
      <c r="KAP38" s="2100"/>
      <c r="KAQ38" s="2100"/>
      <c r="KAR38" s="2100"/>
      <c r="KAS38" s="2100"/>
      <c r="KAT38" s="2100"/>
      <c r="KAU38" s="2100"/>
      <c r="KAV38" s="2100"/>
      <c r="KAW38" s="2100"/>
      <c r="KAX38" s="2100"/>
      <c r="KAY38" s="2100"/>
      <c r="KAZ38" s="2100"/>
      <c r="KBA38" s="2100"/>
      <c r="KBB38" s="2100"/>
      <c r="KBC38" s="2100"/>
      <c r="KBD38" s="2100"/>
      <c r="KBE38" s="2100"/>
      <c r="KBF38" s="2100"/>
      <c r="KBG38" s="2100"/>
      <c r="KBH38" s="2100"/>
      <c r="KBI38" s="2100"/>
      <c r="KBJ38" s="2100"/>
      <c r="KBK38" s="2100"/>
      <c r="KBL38" s="2100"/>
      <c r="KBM38" s="2100"/>
      <c r="KBN38" s="2100"/>
      <c r="KBO38" s="2100"/>
      <c r="KBP38" s="2100"/>
      <c r="KBQ38" s="2100"/>
      <c r="KBR38" s="2100"/>
      <c r="KBS38" s="2100"/>
      <c r="KBT38" s="2100"/>
      <c r="KBU38" s="2100"/>
      <c r="KBV38" s="2100"/>
      <c r="KBW38" s="2100"/>
      <c r="KBX38" s="2100"/>
      <c r="KBY38" s="2100"/>
      <c r="KBZ38" s="2100"/>
      <c r="KCA38" s="2100"/>
      <c r="KCB38" s="2100"/>
      <c r="KCC38" s="2100"/>
      <c r="KCD38" s="2100"/>
      <c r="KCE38" s="2100"/>
      <c r="KCF38" s="2100"/>
      <c r="KCG38" s="2100"/>
      <c r="KCH38" s="2100"/>
      <c r="KCI38" s="2100"/>
      <c r="KCJ38" s="2100"/>
      <c r="KCK38" s="2100"/>
      <c r="KCL38" s="2100"/>
      <c r="KCM38" s="2100"/>
      <c r="KCN38" s="2100"/>
      <c r="KCO38" s="2100"/>
      <c r="KCP38" s="2100"/>
      <c r="KCQ38" s="2100"/>
      <c r="KCR38" s="2100"/>
      <c r="KCS38" s="2100"/>
      <c r="KCT38" s="2100"/>
      <c r="KCU38" s="2100"/>
      <c r="KCV38" s="2100"/>
      <c r="KCW38" s="2100"/>
      <c r="KCX38" s="2100"/>
      <c r="KCY38" s="2100"/>
      <c r="KCZ38" s="2100"/>
      <c r="KDA38" s="2100"/>
      <c r="KDB38" s="2100"/>
      <c r="KDC38" s="2100"/>
      <c r="KDD38" s="2100"/>
      <c r="KDE38" s="2100"/>
      <c r="KDF38" s="2100"/>
      <c r="KDG38" s="2100"/>
      <c r="KDH38" s="2100"/>
      <c r="KDI38" s="2100"/>
      <c r="KDJ38" s="2100"/>
      <c r="KDK38" s="2100"/>
      <c r="KDL38" s="2100"/>
      <c r="KDM38" s="2100"/>
      <c r="KDN38" s="2100"/>
      <c r="KDO38" s="2100"/>
      <c r="KDP38" s="2100"/>
      <c r="KDQ38" s="2100"/>
      <c r="KDR38" s="2100"/>
      <c r="KDS38" s="2100"/>
      <c r="KDT38" s="2100"/>
      <c r="KDU38" s="2100"/>
      <c r="KDV38" s="2100"/>
      <c r="KDW38" s="2100"/>
      <c r="KDX38" s="2100"/>
      <c r="KDY38" s="2100"/>
      <c r="KDZ38" s="2100"/>
      <c r="KEA38" s="2100"/>
      <c r="KEB38" s="2100"/>
      <c r="KEC38" s="2100"/>
      <c r="KED38" s="2100"/>
      <c r="KEE38" s="2100"/>
      <c r="KEF38" s="2100"/>
      <c r="KEG38" s="2100"/>
      <c r="KEH38" s="2100"/>
      <c r="KEI38" s="2100"/>
      <c r="KEJ38" s="2100"/>
      <c r="KEK38" s="2100"/>
      <c r="KEL38" s="2100"/>
      <c r="KEM38" s="2100"/>
      <c r="KEN38" s="2100"/>
      <c r="KEO38" s="2100"/>
      <c r="KEP38" s="2100"/>
      <c r="KEQ38" s="2100"/>
      <c r="KER38" s="2100"/>
      <c r="KES38" s="2100"/>
      <c r="KET38" s="2100"/>
      <c r="KEU38" s="2100"/>
      <c r="KEV38" s="2100"/>
      <c r="KEW38" s="2100"/>
      <c r="KEX38" s="2100"/>
      <c r="KEY38" s="2100"/>
      <c r="KEZ38" s="2100"/>
      <c r="KFA38" s="2100"/>
      <c r="KFB38" s="2100"/>
      <c r="KFC38" s="2100"/>
      <c r="KFD38" s="2100"/>
      <c r="KFE38" s="2100"/>
      <c r="KFF38" s="2100"/>
      <c r="KFG38" s="2100"/>
      <c r="KFH38" s="2100"/>
      <c r="KFI38" s="2100"/>
      <c r="KFJ38" s="2100"/>
      <c r="KFK38" s="2100"/>
      <c r="KFL38" s="2100"/>
      <c r="KFM38" s="2100"/>
      <c r="KFN38" s="2100"/>
      <c r="KFO38" s="2100"/>
      <c r="KFP38" s="2100"/>
      <c r="KFQ38" s="2100"/>
      <c r="KFR38" s="2100"/>
      <c r="KFS38" s="2100"/>
      <c r="KFT38" s="2100"/>
      <c r="KFU38" s="2100"/>
      <c r="KFV38" s="2100"/>
      <c r="KFW38" s="2100"/>
      <c r="KFX38" s="2100"/>
      <c r="KFY38" s="2100"/>
      <c r="KFZ38" s="2100"/>
      <c r="KGA38" s="2100"/>
      <c r="KGB38" s="2100"/>
      <c r="KGC38" s="2100"/>
      <c r="KGD38" s="2100"/>
      <c r="KGE38" s="2100"/>
      <c r="KGF38" s="2100"/>
      <c r="KGG38" s="2100"/>
      <c r="KGH38" s="2100"/>
      <c r="KGI38" s="2100"/>
      <c r="KGJ38" s="2100"/>
      <c r="KGK38" s="2100"/>
      <c r="KGL38" s="2100"/>
      <c r="KGM38" s="2100"/>
      <c r="KGN38" s="2100"/>
      <c r="KGO38" s="2100"/>
      <c r="KGP38" s="2100"/>
      <c r="KGQ38" s="2100"/>
      <c r="KGR38" s="2100"/>
      <c r="KGS38" s="2100"/>
      <c r="KGT38" s="2100"/>
      <c r="KGU38" s="2100"/>
      <c r="KGV38" s="2100"/>
      <c r="KGW38" s="2100"/>
      <c r="KGX38" s="2100"/>
      <c r="KGY38" s="2100"/>
      <c r="KGZ38" s="2100"/>
      <c r="KHA38" s="2100"/>
      <c r="KHB38" s="2100"/>
      <c r="KHC38" s="2100"/>
      <c r="KHD38" s="2100"/>
      <c r="KHE38" s="2100"/>
      <c r="KHF38" s="2100"/>
      <c r="KHG38" s="2100"/>
      <c r="KHH38" s="2100"/>
      <c r="KHI38" s="2100"/>
      <c r="KHJ38" s="2100"/>
      <c r="KHK38" s="2100"/>
      <c r="KHL38" s="2100"/>
      <c r="KHM38" s="2100"/>
      <c r="KHN38" s="2100"/>
      <c r="KHO38" s="2100"/>
      <c r="KHP38" s="2100"/>
      <c r="KHQ38" s="2100"/>
      <c r="KHR38" s="2100"/>
      <c r="KHS38" s="2100"/>
      <c r="KHT38" s="2100"/>
      <c r="KHU38" s="2100"/>
      <c r="KHV38" s="2100"/>
      <c r="KHW38" s="2100"/>
      <c r="KHX38" s="2100"/>
      <c r="KHY38" s="2100"/>
      <c r="KHZ38" s="2100"/>
      <c r="KIA38" s="2100"/>
      <c r="KIB38" s="2100"/>
      <c r="KIC38" s="2100"/>
      <c r="KID38" s="2100"/>
      <c r="KIE38" s="2100"/>
      <c r="KIF38" s="2100"/>
      <c r="KIG38" s="2100"/>
      <c r="KIH38" s="2100"/>
      <c r="KII38" s="2100"/>
      <c r="KIJ38" s="2100"/>
      <c r="KIK38" s="2100"/>
      <c r="KIL38" s="2100"/>
      <c r="KIM38" s="2100"/>
      <c r="KIN38" s="2100"/>
      <c r="KIO38" s="2100"/>
      <c r="KIP38" s="2100"/>
      <c r="KIQ38" s="2100"/>
      <c r="KIR38" s="2100"/>
      <c r="KIS38" s="2100"/>
      <c r="KIT38" s="2100"/>
      <c r="KIU38" s="2100"/>
      <c r="KIV38" s="2100"/>
      <c r="KIW38" s="2100"/>
      <c r="KIX38" s="2100"/>
      <c r="KIY38" s="2100"/>
      <c r="KIZ38" s="2100"/>
      <c r="KJA38" s="2100"/>
      <c r="KJB38" s="2100"/>
      <c r="KJC38" s="2100"/>
      <c r="KJD38" s="2100"/>
      <c r="KJE38" s="2100"/>
      <c r="KJF38" s="2100"/>
      <c r="KJG38" s="2100"/>
      <c r="KJH38" s="2100"/>
      <c r="KJI38" s="2100"/>
      <c r="KJJ38" s="2100"/>
      <c r="KJK38" s="2100"/>
      <c r="KJL38" s="2100"/>
      <c r="KJM38" s="2100"/>
      <c r="KJN38" s="2100"/>
      <c r="KJO38" s="2100"/>
      <c r="KJP38" s="2100"/>
      <c r="KJQ38" s="2100"/>
      <c r="KJR38" s="2100"/>
      <c r="KJS38" s="2100"/>
      <c r="KJT38" s="2100"/>
      <c r="KJU38" s="2100"/>
      <c r="KJV38" s="2100"/>
      <c r="KJW38" s="2100"/>
      <c r="KJX38" s="2100"/>
      <c r="KJY38" s="2100"/>
      <c r="KJZ38" s="2100"/>
      <c r="KKA38" s="2100"/>
      <c r="KKB38" s="2100"/>
      <c r="KKC38" s="2100"/>
      <c r="KKD38" s="2100"/>
      <c r="KKE38" s="2100"/>
      <c r="KKF38" s="2100"/>
      <c r="KKG38" s="2100"/>
      <c r="KKH38" s="2100"/>
      <c r="KKI38" s="2100"/>
      <c r="KKJ38" s="2100"/>
      <c r="KKK38" s="2100"/>
      <c r="KKL38" s="2100"/>
      <c r="KKM38" s="2100"/>
      <c r="KKN38" s="2100"/>
      <c r="KKO38" s="2100"/>
      <c r="KKP38" s="2100"/>
      <c r="KKQ38" s="2100"/>
      <c r="KKR38" s="2100"/>
      <c r="KKS38" s="2100"/>
      <c r="KKT38" s="2100"/>
      <c r="KKU38" s="2100"/>
      <c r="KKV38" s="2100"/>
      <c r="KKW38" s="2100"/>
      <c r="KKX38" s="2100"/>
      <c r="KKY38" s="2100"/>
      <c r="KKZ38" s="2100"/>
      <c r="KLA38" s="2100"/>
      <c r="KLB38" s="2100"/>
      <c r="KLC38" s="2100"/>
      <c r="KLD38" s="2100"/>
      <c r="KLE38" s="2100"/>
      <c r="KLF38" s="2100"/>
      <c r="KLG38" s="2100"/>
      <c r="KLH38" s="2100"/>
      <c r="KLI38" s="2100"/>
      <c r="KLJ38" s="2100"/>
      <c r="KLK38" s="2100"/>
      <c r="KLL38" s="2100"/>
      <c r="KLM38" s="2100"/>
      <c r="KLN38" s="2100"/>
      <c r="KLO38" s="2100"/>
      <c r="KLP38" s="2100"/>
      <c r="KLQ38" s="2100"/>
      <c r="KLR38" s="2100"/>
      <c r="KLS38" s="2100"/>
      <c r="KLT38" s="2100"/>
      <c r="KLU38" s="2100"/>
      <c r="KLV38" s="2100"/>
      <c r="KLW38" s="2100"/>
      <c r="KLX38" s="2100"/>
      <c r="KLY38" s="2100"/>
      <c r="KLZ38" s="2100"/>
      <c r="KMA38" s="2100"/>
      <c r="KMB38" s="2100"/>
      <c r="KMC38" s="2100"/>
      <c r="KMD38" s="2100"/>
      <c r="KME38" s="2100"/>
      <c r="KMF38" s="2100"/>
      <c r="KMG38" s="2100"/>
      <c r="KMH38" s="2100"/>
      <c r="KMI38" s="2100"/>
      <c r="KMJ38" s="2100"/>
      <c r="KMK38" s="2100"/>
      <c r="KML38" s="2100"/>
      <c r="KMM38" s="2100"/>
      <c r="KMN38" s="2100"/>
      <c r="KMO38" s="2100"/>
      <c r="KMP38" s="2100"/>
      <c r="KMQ38" s="2100"/>
      <c r="KMR38" s="2100"/>
      <c r="KMS38" s="2100"/>
      <c r="KMT38" s="2100"/>
      <c r="KMU38" s="2100"/>
      <c r="KMV38" s="2100"/>
      <c r="KMW38" s="2100"/>
      <c r="KMX38" s="2100"/>
      <c r="KMY38" s="2100"/>
      <c r="KMZ38" s="2100"/>
      <c r="KNA38" s="2100"/>
      <c r="KNB38" s="2100"/>
      <c r="KNC38" s="2100"/>
      <c r="KND38" s="2100"/>
      <c r="KNE38" s="2100"/>
      <c r="KNF38" s="2100"/>
      <c r="KNG38" s="2100"/>
      <c r="KNH38" s="2100"/>
      <c r="KNI38" s="2100"/>
      <c r="KNJ38" s="2100"/>
      <c r="KNK38" s="2100"/>
      <c r="KNL38" s="2100"/>
      <c r="KNM38" s="2100"/>
      <c r="KNN38" s="2100"/>
      <c r="KNO38" s="2100"/>
      <c r="KNP38" s="2100"/>
      <c r="KNQ38" s="2100"/>
      <c r="KNR38" s="2100"/>
      <c r="KNS38" s="2100"/>
      <c r="KNT38" s="2100"/>
      <c r="KNU38" s="2100"/>
      <c r="KNV38" s="2100"/>
      <c r="KNW38" s="2100"/>
      <c r="KNX38" s="2100"/>
      <c r="KNY38" s="2100"/>
      <c r="KNZ38" s="2100"/>
      <c r="KOA38" s="2100"/>
      <c r="KOB38" s="2100"/>
      <c r="KOC38" s="2100"/>
      <c r="KOD38" s="2100"/>
      <c r="KOE38" s="2100"/>
      <c r="KOF38" s="2100"/>
      <c r="KOG38" s="2100"/>
      <c r="KOH38" s="2100"/>
      <c r="KOI38" s="2100"/>
      <c r="KOJ38" s="2100"/>
      <c r="KOK38" s="2100"/>
      <c r="KOL38" s="2100"/>
      <c r="KOM38" s="2100"/>
      <c r="KON38" s="2100"/>
      <c r="KOO38" s="2100"/>
      <c r="KOP38" s="2100"/>
      <c r="KOQ38" s="2100"/>
      <c r="KOR38" s="2100"/>
      <c r="KOS38" s="2100"/>
      <c r="KOT38" s="2100"/>
      <c r="KOU38" s="2100"/>
      <c r="KOV38" s="2100"/>
      <c r="KOW38" s="2100"/>
      <c r="KOX38" s="2100"/>
      <c r="KOY38" s="2100"/>
      <c r="KOZ38" s="2100"/>
      <c r="KPA38" s="2100"/>
      <c r="KPB38" s="2100"/>
      <c r="KPC38" s="2100"/>
      <c r="KPD38" s="2100"/>
      <c r="KPE38" s="2100"/>
      <c r="KPF38" s="2100"/>
      <c r="KPG38" s="2100"/>
      <c r="KPH38" s="2100"/>
      <c r="KPI38" s="2100"/>
      <c r="KPJ38" s="2100"/>
      <c r="KPK38" s="2100"/>
      <c r="KPL38" s="2100"/>
      <c r="KPM38" s="2100"/>
      <c r="KPN38" s="2100"/>
      <c r="KPO38" s="2100"/>
      <c r="KPP38" s="2100"/>
      <c r="KPQ38" s="2100"/>
      <c r="KPR38" s="2100"/>
      <c r="KPS38" s="2100"/>
      <c r="KPT38" s="2100"/>
      <c r="KPU38" s="2100"/>
      <c r="KPV38" s="2100"/>
      <c r="KPW38" s="2100"/>
      <c r="KPX38" s="2100"/>
      <c r="KPY38" s="2100"/>
      <c r="KPZ38" s="2100"/>
      <c r="KQA38" s="2100"/>
      <c r="KQB38" s="2100"/>
      <c r="KQC38" s="2100"/>
      <c r="KQD38" s="2100"/>
      <c r="KQE38" s="2100"/>
      <c r="KQF38" s="2100"/>
      <c r="KQG38" s="2100"/>
      <c r="KQH38" s="2100"/>
      <c r="KQI38" s="2100"/>
      <c r="KQJ38" s="2100"/>
      <c r="KQK38" s="2100"/>
      <c r="KQL38" s="2100"/>
      <c r="KQM38" s="2100"/>
      <c r="KQN38" s="2100"/>
      <c r="KQO38" s="2100"/>
      <c r="KQP38" s="2100"/>
      <c r="KQQ38" s="2100"/>
      <c r="KQR38" s="2100"/>
      <c r="KQS38" s="2100"/>
      <c r="KQT38" s="2100"/>
      <c r="KQU38" s="2100"/>
      <c r="KQV38" s="2100"/>
      <c r="KQW38" s="2100"/>
      <c r="KQX38" s="2100"/>
      <c r="KQY38" s="2100"/>
      <c r="KQZ38" s="2100"/>
      <c r="KRA38" s="2100"/>
      <c r="KRB38" s="2100"/>
      <c r="KRC38" s="2100"/>
      <c r="KRD38" s="2100"/>
      <c r="KRE38" s="2100"/>
      <c r="KRF38" s="2100"/>
      <c r="KRG38" s="2100"/>
      <c r="KRH38" s="2100"/>
      <c r="KRI38" s="2100"/>
      <c r="KRJ38" s="2100"/>
      <c r="KRK38" s="2100"/>
      <c r="KRL38" s="2100"/>
      <c r="KRM38" s="2100"/>
      <c r="KRN38" s="2100"/>
      <c r="KRO38" s="2100"/>
      <c r="KRP38" s="2100"/>
      <c r="KRQ38" s="2100"/>
      <c r="KRR38" s="2100"/>
      <c r="KRS38" s="2100"/>
      <c r="KRT38" s="2100"/>
      <c r="KRU38" s="2100"/>
      <c r="KRV38" s="2100"/>
      <c r="KRW38" s="2100"/>
      <c r="KRX38" s="2100"/>
      <c r="KRY38" s="2100"/>
      <c r="KRZ38" s="2100"/>
      <c r="KSA38" s="2100"/>
      <c r="KSB38" s="2100"/>
      <c r="KSC38" s="2100"/>
      <c r="KSD38" s="2100"/>
      <c r="KSE38" s="2100"/>
      <c r="KSF38" s="2100"/>
      <c r="KSG38" s="2100"/>
      <c r="KSH38" s="2100"/>
      <c r="KSI38" s="2100"/>
      <c r="KSJ38" s="2100"/>
      <c r="KSK38" s="2100"/>
      <c r="KSL38" s="2100"/>
      <c r="KSM38" s="2100"/>
      <c r="KSN38" s="2100"/>
      <c r="KSO38" s="2100"/>
      <c r="KSP38" s="2100"/>
      <c r="KSQ38" s="2100"/>
      <c r="KSR38" s="2100"/>
      <c r="KSS38" s="2100"/>
      <c r="KST38" s="2100"/>
      <c r="KSU38" s="2100"/>
      <c r="KSV38" s="2100"/>
      <c r="KSW38" s="2100"/>
      <c r="KSX38" s="2100"/>
      <c r="KSY38" s="2100"/>
      <c r="KSZ38" s="2100"/>
      <c r="KTA38" s="2100"/>
      <c r="KTB38" s="2100"/>
      <c r="KTC38" s="2100"/>
      <c r="KTD38" s="2100"/>
      <c r="KTE38" s="2100"/>
      <c r="KTF38" s="2100"/>
      <c r="KTG38" s="2100"/>
      <c r="KTH38" s="2100"/>
      <c r="KTI38" s="2100"/>
      <c r="KTJ38" s="2100"/>
      <c r="KTK38" s="2100"/>
      <c r="KTL38" s="2100"/>
      <c r="KTM38" s="2100"/>
      <c r="KTN38" s="2100"/>
      <c r="KTO38" s="2100"/>
      <c r="KTP38" s="2100"/>
      <c r="KTQ38" s="2100"/>
      <c r="KTR38" s="2100"/>
      <c r="KTS38" s="2100"/>
      <c r="KTT38" s="2100"/>
      <c r="KTU38" s="2100"/>
      <c r="KTV38" s="2100"/>
      <c r="KTW38" s="2100"/>
      <c r="KTX38" s="2100"/>
      <c r="KTY38" s="2100"/>
      <c r="KTZ38" s="2100"/>
      <c r="KUA38" s="2100"/>
      <c r="KUB38" s="2100"/>
      <c r="KUC38" s="2100"/>
      <c r="KUD38" s="2100"/>
      <c r="KUE38" s="2100"/>
      <c r="KUF38" s="2100"/>
      <c r="KUG38" s="2100"/>
      <c r="KUH38" s="2100"/>
      <c r="KUI38" s="2100"/>
      <c r="KUJ38" s="2100"/>
      <c r="KUK38" s="2100"/>
      <c r="KUL38" s="2100"/>
      <c r="KUM38" s="2100"/>
      <c r="KUN38" s="2100"/>
      <c r="KUO38" s="2100"/>
      <c r="KUP38" s="2100"/>
      <c r="KUQ38" s="2100"/>
      <c r="KUR38" s="2100"/>
      <c r="KUS38" s="2100"/>
      <c r="KUT38" s="2100"/>
      <c r="KUU38" s="2100"/>
      <c r="KUV38" s="2100"/>
      <c r="KUW38" s="2100"/>
      <c r="KUX38" s="2100"/>
      <c r="KUY38" s="2100"/>
      <c r="KUZ38" s="2100"/>
      <c r="KVA38" s="2100"/>
      <c r="KVB38" s="2100"/>
      <c r="KVC38" s="2100"/>
      <c r="KVD38" s="2100"/>
      <c r="KVE38" s="2100"/>
      <c r="KVF38" s="2100"/>
      <c r="KVG38" s="2100"/>
      <c r="KVH38" s="2100"/>
      <c r="KVI38" s="2100"/>
      <c r="KVJ38" s="2100"/>
      <c r="KVK38" s="2100"/>
      <c r="KVL38" s="2100"/>
      <c r="KVM38" s="2100"/>
      <c r="KVN38" s="2100"/>
      <c r="KVO38" s="2100"/>
      <c r="KVP38" s="2100"/>
      <c r="KVQ38" s="2100"/>
      <c r="KVR38" s="2100"/>
      <c r="KVS38" s="2100"/>
      <c r="KVT38" s="2100"/>
      <c r="KVU38" s="2100"/>
      <c r="KVV38" s="2100"/>
      <c r="KVW38" s="2100"/>
      <c r="KVX38" s="2100"/>
      <c r="KVY38" s="2100"/>
      <c r="KVZ38" s="2100"/>
      <c r="KWA38" s="2100"/>
      <c r="KWB38" s="2100"/>
      <c r="KWC38" s="2100"/>
      <c r="KWD38" s="2100"/>
      <c r="KWE38" s="2100"/>
      <c r="KWF38" s="2100"/>
      <c r="KWG38" s="2100"/>
      <c r="KWH38" s="2100"/>
      <c r="KWI38" s="2100"/>
      <c r="KWJ38" s="2100"/>
      <c r="KWK38" s="2100"/>
      <c r="KWL38" s="2100"/>
      <c r="KWM38" s="2100"/>
      <c r="KWN38" s="2100"/>
      <c r="KWO38" s="2100"/>
      <c r="KWP38" s="2100"/>
      <c r="KWQ38" s="2100"/>
      <c r="KWR38" s="2100"/>
      <c r="KWS38" s="2100"/>
      <c r="KWT38" s="2100"/>
      <c r="KWU38" s="2100"/>
      <c r="KWV38" s="2100"/>
      <c r="KWW38" s="2100"/>
      <c r="KWX38" s="2100"/>
      <c r="KWY38" s="2100"/>
      <c r="KWZ38" s="2100"/>
      <c r="KXA38" s="2100"/>
      <c r="KXB38" s="2100"/>
      <c r="KXC38" s="2100"/>
      <c r="KXD38" s="2100"/>
      <c r="KXE38" s="2100"/>
      <c r="KXF38" s="2100"/>
      <c r="KXG38" s="2100"/>
      <c r="KXH38" s="2100"/>
      <c r="KXI38" s="2100"/>
      <c r="KXJ38" s="2100"/>
      <c r="KXK38" s="2100"/>
      <c r="KXL38" s="2100"/>
      <c r="KXM38" s="2100"/>
      <c r="KXN38" s="2100"/>
      <c r="KXO38" s="2100"/>
      <c r="KXP38" s="2100"/>
      <c r="KXQ38" s="2100"/>
      <c r="KXR38" s="2100"/>
      <c r="KXS38" s="2100"/>
      <c r="KXT38" s="2100"/>
      <c r="KXU38" s="2100"/>
      <c r="KXV38" s="2100"/>
      <c r="KXW38" s="2100"/>
      <c r="KXX38" s="2100"/>
      <c r="KXY38" s="2100"/>
      <c r="KXZ38" s="2100"/>
      <c r="KYA38" s="2100"/>
      <c r="KYB38" s="2100"/>
      <c r="KYC38" s="2100"/>
      <c r="KYD38" s="2100"/>
      <c r="KYE38" s="2100"/>
      <c r="KYF38" s="2100"/>
      <c r="KYG38" s="2100"/>
      <c r="KYH38" s="2100"/>
      <c r="KYI38" s="2100"/>
      <c r="KYJ38" s="2100"/>
      <c r="KYK38" s="2100"/>
      <c r="KYL38" s="2100"/>
      <c r="KYM38" s="2100"/>
      <c r="KYN38" s="2100"/>
      <c r="KYO38" s="2100"/>
      <c r="KYP38" s="2100"/>
      <c r="KYQ38" s="2100"/>
      <c r="KYR38" s="2100"/>
      <c r="KYS38" s="2100"/>
      <c r="KYT38" s="2100"/>
      <c r="KYU38" s="2100"/>
      <c r="KYV38" s="2100"/>
      <c r="KYW38" s="2100"/>
      <c r="KYX38" s="2100"/>
      <c r="KYY38" s="2100"/>
      <c r="KYZ38" s="2100"/>
      <c r="KZA38" s="2100"/>
      <c r="KZB38" s="2100"/>
      <c r="KZC38" s="2100"/>
      <c r="KZD38" s="2100"/>
      <c r="KZE38" s="2100"/>
      <c r="KZF38" s="2100"/>
      <c r="KZG38" s="2100"/>
      <c r="KZH38" s="2100"/>
      <c r="KZI38" s="2100"/>
      <c r="KZJ38" s="2100"/>
      <c r="KZK38" s="2100"/>
      <c r="KZL38" s="2100"/>
      <c r="KZM38" s="2100"/>
      <c r="KZN38" s="2100"/>
      <c r="KZO38" s="2100"/>
      <c r="KZP38" s="2100"/>
      <c r="KZQ38" s="2100"/>
      <c r="KZR38" s="2100"/>
      <c r="KZS38" s="2100"/>
      <c r="KZT38" s="2100"/>
      <c r="KZU38" s="2100"/>
      <c r="KZV38" s="2100"/>
      <c r="KZW38" s="2100"/>
      <c r="KZX38" s="2100"/>
      <c r="KZY38" s="2100"/>
      <c r="KZZ38" s="2100"/>
      <c r="LAA38" s="2100"/>
      <c r="LAB38" s="2100"/>
      <c r="LAC38" s="2100"/>
      <c r="LAD38" s="2100"/>
      <c r="LAE38" s="2100"/>
      <c r="LAF38" s="2100"/>
      <c r="LAG38" s="2100"/>
      <c r="LAH38" s="2100"/>
      <c r="LAI38" s="2100"/>
      <c r="LAJ38" s="2100"/>
      <c r="LAK38" s="2100"/>
      <c r="LAL38" s="2100"/>
      <c r="LAM38" s="2100"/>
      <c r="LAN38" s="2100"/>
      <c r="LAO38" s="2100"/>
      <c r="LAP38" s="2100"/>
      <c r="LAQ38" s="2100"/>
      <c r="LAR38" s="2100"/>
      <c r="LAS38" s="2100"/>
      <c r="LAT38" s="2100"/>
      <c r="LAU38" s="2100"/>
      <c r="LAV38" s="2100"/>
      <c r="LAW38" s="2100"/>
      <c r="LAX38" s="2100"/>
      <c r="LAY38" s="2100"/>
      <c r="LAZ38" s="2100"/>
      <c r="LBA38" s="2100"/>
      <c r="LBB38" s="2100"/>
      <c r="LBC38" s="2100"/>
      <c r="LBD38" s="2100"/>
      <c r="LBE38" s="2100"/>
      <c r="LBF38" s="2100"/>
      <c r="LBG38" s="2100"/>
      <c r="LBH38" s="2100"/>
      <c r="LBI38" s="2100"/>
      <c r="LBJ38" s="2100"/>
      <c r="LBK38" s="2100"/>
      <c r="LBL38" s="2100"/>
      <c r="LBM38" s="2100"/>
      <c r="LBN38" s="2100"/>
      <c r="LBO38" s="2100"/>
      <c r="LBP38" s="2100"/>
      <c r="LBQ38" s="2100"/>
      <c r="LBR38" s="2100"/>
      <c r="LBS38" s="2100"/>
      <c r="LBT38" s="2100"/>
      <c r="LBU38" s="2100"/>
      <c r="LBV38" s="2100"/>
      <c r="LBW38" s="2100"/>
      <c r="LBX38" s="2100"/>
      <c r="LBY38" s="2100"/>
      <c r="LBZ38" s="2100"/>
      <c r="LCA38" s="2100"/>
      <c r="LCB38" s="2100"/>
      <c r="LCC38" s="2100"/>
      <c r="LCD38" s="2100"/>
      <c r="LCE38" s="2100"/>
      <c r="LCF38" s="2100"/>
      <c r="LCG38" s="2100"/>
      <c r="LCH38" s="2100"/>
      <c r="LCI38" s="2100"/>
      <c r="LCJ38" s="2100"/>
      <c r="LCK38" s="2100"/>
      <c r="LCL38" s="2100"/>
      <c r="LCM38" s="2100"/>
      <c r="LCN38" s="2100"/>
      <c r="LCO38" s="2100"/>
      <c r="LCP38" s="2100"/>
      <c r="LCQ38" s="2100"/>
      <c r="LCR38" s="2100"/>
      <c r="LCS38" s="2100"/>
      <c r="LCT38" s="2100"/>
      <c r="LCU38" s="2100"/>
      <c r="LCV38" s="2100"/>
      <c r="LCW38" s="2100"/>
      <c r="LCX38" s="2100"/>
      <c r="LCY38" s="2100"/>
      <c r="LCZ38" s="2100"/>
      <c r="LDA38" s="2100"/>
      <c r="LDB38" s="2100"/>
      <c r="LDC38" s="2100"/>
      <c r="LDD38" s="2100"/>
      <c r="LDE38" s="2100"/>
      <c r="LDF38" s="2100"/>
      <c r="LDG38" s="2100"/>
      <c r="LDH38" s="2100"/>
      <c r="LDI38" s="2100"/>
      <c r="LDJ38" s="2100"/>
      <c r="LDK38" s="2100"/>
      <c r="LDL38" s="2100"/>
      <c r="LDM38" s="2100"/>
      <c r="LDN38" s="2100"/>
      <c r="LDO38" s="2100"/>
      <c r="LDP38" s="2100"/>
      <c r="LDQ38" s="2100"/>
      <c r="LDR38" s="2100"/>
      <c r="LDS38" s="2100"/>
      <c r="LDT38" s="2100"/>
      <c r="LDU38" s="2100"/>
      <c r="LDV38" s="2100"/>
      <c r="LDW38" s="2100"/>
      <c r="LDX38" s="2100"/>
      <c r="LDY38" s="2100"/>
      <c r="LDZ38" s="2100"/>
      <c r="LEA38" s="2100"/>
      <c r="LEB38" s="2100"/>
      <c r="LEC38" s="2100"/>
      <c r="LED38" s="2100"/>
      <c r="LEE38" s="2100"/>
      <c r="LEF38" s="2100"/>
      <c r="LEG38" s="2100"/>
      <c r="LEH38" s="2100"/>
      <c r="LEI38" s="2100"/>
      <c r="LEJ38" s="2100"/>
      <c r="LEK38" s="2100"/>
      <c r="LEL38" s="2100"/>
      <c r="LEM38" s="2100"/>
      <c r="LEN38" s="2100"/>
      <c r="LEO38" s="2100"/>
      <c r="LEP38" s="2100"/>
      <c r="LEQ38" s="2100"/>
      <c r="LER38" s="2100"/>
      <c r="LES38" s="2100"/>
      <c r="LET38" s="2100"/>
      <c r="LEU38" s="2100"/>
      <c r="LEV38" s="2100"/>
      <c r="LEW38" s="2100"/>
      <c r="LEX38" s="2100"/>
      <c r="LEY38" s="2100"/>
      <c r="LEZ38" s="2100"/>
      <c r="LFA38" s="2100"/>
      <c r="LFB38" s="2100"/>
      <c r="LFC38" s="2100"/>
      <c r="LFD38" s="2100"/>
      <c r="LFE38" s="2100"/>
      <c r="LFF38" s="2100"/>
      <c r="LFG38" s="2100"/>
      <c r="LFH38" s="2100"/>
      <c r="LFI38" s="2100"/>
      <c r="LFJ38" s="2100"/>
      <c r="LFK38" s="2100"/>
      <c r="LFL38" s="2100"/>
      <c r="LFM38" s="2100"/>
      <c r="LFN38" s="2100"/>
      <c r="LFO38" s="2100"/>
      <c r="LFP38" s="2100"/>
      <c r="LFQ38" s="2100"/>
      <c r="LFR38" s="2100"/>
      <c r="LFS38" s="2100"/>
      <c r="LFT38" s="2100"/>
      <c r="LFU38" s="2100"/>
      <c r="LFV38" s="2100"/>
      <c r="LFW38" s="2100"/>
      <c r="LFX38" s="2100"/>
      <c r="LFY38" s="2100"/>
      <c r="LFZ38" s="2100"/>
      <c r="LGA38" s="2100"/>
      <c r="LGB38" s="2100"/>
      <c r="LGC38" s="2100"/>
      <c r="LGD38" s="2100"/>
      <c r="LGE38" s="2100"/>
      <c r="LGF38" s="2100"/>
      <c r="LGG38" s="2100"/>
      <c r="LGH38" s="2100"/>
      <c r="LGI38" s="2100"/>
      <c r="LGJ38" s="2100"/>
      <c r="LGK38" s="2100"/>
      <c r="LGL38" s="2100"/>
      <c r="LGM38" s="2100"/>
      <c r="LGN38" s="2100"/>
      <c r="LGO38" s="2100"/>
      <c r="LGP38" s="2100"/>
      <c r="LGQ38" s="2100"/>
      <c r="LGR38" s="2100"/>
      <c r="LGS38" s="2100"/>
      <c r="LGT38" s="2100"/>
      <c r="LGU38" s="2100"/>
      <c r="LGV38" s="2100"/>
      <c r="LGW38" s="2100"/>
      <c r="LGX38" s="2100"/>
      <c r="LGY38" s="2100"/>
      <c r="LGZ38" s="2100"/>
      <c r="LHA38" s="2100"/>
      <c r="LHB38" s="2100"/>
      <c r="LHC38" s="2100"/>
      <c r="LHD38" s="2100"/>
      <c r="LHE38" s="2100"/>
      <c r="LHF38" s="2100"/>
      <c r="LHG38" s="2100"/>
      <c r="LHH38" s="2100"/>
      <c r="LHI38" s="2100"/>
      <c r="LHJ38" s="2100"/>
      <c r="LHK38" s="2100"/>
      <c r="LHL38" s="2100"/>
      <c r="LHM38" s="2100"/>
      <c r="LHN38" s="2100"/>
      <c r="LHO38" s="2100"/>
      <c r="LHP38" s="2100"/>
      <c r="LHQ38" s="2100"/>
      <c r="LHR38" s="2100"/>
      <c r="LHS38" s="2100"/>
      <c r="LHT38" s="2100"/>
      <c r="LHU38" s="2100"/>
      <c r="LHV38" s="2100"/>
      <c r="LHW38" s="2100"/>
      <c r="LHX38" s="2100"/>
      <c r="LHY38" s="2100"/>
      <c r="LHZ38" s="2100"/>
      <c r="LIA38" s="2100"/>
      <c r="LIB38" s="2100"/>
      <c r="LIC38" s="2100"/>
      <c r="LID38" s="2100"/>
      <c r="LIE38" s="2100"/>
      <c r="LIF38" s="2100"/>
      <c r="LIG38" s="2100"/>
      <c r="LIH38" s="2100"/>
      <c r="LII38" s="2100"/>
      <c r="LIJ38" s="2100"/>
      <c r="LIK38" s="2100"/>
      <c r="LIL38" s="2100"/>
      <c r="LIM38" s="2100"/>
      <c r="LIN38" s="2100"/>
      <c r="LIO38" s="2100"/>
      <c r="LIP38" s="2100"/>
      <c r="LIQ38" s="2100"/>
      <c r="LIR38" s="2100"/>
      <c r="LIS38" s="2100"/>
      <c r="LIT38" s="2100"/>
      <c r="LIU38" s="2100"/>
      <c r="LIV38" s="2100"/>
      <c r="LIW38" s="2100"/>
      <c r="LIX38" s="2100"/>
      <c r="LIY38" s="2100"/>
      <c r="LIZ38" s="2100"/>
      <c r="LJA38" s="2100"/>
      <c r="LJB38" s="2100"/>
      <c r="LJC38" s="2100"/>
      <c r="LJD38" s="2100"/>
      <c r="LJE38" s="2100"/>
      <c r="LJF38" s="2100"/>
      <c r="LJG38" s="2100"/>
      <c r="LJH38" s="2100"/>
      <c r="LJI38" s="2100"/>
      <c r="LJJ38" s="2100"/>
      <c r="LJK38" s="2100"/>
      <c r="LJL38" s="2100"/>
      <c r="LJM38" s="2100"/>
      <c r="LJN38" s="2100"/>
      <c r="LJO38" s="2100"/>
      <c r="LJP38" s="2100"/>
      <c r="LJQ38" s="2100"/>
      <c r="LJR38" s="2100"/>
      <c r="LJS38" s="2100"/>
      <c r="LJT38" s="2100"/>
      <c r="LJU38" s="2100"/>
      <c r="LJV38" s="2100"/>
      <c r="LJW38" s="2100"/>
      <c r="LJX38" s="2100"/>
      <c r="LJY38" s="2100"/>
      <c r="LJZ38" s="2100"/>
      <c r="LKA38" s="2100"/>
      <c r="LKB38" s="2100"/>
      <c r="LKC38" s="2100"/>
      <c r="LKD38" s="2100"/>
      <c r="LKE38" s="2100"/>
      <c r="LKF38" s="2100"/>
      <c r="LKG38" s="2100"/>
      <c r="LKH38" s="2100"/>
      <c r="LKI38" s="2100"/>
      <c r="LKJ38" s="2100"/>
      <c r="LKK38" s="2100"/>
      <c r="LKL38" s="2100"/>
      <c r="LKM38" s="2100"/>
      <c r="LKN38" s="2100"/>
      <c r="LKO38" s="2100"/>
      <c r="LKP38" s="2100"/>
      <c r="LKQ38" s="2100"/>
      <c r="LKR38" s="2100"/>
      <c r="LKS38" s="2100"/>
      <c r="LKT38" s="2100"/>
      <c r="LKU38" s="2100"/>
      <c r="LKV38" s="2100"/>
      <c r="LKW38" s="2100"/>
      <c r="LKX38" s="2100"/>
      <c r="LKY38" s="2100"/>
      <c r="LKZ38" s="2100"/>
      <c r="LLA38" s="2100"/>
      <c r="LLB38" s="2100"/>
      <c r="LLC38" s="2100"/>
      <c r="LLD38" s="2100"/>
      <c r="LLE38" s="2100"/>
      <c r="LLF38" s="2100"/>
      <c r="LLG38" s="2100"/>
      <c r="LLH38" s="2100"/>
      <c r="LLI38" s="2100"/>
      <c r="LLJ38" s="2100"/>
      <c r="LLK38" s="2100"/>
      <c r="LLL38" s="2100"/>
      <c r="LLM38" s="2100"/>
      <c r="LLN38" s="2100"/>
      <c r="LLO38" s="2100"/>
      <c r="LLP38" s="2100"/>
      <c r="LLQ38" s="2100"/>
      <c r="LLR38" s="2100"/>
      <c r="LLS38" s="2100"/>
      <c r="LLT38" s="2100"/>
      <c r="LLU38" s="2100"/>
      <c r="LLV38" s="2100"/>
      <c r="LLW38" s="2100"/>
      <c r="LLX38" s="2100"/>
      <c r="LLY38" s="2100"/>
      <c r="LLZ38" s="2100"/>
      <c r="LMA38" s="2100"/>
      <c r="LMB38" s="2100"/>
      <c r="LMC38" s="2100"/>
      <c r="LMD38" s="2100"/>
      <c r="LME38" s="2100"/>
      <c r="LMF38" s="2100"/>
      <c r="LMG38" s="2100"/>
      <c r="LMH38" s="2100"/>
      <c r="LMI38" s="2100"/>
      <c r="LMJ38" s="2100"/>
      <c r="LMK38" s="2100"/>
      <c r="LML38" s="2100"/>
      <c r="LMM38" s="2100"/>
      <c r="LMN38" s="2100"/>
      <c r="LMO38" s="2100"/>
      <c r="LMP38" s="2100"/>
      <c r="LMQ38" s="2100"/>
      <c r="LMR38" s="2100"/>
      <c r="LMS38" s="2100"/>
      <c r="LMT38" s="2100"/>
      <c r="LMU38" s="2100"/>
      <c r="LMV38" s="2100"/>
      <c r="LMW38" s="2100"/>
      <c r="LMX38" s="2100"/>
      <c r="LMY38" s="2100"/>
      <c r="LMZ38" s="2100"/>
      <c r="LNA38" s="2100"/>
      <c r="LNB38" s="2100"/>
      <c r="LNC38" s="2100"/>
      <c r="LND38" s="2100"/>
      <c r="LNE38" s="2100"/>
      <c r="LNF38" s="2100"/>
      <c r="LNG38" s="2100"/>
      <c r="LNH38" s="2100"/>
      <c r="LNI38" s="2100"/>
      <c r="LNJ38" s="2100"/>
      <c r="LNK38" s="2100"/>
      <c r="LNL38" s="2100"/>
      <c r="LNM38" s="2100"/>
      <c r="LNN38" s="2100"/>
      <c r="LNO38" s="2100"/>
      <c r="LNP38" s="2100"/>
      <c r="LNQ38" s="2100"/>
      <c r="LNR38" s="2100"/>
      <c r="LNS38" s="2100"/>
      <c r="LNT38" s="2100"/>
      <c r="LNU38" s="2100"/>
      <c r="LNV38" s="2100"/>
      <c r="LNW38" s="2100"/>
      <c r="LNX38" s="2100"/>
      <c r="LNY38" s="2100"/>
      <c r="LNZ38" s="2100"/>
      <c r="LOA38" s="2100"/>
      <c r="LOB38" s="2100"/>
      <c r="LOC38" s="2100"/>
      <c r="LOD38" s="2100"/>
      <c r="LOE38" s="2100"/>
      <c r="LOF38" s="2100"/>
      <c r="LOG38" s="2100"/>
      <c r="LOH38" s="2100"/>
      <c r="LOI38" s="2100"/>
      <c r="LOJ38" s="2100"/>
      <c r="LOK38" s="2100"/>
      <c r="LOL38" s="2100"/>
      <c r="LOM38" s="2100"/>
      <c r="LON38" s="2100"/>
      <c r="LOO38" s="2100"/>
      <c r="LOP38" s="2100"/>
      <c r="LOQ38" s="2100"/>
      <c r="LOR38" s="2100"/>
      <c r="LOS38" s="2100"/>
      <c r="LOT38" s="2100"/>
      <c r="LOU38" s="2100"/>
      <c r="LOV38" s="2100"/>
      <c r="LOW38" s="2100"/>
      <c r="LOX38" s="2100"/>
      <c r="LOY38" s="2100"/>
      <c r="LOZ38" s="2100"/>
      <c r="LPA38" s="2100"/>
      <c r="LPB38" s="2100"/>
      <c r="LPC38" s="2100"/>
      <c r="LPD38" s="2100"/>
      <c r="LPE38" s="2100"/>
      <c r="LPF38" s="2100"/>
      <c r="LPG38" s="2100"/>
      <c r="LPH38" s="2100"/>
      <c r="LPI38" s="2100"/>
      <c r="LPJ38" s="2100"/>
      <c r="LPK38" s="2100"/>
      <c r="LPL38" s="2100"/>
      <c r="LPM38" s="2100"/>
      <c r="LPN38" s="2100"/>
      <c r="LPO38" s="2100"/>
      <c r="LPP38" s="2100"/>
      <c r="LPQ38" s="2100"/>
      <c r="LPR38" s="2100"/>
      <c r="LPS38" s="2100"/>
      <c r="LPT38" s="2100"/>
      <c r="LPU38" s="2100"/>
      <c r="LPV38" s="2100"/>
      <c r="LPW38" s="2100"/>
      <c r="LPX38" s="2100"/>
      <c r="LPY38" s="2100"/>
      <c r="LPZ38" s="2100"/>
      <c r="LQA38" s="2100"/>
      <c r="LQB38" s="2100"/>
      <c r="LQC38" s="2100"/>
      <c r="LQD38" s="2100"/>
      <c r="LQE38" s="2100"/>
      <c r="LQF38" s="2100"/>
      <c r="LQG38" s="2100"/>
      <c r="LQH38" s="2100"/>
      <c r="LQI38" s="2100"/>
      <c r="LQJ38" s="2100"/>
      <c r="LQK38" s="2100"/>
      <c r="LQL38" s="2100"/>
      <c r="LQM38" s="2100"/>
      <c r="LQN38" s="2100"/>
      <c r="LQO38" s="2100"/>
      <c r="LQP38" s="2100"/>
      <c r="LQQ38" s="2100"/>
      <c r="LQR38" s="2100"/>
      <c r="LQS38" s="2100"/>
      <c r="LQT38" s="2100"/>
      <c r="LQU38" s="2100"/>
      <c r="LQV38" s="2100"/>
      <c r="LQW38" s="2100"/>
      <c r="LQX38" s="2100"/>
      <c r="LQY38" s="2100"/>
      <c r="LQZ38" s="2100"/>
      <c r="LRA38" s="2100"/>
      <c r="LRB38" s="2100"/>
      <c r="LRC38" s="2100"/>
      <c r="LRD38" s="2100"/>
      <c r="LRE38" s="2100"/>
      <c r="LRF38" s="2100"/>
      <c r="LRG38" s="2100"/>
      <c r="LRH38" s="2100"/>
      <c r="LRI38" s="2100"/>
      <c r="LRJ38" s="2100"/>
      <c r="LRK38" s="2100"/>
      <c r="LRL38" s="2100"/>
      <c r="LRM38" s="2100"/>
      <c r="LRN38" s="2100"/>
      <c r="LRO38" s="2100"/>
      <c r="LRP38" s="2100"/>
      <c r="LRQ38" s="2100"/>
      <c r="LRR38" s="2100"/>
      <c r="LRS38" s="2100"/>
      <c r="LRT38" s="2100"/>
      <c r="LRU38" s="2100"/>
      <c r="LRV38" s="2100"/>
      <c r="LRW38" s="2100"/>
      <c r="LRX38" s="2100"/>
      <c r="LRY38" s="2100"/>
      <c r="LRZ38" s="2100"/>
      <c r="LSA38" s="2100"/>
      <c r="LSB38" s="2100"/>
      <c r="LSC38" s="2100"/>
      <c r="LSD38" s="2100"/>
      <c r="LSE38" s="2100"/>
      <c r="LSF38" s="2100"/>
      <c r="LSG38" s="2100"/>
      <c r="LSH38" s="2100"/>
      <c r="LSI38" s="2100"/>
      <c r="LSJ38" s="2100"/>
      <c r="LSK38" s="2100"/>
      <c r="LSL38" s="2100"/>
      <c r="LSM38" s="2100"/>
      <c r="LSN38" s="2100"/>
      <c r="LSO38" s="2100"/>
      <c r="LSP38" s="2100"/>
      <c r="LSQ38" s="2100"/>
      <c r="LSR38" s="2100"/>
      <c r="LSS38" s="2100"/>
      <c r="LST38" s="2100"/>
      <c r="LSU38" s="2100"/>
      <c r="LSV38" s="2100"/>
      <c r="LSW38" s="2100"/>
      <c r="LSX38" s="2100"/>
      <c r="LSY38" s="2100"/>
      <c r="LSZ38" s="2100"/>
      <c r="LTA38" s="2100"/>
      <c r="LTB38" s="2100"/>
      <c r="LTC38" s="2100"/>
      <c r="LTD38" s="2100"/>
      <c r="LTE38" s="2100"/>
      <c r="LTF38" s="2100"/>
      <c r="LTG38" s="2100"/>
      <c r="LTH38" s="2100"/>
      <c r="LTI38" s="2100"/>
      <c r="LTJ38" s="2100"/>
      <c r="LTK38" s="2100"/>
      <c r="LTL38" s="2100"/>
      <c r="LTM38" s="2100"/>
      <c r="LTN38" s="2100"/>
      <c r="LTO38" s="2100"/>
      <c r="LTP38" s="2100"/>
      <c r="LTQ38" s="2100"/>
      <c r="LTR38" s="2100"/>
      <c r="LTS38" s="2100"/>
      <c r="LTT38" s="2100"/>
      <c r="LTU38" s="2100"/>
      <c r="LTV38" s="2100"/>
      <c r="LTW38" s="2100"/>
      <c r="LTX38" s="2100"/>
      <c r="LTY38" s="2100"/>
      <c r="LTZ38" s="2100"/>
      <c r="LUA38" s="2100"/>
      <c r="LUB38" s="2100"/>
      <c r="LUC38" s="2100"/>
      <c r="LUD38" s="2100"/>
      <c r="LUE38" s="2100"/>
      <c r="LUF38" s="2100"/>
      <c r="LUG38" s="2100"/>
      <c r="LUH38" s="2100"/>
      <c r="LUI38" s="2100"/>
      <c r="LUJ38" s="2100"/>
      <c r="LUK38" s="2100"/>
      <c r="LUL38" s="2100"/>
      <c r="LUM38" s="2100"/>
      <c r="LUN38" s="2100"/>
      <c r="LUO38" s="2100"/>
      <c r="LUP38" s="2100"/>
      <c r="LUQ38" s="2100"/>
      <c r="LUR38" s="2100"/>
      <c r="LUS38" s="2100"/>
      <c r="LUT38" s="2100"/>
      <c r="LUU38" s="2100"/>
      <c r="LUV38" s="2100"/>
      <c r="LUW38" s="2100"/>
      <c r="LUX38" s="2100"/>
      <c r="LUY38" s="2100"/>
      <c r="LUZ38" s="2100"/>
      <c r="LVA38" s="2100"/>
      <c r="LVB38" s="2100"/>
      <c r="LVC38" s="2100"/>
      <c r="LVD38" s="2100"/>
      <c r="LVE38" s="2100"/>
      <c r="LVF38" s="2100"/>
      <c r="LVG38" s="2100"/>
      <c r="LVH38" s="2100"/>
      <c r="LVI38" s="2100"/>
      <c r="LVJ38" s="2100"/>
      <c r="LVK38" s="2100"/>
      <c r="LVL38" s="2100"/>
      <c r="LVM38" s="2100"/>
      <c r="LVN38" s="2100"/>
      <c r="LVO38" s="2100"/>
      <c r="LVP38" s="2100"/>
      <c r="LVQ38" s="2100"/>
      <c r="LVR38" s="2100"/>
      <c r="LVS38" s="2100"/>
      <c r="LVT38" s="2100"/>
      <c r="LVU38" s="2100"/>
      <c r="LVV38" s="2100"/>
      <c r="LVW38" s="2100"/>
      <c r="LVX38" s="2100"/>
      <c r="LVY38" s="2100"/>
      <c r="LVZ38" s="2100"/>
      <c r="LWA38" s="2100"/>
      <c r="LWB38" s="2100"/>
      <c r="LWC38" s="2100"/>
      <c r="LWD38" s="2100"/>
      <c r="LWE38" s="2100"/>
      <c r="LWF38" s="2100"/>
      <c r="LWG38" s="2100"/>
      <c r="LWH38" s="2100"/>
      <c r="LWI38" s="2100"/>
      <c r="LWJ38" s="2100"/>
      <c r="LWK38" s="2100"/>
      <c r="LWL38" s="2100"/>
      <c r="LWM38" s="2100"/>
      <c r="LWN38" s="2100"/>
      <c r="LWO38" s="2100"/>
      <c r="LWP38" s="2100"/>
      <c r="LWQ38" s="2100"/>
      <c r="LWR38" s="2100"/>
      <c r="LWS38" s="2100"/>
      <c r="LWT38" s="2100"/>
      <c r="LWU38" s="2100"/>
      <c r="LWV38" s="2100"/>
      <c r="LWW38" s="2100"/>
      <c r="LWX38" s="2100"/>
      <c r="LWY38" s="2100"/>
      <c r="LWZ38" s="2100"/>
      <c r="LXA38" s="2100"/>
      <c r="LXB38" s="2100"/>
      <c r="LXC38" s="2100"/>
      <c r="LXD38" s="2100"/>
      <c r="LXE38" s="2100"/>
      <c r="LXF38" s="2100"/>
      <c r="LXG38" s="2100"/>
      <c r="LXH38" s="2100"/>
      <c r="LXI38" s="2100"/>
      <c r="LXJ38" s="2100"/>
      <c r="LXK38" s="2100"/>
      <c r="LXL38" s="2100"/>
      <c r="LXM38" s="2100"/>
      <c r="LXN38" s="2100"/>
      <c r="LXO38" s="2100"/>
      <c r="LXP38" s="2100"/>
      <c r="LXQ38" s="2100"/>
      <c r="LXR38" s="2100"/>
      <c r="LXS38" s="2100"/>
      <c r="LXT38" s="2100"/>
      <c r="LXU38" s="2100"/>
      <c r="LXV38" s="2100"/>
      <c r="LXW38" s="2100"/>
      <c r="LXX38" s="2100"/>
      <c r="LXY38" s="2100"/>
      <c r="LXZ38" s="2100"/>
      <c r="LYA38" s="2100"/>
      <c r="LYB38" s="2100"/>
      <c r="LYC38" s="2100"/>
      <c r="LYD38" s="2100"/>
      <c r="LYE38" s="2100"/>
      <c r="LYF38" s="2100"/>
      <c r="LYG38" s="2100"/>
      <c r="LYH38" s="2100"/>
      <c r="LYI38" s="2100"/>
      <c r="LYJ38" s="2100"/>
      <c r="LYK38" s="2100"/>
      <c r="LYL38" s="2100"/>
      <c r="LYM38" s="2100"/>
      <c r="LYN38" s="2100"/>
      <c r="LYO38" s="2100"/>
      <c r="LYP38" s="2100"/>
      <c r="LYQ38" s="2100"/>
      <c r="LYR38" s="2100"/>
      <c r="LYS38" s="2100"/>
      <c r="LYT38" s="2100"/>
      <c r="LYU38" s="2100"/>
      <c r="LYV38" s="2100"/>
      <c r="LYW38" s="2100"/>
      <c r="LYX38" s="2100"/>
      <c r="LYY38" s="2100"/>
      <c r="LYZ38" s="2100"/>
      <c r="LZA38" s="2100"/>
      <c r="LZB38" s="2100"/>
      <c r="LZC38" s="2100"/>
      <c r="LZD38" s="2100"/>
      <c r="LZE38" s="2100"/>
      <c r="LZF38" s="2100"/>
      <c r="LZG38" s="2100"/>
      <c r="LZH38" s="2100"/>
      <c r="LZI38" s="2100"/>
      <c r="LZJ38" s="2100"/>
      <c r="LZK38" s="2100"/>
      <c r="LZL38" s="2100"/>
      <c r="LZM38" s="2100"/>
      <c r="LZN38" s="2100"/>
      <c r="LZO38" s="2100"/>
      <c r="LZP38" s="2100"/>
      <c r="LZQ38" s="2100"/>
      <c r="LZR38" s="2100"/>
      <c r="LZS38" s="2100"/>
      <c r="LZT38" s="2100"/>
      <c r="LZU38" s="2100"/>
      <c r="LZV38" s="2100"/>
      <c r="LZW38" s="2100"/>
      <c r="LZX38" s="2100"/>
      <c r="LZY38" s="2100"/>
      <c r="LZZ38" s="2100"/>
      <c r="MAA38" s="2100"/>
      <c r="MAB38" s="2100"/>
      <c r="MAC38" s="2100"/>
      <c r="MAD38" s="2100"/>
      <c r="MAE38" s="2100"/>
      <c r="MAF38" s="2100"/>
      <c r="MAG38" s="2100"/>
      <c r="MAH38" s="2100"/>
      <c r="MAI38" s="2100"/>
      <c r="MAJ38" s="2100"/>
      <c r="MAK38" s="2100"/>
      <c r="MAL38" s="2100"/>
      <c r="MAM38" s="2100"/>
      <c r="MAN38" s="2100"/>
      <c r="MAO38" s="2100"/>
      <c r="MAP38" s="2100"/>
      <c r="MAQ38" s="2100"/>
      <c r="MAR38" s="2100"/>
      <c r="MAS38" s="2100"/>
      <c r="MAT38" s="2100"/>
      <c r="MAU38" s="2100"/>
      <c r="MAV38" s="2100"/>
      <c r="MAW38" s="2100"/>
      <c r="MAX38" s="2100"/>
      <c r="MAY38" s="2100"/>
      <c r="MAZ38" s="2100"/>
      <c r="MBA38" s="2100"/>
      <c r="MBB38" s="2100"/>
      <c r="MBC38" s="2100"/>
      <c r="MBD38" s="2100"/>
      <c r="MBE38" s="2100"/>
      <c r="MBF38" s="2100"/>
      <c r="MBG38" s="2100"/>
      <c r="MBH38" s="2100"/>
      <c r="MBI38" s="2100"/>
      <c r="MBJ38" s="2100"/>
      <c r="MBK38" s="2100"/>
      <c r="MBL38" s="2100"/>
      <c r="MBM38" s="2100"/>
      <c r="MBN38" s="2100"/>
      <c r="MBO38" s="2100"/>
      <c r="MBP38" s="2100"/>
      <c r="MBQ38" s="2100"/>
      <c r="MBR38" s="2100"/>
      <c r="MBS38" s="2100"/>
      <c r="MBT38" s="2100"/>
      <c r="MBU38" s="2100"/>
      <c r="MBV38" s="2100"/>
      <c r="MBW38" s="2100"/>
      <c r="MBX38" s="2100"/>
      <c r="MBY38" s="2100"/>
      <c r="MBZ38" s="2100"/>
      <c r="MCA38" s="2100"/>
      <c r="MCB38" s="2100"/>
      <c r="MCC38" s="2100"/>
      <c r="MCD38" s="2100"/>
      <c r="MCE38" s="2100"/>
      <c r="MCF38" s="2100"/>
      <c r="MCG38" s="2100"/>
      <c r="MCH38" s="2100"/>
      <c r="MCI38" s="2100"/>
      <c r="MCJ38" s="2100"/>
      <c r="MCK38" s="2100"/>
      <c r="MCL38" s="2100"/>
      <c r="MCM38" s="2100"/>
      <c r="MCN38" s="2100"/>
      <c r="MCO38" s="2100"/>
      <c r="MCP38" s="2100"/>
      <c r="MCQ38" s="2100"/>
      <c r="MCR38" s="2100"/>
      <c r="MCS38" s="2100"/>
      <c r="MCT38" s="2100"/>
      <c r="MCU38" s="2100"/>
      <c r="MCV38" s="2100"/>
      <c r="MCW38" s="2100"/>
      <c r="MCX38" s="2100"/>
      <c r="MCY38" s="2100"/>
      <c r="MCZ38" s="2100"/>
      <c r="MDA38" s="2100"/>
      <c r="MDB38" s="2100"/>
      <c r="MDC38" s="2100"/>
      <c r="MDD38" s="2100"/>
      <c r="MDE38" s="2100"/>
      <c r="MDF38" s="2100"/>
      <c r="MDG38" s="2100"/>
      <c r="MDH38" s="2100"/>
      <c r="MDI38" s="2100"/>
      <c r="MDJ38" s="2100"/>
      <c r="MDK38" s="2100"/>
      <c r="MDL38" s="2100"/>
      <c r="MDM38" s="2100"/>
      <c r="MDN38" s="2100"/>
      <c r="MDO38" s="2100"/>
      <c r="MDP38" s="2100"/>
      <c r="MDQ38" s="2100"/>
      <c r="MDR38" s="2100"/>
      <c r="MDS38" s="2100"/>
      <c r="MDT38" s="2100"/>
      <c r="MDU38" s="2100"/>
      <c r="MDV38" s="2100"/>
      <c r="MDW38" s="2100"/>
      <c r="MDX38" s="2100"/>
      <c r="MDY38" s="2100"/>
      <c r="MDZ38" s="2100"/>
      <c r="MEA38" s="2100"/>
      <c r="MEB38" s="2100"/>
      <c r="MEC38" s="2100"/>
      <c r="MED38" s="2100"/>
      <c r="MEE38" s="2100"/>
      <c r="MEF38" s="2100"/>
      <c r="MEG38" s="2100"/>
      <c r="MEH38" s="2100"/>
      <c r="MEI38" s="2100"/>
      <c r="MEJ38" s="2100"/>
      <c r="MEK38" s="2100"/>
      <c r="MEL38" s="2100"/>
      <c r="MEM38" s="2100"/>
      <c r="MEN38" s="2100"/>
      <c r="MEO38" s="2100"/>
      <c r="MEP38" s="2100"/>
      <c r="MEQ38" s="2100"/>
      <c r="MER38" s="2100"/>
      <c r="MES38" s="2100"/>
      <c r="MET38" s="2100"/>
      <c r="MEU38" s="2100"/>
      <c r="MEV38" s="2100"/>
      <c r="MEW38" s="2100"/>
      <c r="MEX38" s="2100"/>
      <c r="MEY38" s="2100"/>
      <c r="MEZ38" s="2100"/>
      <c r="MFA38" s="2100"/>
      <c r="MFB38" s="2100"/>
      <c r="MFC38" s="2100"/>
      <c r="MFD38" s="2100"/>
      <c r="MFE38" s="2100"/>
      <c r="MFF38" s="2100"/>
      <c r="MFG38" s="2100"/>
      <c r="MFH38" s="2100"/>
      <c r="MFI38" s="2100"/>
      <c r="MFJ38" s="2100"/>
      <c r="MFK38" s="2100"/>
      <c r="MFL38" s="2100"/>
      <c r="MFM38" s="2100"/>
      <c r="MFN38" s="2100"/>
      <c r="MFO38" s="2100"/>
      <c r="MFP38" s="2100"/>
      <c r="MFQ38" s="2100"/>
      <c r="MFR38" s="2100"/>
      <c r="MFS38" s="2100"/>
      <c r="MFT38" s="2100"/>
      <c r="MFU38" s="2100"/>
      <c r="MFV38" s="2100"/>
      <c r="MFW38" s="2100"/>
      <c r="MFX38" s="2100"/>
      <c r="MFY38" s="2100"/>
      <c r="MFZ38" s="2100"/>
      <c r="MGA38" s="2100"/>
      <c r="MGB38" s="2100"/>
      <c r="MGC38" s="2100"/>
      <c r="MGD38" s="2100"/>
      <c r="MGE38" s="2100"/>
      <c r="MGF38" s="2100"/>
      <c r="MGG38" s="2100"/>
      <c r="MGH38" s="2100"/>
      <c r="MGI38" s="2100"/>
      <c r="MGJ38" s="2100"/>
      <c r="MGK38" s="2100"/>
      <c r="MGL38" s="2100"/>
      <c r="MGM38" s="2100"/>
      <c r="MGN38" s="2100"/>
      <c r="MGO38" s="2100"/>
      <c r="MGP38" s="2100"/>
      <c r="MGQ38" s="2100"/>
      <c r="MGR38" s="2100"/>
      <c r="MGS38" s="2100"/>
      <c r="MGT38" s="2100"/>
      <c r="MGU38" s="2100"/>
      <c r="MGV38" s="2100"/>
      <c r="MGW38" s="2100"/>
      <c r="MGX38" s="2100"/>
      <c r="MGY38" s="2100"/>
      <c r="MGZ38" s="2100"/>
      <c r="MHA38" s="2100"/>
      <c r="MHB38" s="2100"/>
      <c r="MHC38" s="2100"/>
      <c r="MHD38" s="2100"/>
      <c r="MHE38" s="2100"/>
      <c r="MHF38" s="2100"/>
      <c r="MHG38" s="2100"/>
      <c r="MHH38" s="2100"/>
      <c r="MHI38" s="2100"/>
      <c r="MHJ38" s="2100"/>
      <c r="MHK38" s="2100"/>
      <c r="MHL38" s="2100"/>
      <c r="MHM38" s="2100"/>
      <c r="MHN38" s="2100"/>
      <c r="MHO38" s="2100"/>
      <c r="MHP38" s="2100"/>
      <c r="MHQ38" s="2100"/>
      <c r="MHR38" s="2100"/>
      <c r="MHS38" s="2100"/>
      <c r="MHT38" s="2100"/>
      <c r="MHU38" s="2100"/>
      <c r="MHV38" s="2100"/>
      <c r="MHW38" s="2100"/>
      <c r="MHX38" s="2100"/>
      <c r="MHY38" s="2100"/>
      <c r="MHZ38" s="2100"/>
      <c r="MIA38" s="2100"/>
      <c r="MIB38" s="2100"/>
      <c r="MIC38" s="2100"/>
      <c r="MID38" s="2100"/>
      <c r="MIE38" s="2100"/>
      <c r="MIF38" s="2100"/>
      <c r="MIG38" s="2100"/>
      <c r="MIH38" s="2100"/>
      <c r="MII38" s="2100"/>
      <c r="MIJ38" s="2100"/>
      <c r="MIK38" s="2100"/>
      <c r="MIL38" s="2100"/>
      <c r="MIM38" s="2100"/>
      <c r="MIN38" s="2100"/>
      <c r="MIO38" s="2100"/>
      <c r="MIP38" s="2100"/>
      <c r="MIQ38" s="2100"/>
      <c r="MIR38" s="2100"/>
      <c r="MIS38" s="2100"/>
      <c r="MIT38" s="2100"/>
      <c r="MIU38" s="2100"/>
      <c r="MIV38" s="2100"/>
      <c r="MIW38" s="2100"/>
      <c r="MIX38" s="2100"/>
      <c r="MIY38" s="2100"/>
      <c r="MIZ38" s="2100"/>
      <c r="MJA38" s="2100"/>
      <c r="MJB38" s="2100"/>
      <c r="MJC38" s="2100"/>
      <c r="MJD38" s="2100"/>
      <c r="MJE38" s="2100"/>
      <c r="MJF38" s="2100"/>
      <c r="MJG38" s="2100"/>
      <c r="MJH38" s="2100"/>
      <c r="MJI38" s="2100"/>
      <c r="MJJ38" s="2100"/>
      <c r="MJK38" s="2100"/>
      <c r="MJL38" s="2100"/>
      <c r="MJM38" s="2100"/>
      <c r="MJN38" s="2100"/>
      <c r="MJO38" s="2100"/>
      <c r="MJP38" s="2100"/>
      <c r="MJQ38" s="2100"/>
      <c r="MJR38" s="2100"/>
      <c r="MJS38" s="2100"/>
      <c r="MJT38" s="2100"/>
      <c r="MJU38" s="2100"/>
      <c r="MJV38" s="2100"/>
      <c r="MJW38" s="2100"/>
      <c r="MJX38" s="2100"/>
      <c r="MJY38" s="2100"/>
      <c r="MJZ38" s="2100"/>
      <c r="MKA38" s="2100"/>
      <c r="MKB38" s="2100"/>
      <c r="MKC38" s="2100"/>
      <c r="MKD38" s="2100"/>
      <c r="MKE38" s="2100"/>
      <c r="MKF38" s="2100"/>
      <c r="MKG38" s="2100"/>
      <c r="MKH38" s="2100"/>
      <c r="MKI38" s="2100"/>
      <c r="MKJ38" s="2100"/>
      <c r="MKK38" s="2100"/>
      <c r="MKL38" s="2100"/>
      <c r="MKM38" s="2100"/>
      <c r="MKN38" s="2100"/>
      <c r="MKO38" s="2100"/>
      <c r="MKP38" s="2100"/>
      <c r="MKQ38" s="2100"/>
      <c r="MKR38" s="2100"/>
      <c r="MKS38" s="2100"/>
      <c r="MKT38" s="2100"/>
      <c r="MKU38" s="2100"/>
      <c r="MKV38" s="2100"/>
      <c r="MKW38" s="2100"/>
      <c r="MKX38" s="2100"/>
      <c r="MKY38" s="2100"/>
      <c r="MKZ38" s="2100"/>
      <c r="MLA38" s="2100"/>
      <c r="MLB38" s="2100"/>
      <c r="MLC38" s="2100"/>
      <c r="MLD38" s="2100"/>
      <c r="MLE38" s="2100"/>
      <c r="MLF38" s="2100"/>
      <c r="MLG38" s="2100"/>
      <c r="MLH38" s="2100"/>
      <c r="MLI38" s="2100"/>
      <c r="MLJ38" s="2100"/>
      <c r="MLK38" s="2100"/>
      <c r="MLL38" s="2100"/>
      <c r="MLM38" s="2100"/>
      <c r="MLN38" s="2100"/>
      <c r="MLO38" s="2100"/>
      <c r="MLP38" s="2100"/>
      <c r="MLQ38" s="2100"/>
      <c r="MLR38" s="2100"/>
      <c r="MLS38" s="2100"/>
      <c r="MLT38" s="2100"/>
      <c r="MLU38" s="2100"/>
      <c r="MLV38" s="2100"/>
      <c r="MLW38" s="2100"/>
      <c r="MLX38" s="2100"/>
      <c r="MLY38" s="2100"/>
      <c r="MLZ38" s="2100"/>
      <c r="MMA38" s="2100"/>
      <c r="MMB38" s="2100"/>
      <c r="MMC38" s="2100"/>
      <c r="MMD38" s="2100"/>
      <c r="MME38" s="2100"/>
      <c r="MMF38" s="2100"/>
      <c r="MMG38" s="2100"/>
      <c r="MMH38" s="2100"/>
      <c r="MMI38" s="2100"/>
      <c r="MMJ38" s="2100"/>
      <c r="MMK38" s="2100"/>
      <c r="MML38" s="2100"/>
      <c r="MMM38" s="2100"/>
      <c r="MMN38" s="2100"/>
      <c r="MMO38" s="2100"/>
      <c r="MMP38" s="2100"/>
      <c r="MMQ38" s="2100"/>
      <c r="MMR38" s="2100"/>
      <c r="MMS38" s="2100"/>
      <c r="MMT38" s="2100"/>
      <c r="MMU38" s="2100"/>
      <c r="MMV38" s="2100"/>
      <c r="MMW38" s="2100"/>
      <c r="MMX38" s="2100"/>
      <c r="MMY38" s="2100"/>
      <c r="MMZ38" s="2100"/>
      <c r="MNA38" s="2100"/>
      <c r="MNB38" s="2100"/>
      <c r="MNC38" s="2100"/>
      <c r="MND38" s="2100"/>
      <c r="MNE38" s="2100"/>
      <c r="MNF38" s="2100"/>
      <c r="MNG38" s="2100"/>
      <c r="MNH38" s="2100"/>
      <c r="MNI38" s="2100"/>
      <c r="MNJ38" s="2100"/>
      <c r="MNK38" s="2100"/>
      <c r="MNL38" s="2100"/>
      <c r="MNM38" s="2100"/>
      <c r="MNN38" s="2100"/>
      <c r="MNO38" s="2100"/>
      <c r="MNP38" s="2100"/>
      <c r="MNQ38" s="2100"/>
      <c r="MNR38" s="2100"/>
      <c r="MNS38" s="2100"/>
      <c r="MNT38" s="2100"/>
      <c r="MNU38" s="2100"/>
      <c r="MNV38" s="2100"/>
      <c r="MNW38" s="2100"/>
      <c r="MNX38" s="2100"/>
      <c r="MNY38" s="2100"/>
      <c r="MNZ38" s="2100"/>
      <c r="MOA38" s="2100"/>
      <c r="MOB38" s="2100"/>
      <c r="MOC38" s="2100"/>
      <c r="MOD38" s="2100"/>
      <c r="MOE38" s="2100"/>
      <c r="MOF38" s="2100"/>
      <c r="MOG38" s="2100"/>
      <c r="MOH38" s="2100"/>
      <c r="MOI38" s="2100"/>
      <c r="MOJ38" s="2100"/>
      <c r="MOK38" s="2100"/>
      <c r="MOL38" s="2100"/>
      <c r="MOM38" s="2100"/>
      <c r="MON38" s="2100"/>
      <c r="MOO38" s="2100"/>
      <c r="MOP38" s="2100"/>
      <c r="MOQ38" s="2100"/>
      <c r="MOR38" s="2100"/>
      <c r="MOS38" s="2100"/>
      <c r="MOT38" s="2100"/>
      <c r="MOU38" s="2100"/>
      <c r="MOV38" s="2100"/>
      <c r="MOW38" s="2100"/>
      <c r="MOX38" s="2100"/>
      <c r="MOY38" s="2100"/>
      <c r="MOZ38" s="2100"/>
      <c r="MPA38" s="2100"/>
      <c r="MPB38" s="2100"/>
      <c r="MPC38" s="2100"/>
      <c r="MPD38" s="2100"/>
      <c r="MPE38" s="2100"/>
      <c r="MPF38" s="2100"/>
      <c r="MPG38" s="2100"/>
      <c r="MPH38" s="2100"/>
      <c r="MPI38" s="2100"/>
      <c r="MPJ38" s="2100"/>
      <c r="MPK38" s="2100"/>
      <c r="MPL38" s="2100"/>
      <c r="MPM38" s="2100"/>
      <c r="MPN38" s="2100"/>
      <c r="MPO38" s="2100"/>
      <c r="MPP38" s="2100"/>
      <c r="MPQ38" s="2100"/>
      <c r="MPR38" s="2100"/>
      <c r="MPS38" s="2100"/>
      <c r="MPT38" s="2100"/>
      <c r="MPU38" s="2100"/>
      <c r="MPV38" s="2100"/>
      <c r="MPW38" s="2100"/>
      <c r="MPX38" s="2100"/>
      <c r="MPY38" s="2100"/>
      <c r="MPZ38" s="2100"/>
      <c r="MQA38" s="2100"/>
      <c r="MQB38" s="2100"/>
      <c r="MQC38" s="2100"/>
      <c r="MQD38" s="2100"/>
      <c r="MQE38" s="2100"/>
      <c r="MQF38" s="2100"/>
      <c r="MQG38" s="2100"/>
      <c r="MQH38" s="2100"/>
      <c r="MQI38" s="2100"/>
      <c r="MQJ38" s="2100"/>
      <c r="MQK38" s="2100"/>
      <c r="MQL38" s="2100"/>
      <c r="MQM38" s="2100"/>
      <c r="MQN38" s="2100"/>
      <c r="MQO38" s="2100"/>
      <c r="MQP38" s="2100"/>
      <c r="MQQ38" s="2100"/>
      <c r="MQR38" s="2100"/>
      <c r="MQS38" s="2100"/>
      <c r="MQT38" s="2100"/>
      <c r="MQU38" s="2100"/>
      <c r="MQV38" s="2100"/>
      <c r="MQW38" s="2100"/>
      <c r="MQX38" s="2100"/>
      <c r="MQY38" s="2100"/>
      <c r="MQZ38" s="2100"/>
      <c r="MRA38" s="2100"/>
      <c r="MRB38" s="2100"/>
      <c r="MRC38" s="2100"/>
      <c r="MRD38" s="2100"/>
      <c r="MRE38" s="2100"/>
      <c r="MRF38" s="2100"/>
      <c r="MRG38" s="2100"/>
      <c r="MRH38" s="2100"/>
      <c r="MRI38" s="2100"/>
      <c r="MRJ38" s="2100"/>
      <c r="MRK38" s="2100"/>
      <c r="MRL38" s="2100"/>
      <c r="MRM38" s="2100"/>
      <c r="MRN38" s="2100"/>
      <c r="MRO38" s="2100"/>
      <c r="MRP38" s="2100"/>
      <c r="MRQ38" s="2100"/>
      <c r="MRR38" s="2100"/>
      <c r="MRS38" s="2100"/>
      <c r="MRT38" s="2100"/>
      <c r="MRU38" s="2100"/>
      <c r="MRV38" s="2100"/>
      <c r="MRW38" s="2100"/>
      <c r="MRX38" s="2100"/>
      <c r="MRY38" s="2100"/>
      <c r="MRZ38" s="2100"/>
      <c r="MSA38" s="2100"/>
      <c r="MSB38" s="2100"/>
      <c r="MSC38" s="2100"/>
      <c r="MSD38" s="2100"/>
      <c r="MSE38" s="2100"/>
      <c r="MSF38" s="2100"/>
      <c r="MSG38" s="2100"/>
      <c r="MSH38" s="2100"/>
      <c r="MSI38" s="2100"/>
      <c r="MSJ38" s="2100"/>
      <c r="MSK38" s="2100"/>
      <c r="MSL38" s="2100"/>
      <c r="MSM38" s="2100"/>
      <c r="MSN38" s="2100"/>
      <c r="MSO38" s="2100"/>
      <c r="MSP38" s="2100"/>
      <c r="MSQ38" s="2100"/>
      <c r="MSR38" s="2100"/>
      <c r="MSS38" s="2100"/>
      <c r="MST38" s="2100"/>
      <c r="MSU38" s="2100"/>
      <c r="MSV38" s="2100"/>
      <c r="MSW38" s="2100"/>
      <c r="MSX38" s="2100"/>
      <c r="MSY38" s="2100"/>
      <c r="MSZ38" s="2100"/>
      <c r="MTA38" s="2100"/>
      <c r="MTB38" s="2100"/>
      <c r="MTC38" s="2100"/>
      <c r="MTD38" s="2100"/>
      <c r="MTE38" s="2100"/>
      <c r="MTF38" s="2100"/>
      <c r="MTG38" s="2100"/>
      <c r="MTH38" s="2100"/>
      <c r="MTI38" s="2100"/>
      <c r="MTJ38" s="2100"/>
      <c r="MTK38" s="2100"/>
      <c r="MTL38" s="2100"/>
      <c r="MTM38" s="2100"/>
      <c r="MTN38" s="2100"/>
      <c r="MTO38" s="2100"/>
      <c r="MTP38" s="2100"/>
      <c r="MTQ38" s="2100"/>
      <c r="MTR38" s="2100"/>
      <c r="MTS38" s="2100"/>
      <c r="MTT38" s="2100"/>
      <c r="MTU38" s="2100"/>
      <c r="MTV38" s="2100"/>
      <c r="MTW38" s="2100"/>
      <c r="MTX38" s="2100"/>
      <c r="MTY38" s="2100"/>
      <c r="MTZ38" s="2100"/>
      <c r="MUA38" s="2100"/>
      <c r="MUB38" s="2100"/>
      <c r="MUC38" s="2100"/>
      <c r="MUD38" s="2100"/>
      <c r="MUE38" s="2100"/>
      <c r="MUF38" s="2100"/>
      <c r="MUG38" s="2100"/>
      <c r="MUH38" s="2100"/>
      <c r="MUI38" s="2100"/>
      <c r="MUJ38" s="2100"/>
      <c r="MUK38" s="2100"/>
      <c r="MUL38" s="2100"/>
      <c r="MUM38" s="2100"/>
      <c r="MUN38" s="2100"/>
      <c r="MUO38" s="2100"/>
      <c r="MUP38" s="2100"/>
      <c r="MUQ38" s="2100"/>
      <c r="MUR38" s="2100"/>
      <c r="MUS38" s="2100"/>
      <c r="MUT38" s="2100"/>
      <c r="MUU38" s="2100"/>
      <c r="MUV38" s="2100"/>
      <c r="MUW38" s="2100"/>
      <c r="MUX38" s="2100"/>
      <c r="MUY38" s="2100"/>
      <c r="MUZ38" s="2100"/>
      <c r="MVA38" s="2100"/>
      <c r="MVB38" s="2100"/>
      <c r="MVC38" s="2100"/>
      <c r="MVD38" s="2100"/>
      <c r="MVE38" s="2100"/>
      <c r="MVF38" s="2100"/>
      <c r="MVG38" s="2100"/>
      <c r="MVH38" s="2100"/>
      <c r="MVI38" s="2100"/>
      <c r="MVJ38" s="2100"/>
      <c r="MVK38" s="2100"/>
      <c r="MVL38" s="2100"/>
      <c r="MVM38" s="2100"/>
      <c r="MVN38" s="2100"/>
      <c r="MVO38" s="2100"/>
      <c r="MVP38" s="2100"/>
      <c r="MVQ38" s="2100"/>
      <c r="MVR38" s="2100"/>
      <c r="MVS38" s="2100"/>
      <c r="MVT38" s="2100"/>
      <c r="MVU38" s="2100"/>
      <c r="MVV38" s="2100"/>
      <c r="MVW38" s="2100"/>
      <c r="MVX38" s="2100"/>
      <c r="MVY38" s="2100"/>
      <c r="MVZ38" s="2100"/>
      <c r="MWA38" s="2100"/>
      <c r="MWB38" s="2100"/>
      <c r="MWC38" s="2100"/>
      <c r="MWD38" s="2100"/>
      <c r="MWE38" s="2100"/>
      <c r="MWF38" s="2100"/>
      <c r="MWG38" s="2100"/>
      <c r="MWH38" s="2100"/>
      <c r="MWI38" s="2100"/>
      <c r="MWJ38" s="2100"/>
      <c r="MWK38" s="2100"/>
      <c r="MWL38" s="2100"/>
      <c r="MWM38" s="2100"/>
      <c r="MWN38" s="2100"/>
      <c r="MWO38" s="2100"/>
      <c r="MWP38" s="2100"/>
      <c r="MWQ38" s="2100"/>
      <c r="MWR38" s="2100"/>
      <c r="MWS38" s="2100"/>
      <c r="MWT38" s="2100"/>
      <c r="MWU38" s="2100"/>
      <c r="MWV38" s="2100"/>
      <c r="MWW38" s="2100"/>
      <c r="MWX38" s="2100"/>
      <c r="MWY38" s="2100"/>
      <c r="MWZ38" s="2100"/>
      <c r="MXA38" s="2100"/>
      <c r="MXB38" s="2100"/>
      <c r="MXC38" s="2100"/>
      <c r="MXD38" s="2100"/>
      <c r="MXE38" s="2100"/>
      <c r="MXF38" s="2100"/>
      <c r="MXG38" s="2100"/>
      <c r="MXH38" s="2100"/>
      <c r="MXI38" s="2100"/>
      <c r="MXJ38" s="2100"/>
      <c r="MXK38" s="2100"/>
      <c r="MXL38" s="2100"/>
      <c r="MXM38" s="2100"/>
      <c r="MXN38" s="2100"/>
      <c r="MXO38" s="2100"/>
      <c r="MXP38" s="2100"/>
      <c r="MXQ38" s="2100"/>
      <c r="MXR38" s="2100"/>
      <c r="MXS38" s="2100"/>
      <c r="MXT38" s="2100"/>
      <c r="MXU38" s="2100"/>
      <c r="MXV38" s="2100"/>
      <c r="MXW38" s="2100"/>
      <c r="MXX38" s="2100"/>
      <c r="MXY38" s="2100"/>
      <c r="MXZ38" s="2100"/>
      <c r="MYA38" s="2100"/>
      <c r="MYB38" s="2100"/>
      <c r="MYC38" s="2100"/>
      <c r="MYD38" s="2100"/>
      <c r="MYE38" s="2100"/>
      <c r="MYF38" s="2100"/>
      <c r="MYG38" s="2100"/>
      <c r="MYH38" s="2100"/>
      <c r="MYI38" s="2100"/>
      <c r="MYJ38" s="2100"/>
      <c r="MYK38" s="2100"/>
      <c r="MYL38" s="2100"/>
      <c r="MYM38" s="2100"/>
      <c r="MYN38" s="2100"/>
      <c r="MYO38" s="2100"/>
      <c r="MYP38" s="2100"/>
      <c r="MYQ38" s="2100"/>
      <c r="MYR38" s="2100"/>
      <c r="MYS38" s="2100"/>
      <c r="MYT38" s="2100"/>
      <c r="MYU38" s="2100"/>
      <c r="MYV38" s="2100"/>
      <c r="MYW38" s="2100"/>
      <c r="MYX38" s="2100"/>
      <c r="MYY38" s="2100"/>
      <c r="MYZ38" s="2100"/>
      <c r="MZA38" s="2100"/>
      <c r="MZB38" s="2100"/>
      <c r="MZC38" s="2100"/>
      <c r="MZD38" s="2100"/>
      <c r="MZE38" s="2100"/>
      <c r="MZF38" s="2100"/>
      <c r="MZG38" s="2100"/>
      <c r="MZH38" s="2100"/>
      <c r="MZI38" s="2100"/>
      <c r="MZJ38" s="2100"/>
      <c r="MZK38" s="2100"/>
      <c r="MZL38" s="2100"/>
      <c r="MZM38" s="2100"/>
      <c r="MZN38" s="2100"/>
      <c r="MZO38" s="2100"/>
      <c r="MZP38" s="2100"/>
      <c r="MZQ38" s="2100"/>
      <c r="MZR38" s="2100"/>
      <c r="MZS38" s="2100"/>
      <c r="MZT38" s="2100"/>
      <c r="MZU38" s="2100"/>
      <c r="MZV38" s="2100"/>
      <c r="MZW38" s="2100"/>
      <c r="MZX38" s="2100"/>
      <c r="MZY38" s="2100"/>
      <c r="MZZ38" s="2100"/>
      <c r="NAA38" s="2100"/>
      <c r="NAB38" s="2100"/>
      <c r="NAC38" s="2100"/>
      <c r="NAD38" s="2100"/>
      <c r="NAE38" s="2100"/>
      <c r="NAF38" s="2100"/>
      <c r="NAG38" s="2100"/>
      <c r="NAH38" s="2100"/>
      <c r="NAI38" s="2100"/>
      <c r="NAJ38" s="2100"/>
      <c r="NAK38" s="2100"/>
      <c r="NAL38" s="2100"/>
      <c r="NAM38" s="2100"/>
      <c r="NAN38" s="2100"/>
      <c r="NAO38" s="2100"/>
      <c r="NAP38" s="2100"/>
      <c r="NAQ38" s="2100"/>
      <c r="NAR38" s="2100"/>
      <c r="NAS38" s="2100"/>
      <c r="NAT38" s="2100"/>
      <c r="NAU38" s="2100"/>
      <c r="NAV38" s="2100"/>
      <c r="NAW38" s="2100"/>
      <c r="NAX38" s="2100"/>
      <c r="NAY38" s="2100"/>
      <c r="NAZ38" s="2100"/>
      <c r="NBA38" s="2100"/>
      <c r="NBB38" s="2100"/>
      <c r="NBC38" s="2100"/>
      <c r="NBD38" s="2100"/>
      <c r="NBE38" s="2100"/>
      <c r="NBF38" s="2100"/>
      <c r="NBG38" s="2100"/>
      <c r="NBH38" s="2100"/>
      <c r="NBI38" s="2100"/>
      <c r="NBJ38" s="2100"/>
      <c r="NBK38" s="2100"/>
      <c r="NBL38" s="2100"/>
      <c r="NBM38" s="2100"/>
      <c r="NBN38" s="2100"/>
      <c r="NBO38" s="2100"/>
      <c r="NBP38" s="2100"/>
      <c r="NBQ38" s="2100"/>
      <c r="NBR38" s="2100"/>
      <c r="NBS38" s="2100"/>
      <c r="NBT38" s="2100"/>
      <c r="NBU38" s="2100"/>
      <c r="NBV38" s="2100"/>
      <c r="NBW38" s="2100"/>
      <c r="NBX38" s="2100"/>
      <c r="NBY38" s="2100"/>
      <c r="NBZ38" s="2100"/>
      <c r="NCA38" s="2100"/>
      <c r="NCB38" s="2100"/>
      <c r="NCC38" s="2100"/>
      <c r="NCD38" s="2100"/>
      <c r="NCE38" s="2100"/>
      <c r="NCF38" s="2100"/>
      <c r="NCG38" s="2100"/>
      <c r="NCH38" s="2100"/>
      <c r="NCI38" s="2100"/>
      <c r="NCJ38" s="2100"/>
      <c r="NCK38" s="2100"/>
      <c r="NCL38" s="2100"/>
      <c r="NCM38" s="2100"/>
      <c r="NCN38" s="2100"/>
      <c r="NCO38" s="2100"/>
      <c r="NCP38" s="2100"/>
      <c r="NCQ38" s="2100"/>
      <c r="NCR38" s="2100"/>
      <c r="NCS38" s="2100"/>
      <c r="NCT38" s="2100"/>
      <c r="NCU38" s="2100"/>
      <c r="NCV38" s="2100"/>
      <c r="NCW38" s="2100"/>
      <c r="NCX38" s="2100"/>
      <c r="NCY38" s="2100"/>
      <c r="NCZ38" s="2100"/>
      <c r="NDA38" s="2100"/>
      <c r="NDB38" s="2100"/>
      <c r="NDC38" s="2100"/>
      <c r="NDD38" s="2100"/>
      <c r="NDE38" s="2100"/>
      <c r="NDF38" s="2100"/>
      <c r="NDG38" s="2100"/>
      <c r="NDH38" s="2100"/>
      <c r="NDI38" s="2100"/>
      <c r="NDJ38" s="2100"/>
      <c r="NDK38" s="2100"/>
      <c r="NDL38" s="2100"/>
      <c r="NDM38" s="2100"/>
      <c r="NDN38" s="2100"/>
      <c r="NDO38" s="2100"/>
      <c r="NDP38" s="2100"/>
      <c r="NDQ38" s="2100"/>
      <c r="NDR38" s="2100"/>
      <c r="NDS38" s="2100"/>
      <c r="NDT38" s="2100"/>
      <c r="NDU38" s="2100"/>
      <c r="NDV38" s="2100"/>
      <c r="NDW38" s="2100"/>
      <c r="NDX38" s="2100"/>
      <c r="NDY38" s="2100"/>
      <c r="NDZ38" s="2100"/>
      <c r="NEA38" s="2100"/>
      <c r="NEB38" s="2100"/>
      <c r="NEC38" s="2100"/>
      <c r="NED38" s="2100"/>
      <c r="NEE38" s="2100"/>
      <c r="NEF38" s="2100"/>
      <c r="NEG38" s="2100"/>
      <c r="NEH38" s="2100"/>
      <c r="NEI38" s="2100"/>
      <c r="NEJ38" s="2100"/>
      <c r="NEK38" s="2100"/>
      <c r="NEL38" s="2100"/>
      <c r="NEM38" s="2100"/>
      <c r="NEN38" s="2100"/>
      <c r="NEO38" s="2100"/>
      <c r="NEP38" s="2100"/>
      <c r="NEQ38" s="2100"/>
      <c r="NER38" s="2100"/>
      <c r="NES38" s="2100"/>
      <c r="NET38" s="2100"/>
      <c r="NEU38" s="2100"/>
      <c r="NEV38" s="2100"/>
      <c r="NEW38" s="2100"/>
      <c r="NEX38" s="2100"/>
      <c r="NEY38" s="2100"/>
      <c r="NEZ38" s="2100"/>
      <c r="NFA38" s="2100"/>
      <c r="NFB38" s="2100"/>
      <c r="NFC38" s="2100"/>
      <c r="NFD38" s="2100"/>
      <c r="NFE38" s="2100"/>
      <c r="NFF38" s="2100"/>
      <c r="NFG38" s="2100"/>
      <c r="NFH38" s="2100"/>
      <c r="NFI38" s="2100"/>
      <c r="NFJ38" s="2100"/>
      <c r="NFK38" s="2100"/>
      <c r="NFL38" s="2100"/>
      <c r="NFM38" s="2100"/>
      <c r="NFN38" s="2100"/>
      <c r="NFO38" s="2100"/>
      <c r="NFP38" s="2100"/>
      <c r="NFQ38" s="2100"/>
      <c r="NFR38" s="2100"/>
      <c r="NFS38" s="2100"/>
      <c r="NFT38" s="2100"/>
      <c r="NFU38" s="2100"/>
      <c r="NFV38" s="2100"/>
      <c r="NFW38" s="2100"/>
      <c r="NFX38" s="2100"/>
      <c r="NFY38" s="2100"/>
      <c r="NFZ38" s="2100"/>
      <c r="NGA38" s="2100"/>
      <c r="NGB38" s="2100"/>
      <c r="NGC38" s="2100"/>
      <c r="NGD38" s="2100"/>
      <c r="NGE38" s="2100"/>
      <c r="NGF38" s="2100"/>
      <c r="NGG38" s="2100"/>
      <c r="NGH38" s="2100"/>
      <c r="NGI38" s="2100"/>
      <c r="NGJ38" s="2100"/>
      <c r="NGK38" s="2100"/>
      <c r="NGL38" s="2100"/>
      <c r="NGM38" s="2100"/>
      <c r="NGN38" s="2100"/>
      <c r="NGO38" s="2100"/>
      <c r="NGP38" s="2100"/>
      <c r="NGQ38" s="2100"/>
      <c r="NGR38" s="2100"/>
      <c r="NGS38" s="2100"/>
      <c r="NGT38" s="2100"/>
      <c r="NGU38" s="2100"/>
      <c r="NGV38" s="2100"/>
      <c r="NGW38" s="2100"/>
      <c r="NGX38" s="2100"/>
      <c r="NGY38" s="2100"/>
      <c r="NGZ38" s="2100"/>
      <c r="NHA38" s="2100"/>
      <c r="NHB38" s="2100"/>
      <c r="NHC38" s="2100"/>
      <c r="NHD38" s="2100"/>
      <c r="NHE38" s="2100"/>
      <c r="NHF38" s="2100"/>
      <c r="NHG38" s="2100"/>
      <c r="NHH38" s="2100"/>
      <c r="NHI38" s="2100"/>
      <c r="NHJ38" s="2100"/>
      <c r="NHK38" s="2100"/>
      <c r="NHL38" s="2100"/>
      <c r="NHM38" s="2100"/>
      <c r="NHN38" s="2100"/>
      <c r="NHO38" s="2100"/>
      <c r="NHP38" s="2100"/>
      <c r="NHQ38" s="2100"/>
      <c r="NHR38" s="2100"/>
      <c r="NHS38" s="2100"/>
      <c r="NHT38" s="2100"/>
      <c r="NHU38" s="2100"/>
      <c r="NHV38" s="2100"/>
      <c r="NHW38" s="2100"/>
      <c r="NHX38" s="2100"/>
      <c r="NHY38" s="2100"/>
      <c r="NHZ38" s="2100"/>
      <c r="NIA38" s="2100"/>
      <c r="NIB38" s="2100"/>
      <c r="NIC38" s="2100"/>
      <c r="NID38" s="2100"/>
      <c r="NIE38" s="2100"/>
      <c r="NIF38" s="2100"/>
      <c r="NIG38" s="2100"/>
      <c r="NIH38" s="2100"/>
      <c r="NII38" s="2100"/>
      <c r="NIJ38" s="2100"/>
      <c r="NIK38" s="2100"/>
      <c r="NIL38" s="2100"/>
      <c r="NIM38" s="2100"/>
      <c r="NIN38" s="2100"/>
      <c r="NIO38" s="2100"/>
      <c r="NIP38" s="2100"/>
      <c r="NIQ38" s="2100"/>
      <c r="NIR38" s="2100"/>
      <c r="NIS38" s="2100"/>
      <c r="NIT38" s="2100"/>
      <c r="NIU38" s="2100"/>
      <c r="NIV38" s="2100"/>
      <c r="NIW38" s="2100"/>
      <c r="NIX38" s="2100"/>
      <c r="NIY38" s="2100"/>
      <c r="NIZ38" s="2100"/>
      <c r="NJA38" s="2100"/>
      <c r="NJB38" s="2100"/>
      <c r="NJC38" s="2100"/>
      <c r="NJD38" s="2100"/>
      <c r="NJE38" s="2100"/>
      <c r="NJF38" s="2100"/>
      <c r="NJG38" s="2100"/>
      <c r="NJH38" s="2100"/>
      <c r="NJI38" s="2100"/>
      <c r="NJJ38" s="2100"/>
      <c r="NJK38" s="2100"/>
      <c r="NJL38" s="2100"/>
      <c r="NJM38" s="2100"/>
      <c r="NJN38" s="2100"/>
      <c r="NJO38" s="2100"/>
      <c r="NJP38" s="2100"/>
      <c r="NJQ38" s="2100"/>
      <c r="NJR38" s="2100"/>
      <c r="NJS38" s="2100"/>
      <c r="NJT38" s="2100"/>
      <c r="NJU38" s="2100"/>
      <c r="NJV38" s="2100"/>
      <c r="NJW38" s="2100"/>
      <c r="NJX38" s="2100"/>
      <c r="NJY38" s="2100"/>
      <c r="NJZ38" s="2100"/>
      <c r="NKA38" s="2100"/>
      <c r="NKB38" s="2100"/>
      <c r="NKC38" s="2100"/>
      <c r="NKD38" s="2100"/>
      <c r="NKE38" s="2100"/>
      <c r="NKF38" s="2100"/>
      <c r="NKG38" s="2100"/>
      <c r="NKH38" s="2100"/>
      <c r="NKI38" s="2100"/>
      <c r="NKJ38" s="2100"/>
      <c r="NKK38" s="2100"/>
      <c r="NKL38" s="2100"/>
      <c r="NKM38" s="2100"/>
      <c r="NKN38" s="2100"/>
      <c r="NKO38" s="2100"/>
      <c r="NKP38" s="2100"/>
      <c r="NKQ38" s="2100"/>
      <c r="NKR38" s="2100"/>
      <c r="NKS38" s="2100"/>
      <c r="NKT38" s="2100"/>
      <c r="NKU38" s="2100"/>
      <c r="NKV38" s="2100"/>
      <c r="NKW38" s="2100"/>
      <c r="NKX38" s="2100"/>
      <c r="NKY38" s="2100"/>
      <c r="NKZ38" s="2100"/>
      <c r="NLA38" s="2100"/>
      <c r="NLB38" s="2100"/>
      <c r="NLC38" s="2100"/>
      <c r="NLD38" s="2100"/>
      <c r="NLE38" s="2100"/>
      <c r="NLF38" s="2100"/>
      <c r="NLG38" s="2100"/>
      <c r="NLH38" s="2100"/>
      <c r="NLI38" s="2100"/>
      <c r="NLJ38" s="2100"/>
      <c r="NLK38" s="2100"/>
      <c r="NLL38" s="2100"/>
      <c r="NLM38" s="2100"/>
      <c r="NLN38" s="2100"/>
      <c r="NLO38" s="2100"/>
      <c r="NLP38" s="2100"/>
      <c r="NLQ38" s="2100"/>
      <c r="NLR38" s="2100"/>
      <c r="NLS38" s="2100"/>
      <c r="NLT38" s="2100"/>
      <c r="NLU38" s="2100"/>
      <c r="NLV38" s="2100"/>
      <c r="NLW38" s="2100"/>
      <c r="NLX38" s="2100"/>
      <c r="NLY38" s="2100"/>
      <c r="NLZ38" s="2100"/>
      <c r="NMA38" s="2100"/>
      <c r="NMB38" s="2100"/>
      <c r="NMC38" s="2100"/>
      <c r="NMD38" s="2100"/>
      <c r="NME38" s="2100"/>
      <c r="NMF38" s="2100"/>
      <c r="NMG38" s="2100"/>
      <c r="NMH38" s="2100"/>
      <c r="NMI38" s="2100"/>
      <c r="NMJ38" s="2100"/>
      <c r="NMK38" s="2100"/>
      <c r="NML38" s="2100"/>
      <c r="NMM38" s="2100"/>
      <c r="NMN38" s="2100"/>
      <c r="NMO38" s="2100"/>
      <c r="NMP38" s="2100"/>
      <c r="NMQ38" s="2100"/>
      <c r="NMR38" s="2100"/>
      <c r="NMS38" s="2100"/>
      <c r="NMT38" s="2100"/>
      <c r="NMU38" s="2100"/>
      <c r="NMV38" s="2100"/>
      <c r="NMW38" s="2100"/>
      <c r="NMX38" s="2100"/>
      <c r="NMY38" s="2100"/>
      <c r="NMZ38" s="2100"/>
      <c r="NNA38" s="2100"/>
      <c r="NNB38" s="2100"/>
      <c r="NNC38" s="2100"/>
      <c r="NND38" s="2100"/>
      <c r="NNE38" s="2100"/>
      <c r="NNF38" s="2100"/>
      <c r="NNG38" s="2100"/>
      <c r="NNH38" s="2100"/>
      <c r="NNI38" s="2100"/>
      <c r="NNJ38" s="2100"/>
      <c r="NNK38" s="2100"/>
      <c r="NNL38" s="2100"/>
      <c r="NNM38" s="2100"/>
      <c r="NNN38" s="2100"/>
      <c r="NNO38" s="2100"/>
      <c r="NNP38" s="2100"/>
      <c r="NNQ38" s="2100"/>
      <c r="NNR38" s="2100"/>
      <c r="NNS38" s="2100"/>
      <c r="NNT38" s="2100"/>
      <c r="NNU38" s="2100"/>
      <c r="NNV38" s="2100"/>
      <c r="NNW38" s="2100"/>
      <c r="NNX38" s="2100"/>
      <c r="NNY38" s="2100"/>
      <c r="NNZ38" s="2100"/>
      <c r="NOA38" s="2100"/>
      <c r="NOB38" s="2100"/>
      <c r="NOC38" s="2100"/>
      <c r="NOD38" s="2100"/>
      <c r="NOE38" s="2100"/>
      <c r="NOF38" s="2100"/>
      <c r="NOG38" s="2100"/>
      <c r="NOH38" s="2100"/>
      <c r="NOI38" s="2100"/>
      <c r="NOJ38" s="2100"/>
      <c r="NOK38" s="2100"/>
      <c r="NOL38" s="2100"/>
      <c r="NOM38" s="2100"/>
      <c r="NON38" s="2100"/>
      <c r="NOO38" s="2100"/>
      <c r="NOP38" s="2100"/>
      <c r="NOQ38" s="2100"/>
      <c r="NOR38" s="2100"/>
      <c r="NOS38" s="2100"/>
      <c r="NOT38" s="2100"/>
      <c r="NOU38" s="2100"/>
      <c r="NOV38" s="2100"/>
      <c r="NOW38" s="2100"/>
      <c r="NOX38" s="2100"/>
      <c r="NOY38" s="2100"/>
      <c r="NOZ38" s="2100"/>
      <c r="NPA38" s="2100"/>
      <c r="NPB38" s="2100"/>
      <c r="NPC38" s="2100"/>
      <c r="NPD38" s="2100"/>
      <c r="NPE38" s="2100"/>
      <c r="NPF38" s="2100"/>
      <c r="NPG38" s="2100"/>
      <c r="NPH38" s="2100"/>
      <c r="NPI38" s="2100"/>
      <c r="NPJ38" s="2100"/>
      <c r="NPK38" s="2100"/>
      <c r="NPL38" s="2100"/>
      <c r="NPM38" s="2100"/>
      <c r="NPN38" s="2100"/>
      <c r="NPO38" s="2100"/>
      <c r="NPP38" s="2100"/>
      <c r="NPQ38" s="2100"/>
      <c r="NPR38" s="2100"/>
      <c r="NPS38" s="2100"/>
      <c r="NPT38" s="2100"/>
      <c r="NPU38" s="2100"/>
      <c r="NPV38" s="2100"/>
      <c r="NPW38" s="2100"/>
      <c r="NPX38" s="2100"/>
      <c r="NPY38" s="2100"/>
      <c r="NPZ38" s="2100"/>
      <c r="NQA38" s="2100"/>
      <c r="NQB38" s="2100"/>
      <c r="NQC38" s="2100"/>
      <c r="NQD38" s="2100"/>
      <c r="NQE38" s="2100"/>
      <c r="NQF38" s="2100"/>
      <c r="NQG38" s="2100"/>
      <c r="NQH38" s="2100"/>
      <c r="NQI38" s="2100"/>
      <c r="NQJ38" s="2100"/>
      <c r="NQK38" s="2100"/>
      <c r="NQL38" s="2100"/>
      <c r="NQM38" s="2100"/>
      <c r="NQN38" s="2100"/>
      <c r="NQO38" s="2100"/>
      <c r="NQP38" s="2100"/>
      <c r="NQQ38" s="2100"/>
      <c r="NQR38" s="2100"/>
      <c r="NQS38" s="2100"/>
      <c r="NQT38" s="2100"/>
      <c r="NQU38" s="2100"/>
      <c r="NQV38" s="2100"/>
      <c r="NQW38" s="2100"/>
      <c r="NQX38" s="2100"/>
      <c r="NQY38" s="2100"/>
      <c r="NQZ38" s="2100"/>
      <c r="NRA38" s="2100"/>
      <c r="NRB38" s="2100"/>
      <c r="NRC38" s="2100"/>
      <c r="NRD38" s="2100"/>
      <c r="NRE38" s="2100"/>
      <c r="NRF38" s="2100"/>
      <c r="NRG38" s="2100"/>
      <c r="NRH38" s="2100"/>
      <c r="NRI38" s="2100"/>
      <c r="NRJ38" s="2100"/>
      <c r="NRK38" s="2100"/>
      <c r="NRL38" s="2100"/>
      <c r="NRM38" s="2100"/>
      <c r="NRN38" s="2100"/>
      <c r="NRO38" s="2100"/>
      <c r="NRP38" s="2100"/>
      <c r="NRQ38" s="2100"/>
      <c r="NRR38" s="2100"/>
      <c r="NRS38" s="2100"/>
      <c r="NRT38" s="2100"/>
      <c r="NRU38" s="2100"/>
      <c r="NRV38" s="2100"/>
      <c r="NRW38" s="2100"/>
      <c r="NRX38" s="2100"/>
      <c r="NRY38" s="2100"/>
      <c r="NRZ38" s="2100"/>
      <c r="NSA38" s="2100"/>
      <c r="NSB38" s="2100"/>
      <c r="NSC38" s="2100"/>
      <c r="NSD38" s="2100"/>
      <c r="NSE38" s="2100"/>
      <c r="NSF38" s="2100"/>
      <c r="NSG38" s="2100"/>
      <c r="NSH38" s="2100"/>
      <c r="NSI38" s="2100"/>
      <c r="NSJ38" s="2100"/>
      <c r="NSK38" s="2100"/>
      <c r="NSL38" s="2100"/>
      <c r="NSM38" s="2100"/>
      <c r="NSN38" s="2100"/>
      <c r="NSO38" s="2100"/>
      <c r="NSP38" s="2100"/>
      <c r="NSQ38" s="2100"/>
      <c r="NSR38" s="2100"/>
      <c r="NSS38" s="2100"/>
      <c r="NST38" s="2100"/>
      <c r="NSU38" s="2100"/>
      <c r="NSV38" s="2100"/>
      <c r="NSW38" s="2100"/>
      <c r="NSX38" s="2100"/>
      <c r="NSY38" s="2100"/>
      <c r="NSZ38" s="2100"/>
      <c r="NTA38" s="2100"/>
      <c r="NTB38" s="2100"/>
      <c r="NTC38" s="2100"/>
      <c r="NTD38" s="2100"/>
      <c r="NTE38" s="2100"/>
      <c r="NTF38" s="2100"/>
      <c r="NTG38" s="2100"/>
      <c r="NTH38" s="2100"/>
      <c r="NTI38" s="2100"/>
      <c r="NTJ38" s="2100"/>
      <c r="NTK38" s="2100"/>
      <c r="NTL38" s="2100"/>
      <c r="NTM38" s="2100"/>
      <c r="NTN38" s="2100"/>
      <c r="NTO38" s="2100"/>
      <c r="NTP38" s="2100"/>
      <c r="NTQ38" s="2100"/>
      <c r="NTR38" s="2100"/>
      <c r="NTS38" s="2100"/>
      <c r="NTT38" s="2100"/>
      <c r="NTU38" s="2100"/>
      <c r="NTV38" s="2100"/>
      <c r="NTW38" s="2100"/>
      <c r="NTX38" s="2100"/>
      <c r="NTY38" s="2100"/>
      <c r="NTZ38" s="2100"/>
      <c r="NUA38" s="2100"/>
      <c r="NUB38" s="2100"/>
      <c r="NUC38" s="2100"/>
      <c r="NUD38" s="2100"/>
      <c r="NUE38" s="2100"/>
      <c r="NUF38" s="2100"/>
      <c r="NUG38" s="2100"/>
      <c r="NUH38" s="2100"/>
      <c r="NUI38" s="2100"/>
      <c r="NUJ38" s="2100"/>
      <c r="NUK38" s="2100"/>
      <c r="NUL38" s="2100"/>
      <c r="NUM38" s="2100"/>
      <c r="NUN38" s="2100"/>
      <c r="NUO38" s="2100"/>
      <c r="NUP38" s="2100"/>
      <c r="NUQ38" s="2100"/>
      <c r="NUR38" s="2100"/>
      <c r="NUS38" s="2100"/>
      <c r="NUT38" s="2100"/>
      <c r="NUU38" s="2100"/>
      <c r="NUV38" s="2100"/>
      <c r="NUW38" s="2100"/>
      <c r="NUX38" s="2100"/>
      <c r="NUY38" s="2100"/>
      <c r="NUZ38" s="2100"/>
      <c r="NVA38" s="2100"/>
      <c r="NVB38" s="2100"/>
      <c r="NVC38" s="2100"/>
      <c r="NVD38" s="2100"/>
      <c r="NVE38" s="2100"/>
      <c r="NVF38" s="2100"/>
      <c r="NVG38" s="2100"/>
      <c r="NVH38" s="2100"/>
      <c r="NVI38" s="2100"/>
      <c r="NVJ38" s="2100"/>
      <c r="NVK38" s="2100"/>
      <c r="NVL38" s="2100"/>
      <c r="NVM38" s="2100"/>
      <c r="NVN38" s="2100"/>
      <c r="NVO38" s="2100"/>
      <c r="NVP38" s="2100"/>
      <c r="NVQ38" s="2100"/>
      <c r="NVR38" s="2100"/>
      <c r="NVS38" s="2100"/>
      <c r="NVT38" s="2100"/>
      <c r="NVU38" s="2100"/>
      <c r="NVV38" s="2100"/>
      <c r="NVW38" s="2100"/>
      <c r="NVX38" s="2100"/>
      <c r="NVY38" s="2100"/>
      <c r="NVZ38" s="2100"/>
      <c r="NWA38" s="2100"/>
      <c r="NWB38" s="2100"/>
      <c r="NWC38" s="2100"/>
      <c r="NWD38" s="2100"/>
      <c r="NWE38" s="2100"/>
      <c r="NWF38" s="2100"/>
      <c r="NWG38" s="2100"/>
      <c r="NWH38" s="2100"/>
      <c r="NWI38" s="2100"/>
      <c r="NWJ38" s="2100"/>
      <c r="NWK38" s="2100"/>
      <c r="NWL38" s="2100"/>
      <c r="NWM38" s="2100"/>
      <c r="NWN38" s="2100"/>
      <c r="NWO38" s="2100"/>
      <c r="NWP38" s="2100"/>
      <c r="NWQ38" s="2100"/>
      <c r="NWR38" s="2100"/>
      <c r="NWS38" s="2100"/>
      <c r="NWT38" s="2100"/>
      <c r="NWU38" s="2100"/>
      <c r="NWV38" s="2100"/>
      <c r="NWW38" s="2100"/>
      <c r="NWX38" s="2100"/>
      <c r="NWY38" s="2100"/>
      <c r="NWZ38" s="2100"/>
      <c r="NXA38" s="2100"/>
      <c r="NXB38" s="2100"/>
      <c r="NXC38" s="2100"/>
      <c r="NXD38" s="2100"/>
      <c r="NXE38" s="2100"/>
      <c r="NXF38" s="2100"/>
      <c r="NXG38" s="2100"/>
      <c r="NXH38" s="2100"/>
      <c r="NXI38" s="2100"/>
      <c r="NXJ38" s="2100"/>
      <c r="NXK38" s="2100"/>
      <c r="NXL38" s="2100"/>
      <c r="NXM38" s="2100"/>
      <c r="NXN38" s="2100"/>
      <c r="NXO38" s="2100"/>
      <c r="NXP38" s="2100"/>
      <c r="NXQ38" s="2100"/>
      <c r="NXR38" s="2100"/>
      <c r="NXS38" s="2100"/>
      <c r="NXT38" s="2100"/>
      <c r="NXU38" s="2100"/>
      <c r="NXV38" s="2100"/>
      <c r="NXW38" s="2100"/>
      <c r="NXX38" s="2100"/>
      <c r="NXY38" s="2100"/>
      <c r="NXZ38" s="2100"/>
      <c r="NYA38" s="2100"/>
      <c r="NYB38" s="2100"/>
      <c r="NYC38" s="2100"/>
      <c r="NYD38" s="2100"/>
      <c r="NYE38" s="2100"/>
      <c r="NYF38" s="2100"/>
      <c r="NYG38" s="2100"/>
      <c r="NYH38" s="2100"/>
      <c r="NYI38" s="2100"/>
      <c r="NYJ38" s="2100"/>
      <c r="NYK38" s="2100"/>
      <c r="NYL38" s="2100"/>
      <c r="NYM38" s="2100"/>
      <c r="NYN38" s="2100"/>
      <c r="NYO38" s="2100"/>
      <c r="NYP38" s="2100"/>
      <c r="NYQ38" s="2100"/>
      <c r="NYR38" s="2100"/>
      <c r="NYS38" s="2100"/>
      <c r="NYT38" s="2100"/>
      <c r="NYU38" s="2100"/>
      <c r="NYV38" s="2100"/>
      <c r="NYW38" s="2100"/>
      <c r="NYX38" s="2100"/>
      <c r="NYY38" s="2100"/>
      <c r="NYZ38" s="2100"/>
      <c r="NZA38" s="2100"/>
      <c r="NZB38" s="2100"/>
      <c r="NZC38" s="2100"/>
      <c r="NZD38" s="2100"/>
      <c r="NZE38" s="2100"/>
      <c r="NZF38" s="2100"/>
      <c r="NZG38" s="2100"/>
      <c r="NZH38" s="2100"/>
      <c r="NZI38" s="2100"/>
      <c r="NZJ38" s="2100"/>
      <c r="NZK38" s="2100"/>
      <c r="NZL38" s="2100"/>
      <c r="NZM38" s="2100"/>
      <c r="NZN38" s="2100"/>
      <c r="NZO38" s="2100"/>
      <c r="NZP38" s="2100"/>
      <c r="NZQ38" s="2100"/>
      <c r="NZR38" s="2100"/>
      <c r="NZS38" s="2100"/>
      <c r="NZT38" s="2100"/>
      <c r="NZU38" s="2100"/>
      <c r="NZV38" s="2100"/>
      <c r="NZW38" s="2100"/>
      <c r="NZX38" s="2100"/>
      <c r="NZY38" s="2100"/>
      <c r="NZZ38" s="2100"/>
      <c r="OAA38" s="2100"/>
      <c r="OAB38" s="2100"/>
      <c r="OAC38" s="2100"/>
      <c r="OAD38" s="2100"/>
      <c r="OAE38" s="2100"/>
      <c r="OAF38" s="2100"/>
      <c r="OAG38" s="2100"/>
      <c r="OAH38" s="2100"/>
      <c r="OAI38" s="2100"/>
      <c r="OAJ38" s="2100"/>
      <c r="OAK38" s="2100"/>
      <c r="OAL38" s="2100"/>
      <c r="OAM38" s="2100"/>
      <c r="OAN38" s="2100"/>
      <c r="OAO38" s="2100"/>
      <c r="OAP38" s="2100"/>
      <c r="OAQ38" s="2100"/>
      <c r="OAR38" s="2100"/>
      <c r="OAS38" s="2100"/>
      <c r="OAT38" s="2100"/>
      <c r="OAU38" s="2100"/>
      <c r="OAV38" s="2100"/>
      <c r="OAW38" s="2100"/>
      <c r="OAX38" s="2100"/>
      <c r="OAY38" s="2100"/>
      <c r="OAZ38" s="2100"/>
      <c r="OBA38" s="2100"/>
      <c r="OBB38" s="2100"/>
      <c r="OBC38" s="2100"/>
      <c r="OBD38" s="2100"/>
      <c r="OBE38" s="2100"/>
      <c r="OBF38" s="2100"/>
      <c r="OBG38" s="2100"/>
      <c r="OBH38" s="2100"/>
      <c r="OBI38" s="2100"/>
      <c r="OBJ38" s="2100"/>
      <c r="OBK38" s="2100"/>
      <c r="OBL38" s="2100"/>
      <c r="OBM38" s="2100"/>
      <c r="OBN38" s="2100"/>
      <c r="OBO38" s="2100"/>
      <c r="OBP38" s="2100"/>
      <c r="OBQ38" s="2100"/>
      <c r="OBR38" s="2100"/>
      <c r="OBS38" s="2100"/>
      <c r="OBT38" s="2100"/>
      <c r="OBU38" s="2100"/>
      <c r="OBV38" s="2100"/>
      <c r="OBW38" s="2100"/>
      <c r="OBX38" s="2100"/>
      <c r="OBY38" s="2100"/>
      <c r="OBZ38" s="2100"/>
      <c r="OCA38" s="2100"/>
      <c r="OCB38" s="2100"/>
      <c r="OCC38" s="2100"/>
      <c r="OCD38" s="2100"/>
      <c r="OCE38" s="2100"/>
      <c r="OCF38" s="2100"/>
      <c r="OCG38" s="2100"/>
      <c r="OCH38" s="2100"/>
      <c r="OCI38" s="2100"/>
      <c r="OCJ38" s="2100"/>
      <c r="OCK38" s="2100"/>
      <c r="OCL38" s="2100"/>
      <c r="OCM38" s="2100"/>
      <c r="OCN38" s="2100"/>
      <c r="OCO38" s="2100"/>
      <c r="OCP38" s="2100"/>
      <c r="OCQ38" s="2100"/>
      <c r="OCR38" s="2100"/>
      <c r="OCS38" s="2100"/>
      <c r="OCT38" s="2100"/>
      <c r="OCU38" s="2100"/>
      <c r="OCV38" s="2100"/>
      <c r="OCW38" s="2100"/>
      <c r="OCX38" s="2100"/>
      <c r="OCY38" s="2100"/>
      <c r="OCZ38" s="2100"/>
      <c r="ODA38" s="2100"/>
      <c r="ODB38" s="2100"/>
      <c r="ODC38" s="2100"/>
      <c r="ODD38" s="2100"/>
      <c r="ODE38" s="2100"/>
      <c r="ODF38" s="2100"/>
      <c r="ODG38" s="2100"/>
      <c r="ODH38" s="2100"/>
      <c r="ODI38" s="2100"/>
      <c r="ODJ38" s="2100"/>
      <c r="ODK38" s="2100"/>
      <c r="ODL38" s="2100"/>
      <c r="ODM38" s="2100"/>
      <c r="ODN38" s="2100"/>
      <c r="ODO38" s="2100"/>
      <c r="ODP38" s="2100"/>
      <c r="ODQ38" s="2100"/>
      <c r="ODR38" s="2100"/>
      <c r="ODS38" s="2100"/>
      <c r="ODT38" s="2100"/>
      <c r="ODU38" s="2100"/>
      <c r="ODV38" s="2100"/>
      <c r="ODW38" s="2100"/>
      <c r="ODX38" s="2100"/>
      <c r="ODY38" s="2100"/>
      <c r="ODZ38" s="2100"/>
      <c r="OEA38" s="2100"/>
      <c r="OEB38" s="2100"/>
      <c r="OEC38" s="2100"/>
      <c r="OED38" s="2100"/>
      <c r="OEE38" s="2100"/>
      <c r="OEF38" s="2100"/>
      <c r="OEG38" s="2100"/>
      <c r="OEH38" s="2100"/>
      <c r="OEI38" s="2100"/>
      <c r="OEJ38" s="2100"/>
      <c r="OEK38" s="2100"/>
      <c r="OEL38" s="2100"/>
      <c r="OEM38" s="2100"/>
      <c r="OEN38" s="2100"/>
      <c r="OEO38" s="2100"/>
      <c r="OEP38" s="2100"/>
      <c r="OEQ38" s="2100"/>
      <c r="OER38" s="2100"/>
      <c r="OES38" s="2100"/>
      <c r="OET38" s="2100"/>
      <c r="OEU38" s="2100"/>
      <c r="OEV38" s="2100"/>
      <c r="OEW38" s="2100"/>
      <c r="OEX38" s="2100"/>
      <c r="OEY38" s="2100"/>
      <c r="OEZ38" s="2100"/>
      <c r="OFA38" s="2100"/>
      <c r="OFB38" s="2100"/>
      <c r="OFC38" s="2100"/>
      <c r="OFD38" s="2100"/>
      <c r="OFE38" s="2100"/>
      <c r="OFF38" s="2100"/>
      <c r="OFG38" s="2100"/>
      <c r="OFH38" s="2100"/>
      <c r="OFI38" s="2100"/>
      <c r="OFJ38" s="2100"/>
      <c r="OFK38" s="2100"/>
      <c r="OFL38" s="2100"/>
      <c r="OFM38" s="2100"/>
      <c r="OFN38" s="2100"/>
      <c r="OFO38" s="2100"/>
      <c r="OFP38" s="2100"/>
      <c r="OFQ38" s="2100"/>
      <c r="OFR38" s="2100"/>
      <c r="OFS38" s="2100"/>
      <c r="OFT38" s="2100"/>
      <c r="OFU38" s="2100"/>
      <c r="OFV38" s="2100"/>
      <c r="OFW38" s="2100"/>
      <c r="OFX38" s="2100"/>
      <c r="OFY38" s="2100"/>
      <c r="OFZ38" s="2100"/>
      <c r="OGA38" s="2100"/>
      <c r="OGB38" s="2100"/>
      <c r="OGC38" s="2100"/>
      <c r="OGD38" s="2100"/>
      <c r="OGE38" s="2100"/>
      <c r="OGF38" s="2100"/>
      <c r="OGG38" s="2100"/>
      <c r="OGH38" s="2100"/>
      <c r="OGI38" s="2100"/>
      <c r="OGJ38" s="2100"/>
      <c r="OGK38" s="2100"/>
      <c r="OGL38" s="2100"/>
      <c r="OGM38" s="2100"/>
      <c r="OGN38" s="2100"/>
      <c r="OGO38" s="2100"/>
      <c r="OGP38" s="2100"/>
      <c r="OGQ38" s="2100"/>
      <c r="OGR38" s="2100"/>
      <c r="OGS38" s="2100"/>
      <c r="OGT38" s="2100"/>
      <c r="OGU38" s="2100"/>
      <c r="OGV38" s="2100"/>
      <c r="OGW38" s="2100"/>
      <c r="OGX38" s="2100"/>
      <c r="OGY38" s="2100"/>
      <c r="OGZ38" s="2100"/>
      <c r="OHA38" s="2100"/>
      <c r="OHB38" s="2100"/>
      <c r="OHC38" s="2100"/>
      <c r="OHD38" s="2100"/>
      <c r="OHE38" s="2100"/>
      <c r="OHF38" s="2100"/>
      <c r="OHG38" s="2100"/>
      <c r="OHH38" s="2100"/>
      <c r="OHI38" s="2100"/>
      <c r="OHJ38" s="2100"/>
      <c r="OHK38" s="2100"/>
      <c r="OHL38" s="2100"/>
      <c r="OHM38" s="2100"/>
      <c r="OHN38" s="2100"/>
      <c r="OHO38" s="2100"/>
      <c r="OHP38" s="2100"/>
      <c r="OHQ38" s="2100"/>
      <c r="OHR38" s="2100"/>
      <c r="OHS38" s="2100"/>
      <c r="OHT38" s="2100"/>
      <c r="OHU38" s="2100"/>
      <c r="OHV38" s="2100"/>
      <c r="OHW38" s="2100"/>
      <c r="OHX38" s="2100"/>
      <c r="OHY38" s="2100"/>
      <c r="OHZ38" s="2100"/>
      <c r="OIA38" s="2100"/>
      <c r="OIB38" s="2100"/>
      <c r="OIC38" s="2100"/>
      <c r="OID38" s="2100"/>
      <c r="OIE38" s="2100"/>
      <c r="OIF38" s="2100"/>
      <c r="OIG38" s="2100"/>
      <c r="OIH38" s="2100"/>
      <c r="OII38" s="2100"/>
      <c r="OIJ38" s="2100"/>
      <c r="OIK38" s="2100"/>
      <c r="OIL38" s="2100"/>
      <c r="OIM38" s="2100"/>
      <c r="OIN38" s="2100"/>
      <c r="OIO38" s="2100"/>
      <c r="OIP38" s="2100"/>
      <c r="OIQ38" s="2100"/>
      <c r="OIR38" s="2100"/>
      <c r="OIS38" s="2100"/>
      <c r="OIT38" s="2100"/>
      <c r="OIU38" s="2100"/>
      <c r="OIV38" s="2100"/>
      <c r="OIW38" s="2100"/>
      <c r="OIX38" s="2100"/>
      <c r="OIY38" s="2100"/>
      <c r="OIZ38" s="2100"/>
      <c r="OJA38" s="2100"/>
      <c r="OJB38" s="2100"/>
      <c r="OJC38" s="2100"/>
      <c r="OJD38" s="2100"/>
      <c r="OJE38" s="2100"/>
      <c r="OJF38" s="2100"/>
      <c r="OJG38" s="2100"/>
      <c r="OJH38" s="2100"/>
      <c r="OJI38" s="2100"/>
      <c r="OJJ38" s="2100"/>
      <c r="OJK38" s="2100"/>
      <c r="OJL38" s="2100"/>
      <c r="OJM38" s="2100"/>
      <c r="OJN38" s="2100"/>
      <c r="OJO38" s="2100"/>
      <c r="OJP38" s="2100"/>
      <c r="OJQ38" s="2100"/>
      <c r="OJR38" s="2100"/>
      <c r="OJS38" s="2100"/>
      <c r="OJT38" s="2100"/>
      <c r="OJU38" s="2100"/>
      <c r="OJV38" s="2100"/>
      <c r="OJW38" s="2100"/>
      <c r="OJX38" s="2100"/>
      <c r="OJY38" s="2100"/>
      <c r="OJZ38" s="2100"/>
      <c r="OKA38" s="2100"/>
      <c r="OKB38" s="2100"/>
      <c r="OKC38" s="2100"/>
      <c r="OKD38" s="2100"/>
      <c r="OKE38" s="2100"/>
      <c r="OKF38" s="2100"/>
      <c r="OKG38" s="2100"/>
      <c r="OKH38" s="2100"/>
      <c r="OKI38" s="2100"/>
      <c r="OKJ38" s="2100"/>
      <c r="OKK38" s="2100"/>
      <c r="OKL38" s="2100"/>
      <c r="OKM38" s="2100"/>
      <c r="OKN38" s="2100"/>
      <c r="OKO38" s="2100"/>
      <c r="OKP38" s="2100"/>
      <c r="OKQ38" s="2100"/>
      <c r="OKR38" s="2100"/>
      <c r="OKS38" s="2100"/>
      <c r="OKT38" s="2100"/>
      <c r="OKU38" s="2100"/>
      <c r="OKV38" s="2100"/>
      <c r="OKW38" s="2100"/>
      <c r="OKX38" s="2100"/>
      <c r="OKY38" s="2100"/>
      <c r="OKZ38" s="2100"/>
      <c r="OLA38" s="2100"/>
      <c r="OLB38" s="2100"/>
      <c r="OLC38" s="2100"/>
      <c r="OLD38" s="2100"/>
      <c r="OLE38" s="2100"/>
      <c r="OLF38" s="2100"/>
      <c r="OLG38" s="2100"/>
      <c r="OLH38" s="2100"/>
      <c r="OLI38" s="2100"/>
      <c r="OLJ38" s="2100"/>
      <c r="OLK38" s="2100"/>
      <c r="OLL38" s="2100"/>
      <c r="OLM38" s="2100"/>
      <c r="OLN38" s="2100"/>
      <c r="OLO38" s="2100"/>
      <c r="OLP38" s="2100"/>
      <c r="OLQ38" s="2100"/>
      <c r="OLR38" s="2100"/>
      <c r="OLS38" s="2100"/>
      <c r="OLT38" s="2100"/>
      <c r="OLU38" s="2100"/>
      <c r="OLV38" s="2100"/>
      <c r="OLW38" s="2100"/>
      <c r="OLX38" s="2100"/>
      <c r="OLY38" s="2100"/>
      <c r="OLZ38" s="2100"/>
      <c r="OMA38" s="2100"/>
      <c r="OMB38" s="2100"/>
      <c r="OMC38" s="2100"/>
      <c r="OMD38" s="2100"/>
      <c r="OME38" s="2100"/>
      <c r="OMF38" s="2100"/>
      <c r="OMG38" s="2100"/>
      <c r="OMH38" s="2100"/>
      <c r="OMI38" s="2100"/>
      <c r="OMJ38" s="2100"/>
      <c r="OMK38" s="2100"/>
      <c r="OML38" s="2100"/>
      <c r="OMM38" s="2100"/>
      <c r="OMN38" s="2100"/>
      <c r="OMO38" s="2100"/>
      <c r="OMP38" s="2100"/>
      <c r="OMQ38" s="2100"/>
      <c r="OMR38" s="2100"/>
      <c r="OMS38" s="2100"/>
      <c r="OMT38" s="2100"/>
      <c r="OMU38" s="2100"/>
      <c r="OMV38" s="2100"/>
      <c r="OMW38" s="2100"/>
      <c r="OMX38" s="2100"/>
      <c r="OMY38" s="2100"/>
      <c r="OMZ38" s="2100"/>
      <c r="ONA38" s="2100"/>
      <c r="ONB38" s="2100"/>
      <c r="ONC38" s="2100"/>
      <c r="OND38" s="2100"/>
      <c r="ONE38" s="2100"/>
      <c r="ONF38" s="2100"/>
      <c r="ONG38" s="2100"/>
      <c r="ONH38" s="2100"/>
      <c r="ONI38" s="2100"/>
      <c r="ONJ38" s="2100"/>
      <c r="ONK38" s="2100"/>
      <c r="ONL38" s="2100"/>
      <c r="ONM38" s="2100"/>
      <c r="ONN38" s="2100"/>
      <c r="ONO38" s="2100"/>
      <c r="ONP38" s="2100"/>
      <c r="ONQ38" s="2100"/>
      <c r="ONR38" s="2100"/>
      <c r="ONS38" s="2100"/>
      <c r="ONT38" s="2100"/>
      <c r="ONU38" s="2100"/>
      <c r="ONV38" s="2100"/>
      <c r="ONW38" s="2100"/>
      <c r="ONX38" s="2100"/>
      <c r="ONY38" s="2100"/>
      <c r="ONZ38" s="2100"/>
      <c r="OOA38" s="2100"/>
      <c r="OOB38" s="2100"/>
      <c r="OOC38" s="2100"/>
      <c r="OOD38" s="2100"/>
      <c r="OOE38" s="2100"/>
      <c r="OOF38" s="2100"/>
      <c r="OOG38" s="2100"/>
      <c r="OOH38" s="2100"/>
      <c r="OOI38" s="2100"/>
      <c r="OOJ38" s="2100"/>
      <c r="OOK38" s="2100"/>
      <c r="OOL38" s="2100"/>
      <c r="OOM38" s="2100"/>
      <c r="OON38" s="2100"/>
      <c r="OOO38" s="2100"/>
      <c r="OOP38" s="2100"/>
      <c r="OOQ38" s="2100"/>
      <c r="OOR38" s="2100"/>
      <c r="OOS38" s="2100"/>
      <c r="OOT38" s="2100"/>
      <c r="OOU38" s="2100"/>
      <c r="OOV38" s="2100"/>
      <c r="OOW38" s="2100"/>
      <c r="OOX38" s="2100"/>
      <c r="OOY38" s="2100"/>
      <c r="OOZ38" s="2100"/>
      <c r="OPA38" s="2100"/>
      <c r="OPB38" s="2100"/>
      <c r="OPC38" s="2100"/>
      <c r="OPD38" s="2100"/>
      <c r="OPE38" s="2100"/>
      <c r="OPF38" s="2100"/>
      <c r="OPG38" s="2100"/>
      <c r="OPH38" s="2100"/>
      <c r="OPI38" s="2100"/>
      <c r="OPJ38" s="2100"/>
      <c r="OPK38" s="2100"/>
      <c r="OPL38" s="2100"/>
      <c r="OPM38" s="2100"/>
      <c r="OPN38" s="2100"/>
      <c r="OPO38" s="2100"/>
      <c r="OPP38" s="2100"/>
      <c r="OPQ38" s="2100"/>
      <c r="OPR38" s="2100"/>
      <c r="OPS38" s="2100"/>
      <c r="OPT38" s="2100"/>
      <c r="OPU38" s="2100"/>
      <c r="OPV38" s="2100"/>
      <c r="OPW38" s="2100"/>
      <c r="OPX38" s="2100"/>
      <c r="OPY38" s="2100"/>
      <c r="OPZ38" s="2100"/>
      <c r="OQA38" s="2100"/>
      <c r="OQB38" s="2100"/>
      <c r="OQC38" s="2100"/>
      <c r="OQD38" s="2100"/>
      <c r="OQE38" s="2100"/>
      <c r="OQF38" s="2100"/>
      <c r="OQG38" s="2100"/>
      <c r="OQH38" s="2100"/>
      <c r="OQI38" s="2100"/>
      <c r="OQJ38" s="2100"/>
      <c r="OQK38" s="2100"/>
      <c r="OQL38" s="2100"/>
      <c r="OQM38" s="2100"/>
      <c r="OQN38" s="2100"/>
      <c r="OQO38" s="2100"/>
      <c r="OQP38" s="2100"/>
      <c r="OQQ38" s="2100"/>
      <c r="OQR38" s="2100"/>
      <c r="OQS38" s="2100"/>
      <c r="OQT38" s="2100"/>
      <c r="OQU38" s="2100"/>
      <c r="OQV38" s="2100"/>
      <c r="OQW38" s="2100"/>
      <c r="OQX38" s="2100"/>
      <c r="OQY38" s="2100"/>
      <c r="OQZ38" s="2100"/>
      <c r="ORA38" s="2100"/>
      <c r="ORB38" s="2100"/>
      <c r="ORC38" s="2100"/>
      <c r="ORD38" s="2100"/>
      <c r="ORE38" s="2100"/>
      <c r="ORF38" s="2100"/>
      <c r="ORG38" s="2100"/>
      <c r="ORH38" s="2100"/>
      <c r="ORI38" s="2100"/>
      <c r="ORJ38" s="2100"/>
      <c r="ORK38" s="2100"/>
      <c r="ORL38" s="2100"/>
      <c r="ORM38" s="2100"/>
      <c r="ORN38" s="2100"/>
      <c r="ORO38" s="2100"/>
      <c r="ORP38" s="2100"/>
      <c r="ORQ38" s="2100"/>
      <c r="ORR38" s="2100"/>
      <c r="ORS38" s="2100"/>
      <c r="ORT38" s="2100"/>
      <c r="ORU38" s="2100"/>
      <c r="ORV38" s="2100"/>
      <c r="ORW38" s="2100"/>
      <c r="ORX38" s="2100"/>
      <c r="ORY38" s="2100"/>
      <c r="ORZ38" s="2100"/>
      <c r="OSA38" s="2100"/>
      <c r="OSB38" s="2100"/>
      <c r="OSC38" s="2100"/>
      <c r="OSD38" s="2100"/>
      <c r="OSE38" s="2100"/>
      <c r="OSF38" s="2100"/>
      <c r="OSG38" s="2100"/>
      <c r="OSH38" s="2100"/>
      <c r="OSI38" s="2100"/>
      <c r="OSJ38" s="2100"/>
      <c r="OSK38" s="2100"/>
      <c r="OSL38" s="2100"/>
      <c r="OSM38" s="2100"/>
      <c r="OSN38" s="2100"/>
      <c r="OSO38" s="2100"/>
      <c r="OSP38" s="2100"/>
      <c r="OSQ38" s="2100"/>
      <c r="OSR38" s="2100"/>
      <c r="OSS38" s="2100"/>
      <c r="OST38" s="2100"/>
      <c r="OSU38" s="2100"/>
      <c r="OSV38" s="2100"/>
      <c r="OSW38" s="2100"/>
      <c r="OSX38" s="2100"/>
      <c r="OSY38" s="2100"/>
      <c r="OSZ38" s="2100"/>
      <c r="OTA38" s="2100"/>
      <c r="OTB38" s="2100"/>
      <c r="OTC38" s="2100"/>
      <c r="OTD38" s="2100"/>
      <c r="OTE38" s="2100"/>
      <c r="OTF38" s="2100"/>
      <c r="OTG38" s="2100"/>
      <c r="OTH38" s="2100"/>
      <c r="OTI38" s="2100"/>
      <c r="OTJ38" s="2100"/>
      <c r="OTK38" s="2100"/>
      <c r="OTL38" s="2100"/>
      <c r="OTM38" s="2100"/>
      <c r="OTN38" s="2100"/>
      <c r="OTO38" s="2100"/>
      <c r="OTP38" s="2100"/>
      <c r="OTQ38" s="2100"/>
      <c r="OTR38" s="2100"/>
      <c r="OTS38" s="2100"/>
      <c r="OTT38" s="2100"/>
      <c r="OTU38" s="2100"/>
      <c r="OTV38" s="2100"/>
      <c r="OTW38" s="2100"/>
      <c r="OTX38" s="2100"/>
      <c r="OTY38" s="2100"/>
      <c r="OTZ38" s="2100"/>
      <c r="OUA38" s="2100"/>
      <c r="OUB38" s="2100"/>
      <c r="OUC38" s="2100"/>
      <c r="OUD38" s="2100"/>
      <c r="OUE38" s="2100"/>
      <c r="OUF38" s="2100"/>
      <c r="OUG38" s="2100"/>
      <c r="OUH38" s="2100"/>
      <c r="OUI38" s="2100"/>
      <c r="OUJ38" s="2100"/>
      <c r="OUK38" s="2100"/>
      <c r="OUL38" s="2100"/>
      <c r="OUM38" s="2100"/>
      <c r="OUN38" s="2100"/>
      <c r="OUO38" s="2100"/>
      <c r="OUP38" s="2100"/>
      <c r="OUQ38" s="2100"/>
      <c r="OUR38" s="2100"/>
      <c r="OUS38" s="2100"/>
      <c r="OUT38" s="2100"/>
      <c r="OUU38" s="2100"/>
      <c r="OUV38" s="2100"/>
      <c r="OUW38" s="2100"/>
      <c r="OUX38" s="2100"/>
      <c r="OUY38" s="2100"/>
      <c r="OUZ38" s="2100"/>
      <c r="OVA38" s="2100"/>
      <c r="OVB38" s="2100"/>
      <c r="OVC38" s="2100"/>
      <c r="OVD38" s="2100"/>
      <c r="OVE38" s="2100"/>
      <c r="OVF38" s="2100"/>
      <c r="OVG38" s="2100"/>
      <c r="OVH38" s="2100"/>
      <c r="OVI38" s="2100"/>
      <c r="OVJ38" s="2100"/>
      <c r="OVK38" s="2100"/>
      <c r="OVL38" s="2100"/>
      <c r="OVM38" s="2100"/>
      <c r="OVN38" s="2100"/>
      <c r="OVO38" s="2100"/>
      <c r="OVP38" s="2100"/>
      <c r="OVQ38" s="2100"/>
      <c r="OVR38" s="2100"/>
      <c r="OVS38" s="2100"/>
      <c r="OVT38" s="2100"/>
      <c r="OVU38" s="2100"/>
      <c r="OVV38" s="2100"/>
      <c r="OVW38" s="2100"/>
      <c r="OVX38" s="2100"/>
      <c r="OVY38" s="2100"/>
      <c r="OVZ38" s="2100"/>
      <c r="OWA38" s="2100"/>
      <c r="OWB38" s="2100"/>
      <c r="OWC38" s="2100"/>
      <c r="OWD38" s="2100"/>
      <c r="OWE38" s="2100"/>
      <c r="OWF38" s="2100"/>
      <c r="OWG38" s="2100"/>
      <c r="OWH38" s="2100"/>
      <c r="OWI38" s="2100"/>
      <c r="OWJ38" s="2100"/>
      <c r="OWK38" s="2100"/>
      <c r="OWL38" s="2100"/>
      <c r="OWM38" s="2100"/>
      <c r="OWN38" s="2100"/>
      <c r="OWO38" s="2100"/>
      <c r="OWP38" s="2100"/>
      <c r="OWQ38" s="2100"/>
      <c r="OWR38" s="2100"/>
      <c r="OWS38" s="2100"/>
      <c r="OWT38" s="2100"/>
      <c r="OWU38" s="2100"/>
      <c r="OWV38" s="2100"/>
      <c r="OWW38" s="2100"/>
      <c r="OWX38" s="2100"/>
      <c r="OWY38" s="2100"/>
      <c r="OWZ38" s="2100"/>
      <c r="OXA38" s="2100"/>
      <c r="OXB38" s="2100"/>
      <c r="OXC38" s="2100"/>
      <c r="OXD38" s="2100"/>
      <c r="OXE38" s="2100"/>
      <c r="OXF38" s="2100"/>
      <c r="OXG38" s="2100"/>
      <c r="OXH38" s="2100"/>
      <c r="OXI38" s="2100"/>
      <c r="OXJ38" s="2100"/>
      <c r="OXK38" s="2100"/>
      <c r="OXL38" s="2100"/>
      <c r="OXM38" s="2100"/>
      <c r="OXN38" s="2100"/>
      <c r="OXO38" s="2100"/>
      <c r="OXP38" s="2100"/>
      <c r="OXQ38" s="2100"/>
      <c r="OXR38" s="2100"/>
      <c r="OXS38" s="2100"/>
      <c r="OXT38" s="2100"/>
      <c r="OXU38" s="2100"/>
      <c r="OXV38" s="2100"/>
      <c r="OXW38" s="2100"/>
      <c r="OXX38" s="2100"/>
      <c r="OXY38" s="2100"/>
      <c r="OXZ38" s="2100"/>
      <c r="OYA38" s="2100"/>
      <c r="OYB38" s="2100"/>
      <c r="OYC38" s="2100"/>
      <c r="OYD38" s="2100"/>
      <c r="OYE38" s="2100"/>
      <c r="OYF38" s="2100"/>
      <c r="OYG38" s="2100"/>
      <c r="OYH38" s="2100"/>
      <c r="OYI38" s="2100"/>
      <c r="OYJ38" s="2100"/>
      <c r="OYK38" s="2100"/>
      <c r="OYL38" s="2100"/>
      <c r="OYM38" s="2100"/>
      <c r="OYN38" s="2100"/>
      <c r="OYO38" s="2100"/>
      <c r="OYP38" s="2100"/>
      <c r="OYQ38" s="2100"/>
      <c r="OYR38" s="2100"/>
      <c r="OYS38" s="2100"/>
      <c r="OYT38" s="2100"/>
      <c r="OYU38" s="2100"/>
      <c r="OYV38" s="2100"/>
      <c r="OYW38" s="2100"/>
      <c r="OYX38" s="2100"/>
      <c r="OYY38" s="2100"/>
      <c r="OYZ38" s="2100"/>
      <c r="OZA38" s="2100"/>
      <c r="OZB38" s="2100"/>
      <c r="OZC38" s="2100"/>
      <c r="OZD38" s="2100"/>
      <c r="OZE38" s="2100"/>
      <c r="OZF38" s="2100"/>
      <c r="OZG38" s="2100"/>
      <c r="OZH38" s="2100"/>
      <c r="OZI38" s="2100"/>
      <c r="OZJ38" s="2100"/>
      <c r="OZK38" s="2100"/>
      <c r="OZL38" s="2100"/>
      <c r="OZM38" s="2100"/>
      <c r="OZN38" s="2100"/>
      <c r="OZO38" s="2100"/>
      <c r="OZP38" s="2100"/>
      <c r="OZQ38" s="2100"/>
      <c r="OZR38" s="2100"/>
      <c r="OZS38" s="2100"/>
      <c r="OZT38" s="2100"/>
      <c r="OZU38" s="2100"/>
      <c r="OZV38" s="2100"/>
      <c r="OZW38" s="2100"/>
      <c r="OZX38" s="2100"/>
      <c r="OZY38" s="2100"/>
      <c r="OZZ38" s="2100"/>
      <c r="PAA38" s="2100"/>
      <c r="PAB38" s="2100"/>
      <c r="PAC38" s="2100"/>
      <c r="PAD38" s="2100"/>
      <c r="PAE38" s="2100"/>
      <c r="PAF38" s="2100"/>
      <c r="PAG38" s="2100"/>
      <c r="PAH38" s="2100"/>
      <c r="PAI38" s="2100"/>
      <c r="PAJ38" s="2100"/>
      <c r="PAK38" s="2100"/>
      <c r="PAL38" s="2100"/>
      <c r="PAM38" s="2100"/>
      <c r="PAN38" s="2100"/>
      <c r="PAO38" s="2100"/>
      <c r="PAP38" s="2100"/>
      <c r="PAQ38" s="2100"/>
      <c r="PAR38" s="2100"/>
      <c r="PAS38" s="2100"/>
      <c r="PAT38" s="2100"/>
      <c r="PAU38" s="2100"/>
      <c r="PAV38" s="2100"/>
      <c r="PAW38" s="2100"/>
      <c r="PAX38" s="2100"/>
      <c r="PAY38" s="2100"/>
      <c r="PAZ38" s="2100"/>
      <c r="PBA38" s="2100"/>
      <c r="PBB38" s="2100"/>
      <c r="PBC38" s="2100"/>
      <c r="PBD38" s="2100"/>
      <c r="PBE38" s="2100"/>
      <c r="PBF38" s="2100"/>
      <c r="PBG38" s="2100"/>
      <c r="PBH38" s="2100"/>
      <c r="PBI38" s="2100"/>
      <c r="PBJ38" s="2100"/>
      <c r="PBK38" s="2100"/>
      <c r="PBL38" s="2100"/>
      <c r="PBM38" s="2100"/>
      <c r="PBN38" s="2100"/>
      <c r="PBO38" s="2100"/>
      <c r="PBP38" s="2100"/>
      <c r="PBQ38" s="2100"/>
      <c r="PBR38" s="2100"/>
      <c r="PBS38" s="2100"/>
      <c r="PBT38" s="2100"/>
      <c r="PBU38" s="2100"/>
      <c r="PBV38" s="2100"/>
      <c r="PBW38" s="2100"/>
      <c r="PBX38" s="2100"/>
      <c r="PBY38" s="2100"/>
      <c r="PBZ38" s="2100"/>
      <c r="PCA38" s="2100"/>
      <c r="PCB38" s="2100"/>
      <c r="PCC38" s="2100"/>
      <c r="PCD38" s="2100"/>
      <c r="PCE38" s="2100"/>
      <c r="PCF38" s="2100"/>
      <c r="PCG38" s="2100"/>
      <c r="PCH38" s="2100"/>
      <c r="PCI38" s="2100"/>
      <c r="PCJ38" s="2100"/>
      <c r="PCK38" s="2100"/>
      <c r="PCL38" s="2100"/>
      <c r="PCM38" s="2100"/>
      <c r="PCN38" s="2100"/>
      <c r="PCO38" s="2100"/>
      <c r="PCP38" s="2100"/>
      <c r="PCQ38" s="2100"/>
      <c r="PCR38" s="2100"/>
      <c r="PCS38" s="2100"/>
      <c r="PCT38" s="2100"/>
      <c r="PCU38" s="2100"/>
      <c r="PCV38" s="2100"/>
      <c r="PCW38" s="2100"/>
      <c r="PCX38" s="2100"/>
      <c r="PCY38" s="2100"/>
      <c r="PCZ38" s="2100"/>
      <c r="PDA38" s="2100"/>
      <c r="PDB38" s="2100"/>
      <c r="PDC38" s="2100"/>
      <c r="PDD38" s="2100"/>
      <c r="PDE38" s="2100"/>
      <c r="PDF38" s="2100"/>
      <c r="PDG38" s="2100"/>
      <c r="PDH38" s="2100"/>
      <c r="PDI38" s="2100"/>
      <c r="PDJ38" s="2100"/>
      <c r="PDK38" s="2100"/>
      <c r="PDL38" s="2100"/>
      <c r="PDM38" s="2100"/>
      <c r="PDN38" s="2100"/>
      <c r="PDO38" s="2100"/>
      <c r="PDP38" s="2100"/>
      <c r="PDQ38" s="2100"/>
      <c r="PDR38" s="2100"/>
      <c r="PDS38" s="2100"/>
      <c r="PDT38" s="2100"/>
      <c r="PDU38" s="2100"/>
      <c r="PDV38" s="2100"/>
      <c r="PDW38" s="2100"/>
      <c r="PDX38" s="2100"/>
      <c r="PDY38" s="2100"/>
      <c r="PDZ38" s="2100"/>
      <c r="PEA38" s="2100"/>
      <c r="PEB38" s="2100"/>
      <c r="PEC38" s="2100"/>
      <c r="PED38" s="2100"/>
      <c r="PEE38" s="2100"/>
      <c r="PEF38" s="2100"/>
      <c r="PEG38" s="2100"/>
      <c r="PEH38" s="2100"/>
      <c r="PEI38" s="2100"/>
      <c r="PEJ38" s="2100"/>
      <c r="PEK38" s="2100"/>
      <c r="PEL38" s="2100"/>
      <c r="PEM38" s="2100"/>
      <c r="PEN38" s="2100"/>
      <c r="PEO38" s="2100"/>
      <c r="PEP38" s="2100"/>
      <c r="PEQ38" s="2100"/>
      <c r="PER38" s="2100"/>
      <c r="PES38" s="2100"/>
      <c r="PET38" s="2100"/>
      <c r="PEU38" s="2100"/>
      <c r="PEV38" s="2100"/>
      <c r="PEW38" s="2100"/>
      <c r="PEX38" s="2100"/>
      <c r="PEY38" s="2100"/>
      <c r="PEZ38" s="2100"/>
      <c r="PFA38" s="2100"/>
      <c r="PFB38" s="2100"/>
      <c r="PFC38" s="2100"/>
      <c r="PFD38" s="2100"/>
      <c r="PFE38" s="2100"/>
      <c r="PFF38" s="2100"/>
      <c r="PFG38" s="2100"/>
      <c r="PFH38" s="2100"/>
      <c r="PFI38" s="2100"/>
      <c r="PFJ38" s="2100"/>
      <c r="PFK38" s="2100"/>
      <c r="PFL38" s="2100"/>
      <c r="PFM38" s="2100"/>
      <c r="PFN38" s="2100"/>
      <c r="PFO38" s="2100"/>
      <c r="PFP38" s="2100"/>
      <c r="PFQ38" s="2100"/>
      <c r="PFR38" s="2100"/>
      <c r="PFS38" s="2100"/>
      <c r="PFT38" s="2100"/>
      <c r="PFU38" s="2100"/>
      <c r="PFV38" s="2100"/>
      <c r="PFW38" s="2100"/>
      <c r="PFX38" s="2100"/>
      <c r="PFY38" s="2100"/>
      <c r="PFZ38" s="2100"/>
      <c r="PGA38" s="2100"/>
      <c r="PGB38" s="2100"/>
      <c r="PGC38" s="2100"/>
      <c r="PGD38" s="2100"/>
      <c r="PGE38" s="2100"/>
      <c r="PGF38" s="2100"/>
      <c r="PGG38" s="2100"/>
      <c r="PGH38" s="2100"/>
      <c r="PGI38" s="2100"/>
      <c r="PGJ38" s="2100"/>
      <c r="PGK38" s="2100"/>
      <c r="PGL38" s="2100"/>
      <c r="PGM38" s="2100"/>
      <c r="PGN38" s="2100"/>
      <c r="PGO38" s="2100"/>
      <c r="PGP38" s="2100"/>
      <c r="PGQ38" s="2100"/>
      <c r="PGR38" s="2100"/>
      <c r="PGS38" s="2100"/>
      <c r="PGT38" s="2100"/>
      <c r="PGU38" s="2100"/>
      <c r="PGV38" s="2100"/>
      <c r="PGW38" s="2100"/>
      <c r="PGX38" s="2100"/>
      <c r="PGY38" s="2100"/>
      <c r="PGZ38" s="2100"/>
      <c r="PHA38" s="2100"/>
      <c r="PHB38" s="2100"/>
      <c r="PHC38" s="2100"/>
      <c r="PHD38" s="2100"/>
      <c r="PHE38" s="2100"/>
      <c r="PHF38" s="2100"/>
      <c r="PHG38" s="2100"/>
      <c r="PHH38" s="2100"/>
      <c r="PHI38" s="2100"/>
      <c r="PHJ38" s="2100"/>
      <c r="PHK38" s="2100"/>
      <c r="PHL38" s="2100"/>
      <c r="PHM38" s="2100"/>
      <c r="PHN38" s="2100"/>
      <c r="PHO38" s="2100"/>
      <c r="PHP38" s="2100"/>
      <c r="PHQ38" s="2100"/>
      <c r="PHR38" s="2100"/>
      <c r="PHS38" s="2100"/>
      <c r="PHT38" s="2100"/>
      <c r="PHU38" s="2100"/>
      <c r="PHV38" s="2100"/>
      <c r="PHW38" s="2100"/>
      <c r="PHX38" s="2100"/>
      <c r="PHY38" s="2100"/>
      <c r="PHZ38" s="2100"/>
      <c r="PIA38" s="2100"/>
      <c r="PIB38" s="2100"/>
      <c r="PIC38" s="2100"/>
      <c r="PID38" s="2100"/>
      <c r="PIE38" s="2100"/>
      <c r="PIF38" s="2100"/>
      <c r="PIG38" s="2100"/>
      <c r="PIH38" s="2100"/>
      <c r="PII38" s="2100"/>
      <c r="PIJ38" s="2100"/>
      <c r="PIK38" s="2100"/>
      <c r="PIL38" s="2100"/>
      <c r="PIM38" s="2100"/>
      <c r="PIN38" s="2100"/>
      <c r="PIO38" s="2100"/>
      <c r="PIP38" s="2100"/>
      <c r="PIQ38" s="2100"/>
      <c r="PIR38" s="2100"/>
      <c r="PIS38" s="2100"/>
      <c r="PIT38" s="2100"/>
      <c r="PIU38" s="2100"/>
      <c r="PIV38" s="2100"/>
      <c r="PIW38" s="2100"/>
      <c r="PIX38" s="2100"/>
      <c r="PIY38" s="2100"/>
      <c r="PIZ38" s="2100"/>
      <c r="PJA38" s="2100"/>
      <c r="PJB38" s="2100"/>
      <c r="PJC38" s="2100"/>
      <c r="PJD38" s="2100"/>
      <c r="PJE38" s="2100"/>
      <c r="PJF38" s="2100"/>
      <c r="PJG38" s="2100"/>
      <c r="PJH38" s="2100"/>
      <c r="PJI38" s="2100"/>
      <c r="PJJ38" s="2100"/>
      <c r="PJK38" s="2100"/>
      <c r="PJL38" s="2100"/>
      <c r="PJM38" s="2100"/>
      <c r="PJN38" s="2100"/>
      <c r="PJO38" s="2100"/>
      <c r="PJP38" s="2100"/>
      <c r="PJQ38" s="2100"/>
      <c r="PJR38" s="2100"/>
      <c r="PJS38" s="2100"/>
      <c r="PJT38" s="2100"/>
      <c r="PJU38" s="2100"/>
      <c r="PJV38" s="2100"/>
      <c r="PJW38" s="2100"/>
      <c r="PJX38" s="2100"/>
      <c r="PJY38" s="2100"/>
      <c r="PJZ38" s="2100"/>
      <c r="PKA38" s="2100"/>
      <c r="PKB38" s="2100"/>
      <c r="PKC38" s="2100"/>
      <c r="PKD38" s="2100"/>
      <c r="PKE38" s="2100"/>
      <c r="PKF38" s="2100"/>
      <c r="PKG38" s="2100"/>
      <c r="PKH38" s="2100"/>
      <c r="PKI38" s="2100"/>
      <c r="PKJ38" s="2100"/>
      <c r="PKK38" s="2100"/>
      <c r="PKL38" s="2100"/>
      <c r="PKM38" s="2100"/>
      <c r="PKN38" s="2100"/>
      <c r="PKO38" s="2100"/>
      <c r="PKP38" s="2100"/>
      <c r="PKQ38" s="2100"/>
      <c r="PKR38" s="2100"/>
      <c r="PKS38" s="2100"/>
      <c r="PKT38" s="2100"/>
      <c r="PKU38" s="2100"/>
      <c r="PKV38" s="2100"/>
      <c r="PKW38" s="2100"/>
      <c r="PKX38" s="2100"/>
      <c r="PKY38" s="2100"/>
      <c r="PKZ38" s="2100"/>
      <c r="PLA38" s="2100"/>
      <c r="PLB38" s="2100"/>
      <c r="PLC38" s="2100"/>
      <c r="PLD38" s="2100"/>
      <c r="PLE38" s="2100"/>
      <c r="PLF38" s="2100"/>
      <c r="PLG38" s="2100"/>
      <c r="PLH38" s="2100"/>
      <c r="PLI38" s="2100"/>
      <c r="PLJ38" s="2100"/>
      <c r="PLK38" s="2100"/>
      <c r="PLL38" s="2100"/>
      <c r="PLM38" s="2100"/>
      <c r="PLN38" s="2100"/>
      <c r="PLO38" s="2100"/>
      <c r="PLP38" s="2100"/>
      <c r="PLQ38" s="2100"/>
      <c r="PLR38" s="2100"/>
      <c r="PLS38" s="2100"/>
      <c r="PLT38" s="2100"/>
      <c r="PLU38" s="2100"/>
      <c r="PLV38" s="2100"/>
      <c r="PLW38" s="2100"/>
      <c r="PLX38" s="2100"/>
      <c r="PLY38" s="2100"/>
      <c r="PLZ38" s="2100"/>
      <c r="PMA38" s="2100"/>
      <c r="PMB38" s="2100"/>
      <c r="PMC38" s="2100"/>
      <c r="PMD38" s="2100"/>
      <c r="PME38" s="2100"/>
      <c r="PMF38" s="2100"/>
      <c r="PMG38" s="2100"/>
      <c r="PMH38" s="2100"/>
      <c r="PMI38" s="2100"/>
      <c r="PMJ38" s="2100"/>
      <c r="PMK38" s="2100"/>
      <c r="PML38" s="2100"/>
      <c r="PMM38" s="2100"/>
      <c r="PMN38" s="2100"/>
      <c r="PMO38" s="2100"/>
      <c r="PMP38" s="2100"/>
      <c r="PMQ38" s="2100"/>
      <c r="PMR38" s="2100"/>
      <c r="PMS38" s="2100"/>
      <c r="PMT38" s="2100"/>
      <c r="PMU38" s="2100"/>
      <c r="PMV38" s="2100"/>
      <c r="PMW38" s="2100"/>
      <c r="PMX38" s="2100"/>
      <c r="PMY38" s="2100"/>
      <c r="PMZ38" s="2100"/>
      <c r="PNA38" s="2100"/>
      <c r="PNB38" s="2100"/>
      <c r="PNC38" s="2100"/>
      <c r="PND38" s="2100"/>
      <c r="PNE38" s="2100"/>
      <c r="PNF38" s="2100"/>
      <c r="PNG38" s="2100"/>
      <c r="PNH38" s="2100"/>
      <c r="PNI38" s="2100"/>
      <c r="PNJ38" s="2100"/>
      <c r="PNK38" s="2100"/>
      <c r="PNL38" s="2100"/>
      <c r="PNM38" s="2100"/>
      <c r="PNN38" s="2100"/>
      <c r="PNO38" s="2100"/>
      <c r="PNP38" s="2100"/>
      <c r="PNQ38" s="2100"/>
      <c r="PNR38" s="2100"/>
      <c r="PNS38" s="2100"/>
      <c r="PNT38" s="2100"/>
      <c r="PNU38" s="2100"/>
      <c r="PNV38" s="2100"/>
      <c r="PNW38" s="2100"/>
      <c r="PNX38" s="2100"/>
      <c r="PNY38" s="2100"/>
      <c r="PNZ38" s="2100"/>
      <c r="POA38" s="2100"/>
      <c r="POB38" s="2100"/>
      <c r="POC38" s="2100"/>
      <c r="POD38" s="2100"/>
      <c r="POE38" s="2100"/>
      <c r="POF38" s="2100"/>
      <c r="POG38" s="2100"/>
      <c r="POH38" s="2100"/>
      <c r="POI38" s="2100"/>
      <c r="POJ38" s="2100"/>
      <c r="POK38" s="2100"/>
      <c r="POL38" s="2100"/>
      <c r="POM38" s="2100"/>
      <c r="PON38" s="2100"/>
      <c r="POO38" s="2100"/>
      <c r="POP38" s="2100"/>
      <c r="POQ38" s="2100"/>
      <c r="POR38" s="2100"/>
      <c r="POS38" s="2100"/>
      <c r="POT38" s="2100"/>
      <c r="POU38" s="2100"/>
      <c r="POV38" s="2100"/>
      <c r="POW38" s="2100"/>
      <c r="POX38" s="2100"/>
      <c r="POY38" s="2100"/>
      <c r="POZ38" s="2100"/>
      <c r="PPA38" s="2100"/>
      <c r="PPB38" s="2100"/>
      <c r="PPC38" s="2100"/>
      <c r="PPD38" s="2100"/>
      <c r="PPE38" s="2100"/>
      <c r="PPF38" s="2100"/>
      <c r="PPG38" s="2100"/>
      <c r="PPH38" s="2100"/>
      <c r="PPI38" s="2100"/>
      <c r="PPJ38" s="2100"/>
      <c r="PPK38" s="2100"/>
      <c r="PPL38" s="2100"/>
      <c r="PPM38" s="2100"/>
      <c r="PPN38" s="2100"/>
      <c r="PPO38" s="2100"/>
      <c r="PPP38" s="2100"/>
      <c r="PPQ38" s="2100"/>
      <c r="PPR38" s="2100"/>
      <c r="PPS38" s="2100"/>
      <c r="PPT38" s="2100"/>
      <c r="PPU38" s="2100"/>
      <c r="PPV38" s="2100"/>
      <c r="PPW38" s="2100"/>
      <c r="PPX38" s="2100"/>
      <c r="PPY38" s="2100"/>
      <c r="PPZ38" s="2100"/>
      <c r="PQA38" s="2100"/>
      <c r="PQB38" s="2100"/>
      <c r="PQC38" s="2100"/>
      <c r="PQD38" s="2100"/>
      <c r="PQE38" s="2100"/>
      <c r="PQF38" s="2100"/>
      <c r="PQG38" s="2100"/>
      <c r="PQH38" s="2100"/>
      <c r="PQI38" s="2100"/>
      <c r="PQJ38" s="2100"/>
      <c r="PQK38" s="2100"/>
      <c r="PQL38" s="2100"/>
      <c r="PQM38" s="2100"/>
      <c r="PQN38" s="2100"/>
      <c r="PQO38" s="2100"/>
      <c r="PQP38" s="2100"/>
      <c r="PQQ38" s="2100"/>
      <c r="PQR38" s="2100"/>
      <c r="PQS38" s="2100"/>
      <c r="PQT38" s="2100"/>
      <c r="PQU38" s="2100"/>
      <c r="PQV38" s="2100"/>
      <c r="PQW38" s="2100"/>
      <c r="PQX38" s="2100"/>
      <c r="PQY38" s="2100"/>
      <c r="PQZ38" s="2100"/>
      <c r="PRA38" s="2100"/>
      <c r="PRB38" s="2100"/>
      <c r="PRC38" s="2100"/>
      <c r="PRD38" s="2100"/>
      <c r="PRE38" s="2100"/>
      <c r="PRF38" s="2100"/>
      <c r="PRG38" s="2100"/>
      <c r="PRH38" s="2100"/>
      <c r="PRI38" s="2100"/>
      <c r="PRJ38" s="2100"/>
      <c r="PRK38" s="2100"/>
      <c r="PRL38" s="2100"/>
      <c r="PRM38" s="2100"/>
      <c r="PRN38" s="2100"/>
      <c r="PRO38" s="2100"/>
      <c r="PRP38" s="2100"/>
      <c r="PRQ38" s="2100"/>
      <c r="PRR38" s="2100"/>
      <c r="PRS38" s="2100"/>
      <c r="PRT38" s="2100"/>
      <c r="PRU38" s="2100"/>
      <c r="PRV38" s="2100"/>
      <c r="PRW38" s="2100"/>
      <c r="PRX38" s="2100"/>
      <c r="PRY38" s="2100"/>
      <c r="PRZ38" s="2100"/>
      <c r="PSA38" s="2100"/>
      <c r="PSB38" s="2100"/>
      <c r="PSC38" s="2100"/>
      <c r="PSD38" s="2100"/>
      <c r="PSE38" s="2100"/>
      <c r="PSF38" s="2100"/>
      <c r="PSG38" s="2100"/>
      <c r="PSH38" s="2100"/>
      <c r="PSI38" s="2100"/>
      <c r="PSJ38" s="2100"/>
      <c r="PSK38" s="2100"/>
      <c r="PSL38" s="2100"/>
      <c r="PSM38" s="2100"/>
      <c r="PSN38" s="2100"/>
      <c r="PSO38" s="2100"/>
      <c r="PSP38" s="2100"/>
      <c r="PSQ38" s="2100"/>
      <c r="PSR38" s="2100"/>
      <c r="PSS38" s="2100"/>
      <c r="PST38" s="2100"/>
      <c r="PSU38" s="2100"/>
      <c r="PSV38" s="2100"/>
      <c r="PSW38" s="2100"/>
      <c r="PSX38" s="2100"/>
      <c r="PSY38" s="2100"/>
      <c r="PSZ38" s="2100"/>
      <c r="PTA38" s="2100"/>
      <c r="PTB38" s="2100"/>
      <c r="PTC38" s="2100"/>
      <c r="PTD38" s="2100"/>
      <c r="PTE38" s="2100"/>
      <c r="PTF38" s="2100"/>
      <c r="PTG38" s="2100"/>
      <c r="PTH38" s="2100"/>
      <c r="PTI38" s="2100"/>
      <c r="PTJ38" s="2100"/>
      <c r="PTK38" s="2100"/>
      <c r="PTL38" s="2100"/>
      <c r="PTM38" s="2100"/>
      <c r="PTN38" s="2100"/>
      <c r="PTO38" s="2100"/>
      <c r="PTP38" s="2100"/>
      <c r="PTQ38" s="2100"/>
      <c r="PTR38" s="2100"/>
      <c r="PTS38" s="2100"/>
      <c r="PTT38" s="2100"/>
      <c r="PTU38" s="2100"/>
      <c r="PTV38" s="2100"/>
      <c r="PTW38" s="2100"/>
      <c r="PTX38" s="2100"/>
      <c r="PTY38" s="2100"/>
      <c r="PTZ38" s="2100"/>
      <c r="PUA38" s="2100"/>
      <c r="PUB38" s="2100"/>
      <c r="PUC38" s="2100"/>
      <c r="PUD38" s="2100"/>
      <c r="PUE38" s="2100"/>
      <c r="PUF38" s="2100"/>
      <c r="PUG38" s="2100"/>
      <c r="PUH38" s="2100"/>
      <c r="PUI38" s="2100"/>
      <c r="PUJ38" s="2100"/>
      <c r="PUK38" s="2100"/>
      <c r="PUL38" s="2100"/>
      <c r="PUM38" s="2100"/>
      <c r="PUN38" s="2100"/>
      <c r="PUO38" s="2100"/>
      <c r="PUP38" s="2100"/>
      <c r="PUQ38" s="2100"/>
      <c r="PUR38" s="2100"/>
      <c r="PUS38" s="2100"/>
      <c r="PUT38" s="2100"/>
      <c r="PUU38" s="2100"/>
      <c r="PUV38" s="2100"/>
      <c r="PUW38" s="2100"/>
      <c r="PUX38" s="2100"/>
      <c r="PUY38" s="2100"/>
      <c r="PUZ38" s="2100"/>
      <c r="PVA38" s="2100"/>
      <c r="PVB38" s="2100"/>
      <c r="PVC38" s="2100"/>
      <c r="PVD38" s="2100"/>
      <c r="PVE38" s="2100"/>
      <c r="PVF38" s="2100"/>
      <c r="PVG38" s="2100"/>
      <c r="PVH38" s="2100"/>
      <c r="PVI38" s="2100"/>
      <c r="PVJ38" s="2100"/>
      <c r="PVK38" s="2100"/>
      <c r="PVL38" s="2100"/>
      <c r="PVM38" s="2100"/>
      <c r="PVN38" s="2100"/>
      <c r="PVO38" s="2100"/>
      <c r="PVP38" s="2100"/>
      <c r="PVQ38" s="2100"/>
      <c r="PVR38" s="2100"/>
      <c r="PVS38" s="2100"/>
      <c r="PVT38" s="2100"/>
      <c r="PVU38" s="2100"/>
      <c r="PVV38" s="2100"/>
      <c r="PVW38" s="2100"/>
      <c r="PVX38" s="2100"/>
      <c r="PVY38" s="2100"/>
      <c r="PVZ38" s="2100"/>
      <c r="PWA38" s="2100"/>
      <c r="PWB38" s="2100"/>
      <c r="PWC38" s="2100"/>
      <c r="PWD38" s="2100"/>
      <c r="PWE38" s="2100"/>
      <c r="PWF38" s="2100"/>
      <c r="PWG38" s="2100"/>
      <c r="PWH38" s="2100"/>
      <c r="PWI38" s="2100"/>
      <c r="PWJ38" s="2100"/>
      <c r="PWK38" s="2100"/>
      <c r="PWL38" s="2100"/>
      <c r="PWM38" s="2100"/>
      <c r="PWN38" s="2100"/>
      <c r="PWO38" s="2100"/>
      <c r="PWP38" s="2100"/>
      <c r="PWQ38" s="2100"/>
      <c r="PWR38" s="2100"/>
      <c r="PWS38" s="2100"/>
      <c r="PWT38" s="2100"/>
      <c r="PWU38" s="2100"/>
      <c r="PWV38" s="2100"/>
      <c r="PWW38" s="2100"/>
      <c r="PWX38" s="2100"/>
      <c r="PWY38" s="2100"/>
      <c r="PWZ38" s="2100"/>
      <c r="PXA38" s="2100"/>
      <c r="PXB38" s="2100"/>
      <c r="PXC38" s="2100"/>
      <c r="PXD38" s="2100"/>
      <c r="PXE38" s="2100"/>
      <c r="PXF38" s="2100"/>
      <c r="PXG38" s="2100"/>
      <c r="PXH38" s="2100"/>
      <c r="PXI38" s="2100"/>
      <c r="PXJ38" s="2100"/>
      <c r="PXK38" s="2100"/>
      <c r="PXL38" s="2100"/>
      <c r="PXM38" s="2100"/>
      <c r="PXN38" s="2100"/>
      <c r="PXO38" s="2100"/>
      <c r="PXP38" s="2100"/>
      <c r="PXQ38" s="2100"/>
      <c r="PXR38" s="2100"/>
      <c r="PXS38" s="2100"/>
      <c r="PXT38" s="2100"/>
      <c r="PXU38" s="2100"/>
      <c r="PXV38" s="2100"/>
      <c r="PXW38" s="2100"/>
      <c r="PXX38" s="2100"/>
      <c r="PXY38" s="2100"/>
      <c r="PXZ38" s="2100"/>
      <c r="PYA38" s="2100"/>
      <c r="PYB38" s="2100"/>
      <c r="PYC38" s="2100"/>
      <c r="PYD38" s="2100"/>
      <c r="PYE38" s="2100"/>
      <c r="PYF38" s="2100"/>
      <c r="PYG38" s="2100"/>
      <c r="PYH38" s="2100"/>
      <c r="PYI38" s="2100"/>
      <c r="PYJ38" s="2100"/>
      <c r="PYK38" s="2100"/>
      <c r="PYL38" s="2100"/>
      <c r="PYM38" s="2100"/>
      <c r="PYN38" s="2100"/>
      <c r="PYO38" s="2100"/>
      <c r="PYP38" s="2100"/>
      <c r="PYQ38" s="2100"/>
      <c r="PYR38" s="2100"/>
      <c r="PYS38" s="2100"/>
      <c r="PYT38" s="2100"/>
      <c r="PYU38" s="2100"/>
      <c r="PYV38" s="2100"/>
      <c r="PYW38" s="2100"/>
      <c r="PYX38" s="2100"/>
      <c r="PYY38" s="2100"/>
      <c r="PYZ38" s="2100"/>
      <c r="PZA38" s="2100"/>
      <c r="PZB38" s="2100"/>
      <c r="PZC38" s="2100"/>
      <c r="PZD38" s="2100"/>
      <c r="PZE38" s="2100"/>
      <c r="PZF38" s="2100"/>
      <c r="PZG38" s="2100"/>
      <c r="PZH38" s="2100"/>
      <c r="PZI38" s="2100"/>
      <c r="PZJ38" s="2100"/>
      <c r="PZK38" s="2100"/>
      <c r="PZL38" s="2100"/>
      <c r="PZM38" s="2100"/>
      <c r="PZN38" s="2100"/>
      <c r="PZO38" s="2100"/>
      <c r="PZP38" s="2100"/>
      <c r="PZQ38" s="2100"/>
      <c r="PZR38" s="2100"/>
      <c r="PZS38" s="2100"/>
      <c r="PZT38" s="2100"/>
      <c r="PZU38" s="2100"/>
      <c r="PZV38" s="2100"/>
      <c r="PZW38" s="2100"/>
      <c r="PZX38" s="2100"/>
      <c r="PZY38" s="2100"/>
      <c r="PZZ38" s="2100"/>
      <c r="QAA38" s="2100"/>
      <c r="QAB38" s="2100"/>
      <c r="QAC38" s="2100"/>
      <c r="QAD38" s="2100"/>
      <c r="QAE38" s="2100"/>
      <c r="QAF38" s="2100"/>
      <c r="QAG38" s="2100"/>
      <c r="QAH38" s="2100"/>
      <c r="QAI38" s="2100"/>
      <c r="QAJ38" s="2100"/>
      <c r="QAK38" s="2100"/>
      <c r="QAL38" s="2100"/>
      <c r="QAM38" s="2100"/>
      <c r="QAN38" s="2100"/>
      <c r="QAO38" s="2100"/>
      <c r="QAP38" s="2100"/>
      <c r="QAQ38" s="2100"/>
      <c r="QAR38" s="2100"/>
      <c r="QAS38" s="2100"/>
      <c r="QAT38" s="2100"/>
      <c r="QAU38" s="2100"/>
      <c r="QAV38" s="2100"/>
      <c r="QAW38" s="2100"/>
      <c r="QAX38" s="2100"/>
      <c r="QAY38" s="2100"/>
      <c r="QAZ38" s="2100"/>
      <c r="QBA38" s="2100"/>
      <c r="QBB38" s="2100"/>
      <c r="QBC38" s="2100"/>
      <c r="QBD38" s="2100"/>
      <c r="QBE38" s="2100"/>
      <c r="QBF38" s="2100"/>
      <c r="QBG38" s="2100"/>
      <c r="QBH38" s="2100"/>
      <c r="QBI38" s="2100"/>
      <c r="QBJ38" s="2100"/>
      <c r="QBK38" s="2100"/>
      <c r="QBL38" s="2100"/>
      <c r="QBM38" s="2100"/>
      <c r="QBN38" s="2100"/>
      <c r="QBO38" s="2100"/>
      <c r="QBP38" s="2100"/>
      <c r="QBQ38" s="2100"/>
      <c r="QBR38" s="2100"/>
      <c r="QBS38" s="2100"/>
      <c r="QBT38" s="2100"/>
      <c r="QBU38" s="2100"/>
      <c r="QBV38" s="2100"/>
      <c r="QBW38" s="2100"/>
      <c r="QBX38" s="2100"/>
      <c r="QBY38" s="2100"/>
      <c r="QBZ38" s="2100"/>
      <c r="QCA38" s="2100"/>
      <c r="QCB38" s="2100"/>
      <c r="QCC38" s="2100"/>
      <c r="QCD38" s="2100"/>
      <c r="QCE38" s="2100"/>
      <c r="QCF38" s="2100"/>
      <c r="QCG38" s="2100"/>
      <c r="QCH38" s="2100"/>
      <c r="QCI38" s="2100"/>
      <c r="QCJ38" s="2100"/>
      <c r="QCK38" s="2100"/>
      <c r="QCL38" s="2100"/>
      <c r="QCM38" s="2100"/>
      <c r="QCN38" s="2100"/>
      <c r="QCO38" s="2100"/>
      <c r="QCP38" s="2100"/>
      <c r="QCQ38" s="2100"/>
      <c r="QCR38" s="2100"/>
      <c r="QCS38" s="2100"/>
      <c r="QCT38" s="2100"/>
      <c r="QCU38" s="2100"/>
      <c r="QCV38" s="2100"/>
      <c r="QCW38" s="2100"/>
      <c r="QCX38" s="2100"/>
      <c r="QCY38" s="2100"/>
      <c r="QCZ38" s="2100"/>
      <c r="QDA38" s="2100"/>
      <c r="QDB38" s="2100"/>
      <c r="QDC38" s="2100"/>
      <c r="QDD38" s="2100"/>
      <c r="QDE38" s="2100"/>
      <c r="QDF38" s="2100"/>
      <c r="QDG38" s="2100"/>
      <c r="QDH38" s="2100"/>
      <c r="QDI38" s="2100"/>
      <c r="QDJ38" s="2100"/>
      <c r="QDK38" s="2100"/>
      <c r="QDL38" s="2100"/>
      <c r="QDM38" s="2100"/>
      <c r="QDN38" s="2100"/>
      <c r="QDO38" s="2100"/>
      <c r="QDP38" s="2100"/>
      <c r="QDQ38" s="2100"/>
      <c r="QDR38" s="2100"/>
      <c r="QDS38" s="2100"/>
      <c r="QDT38" s="2100"/>
      <c r="QDU38" s="2100"/>
      <c r="QDV38" s="2100"/>
      <c r="QDW38" s="2100"/>
      <c r="QDX38" s="2100"/>
      <c r="QDY38" s="2100"/>
      <c r="QDZ38" s="2100"/>
      <c r="QEA38" s="2100"/>
      <c r="QEB38" s="2100"/>
      <c r="QEC38" s="2100"/>
      <c r="QED38" s="2100"/>
      <c r="QEE38" s="2100"/>
      <c r="QEF38" s="2100"/>
      <c r="QEG38" s="2100"/>
      <c r="QEH38" s="2100"/>
      <c r="QEI38" s="2100"/>
      <c r="QEJ38" s="2100"/>
      <c r="QEK38" s="2100"/>
      <c r="QEL38" s="2100"/>
      <c r="QEM38" s="2100"/>
      <c r="QEN38" s="2100"/>
      <c r="QEO38" s="2100"/>
      <c r="QEP38" s="2100"/>
      <c r="QEQ38" s="2100"/>
      <c r="QER38" s="2100"/>
      <c r="QES38" s="2100"/>
      <c r="QET38" s="2100"/>
      <c r="QEU38" s="2100"/>
      <c r="QEV38" s="2100"/>
      <c r="QEW38" s="2100"/>
      <c r="QEX38" s="2100"/>
      <c r="QEY38" s="2100"/>
      <c r="QEZ38" s="2100"/>
      <c r="QFA38" s="2100"/>
      <c r="QFB38" s="2100"/>
      <c r="QFC38" s="2100"/>
      <c r="QFD38" s="2100"/>
      <c r="QFE38" s="2100"/>
      <c r="QFF38" s="2100"/>
      <c r="QFG38" s="2100"/>
      <c r="QFH38" s="2100"/>
      <c r="QFI38" s="2100"/>
      <c r="QFJ38" s="2100"/>
      <c r="QFK38" s="2100"/>
      <c r="QFL38" s="2100"/>
      <c r="QFM38" s="2100"/>
      <c r="QFN38" s="2100"/>
      <c r="QFO38" s="2100"/>
      <c r="QFP38" s="2100"/>
      <c r="QFQ38" s="2100"/>
      <c r="QFR38" s="2100"/>
      <c r="QFS38" s="2100"/>
      <c r="QFT38" s="2100"/>
      <c r="QFU38" s="2100"/>
      <c r="QFV38" s="2100"/>
      <c r="QFW38" s="2100"/>
      <c r="QFX38" s="2100"/>
      <c r="QFY38" s="2100"/>
      <c r="QFZ38" s="2100"/>
      <c r="QGA38" s="2100"/>
      <c r="QGB38" s="2100"/>
      <c r="QGC38" s="2100"/>
      <c r="QGD38" s="2100"/>
      <c r="QGE38" s="2100"/>
      <c r="QGF38" s="2100"/>
      <c r="QGG38" s="2100"/>
      <c r="QGH38" s="2100"/>
      <c r="QGI38" s="2100"/>
      <c r="QGJ38" s="2100"/>
      <c r="QGK38" s="2100"/>
      <c r="QGL38" s="2100"/>
      <c r="QGM38" s="2100"/>
      <c r="QGN38" s="2100"/>
      <c r="QGO38" s="2100"/>
      <c r="QGP38" s="2100"/>
      <c r="QGQ38" s="2100"/>
      <c r="QGR38" s="2100"/>
      <c r="QGS38" s="2100"/>
      <c r="QGT38" s="2100"/>
      <c r="QGU38" s="2100"/>
      <c r="QGV38" s="2100"/>
      <c r="QGW38" s="2100"/>
      <c r="QGX38" s="2100"/>
      <c r="QGY38" s="2100"/>
      <c r="QGZ38" s="2100"/>
      <c r="QHA38" s="2100"/>
      <c r="QHB38" s="2100"/>
      <c r="QHC38" s="2100"/>
      <c r="QHD38" s="2100"/>
      <c r="QHE38" s="2100"/>
      <c r="QHF38" s="2100"/>
      <c r="QHG38" s="2100"/>
      <c r="QHH38" s="2100"/>
      <c r="QHI38" s="2100"/>
      <c r="QHJ38" s="2100"/>
      <c r="QHK38" s="2100"/>
      <c r="QHL38" s="2100"/>
      <c r="QHM38" s="2100"/>
      <c r="QHN38" s="2100"/>
      <c r="QHO38" s="2100"/>
      <c r="QHP38" s="2100"/>
      <c r="QHQ38" s="2100"/>
      <c r="QHR38" s="2100"/>
      <c r="QHS38" s="2100"/>
      <c r="QHT38" s="2100"/>
      <c r="QHU38" s="2100"/>
      <c r="QHV38" s="2100"/>
      <c r="QHW38" s="2100"/>
      <c r="QHX38" s="2100"/>
      <c r="QHY38" s="2100"/>
      <c r="QHZ38" s="2100"/>
      <c r="QIA38" s="2100"/>
      <c r="QIB38" s="2100"/>
      <c r="QIC38" s="2100"/>
      <c r="QID38" s="2100"/>
      <c r="QIE38" s="2100"/>
      <c r="QIF38" s="2100"/>
      <c r="QIG38" s="2100"/>
      <c r="QIH38" s="2100"/>
      <c r="QII38" s="2100"/>
      <c r="QIJ38" s="2100"/>
      <c r="QIK38" s="2100"/>
      <c r="QIL38" s="2100"/>
      <c r="QIM38" s="2100"/>
      <c r="QIN38" s="2100"/>
      <c r="QIO38" s="2100"/>
      <c r="QIP38" s="2100"/>
      <c r="QIQ38" s="2100"/>
      <c r="QIR38" s="2100"/>
      <c r="QIS38" s="2100"/>
      <c r="QIT38" s="2100"/>
      <c r="QIU38" s="2100"/>
      <c r="QIV38" s="2100"/>
      <c r="QIW38" s="2100"/>
      <c r="QIX38" s="2100"/>
      <c r="QIY38" s="2100"/>
      <c r="QIZ38" s="2100"/>
      <c r="QJA38" s="2100"/>
      <c r="QJB38" s="2100"/>
      <c r="QJC38" s="2100"/>
      <c r="QJD38" s="2100"/>
      <c r="QJE38" s="2100"/>
      <c r="QJF38" s="2100"/>
      <c r="QJG38" s="2100"/>
      <c r="QJH38" s="2100"/>
      <c r="QJI38" s="2100"/>
      <c r="QJJ38" s="2100"/>
      <c r="QJK38" s="2100"/>
      <c r="QJL38" s="2100"/>
      <c r="QJM38" s="2100"/>
      <c r="QJN38" s="2100"/>
      <c r="QJO38" s="2100"/>
      <c r="QJP38" s="2100"/>
      <c r="QJQ38" s="2100"/>
      <c r="QJR38" s="2100"/>
      <c r="QJS38" s="2100"/>
      <c r="QJT38" s="2100"/>
      <c r="QJU38" s="2100"/>
      <c r="QJV38" s="2100"/>
      <c r="QJW38" s="2100"/>
      <c r="QJX38" s="2100"/>
      <c r="QJY38" s="2100"/>
      <c r="QJZ38" s="2100"/>
      <c r="QKA38" s="2100"/>
      <c r="QKB38" s="2100"/>
      <c r="QKC38" s="2100"/>
      <c r="QKD38" s="2100"/>
      <c r="QKE38" s="2100"/>
      <c r="QKF38" s="2100"/>
      <c r="QKG38" s="2100"/>
      <c r="QKH38" s="2100"/>
      <c r="QKI38" s="2100"/>
      <c r="QKJ38" s="2100"/>
      <c r="QKK38" s="2100"/>
      <c r="QKL38" s="2100"/>
      <c r="QKM38" s="2100"/>
      <c r="QKN38" s="2100"/>
      <c r="QKO38" s="2100"/>
      <c r="QKP38" s="2100"/>
      <c r="QKQ38" s="2100"/>
      <c r="QKR38" s="2100"/>
      <c r="QKS38" s="2100"/>
      <c r="QKT38" s="2100"/>
      <c r="QKU38" s="2100"/>
      <c r="QKV38" s="2100"/>
      <c r="QKW38" s="2100"/>
      <c r="QKX38" s="2100"/>
      <c r="QKY38" s="2100"/>
      <c r="QKZ38" s="2100"/>
      <c r="QLA38" s="2100"/>
      <c r="QLB38" s="2100"/>
      <c r="QLC38" s="2100"/>
      <c r="QLD38" s="2100"/>
      <c r="QLE38" s="2100"/>
      <c r="QLF38" s="2100"/>
      <c r="QLG38" s="2100"/>
      <c r="QLH38" s="2100"/>
      <c r="QLI38" s="2100"/>
      <c r="QLJ38" s="2100"/>
      <c r="QLK38" s="2100"/>
      <c r="QLL38" s="2100"/>
      <c r="QLM38" s="2100"/>
      <c r="QLN38" s="2100"/>
      <c r="QLO38" s="2100"/>
      <c r="QLP38" s="2100"/>
      <c r="QLQ38" s="2100"/>
      <c r="QLR38" s="2100"/>
      <c r="QLS38" s="2100"/>
      <c r="QLT38" s="2100"/>
      <c r="QLU38" s="2100"/>
      <c r="QLV38" s="2100"/>
      <c r="QLW38" s="2100"/>
      <c r="QLX38" s="2100"/>
      <c r="QLY38" s="2100"/>
      <c r="QLZ38" s="2100"/>
      <c r="QMA38" s="2100"/>
      <c r="QMB38" s="2100"/>
      <c r="QMC38" s="2100"/>
      <c r="QMD38" s="2100"/>
      <c r="QME38" s="2100"/>
      <c r="QMF38" s="2100"/>
      <c r="QMG38" s="2100"/>
      <c r="QMH38" s="2100"/>
      <c r="QMI38" s="2100"/>
      <c r="QMJ38" s="2100"/>
      <c r="QMK38" s="2100"/>
      <c r="QML38" s="2100"/>
      <c r="QMM38" s="2100"/>
      <c r="QMN38" s="2100"/>
      <c r="QMO38" s="2100"/>
      <c r="QMP38" s="2100"/>
      <c r="QMQ38" s="2100"/>
      <c r="QMR38" s="2100"/>
      <c r="QMS38" s="2100"/>
      <c r="QMT38" s="2100"/>
      <c r="QMU38" s="2100"/>
      <c r="QMV38" s="2100"/>
      <c r="QMW38" s="2100"/>
      <c r="QMX38" s="2100"/>
      <c r="QMY38" s="2100"/>
      <c r="QMZ38" s="2100"/>
      <c r="QNA38" s="2100"/>
      <c r="QNB38" s="2100"/>
      <c r="QNC38" s="2100"/>
      <c r="QND38" s="2100"/>
      <c r="QNE38" s="2100"/>
      <c r="QNF38" s="2100"/>
      <c r="QNG38" s="2100"/>
      <c r="QNH38" s="2100"/>
      <c r="QNI38" s="2100"/>
      <c r="QNJ38" s="2100"/>
      <c r="QNK38" s="2100"/>
      <c r="QNL38" s="2100"/>
      <c r="QNM38" s="2100"/>
      <c r="QNN38" s="2100"/>
      <c r="QNO38" s="2100"/>
      <c r="QNP38" s="2100"/>
      <c r="QNQ38" s="2100"/>
      <c r="QNR38" s="2100"/>
      <c r="QNS38" s="2100"/>
      <c r="QNT38" s="2100"/>
      <c r="QNU38" s="2100"/>
      <c r="QNV38" s="2100"/>
      <c r="QNW38" s="2100"/>
      <c r="QNX38" s="2100"/>
      <c r="QNY38" s="2100"/>
      <c r="QNZ38" s="2100"/>
      <c r="QOA38" s="2100"/>
      <c r="QOB38" s="2100"/>
      <c r="QOC38" s="2100"/>
      <c r="QOD38" s="2100"/>
      <c r="QOE38" s="2100"/>
      <c r="QOF38" s="2100"/>
      <c r="QOG38" s="2100"/>
      <c r="QOH38" s="2100"/>
      <c r="QOI38" s="2100"/>
      <c r="QOJ38" s="2100"/>
      <c r="QOK38" s="2100"/>
      <c r="QOL38" s="2100"/>
      <c r="QOM38" s="2100"/>
      <c r="QON38" s="2100"/>
      <c r="QOO38" s="2100"/>
      <c r="QOP38" s="2100"/>
      <c r="QOQ38" s="2100"/>
      <c r="QOR38" s="2100"/>
      <c r="QOS38" s="2100"/>
      <c r="QOT38" s="2100"/>
      <c r="QOU38" s="2100"/>
      <c r="QOV38" s="2100"/>
      <c r="QOW38" s="2100"/>
      <c r="QOX38" s="2100"/>
      <c r="QOY38" s="2100"/>
      <c r="QOZ38" s="2100"/>
      <c r="QPA38" s="2100"/>
      <c r="QPB38" s="2100"/>
      <c r="QPC38" s="2100"/>
      <c r="QPD38" s="2100"/>
      <c r="QPE38" s="2100"/>
      <c r="QPF38" s="2100"/>
      <c r="QPG38" s="2100"/>
      <c r="QPH38" s="2100"/>
      <c r="QPI38" s="2100"/>
      <c r="QPJ38" s="2100"/>
      <c r="QPK38" s="2100"/>
      <c r="QPL38" s="2100"/>
      <c r="QPM38" s="2100"/>
      <c r="QPN38" s="2100"/>
      <c r="QPO38" s="2100"/>
      <c r="QPP38" s="2100"/>
      <c r="QPQ38" s="2100"/>
      <c r="QPR38" s="2100"/>
      <c r="QPS38" s="2100"/>
      <c r="QPT38" s="2100"/>
      <c r="QPU38" s="2100"/>
      <c r="QPV38" s="2100"/>
      <c r="QPW38" s="2100"/>
      <c r="QPX38" s="2100"/>
      <c r="QPY38" s="2100"/>
      <c r="QPZ38" s="2100"/>
      <c r="QQA38" s="2100"/>
      <c r="QQB38" s="2100"/>
      <c r="QQC38" s="2100"/>
      <c r="QQD38" s="2100"/>
      <c r="QQE38" s="2100"/>
      <c r="QQF38" s="2100"/>
      <c r="QQG38" s="2100"/>
      <c r="QQH38" s="2100"/>
      <c r="QQI38" s="2100"/>
      <c r="QQJ38" s="2100"/>
      <c r="QQK38" s="2100"/>
      <c r="QQL38" s="2100"/>
      <c r="QQM38" s="2100"/>
      <c r="QQN38" s="2100"/>
      <c r="QQO38" s="2100"/>
      <c r="QQP38" s="2100"/>
      <c r="QQQ38" s="2100"/>
      <c r="QQR38" s="2100"/>
      <c r="QQS38" s="2100"/>
      <c r="QQT38" s="2100"/>
      <c r="QQU38" s="2100"/>
      <c r="QQV38" s="2100"/>
      <c r="QQW38" s="2100"/>
      <c r="QQX38" s="2100"/>
      <c r="QQY38" s="2100"/>
      <c r="QQZ38" s="2100"/>
      <c r="QRA38" s="2100"/>
      <c r="QRB38" s="2100"/>
      <c r="QRC38" s="2100"/>
      <c r="QRD38" s="2100"/>
      <c r="QRE38" s="2100"/>
      <c r="QRF38" s="2100"/>
      <c r="QRG38" s="2100"/>
      <c r="QRH38" s="2100"/>
      <c r="QRI38" s="2100"/>
      <c r="QRJ38" s="2100"/>
      <c r="QRK38" s="2100"/>
      <c r="QRL38" s="2100"/>
      <c r="QRM38" s="2100"/>
      <c r="QRN38" s="2100"/>
      <c r="QRO38" s="2100"/>
      <c r="QRP38" s="2100"/>
      <c r="QRQ38" s="2100"/>
      <c r="QRR38" s="2100"/>
      <c r="QRS38" s="2100"/>
      <c r="QRT38" s="2100"/>
      <c r="QRU38" s="2100"/>
      <c r="QRV38" s="2100"/>
      <c r="QRW38" s="2100"/>
      <c r="QRX38" s="2100"/>
      <c r="QRY38" s="2100"/>
      <c r="QRZ38" s="2100"/>
      <c r="QSA38" s="2100"/>
      <c r="QSB38" s="2100"/>
      <c r="QSC38" s="2100"/>
      <c r="QSD38" s="2100"/>
      <c r="QSE38" s="2100"/>
      <c r="QSF38" s="2100"/>
      <c r="QSG38" s="2100"/>
      <c r="QSH38" s="2100"/>
      <c r="QSI38" s="2100"/>
      <c r="QSJ38" s="2100"/>
      <c r="QSK38" s="2100"/>
      <c r="QSL38" s="2100"/>
      <c r="QSM38" s="2100"/>
      <c r="QSN38" s="2100"/>
      <c r="QSO38" s="2100"/>
      <c r="QSP38" s="2100"/>
      <c r="QSQ38" s="2100"/>
      <c r="QSR38" s="2100"/>
      <c r="QSS38" s="2100"/>
      <c r="QST38" s="2100"/>
      <c r="QSU38" s="2100"/>
      <c r="QSV38" s="2100"/>
      <c r="QSW38" s="2100"/>
      <c r="QSX38" s="2100"/>
      <c r="QSY38" s="2100"/>
      <c r="QSZ38" s="2100"/>
      <c r="QTA38" s="2100"/>
      <c r="QTB38" s="2100"/>
      <c r="QTC38" s="2100"/>
      <c r="QTD38" s="2100"/>
      <c r="QTE38" s="2100"/>
      <c r="QTF38" s="2100"/>
      <c r="QTG38" s="2100"/>
      <c r="QTH38" s="2100"/>
      <c r="QTI38" s="2100"/>
      <c r="QTJ38" s="2100"/>
      <c r="QTK38" s="2100"/>
      <c r="QTL38" s="2100"/>
      <c r="QTM38" s="2100"/>
      <c r="QTN38" s="2100"/>
      <c r="QTO38" s="2100"/>
      <c r="QTP38" s="2100"/>
      <c r="QTQ38" s="2100"/>
      <c r="QTR38" s="2100"/>
      <c r="QTS38" s="2100"/>
      <c r="QTT38" s="2100"/>
      <c r="QTU38" s="2100"/>
      <c r="QTV38" s="2100"/>
      <c r="QTW38" s="2100"/>
      <c r="QTX38" s="2100"/>
      <c r="QTY38" s="2100"/>
      <c r="QTZ38" s="2100"/>
      <c r="QUA38" s="2100"/>
      <c r="QUB38" s="2100"/>
      <c r="QUC38" s="2100"/>
      <c r="QUD38" s="2100"/>
      <c r="QUE38" s="2100"/>
      <c r="QUF38" s="2100"/>
      <c r="QUG38" s="2100"/>
      <c r="QUH38" s="2100"/>
      <c r="QUI38" s="2100"/>
      <c r="QUJ38" s="2100"/>
      <c r="QUK38" s="2100"/>
      <c r="QUL38" s="2100"/>
      <c r="QUM38" s="2100"/>
      <c r="QUN38" s="2100"/>
      <c r="QUO38" s="2100"/>
      <c r="QUP38" s="2100"/>
      <c r="QUQ38" s="2100"/>
      <c r="QUR38" s="2100"/>
      <c r="QUS38" s="2100"/>
      <c r="QUT38" s="2100"/>
      <c r="QUU38" s="2100"/>
      <c r="QUV38" s="2100"/>
      <c r="QUW38" s="2100"/>
      <c r="QUX38" s="2100"/>
      <c r="QUY38" s="2100"/>
      <c r="QUZ38" s="2100"/>
      <c r="QVA38" s="2100"/>
      <c r="QVB38" s="2100"/>
      <c r="QVC38" s="2100"/>
      <c r="QVD38" s="2100"/>
      <c r="QVE38" s="2100"/>
      <c r="QVF38" s="2100"/>
      <c r="QVG38" s="2100"/>
      <c r="QVH38" s="2100"/>
      <c r="QVI38" s="2100"/>
      <c r="QVJ38" s="2100"/>
      <c r="QVK38" s="2100"/>
      <c r="QVL38" s="2100"/>
      <c r="QVM38" s="2100"/>
      <c r="QVN38" s="2100"/>
      <c r="QVO38" s="2100"/>
      <c r="QVP38" s="2100"/>
      <c r="QVQ38" s="2100"/>
      <c r="QVR38" s="2100"/>
      <c r="QVS38" s="2100"/>
      <c r="QVT38" s="2100"/>
      <c r="QVU38" s="2100"/>
      <c r="QVV38" s="2100"/>
      <c r="QVW38" s="2100"/>
      <c r="QVX38" s="2100"/>
      <c r="QVY38" s="2100"/>
      <c r="QVZ38" s="2100"/>
      <c r="QWA38" s="2100"/>
      <c r="QWB38" s="2100"/>
      <c r="QWC38" s="2100"/>
      <c r="QWD38" s="2100"/>
      <c r="QWE38" s="2100"/>
      <c r="QWF38" s="2100"/>
      <c r="QWG38" s="2100"/>
      <c r="QWH38" s="2100"/>
      <c r="QWI38" s="2100"/>
      <c r="QWJ38" s="2100"/>
      <c r="QWK38" s="2100"/>
      <c r="QWL38" s="2100"/>
      <c r="QWM38" s="2100"/>
      <c r="QWN38" s="2100"/>
      <c r="QWO38" s="2100"/>
      <c r="QWP38" s="2100"/>
      <c r="QWQ38" s="2100"/>
      <c r="QWR38" s="2100"/>
      <c r="QWS38" s="2100"/>
      <c r="QWT38" s="2100"/>
      <c r="QWU38" s="2100"/>
      <c r="QWV38" s="2100"/>
      <c r="QWW38" s="2100"/>
      <c r="QWX38" s="2100"/>
      <c r="QWY38" s="2100"/>
      <c r="QWZ38" s="2100"/>
      <c r="QXA38" s="2100"/>
      <c r="QXB38" s="2100"/>
      <c r="QXC38" s="2100"/>
      <c r="QXD38" s="2100"/>
      <c r="QXE38" s="2100"/>
      <c r="QXF38" s="2100"/>
      <c r="QXG38" s="2100"/>
      <c r="QXH38" s="2100"/>
      <c r="QXI38" s="2100"/>
      <c r="QXJ38" s="2100"/>
      <c r="QXK38" s="2100"/>
      <c r="QXL38" s="2100"/>
      <c r="QXM38" s="2100"/>
      <c r="QXN38" s="2100"/>
      <c r="QXO38" s="2100"/>
      <c r="QXP38" s="2100"/>
      <c r="QXQ38" s="2100"/>
      <c r="QXR38" s="2100"/>
      <c r="QXS38" s="2100"/>
      <c r="QXT38" s="2100"/>
      <c r="QXU38" s="2100"/>
      <c r="QXV38" s="2100"/>
      <c r="QXW38" s="2100"/>
      <c r="QXX38" s="2100"/>
      <c r="QXY38" s="2100"/>
      <c r="QXZ38" s="2100"/>
      <c r="QYA38" s="2100"/>
      <c r="QYB38" s="2100"/>
      <c r="QYC38" s="2100"/>
      <c r="QYD38" s="2100"/>
      <c r="QYE38" s="2100"/>
      <c r="QYF38" s="2100"/>
      <c r="QYG38" s="2100"/>
      <c r="QYH38" s="2100"/>
      <c r="QYI38" s="2100"/>
      <c r="QYJ38" s="2100"/>
      <c r="QYK38" s="2100"/>
      <c r="QYL38" s="2100"/>
      <c r="QYM38" s="2100"/>
      <c r="QYN38" s="2100"/>
      <c r="QYO38" s="2100"/>
      <c r="QYP38" s="2100"/>
      <c r="QYQ38" s="2100"/>
      <c r="QYR38" s="2100"/>
      <c r="QYS38" s="2100"/>
      <c r="QYT38" s="2100"/>
      <c r="QYU38" s="2100"/>
      <c r="QYV38" s="2100"/>
      <c r="QYW38" s="2100"/>
      <c r="QYX38" s="2100"/>
      <c r="QYY38" s="2100"/>
      <c r="QYZ38" s="2100"/>
      <c r="QZA38" s="2100"/>
      <c r="QZB38" s="2100"/>
      <c r="QZC38" s="2100"/>
      <c r="QZD38" s="2100"/>
      <c r="QZE38" s="2100"/>
      <c r="QZF38" s="2100"/>
      <c r="QZG38" s="2100"/>
      <c r="QZH38" s="2100"/>
      <c r="QZI38" s="2100"/>
      <c r="QZJ38" s="2100"/>
      <c r="QZK38" s="2100"/>
      <c r="QZL38" s="2100"/>
      <c r="QZM38" s="2100"/>
      <c r="QZN38" s="2100"/>
      <c r="QZO38" s="2100"/>
      <c r="QZP38" s="2100"/>
      <c r="QZQ38" s="2100"/>
      <c r="QZR38" s="2100"/>
      <c r="QZS38" s="2100"/>
      <c r="QZT38" s="2100"/>
      <c r="QZU38" s="2100"/>
      <c r="QZV38" s="2100"/>
      <c r="QZW38" s="2100"/>
      <c r="QZX38" s="2100"/>
      <c r="QZY38" s="2100"/>
      <c r="QZZ38" s="2100"/>
      <c r="RAA38" s="2100"/>
      <c r="RAB38" s="2100"/>
      <c r="RAC38" s="2100"/>
      <c r="RAD38" s="2100"/>
      <c r="RAE38" s="2100"/>
      <c r="RAF38" s="2100"/>
      <c r="RAG38" s="2100"/>
      <c r="RAH38" s="2100"/>
      <c r="RAI38" s="2100"/>
      <c r="RAJ38" s="2100"/>
      <c r="RAK38" s="2100"/>
      <c r="RAL38" s="2100"/>
      <c r="RAM38" s="2100"/>
      <c r="RAN38" s="2100"/>
      <c r="RAO38" s="2100"/>
      <c r="RAP38" s="2100"/>
      <c r="RAQ38" s="2100"/>
      <c r="RAR38" s="2100"/>
      <c r="RAS38" s="2100"/>
      <c r="RAT38" s="2100"/>
      <c r="RAU38" s="2100"/>
      <c r="RAV38" s="2100"/>
      <c r="RAW38" s="2100"/>
      <c r="RAX38" s="2100"/>
      <c r="RAY38" s="2100"/>
      <c r="RAZ38" s="2100"/>
      <c r="RBA38" s="2100"/>
      <c r="RBB38" s="2100"/>
      <c r="RBC38" s="2100"/>
      <c r="RBD38" s="2100"/>
      <c r="RBE38" s="2100"/>
      <c r="RBF38" s="2100"/>
      <c r="RBG38" s="2100"/>
      <c r="RBH38" s="2100"/>
      <c r="RBI38" s="2100"/>
      <c r="RBJ38" s="2100"/>
      <c r="RBK38" s="2100"/>
      <c r="RBL38" s="2100"/>
      <c r="RBM38" s="2100"/>
      <c r="RBN38" s="2100"/>
      <c r="RBO38" s="2100"/>
      <c r="RBP38" s="2100"/>
      <c r="RBQ38" s="2100"/>
      <c r="RBR38" s="2100"/>
      <c r="RBS38" s="2100"/>
      <c r="RBT38" s="2100"/>
      <c r="RBU38" s="2100"/>
      <c r="RBV38" s="2100"/>
      <c r="RBW38" s="2100"/>
      <c r="RBX38" s="2100"/>
      <c r="RBY38" s="2100"/>
      <c r="RBZ38" s="2100"/>
      <c r="RCA38" s="2100"/>
      <c r="RCB38" s="2100"/>
      <c r="RCC38" s="2100"/>
      <c r="RCD38" s="2100"/>
      <c r="RCE38" s="2100"/>
      <c r="RCF38" s="2100"/>
      <c r="RCG38" s="2100"/>
      <c r="RCH38" s="2100"/>
      <c r="RCI38" s="2100"/>
      <c r="RCJ38" s="2100"/>
      <c r="RCK38" s="2100"/>
      <c r="RCL38" s="2100"/>
      <c r="RCM38" s="2100"/>
      <c r="RCN38" s="2100"/>
      <c r="RCO38" s="2100"/>
      <c r="RCP38" s="2100"/>
      <c r="RCQ38" s="2100"/>
      <c r="RCR38" s="2100"/>
      <c r="RCS38" s="2100"/>
      <c r="RCT38" s="2100"/>
      <c r="RCU38" s="2100"/>
      <c r="RCV38" s="2100"/>
      <c r="RCW38" s="2100"/>
      <c r="RCX38" s="2100"/>
      <c r="RCY38" s="2100"/>
      <c r="RCZ38" s="2100"/>
      <c r="RDA38" s="2100"/>
      <c r="RDB38" s="2100"/>
      <c r="RDC38" s="2100"/>
      <c r="RDD38" s="2100"/>
      <c r="RDE38" s="2100"/>
      <c r="RDF38" s="2100"/>
      <c r="RDG38" s="2100"/>
      <c r="RDH38" s="2100"/>
      <c r="RDI38" s="2100"/>
      <c r="RDJ38" s="2100"/>
      <c r="RDK38" s="2100"/>
      <c r="RDL38" s="2100"/>
      <c r="RDM38" s="2100"/>
      <c r="RDN38" s="2100"/>
      <c r="RDO38" s="2100"/>
      <c r="RDP38" s="2100"/>
      <c r="RDQ38" s="2100"/>
      <c r="RDR38" s="2100"/>
      <c r="RDS38" s="2100"/>
      <c r="RDT38" s="2100"/>
      <c r="RDU38" s="2100"/>
      <c r="RDV38" s="2100"/>
      <c r="RDW38" s="2100"/>
      <c r="RDX38" s="2100"/>
      <c r="RDY38" s="2100"/>
      <c r="RDZ38" s="2100"/>
      <c r="REA38" s="2100"/>
      <c r="REB38" s="2100"/>
      <c r="REC38" s="2100"/>
      <c r="RED38" s="2100"/>
      <c r="REE38" s="2100"/>
      <c r="REF38" s="2100"/>
      <c r="REG38" s="2100"/>
      <c r="REH38" s="2100"/>
      <c r="REI38" s="2100"/>
      <c r="REJ38" s="2100"/>
      <c r="REK38" s="2100"/>
      <c r="REL38" s="2100"/>
      <c r="REM38" s="2100"/>
      <c r="REN38" s="2100"/>
      <c r="REO38" s="2100"/>
      <c r="REP38" s="2100"/>
      <c r="REQ38" s="2100"/>
      <c r="RER38" s="2100"/>
      <c r="RES38" s="2100"/>
      <c r="RET38" s="2100"/>
      <c r="REU38" s="2100"/>
      <c r="REV38" s="2100"/>
      <c r="REW38" s="2100"/>
      <c r="REX38" s="2100"/>
      <c r="REY38" s="2100"/>
      <c r="REZ38" s="2100"/>
      <c r="RFA38" s="2100"/>
      <c r="RFB38" s="2100"/>
      <c r="RFC38" s="2100"/>
      <c r="RFD38" s="2100"/>
      <c r="RFE38" s="2100"/>
      <c r="RFF38" s="2100"/>
      <c r="RFG38" s="2100"/>
      <c r="RFH38" s="2100"/>
      <c r="RFI38" s="2100"/>
      <c r="RFJ38" s="2100"/>
      <c r="RFK38" s="2100"/>
      <c r="RFL38" s="2100"/>
      <c r="RFM38" s="2100"/>
      <c r="RFN38" s="2100"/>
      <c r="RFO38" s="2100"/>
      <c r="RFP38" s="2100"/>
      <c r="RFQ38" s="2100"/>
      <c r="RFR38" s="2100"/>
      <c r="RFS38" s="2100"/>
      <c r="RFT38" s="2100"/>
      <c r="RFU38" s="2100"/>
      <c r="RFV38" s="2100"/>
      <c r="RFW38" s="2100"/>
      <c r="RFX38" s="2100"/>
      <c r="RFY38" s="2100"/>
      <c r="RFZ38" s="2100"/>
      <c r="RGA38" s="2100"/>
      <c r="RGB38" s="2100"/>
      <c r="RGC38" s="2100"/>
      <c r="RGD38" s="2100"/>
      <c r="RGE38" s="2100"/>
      <c r="RGF38" s="2100"/>
      <c r="RGG38" s="2100"/>
      <c r="RGH38" s="2100"/>
      <c r="RGI38" s="2100"/>
      <c r="RGJ38" s="2100"/>
      <c r="RGK38" s="2100"/>
      <c r="RGL38" s="2100"/>
      <c r="RGM38" s="2100"/>
      <c r="RGN38" s="2100"/>
      <c r="RGO38" s="2100"/>
      <c r="RGP38" s="2100"/>
      <c r="RGQ38" s="2100"/>
      <c r="RGR38" s="2100"/>
      <c r="RGS38" s="2100"/>
      <c r="RGT38" s="2100"/>
      <c r="RGU38" s="2100"/>
      <c r="RGV38" s="2100"/>
      <c r="RGW38" s="2100"/>
      <c r="RGX38" s="2100"/>
      <c r="RGY38" s="2100"/>
      <c r="RGZ38" s="2100"/>
      <c r="RHA38" s="2100"/>
      <c r="RHB38" s="2100"/>
      <c r="RHC38" s="2100"/>
      <c r="RHD38" s="2100"/>
      <c r="RHE38" s="2100"/>
      <c r="RHF38" s="2100"/>
      <c r="RHG38" s="2100"/>
      <c r="RHH38" s="2100"/>
      <c r="RHI38" s="2100"/>
      <c r="RHJ38" s="2100"/>
      <c r="RHK38" s="2100"/>
      <c r="RHL38" s="2100"/>
      <c r="RHM38" s="2100"/>
      <c r="RHN38" s="2100"/>
      <c r="RHO38" s="2100"/>
      <c r="RHP38" s="2100"/>
      <c r="RHQ38" s="2100"/>
      <c r="RHR38" s="2100"/>
      <c r="RHS38" s="2100"/>
      <c r="RHT38" s="2100"/>
      <c r="RHU38" s="2100"/>
      <c r="RHV38" s="2100"/>
      <c r="RHW38" s="2100"/>
      <c r="RHX38" s="2100"/>
      <c r="RHY38" s="2100"/>
      <c r="RHZ38" s="2100"/>
      <c r="RIA38" s="2100"/>
      <c r="RIB38" s="2100"/>
      <c r="RIC38" s="2100"/>
      <c r="RID38" s="2100"/>
      <c r="RIE38" s="2100"/>
      <c r="RIF38" s="2100"/>
      <c r="RIG38" s="2100"/>
      <c r="RIH38" s="2100"/>
      <c r="RII38" s="2100"/>
      <c r="RIJ38" s="2100"/>
      <c r="RIK38" s="2100"/>
      <c r="RIL38" s="2100"/>
      <c r="RIM38" s="2100"/>
      <c r="RIN38" s="2100"/>
      <c r="RIO38" s="2100"/>
      <c r="RIP38" s="2100"/>
      <c r="RIQ38" s="2100"/>
      <c r="RIR38" s="2100"/>
      <c r="RIS38" s="2100"/>
      <c r="RIT38" s="2100"/>
      <c r="RIU38" s="2100"/>
      <c r="RIV38" s="2100"/>
      <c r="RIW38" s="2100"/>
      <c r="RIX38" s="2100"/>
      <c r="RIY38" s="2100"/>
      <c r="RIZ38" s="2100"/>
      <c r="RJA38" s="2100"/>
      <c r="RJB38" s="2100"/>
      <c r="RJC38" s="2100"/>
      <c r="RJD38" s="2100"/>
      <c r="RJE38" s="2100"/>
      <c r="RJF38" s="2100"/>
      <c r="RJG38" s="2100"/>
      <c r="RJH38" s="2100"/>
      <c r="RJI38" s="2100"/>
      <c r="RJJ38" s="2100"/>
      <c r="RJK38" s="2100"/>
      <c r="RJL38" s="2100"/>
      <c r="RJM38" s="2100"/>
      <c r="RJN38" s="2100"/>
      <c r="RJO38" s="2100"/>
      <c r="RJP38" s="2100"/>
      <c r="RJQ38" s="2100"/>
      <c r="RJR38" s="2100"/>
      <c r="RJS38" s="2100"/>
      <c r="RJT38" s="2100"/>
      <c r="RJU38" s="2100"/>
      <c r="RJV38" s="2100"/>
      <c r="RJW38" s="2100"/>
      <c r="RJX38" s="2100"/>
      <c r="RJY38" s="2100"/>
      <c r="RJZ38" s="2100"/>
      <c r="RKA38" s="2100"/>
      <c r="RKB38" s="2100"/>
      <c r="RKC38" s="2100"/>
      <c r="RKD38" s="2100"/>
      <c r="RKE38" s="2100"/>
      <c r="RKF38" s="2100"/>
      <c r="RKG38" s="2100"/>
      <c r="RKH38" s="2100"/>
      <c r="RKI38" s="2100"/>
      <c r="RKJ38" s="2100"/>
      <c r="RKK38" s="2100"/>
      <c r="RKL38" s="2100"/>
      <c r="RKM38" s="2100"/>
      <c r="RKN38" s="2100"/>
      <c r="RKO38" s="2100"/>
      <c r="RKP38" s="2100"/>
      <c r="RKQ38" s="2100"/>
      <c r="RKR38" s="2100"/>
      <c r="RKS38" s="2100"/>
      <c r="RKT38" s="2100"/>
      <c r="RKU38" s="2100"/>
      <c r="RKV38" s="2100"/>
      <c r="RKW38" s="2100"/>
      <c r="RKX38" s="2100"/>
      <c r="RKY38" s="2100"/>
      <c r="RKZ38" s="2100"/>
      <c r="RLA38" s="2100"/>
      <c r="RLB38" s="2100"/>
      <c r="RLC38" s="2100"/>
      <c r="RLD38" s="2100"/>
      <c r="RLE38" s="2100"/>
      <c r="RLF38" s="2100"/>
      <c r="RLG38" s="2100"/>
      <c r="RLH38" s="2100"/>
      <c r="RLI38" s="2100"/>
      <c r="RLJ38" s="2100"/>
      <c r="RLK38" s="2100"/>
      <c r="RLL38" s="2100"/>
      <c r="RLM38" s="2100"/>
      <c r="RLN38" s="2100"/>
      <c r="RLO38" s="2100"/>
      <c r="RLP38" s="2100"/>
      <c r="RLQ38" s="2100"/>
      <c r="RLR38" s="2100"/>
      <c r="RLS38" s="2100"/>
      <c r="RLT38" s="2100"/>
      <c r="RLU38" s="2100"/>
      <c r="RLV38" s="2100"/>
      <c r="RLW38" s="2100"/>
      <c r="RLX38" s="2100"/>
      <c r="RLY38" s="2100"/>
      <c r="RLZ38" s="2100"/>
      <c r="RMA38" s="2100"/>
      <c r="RMB38" s="2100"/>
      <c r="RMC38" s="2100"/>
      <c r="RMD38" s="2100"/>
      <c r="RME38" s="2100"/>
      <c r="RMF38" s="2100"/>
      <c r="RMG38" s="2100"/>
      <c r="RMH38" s="2100"/>
      <c r="RMI38" s="2100"/>
      <c r="RMJ38" s="2100"/>
      <c r="RMK38" s="2100"/>
      <c r="RML38" s="2100"/>
      <c r="RMM38" s="2100"/>
      <c r="RMN38" s="2100"/>
      <c r="RMO38" s="2100"/>
      <c r="RMP38" s="2100"/>
      <c r="RMQ38" s="2100"/>
      <c r="RMR38" s="2100"/>
      <c r="RMS38" s="2100"/>
      <c r="RMT38" s="2100"/>
      <c r="RMU38" s="2100"/>
      <c r="RMV38" s="2100"/>
      <c r="RMW38" s="2100"/>
      <c r="RMX38" s="2100"/>
      <c r="RMY38" s="2100"/>
      <c r="RMZ38" s="2100"/>
      <c r="RNA38" s="2100"/>
      <c r="RNB38" s="2100"/>
      <c r="RNC38" s="2100"/>
      <c r="RND38" s="2100"/>
      <c r="RNE38" s="2100"/>
      <c r="RNF38" s="2100"/>
      <c r="RNG38" s="2100"/>
      <c r="RNH38" s="2100"/>
      <c r="RNI38" s="2100"/>
      <c r="RNJ38" s="2100"/>
      <c r="RNK38" s="2100"/>
      <c r="RNL38" s="2100"/>
      <c r="RNM38" s="2100"/>
      <c r="RNN38" s="2100"/>
      <c r="RNO38" s="2100"/>
      <c r="RNP38" s="2100"/>
      <c r="RNQ38" s="2100"/>
      <c r="RNR38" s="2100"/>
      <c r="RNS38" s="2100"/>
      <c r="RNT38" s="2100"/>
      <c r="RNU38" s="2100"/>
      <c r="RNV38" s="2100"/>
      <c r="RNW38" s="2100"/>
      <c r="RNX38" s="2100"/>
      <c r="RNY38" s="2100"/>
      <c r="RNZ38" s="2100"/>
      <c r="ROA38" s="2100"/>
      <c r="ROB38" s="2100"/>
      <c r="ROC38" s="2100"/>
      <c r="ROD38" s="2100"/>
      <c r="ROE38" s="2100"/>
      <c r="ROF38" s="2100"/>
      <c r="ROG38" s="2100"/>
      <c r="ROH38" s="2100"/>
      <c r="ROI38" s="2100"/>
      <c r="ROJ38" s="2100"/>
      <c r="ROK38" s="2100"/>
      <c r="ROL38" s="2100"/>
      <c r="ROM38" s="2100"/>
      <c r="RON38" s="2100"/>
      <c r="ROO38" s="2100"/>
      <c r="ROP38" s="2100"/>
      <c r="ROQ38" s="2100"/>
      <c r="ROR38" s="2100"/>
      <c r="ROS38" s="2100"/>
      <c r="ROT38" s="2100"/>
      <c r="ROU38" s="2100"/>
      <c r="ROV38" s="2100"/>
      <c r="ROW38" s="2100"/>
      <c r="ROX38" s="2100"/>
      <c r="ROY38" s="2100"/>
      <c r="ROZ38" s="2100"/>
      <c r="RPA38" s="2100"/>
      <c r="RPB38" s="2100"/>
      <c r="RPC38" s="2100"/>
      <c r="RPD38" s="2100"/>
      <c r="RPE38" s="2100"/>
      <c r="RPF38" s="2100"/>
      <c r="RPG38" s="2100"/>
      <c r="RPH38" s="2100"/>
      <c r="RPI38" s="2100"/>
      <c r="RPJ38" s="2100"/>
      <c r="RPK38" s="2100"/>
      <c r="RPL38" s="2100"/>
      <c r="RPM38" s="2100"/>
      <c r="RPN38" s="2100"/>
      <c r="RPO38" s="2100"/>
      <c r="RPP38" s="2100"/>
      <c r="RPQ38" s="2100"/>
      <c r="RPR38" s="2100"/>
      <c r="RPS38" s="2100"/>
      <c r="RPT38" s="2100"/>
      <c r="RPU38" s="2100"/>
      <c r="RPV38" s="2100"/>
      <c r="RPW38" s="2100"/>
      <c r="RPX38" s="2100"/>
      <c r="RPY38" s="2100"/>
      <c r="RPZ38" s="2100"/>
      <c r="RQA38" s="2100"/>
      <c r="RQB38" s="2100"/>
      <c r="RQC38" s="2100"/>
      <c r="RQD38" s="2100"/>
      <c r="RQE38" s="2100"/>
      <c r="RQF38" s="2100"/>
      <c r="RQG38" s="2100"/>
      <c r="RQH38" s="2100"/>
      <c r="RQI38" s="2100"/>
      <c r="RQJ38" s="2100"/>
      <c r="RQK38" s="2100"/>
      <c r="RQL38" s="2100"/>
      <c r="RQM38" s="2100"/>
      <c r="RQN38" s="2100"/>
      <c r="RQO38" s="2100"/>
      <c r="RQP38" s="2100"/>
      <c r="RQQ38" s="2100"/>
      <c r="RQR38" s="2100"/>
      <c r="RQS38" s="2100"/>
      <c r="RQT38" s="2100"/>
      <c r="RQU38" s="2100"/>
      <c r="RQV38" s="2100"/>
      <c r="RQW38" s="2100"/>
      <c r="RQX38" s="2100"/>
      <c r="RQY38" s="2100"/>
      <c r="RQZ38" s="2100"/>
      <c r="RRA38" s="2100"/>
      <c r="RRB38" s="2100"/>
      <c r="RRC38" s="2100"/>
      <c r="RRD38" s="2100"/>
      <c r="RRE38" s="2100"/>
      <c r="RRF38" s="2100"/>
      <c r="RRG38" s="2100"/>
      <c r="RRH38" s="2100"/>
      <c r="RRI38" s="2100"/>
      <c r="RRJ38" s="2100"/>
      <c r="RRK38" s="2100"/>
      <c r="RRL38" s="2100"/>
      <c r="RRM38" s="2100"/>
      <c r="RRN38" s="2100"/>
      <c r="RRO38" s="2100"/>
      <c r="RRP38" s="2100"/>
      <c r="RRQ38" s="2100"/>
      <c r="RRR38" s="2100"/>
      <c r="RRS38" s="2100"/>
      <c r="RRT38" s="2100"/>
      <c r="RRU38" s="2100"/>
      <c r="RRV38" s="2100"/>
      <c r="RRW38" s="2100"/>
      <c r="RRX38" s="2100"/>
      <c r="RRY38" s="2100"/>
      <c r="RRZ38" s="2100"/>
      <c r="RSA38" s="2100"/>
      <c r="RSB38" s="2100"/>
      <c r="RSC38" s="2100"/>
      <c r="RSD38" s="2100"/>
      <c r="RSE38" s="2100"/>
      <c r="RSF38" s="2100"/>
      <c r="RSG38" s="2100"/>
      <c r="RSH38" s="2100"/>
      <c r="RSI38" s="2100"/>
      <c r="RSJ38" s="2100"/>
      <c r="RSK38" s="2100"/>
      <c r="RSL38" s="2100"/>
      <c r="RSM38" s="2100"/>
      <c r="RSN38" s="2100"/>
      <c r="RSO38" s="2100"/>
      <c r="RSP38" s="2100"/>
      <c r="RSQ38" s="2100"/>
      <c r="RSR38" s="2100"/>
      <c r="RSS38" s="2100"/>
      <c r="RST38" s="2100"/>
      <c r="RSU38" s="2100"/>
      <c r="RSV38" s="2100"/>
      <c r="RSW38" s="2100"/>
      <c r="RSX38" s="2100"/>
      <c r="RSY38" s="2100"/>
      <c r="RSZ38" s="2100"/>
      <c r="RTA38" s="2100"/>
      <c r="RTB38" s="2100"/>
      <c r="RTC38" s="2100"/>
      <c r="RTD38" s="2100"/>
      <c r="RTE38" s="2100"/>
      <c r="RTF38" s="2100"/>
      <c r="RTG38" s="2100"/>
      <c r="RTH38" s="2100"/>
      <c r="RTI38" s="2100"/>
      <c r="RTJ38" s="2100"/>
      <c r="RTK38" s="2100"/>
      <c r="RTL38" s="2100"/>
      <c r="RTM38" s="2100"/>
      <c r="RTN38" s="2100"/>
      <c r="RTO38" s="2100"/>
      <c r="RTP38" s="2100"/>
      <c r="RTQ38" s="2100"/>
      <c r="RTR38" s="2100"/>
      <c r="RTS38" s="2100"/>
      <c r="RTT38" s="2100"/>
      <c r="RTU38" s="2100"/>
      <c r="RTV38" s="2100"/>
      <c r="RTW38" s="2100"/>
      <c r="RTX38" s="2100"/>
      <c r="RTY38" s="2100"/>
      <c r="RTZ38" s="2100"/>
      <c r="RUA38" s="2100"/>
      <c r="RUB38" s="2100"/>
      <c r="RUC38" s="2100"/>
      <c r="RUD38" s="2100"/>
      <c r="RUE38" s="2100"/>
      <c r="RUF38" s="2100"/>
      <c r="RUG38" s="2100"/>
      <c r="RUH38" s="2100"/>
      <c r="RUI38" s="2100"/>
      <c r="RUJ38" s="2100"/>
      <c r="RUK38" s="2100"/>
      <c r="RUL38" s="2100"/>
      <c r="RUM38" s="2100"/>
      <c r="RUN38" s="2100"/>
      <c r="RUO38" s="2100"/>
      <c r="RUP38" s="2100"/>
      <c r="RUQ38" s="2100"/>
      <c r="RUR38" s="2100"/>
      <c r="RUS38" s="2100"/>
      <c r="RUT38" s="2100"/>
      <c r="RUU38" s="2100"/>
      <c r="RUV38" s="2100"/>
      <c r="RUW38" s="2100"/>
      <c r="RUX38" s="2100"/>
      <c r="RUY38" s="2100"/>
      <c r="RUZ38" s="2100"/>
      <c r="RVA38" s="2100"/>
      <c r="RVB38" s="2100"/>
      <c r="RVC38" s="2100"/>
      <c r="RVD38" s="2100"/>
      <c r="RVE38" s="2100"/>
      <c r="RVF38" s="2100"/>
      <c r="RVG38" s="2100"/>
      <c r="RVH38" s="2100"/>
      <c r="RVI38" s="2100"/>
      <c r="RVJ38" s="2100"/>
      <c r="RVK38" s="2100"/>
      <c r="RVL38" s="2100"/>
      <c r="RVM38" s="2100"/>
      <c r="RVN38" s="2100"/>
      <c r="RVO38" s="2100"/>
      <c r="RVP38" s="2100"/>
      <c r="RVQ38" s="2100"/>
      <c r="RVR38" s="2100"/>
      <c r="RVS38" s="2100"/>
      <c r="RVT38" s="2100"/>
      <c r="RVU38" s="2100"/>
      <c r="RVV38" s="2100"/>
      <c r="RVW38" s="2100"/>
      <c r="RVX38" s="2100"/>
      <c r="RVY38" s="2100"/>
      <c r="RVZ38" s="2100"/>
      <c r="RWA38" s="2100"/>
      <c r="RWB38" s="2100"/>
      <c r="RWC38" s="2100"/>
      <c r="RWD38" s="2100"/>
      <c r="RWE38" s="2100"/>
      <c r="RWF38" s="2100"/>
      <c r="RWG38" s="2100"/>
      <c r="RWH38" s="2100"/>
      <c r="RWI38" s="2100"/>
      <c r="RWJ38" s="2100"/>
      <c r="RWK38" s="2100"/>
      <c r="RWL38" s="2100"/>
      <c r="RWM38" s="2100"/>
      <c r="RWN38" s="2100"/>
      <c r="RWO38" s="2100"/>
      <c r="RWP38" s="2100"/>
      <c r="RWQ38" s="2100"/>
      <c r="RWR38" s="2100"/>
      <c r="RWS38" s="2100"/>
      <c r="RWT38" s="2100"/>
      <c r="RWU38" s="2100"/>
      <c r="RWV38" s="2100"/>
      <c r="RWW38" s="2100"/>
      <c r="RWX38" s="2100"/>
      <c r="RWY38" s="2100"/>
      <c r="RWZ38" s="2100"/>
      <c r="RXA38" s="2100"/>
      <c r="RXB38" s="2100"/>
      <c r="RXC38" s="2100"/>
      <c r="RXD38" s="2100"/>
      <c r="RXE38" s="2100"/>
      <c r="RXF38" s="2100"/>
      <c r="RXG38" s="2100"/>
      <c r="RXH38" s="2100"/>
      <c r="RXI38" s="2100"/>
      <c r="RXJ38" s="2100"/>
      <c r="RXK38" s="2100"/>
      <c r="RXL38" s="2100"/>
      <c r="RXM38" s="2100"/>
      <c r="RXN38" s="2100"/>
      <c r="RXO38" s="2100"/>
      <c r="RXP38" s="2100"/>
      <c r="RXQ38" s="2100"/>
      <c r="RXR38" s="2100"/>
      <c r="RXS38" s="2100"/>
      <c r="RXT38" s="2100"/>
      <c r="RXU38" s="2100"/>
      <c r="RXV38" s="2100"/>
      <c r="RXW38" s="2100"/>
      <c r="RXX38" s="2100"/>
      <c r="RXY38" s="2100"/>
      <c r="RXZ38" s="2100"/>
      <c r="RYA38" s="2100"/>
      <c r="RYB38" s="2100"/>
      <c r="RYC38" s="2100"/>
      <c r="RYD38" s="2100"/>
      <c r="RYE38" s="2100"/>
      <c r="RYF38" s="2100"/>
      <c r="RYG38" s="2100"/>
      <c r="RYH38" s="2100"/>
      <c r="RYI38" s="2100"/>
      <c r="RYJ38" s="2100"/>
      <c r="RYK38" s="2100"/>
      <c r="RYL38" s="2100"/>
      <c r="RYM38" s="2100"/>
      <c r="RYN38" s="2100"/>
      <c r="RYO38" s="2100"/>
      <c r="RYP38" s="2100"/>
      <c r="RYQ38" s="2100"/>
      <c r="RYR38" s="2100"/>
      <c r="RYS38" s="2100"/>
      <c r="RYT38" s="2100"/>
      <c r="RYU38" s="2100"/>
      <c r="RYV38" s="2100"/>
      <c r="RYW38" s="2100"/>
      <c r="RYX38" s="2100"/>
      <c r="RYY38" s="2100"/>
      <c r="RYZ38" s="2100"/>
      <c r="RZA38" s="2100"/>
      <c r="RZB38" s="2100"/>
      <c r="RZC38" s="2100"/>
      <c r="RZD38" s="2100"/>
      <c r="RZE38" s="2100"/>
      <c r="RZF38" s="2100"/>
      <c r="RZG38" s="2100"/>
      <c r="RZH38" s="2100"/>
      <c r="RZI38" s="2100"/>
      <c r="RZJ38" s="2100"/>
      <c r="RZK38" s="2100"/>
      <c r="RZL38" s="2100"/>
      <c r="RZM38" s="2100"/>
      <c r="RZN38" s="2100"/>
      <c r="RZO38" s="2100"/>
      <c r="RZP38" s="2100"/>
      <c r="RZQ38" s="2100"/>
      <c r="RZR38" s="2100"/>
      <c r="RZS38" s="2100"/>
      <c r="RZT38" s="2100"/>
      <c r="RZU38" s="2100"/>
      <c r="RZV38" s="2100"/>
      <c r="RZW38" s="2100"/>
      <c r="RZX38" s="2100"/>
      <c r="RZY38" s="2100"/>
      <c r="RZZ38" s="2100"/>
      <c r="SAA38" s="2100"/>
      <c r="SAB38" s="2100"/>
      <c r="SAC38" s="2100"/>
      <c r="SAD38" s="2100"/>
      <c r="SAE38" s="2100"/>
      <c r="SAF38" s="2100"/>
      <c r="SAG38" s="2100"/>
      <c r="SAH38" s="2100"/>
      <c r="SAI38" s="2100"/>
      <c r="SAJ38" s="2100"/>
      <c r="SAK38" s="2100"/>
      <c r="SAL38" s="2100"/>
      <c r="SAM38" s="2100"/>
      <c r="SAN38" s="2100"/>
      <c r="SAO38" s="2100"/>
      <c r="SAP38" s="2100"/>
      <c r="SAQ38" s="2100"/>
      <c r="SAR38" s="2100"/>
      <c r="SAS38" s="2100"/>
      <c r="SAT38" s="2100"/>
      <c r="SAU38" s="2100"/>
      <c r="SAV38" s="2100"/>
      <c r="SAW38" s="2100"/>
      <c r="SAX38" s="2100"/>
      <c r="SAY38" s="2100"/>
      <c r="SAZ38" s="2100"/>
      <c r="SBA38" s="2100"/>
      <c r="SBB38" s="2100"/>
      <c r="SBC38" s="2100"/>
      <c r="SBD38" s="2100"/>
      <c r="SBE38" s="2100"/>
      <c r="SBF38" s="2100"/>
      <c r="SBG38" s="2100"/>
      <c r="SBH38" s="2100"/>
      <c r="SBI38" s="2100"/>
      <c r="SBJ38" s="2100"/>
      <c r="SBK38" s="2100"/>
      <c r="SBL38" s="2100"/>
      <c r="SBM38" s="2100"/>
      <c r="SBN38" s="2100"/>
      <c r="SBO38" s="2100"/>
      <c r="SBP38" s="2100"/>
      <c r="SBQ38" s="2100"/>
      <c r="SBR38" s="2100"/>
      <c r="SBS38" s="2100"/>
      <c r="SBT38" s="2100"/>
      <c r="SBU38" s="2100"/>
      <c r="SBV38" s="2100"/>
      <c r="SBW38" s="2100"/>
      <c r="SBX38" s="2100"/>
      <c r="SBY38" s="2100"/>
      <c r="SBZ38" s="2100"/>
      <c r="SCA38" s="2100"/>
      <c r="SCB38" s="2100"/>
      <c r="SCC38" s="2100"/>
      <c r="SCD38" s="2100"/>
      <c r="SCE38" s="2100"/>
      <c r="SCF38" s="2100"/>
      <c r="SCG38" s="2100"/>
      <c r="SCH38" s="2100"/>
      <c r="SCI38" s="2100"/>
      <c r="SCJ38" s="2100"/>
      <c r="SCK38" s="2100"/>
      <c r="SCL38" s="2100"/>
      <c r="SCM38" s="2100"/>
      <c r="SCN38" s="2100"/>
      <c r="SCO38" s="2100"/>
      <c r="SCP38" s="2100"/>
      <c r="SCQ38" s="2100"/>
      <c r="SCR38" s="2100"/>
      <c r="SCS38" s="2100"/>
      <c r="SCT38" s="2100"/>
      <c r="SCU38" s="2100"/>
      <c r="SCV38" s="2100"/>
      <c r="SCW38" s="2100"/>
      <c r="SCX38" s="2100"/>
      <c r="SCY38" s="2100"/>
      <c r="SCZ38" s="2100"/>
      <c r="SDA38" s="2100"/>
      <c r="SDB38" s="2100"/>
      <c r="SDC38" s="2100"/>
      <c r="SDD38" s="2100"/>
      <c r="SDE38" s="2100"/>
      <c r="SDF38" s="2100"/>
      <c r="SDG38" s="2100"/>
      <c r="SDH38" s="2100"/>
      <c r="SDI38" s="2100"/>
      <c r="SDJ38" s="2100"/>
      <c r="SDK38" s="2100"/>
      <c r="SDL38" s="2100"/>
      <c r="SDM38" s="2100"/>
      <c r="SDN38" s="2100"/>
      <c r="SDO38" s="2100"/>
      <c r="SDP38" s="2100"/>
      <c r="SDQ38" s="2100"/>
      <c r="SDR38" s="2100"/>
      <c r="SDS38" s="2100"/>
      <c r="SDT38" s="2100"/>
      <c r="SDU38" s="2100"/>
      <c r="SDV38" s="2100"/>
      <c r="SDW38" s="2100"/>
      <c r="SDX38" s="2100"/>
      <c r="SDY38" s="2100"/>
      <c r="SDZ38" s="2100"/>
      <c r="SEA38" s="2100"/>
      <c r="SEB38" s="2100"/>
      <c r="SEC38" s="2100"/>
      <c r="SED38" s="2100"/>
      <c r="SEE38" s="2100"/>
      <c r="SEF38" s="2100"/>
      <c r="SEG38" s="2100"/>
      <c r="SEH38" s="2100"/>
      <c r="SEI38" s="2100"/>
      <c r="SEJ38" s="2100"/>
      <c r="SEK38" s="2100"/>
      <c r="SEL38" s="2100"/>
      <c r="SEM38" s="2100"/>
      <c r="SEN38" s="2100"/>
      <c r="SEO38" s="2100"/>
      <c r="SEP38" s="2100"/>
      <c r="SEQ38" s="2100"/>
      <c r="SER38" s="2100"/>
      <c r="SES38" s="2100"/>
      <c r="SET38" s="2100"/>
      <c r="SEU38" s="2100"/>
      <c r="SEV38" s="2100"/>
      <c r="SEW38" s="2100"/>
      <c r="SEX38" s="2100"/>
      <c r="SEY38" s="2100"/>
      <c r="SEZ38" s="2100"/>
      <c r="SFA38" s="2100"/>
      <c r="SFB38" s="2100"/>
      <c r="SFC38" s="2100"/>
      <c r="SFD38" s="2100"/>
      <c r="SFE38" s="2100"/>
      <c r="SFF38" s="2100"/>
      <c r="SFG38" s="2100"/>
      <c r="SFH38" s="2100"/>
      <c r="SFI38" s="2100"/>
      <c r="SFJ38" s="2100"/>
      <c r="SFK38" s="2100"/>
      <c r="SFL38" s="2100"/>
      <c r="SFM38" s="2100"/>
      <c r="SFN38" s="2100"/>
      <c r="SFO38" s="2100"/>
      <c r="SFP38" s="2100"/>
      <c r="SFQ38" s="2100"/>
      <c r="SFR38" s="2100"/>
      <c r="SFS38" s="2100"/>
      <c r="SFT38" s="2100"/>
      <c r="SFU38" s="2100"/>
      <c r="SFV38" s="2100"/>
      <c r="SFW38" s="2100"/>
      <c r="SFX38" s="2100"/>
      <c r="SFY38" s="2100"/>
      <c r="SFZ38" s="2100"/>
      <c r="SGA38" s="2100"/>
      <c r="SGB38" s="2100"/>
      <c r="SGC38" s="2100"/>
      <c r="SGD38" s="2100"/>
      <c r="SGE38" s="2100"/>
      <c r="SGF38" s="2100"/>
      <c r="SGG38" s="2100"/>
      <c r="SGH38" s="2100"/>
      <c r="SGI38" s="2100"/>
      <c r="SGJ38" s="2100"/>
      <c r="SGK38" s="2100"/>
      <c r="SGL38" s="2100"/>
      <c r="SGM38" s="2100"/>
      <c r="SGN38" s="2100"/>
      <c r="SGO38" s="2100"/>
      <c r="SGP38" s="2100"/>
      <c r="SGQ38" s="2100"/>
      <c r="SGR38" s="2100"/>
      <c r="SGS38" s="2100"/>
      <c r="SGT38" s="2100"/>
      <c r="SGU38" s="2100"/>
      <c r="SGV38" s="2100"/>
      <c r="SGW38" s="2100"/>
      <c r="SGX38" s="2100"/>
      <c r="SGY38" s="2100"/>
      <c r="SGZ38" s="2100"/>
      <c r="SHA38" s="2100"/>
      <c r="SHB38" s="2100"/>
      <c r="SHC38" s="2100"/>
      <c r="SHD38" s="2100"/>
      <c r="SHE38" s="2100"/>
      <c r="SHF38" s="2100"/>
      <c r="SHG38" s="2100"/>
      <c r="SHH38" s="2100"/>
      <c r="SHI38" s="2100"/>
      <c r="SHJ38" s="2100"/>
      <c r="SHK38" s="2100"/>
      <c r="SHL38" s="2100"/>
      <c r="SHM38" s="2100"/>
      <c r="SHN38" s="2100"/>
      <c r="SHO38" s="2100"/>
      <c r="SHP38" s="2100"/>
      <c r="SHQ38" s="2100"/>
      <c r="SHR38" s="2100"/>
      <c r="SHS38" s="2100"/>
      <c r="SHT38" s="2100"/>
      <c r="SHU38" s="2100"/>
      <c r="SHV38" s="2100"/>
      <c r="SHW38" s="2100"/>
      <c r="SHX38" s="2100"/>
      <c r="SHY38" s="2100"/>
      <c r="SHZ38" s="2100"/>
      <c r="SIA38" s="2100"/>
      <c r="SIB38" s="2100"/>
      <c r="SIC38" s="2100"/>
      <c r="SID38" s="2100"/>
      <c r="SIE38" s="2100"/>
      <c r="SIF38" s="2100"/>
      <c r="SIG38" s="2100"/>
      <c r="SIH38" s="2100"/>
      <c r="SII38" s="2100"/>
      <c r="SIJ38" s="2100"/>
      <c r="SIK38" s="2100"/>
      <c r="SIL38" s="2100"/>
      <c r="SIM38" s="2100"/>
      <c r="SIN38" s="2100"/>
      <c r="SIO38" s="2100"/>
      <c r="SIP38" s="2100"/>
      <c r="SIQ38" s="2100"/>
      <c r="SIR38" s="2100"/>
      <c r="SIS38" s="2100"/>
      <c r="SIT38" s="2100"/>
      <c r="SIU38" s="2100"/>
      <c r="SIV38" s="2100"/>
      <c r="SIW38" s="2100"/>
      <c r="SIX38" s="2100"/>
      <c r="SIY38" s="2100"/>
      <c r="SIZ38" s="2100"/>
      <c r="SJA38" s="2100"/>
      <c r="SJB38" s="2100"/>
      <c r="SJC38" s="2100"/>
      <c r="SJD38" s="2100"/>
      <c r="SJE38" s="2100"/>
      <c r="SJF38" s="2100"/>
      <c r="SJG38" s="2100"/>
      <c r="SJH38" s="2100"/>
      <c r="SJI38" s="2100"/>
      <c r="SJJ38" s="2100"/>
      <c r="SJK38" s="2100"/>
      <c r="SJL38" s="2100"/>
      <c r="SJM38" s="2100"/>
      <c r="SJN38" s="2100"/>
      <c r="SJO38" s="2100"/>
      <c r="SJP38" s="2100"/>
      <c r="SJQ38" s="2100"/>
      <c r="SJR38" s="2100"/>
      <c r="SJS38" s="2100"/>
      <c r="SJT38" s="2100"/>
      <c r="SJU38" s="2100"/>
      <c r="SJV38" s="2100"/>
      <c r="SJW38" s="2100"/>
      <c r="SJX38" s="2100"/>
      <c r="SJY38" s="2100"/>
      <c r="SJZ38" s="2100"/>
      <c r="SKA38" s="2100"/>
      <c r="SKB38" s="2100"/>
      <c r="SKC38" s="2100"/>
      <c r="SKD38" s="2100"/>
      <c r="SKE38" s="2100"/>
      <c r="SKF38" s="2100"/>
      <c r="SKG38" s="2100"/>
      <c r="SKH38" s="2100"/>
      <c r="SKI38" s="2100"/>
      <c r="SKJ38" s="2100"/>
      <c r="SKK38" s="2100"/>
      <c r="SKL38" s="2100"/>
      <c r="SKM38" s="2100"/>
      <c r="SKN38" s="2100"/>
      <c r="SKO38" s="2100"/>
      <c r="SKP38" s="2100"/>
      <c r="SKQ38" s="2100"/>
      <c r="SKR38" s="2100"/>
      <c r="SKS38" s="2100"/>
      <c r="SKT38" s="2100"/>
      <c r="SKU38" s="2100"/>
      <c r="SKV38" s="2100"/>
      <c r="SKW38" s="2100"/>
      <c r="SKX38" s="2100"/>
      <c r="SKY38" s="2100"/>
      <c r="SKZ38" s="2100"/>
      <c r="SLA38" s="2100"/>
      <c r="SLB38" s="2100"/>
      <c r="SLC38" s="2100"/>
      <c r="SLD38" s="2100"/>
      <c r="SLE38" s="2100"/>
      <c r="SLF38" s="2100"/>
      <c r="SLG38" s="2100"/>
      <c r="SLH38" s="2100"/>
      <c r="SLI38" s="2100"/>
      <c r="SLJ38" s="2100"/>
      <c r="SLK38" s="2100"/>
      <c r="SLL38" s="2100"/>
      <c r="SLM38" s="2100"/>
      <c r="SLN38" s="2100"/>
      <c r="SLO38" s="2100"/>
      <c r="SLP38" s="2100"/>
      <c r="SLQ38" s="2100"/>
      <c r="SLR38" s="2100"/>
      <c r="SLS38" s="2100"/>
      <c r="SLT38" s="2100"/>
      <c r="SLU38" s="2100"/>
      <c r="SLV38" s="2100"/>
      <c r="SLW38" s="2100"/>
      <c r="SLX38" s="2100"/>
      <c r="SLY38" s="2100"/>
      <c r="SLZ38" s="2100"/>
      <c r="SMA38" s="2100"/>
      <c r="SMB38" s="2100"/>
      <c r="SMC38" s="2100"/>
      <c r="SMD38" s="2100"/>
      <c r="SME38" s="2100"/>
      <c r="SMF38" s="2100"/>
      <c r="SMG38" s="2100"/>
      <c r="SMH38" s="2100"/>
      <c r="SMI38" s="2100"/>
      <c r="SMJ38" s="2100"/>
      <c r="SMK38" s="2100"/>
      <c r="SML38" s="2100"/>
      <c r="SMM38" s="2100"/>
      <c r="SMN38" s="2100"/>
      <c r="SMO38" s="2100"/>
      <c r="SMP38" s="2100"/>
      <c r="SMQ38" s="2100"/>
      <c r="SMR38" s="2100"/>
      <c r="SMS38" s="2100"/>
      <c r="SMT38" s="2100"/>
      <c r="SMU38" s="2100"/>
      <c r="SMV38" s="2100"/>
      <c r="SMW38" s="2100"/>
      <c r="SMX38" s="2100"/>
      <c r="SMY38" s="2100"/>
      <c r="SMZ38" s="2100"/>
      <c r="SNA38" s="2100"/>
      <c r="SNB38" s="2100"/>
      <c r="SNC38" s="2100"/>
      <c r="SND38" s="2100"/>
      <c r="SNE38" s="2100"/>
      <c r="SNF38" s="2100"/>
      <c r="SNG38" s="2100"/>
      <c r="SNH38" s="2100"/>
      <c r="SNI38" s="2100"/>
      <c r="SNJ38" s="2100"/>
      <c r="SNK38" s="2100"/>
      <c r="SNL38" s="2100"/>
      <c r="SNM38" s="2100"/>
      <c r="SNN38" s="2100"/>
      <c r="SNO38" s="2100"/>
      <c r="SNP38" s="2100"/>
      <c r="SNQ38" s="2100"/>
      <c r="SNR38" s="2100"/>
      <c r="SNS38" s="2100"/>
      <c r="SNT38" s="2100"/>
      <c r="SNU38" s="2100"/>
      <c r="SNV38" s="2100"/>
      <c r="SNW38" s="2100"/>
      <c r="SNX38" s="2100"/>
      <c r="SNY38" s="2100"/>
      <c r="SNZ38" s="2100"/>
      <c r="SOA38" s="2100"/>
      <c r="SOB38" s="2100"/>
      <c r="SOC38" s="2100"/>
      <c r="SOD38" s="2100"/>
      <c r="SOE38" s="2100"/>
      <c r="SOF38" s="2100"/>
      <c r="SOG38" s="2100"/>
      <c r="SOH38" s="2100"/>
      <c r="SOI38" s="2100"/>
      <c r="SOJ38" s="2100"/>
      <c r="SOK38" s="2100"/>
      <c r="SOL38" s="2100"/>
      <c r="SOM38" s="2100"/>
      <c r="SON38" s="2100"/>
      <c r="SOO38" s="2100"/>
      <c r="SOP38" s="2100"/>
      <c r="SOQ38" s="2100"/>
      <c r="SOR38" s="2100"/>
      <c r="SOS38" s="2100"/>
      <c r="SOT38" s="2100"/>
      <c r="SOU38" s="2100"/>
      <c r="SOV38" s="2100"/>
      <c r="SOW38" s="2100"/>
      <c r="SOX38" s="2100"/>
      <c r="SOY38" s="2100"/>
      <c r="SOZ38" s="2100"/>
      <c r="SPA38" s="2100"/>
      <c r="SPB38" s="2100"/>
      <c r="SPC38" s="2100"/>
      <c r="SPD38" s="2100"/>
      <c r="SPE38" s="2100"/>
      <c r="SPF38" s="2100"/>
      <c r="SPG38" s="2100"/>
      <c r="SPH38" s="2100"/>
      <c r="SPI38" s="2100"/>
      <c r="SPJ38" s="2100"/>
      <c r="SPK38" s="2100"/>
      <c r="SPL38" s="2100"/>
      <c r="SPM38" s="2100"/>
      <c r="SPN38" s="2100"/>
      <c r="SPO38" s="2100"/>
      <c r="SPP38" s="2100"/>
      <c r="SPQ38" s="2100"/>
      <c r="SPR38" s="2100"/>
      <c r="SPS38" s="2100"/>
      <c r="SPT38" s="2100"/>
      <c r="SPU38" s="2100"/>
      <c r="SPV38" s="2100"/>
      <c r="SPW38" s="2100"/>
      <c r="SPX38" s="2100"/>
      <c r="SPY38" s="2100"/>
      <c r="SPZ38" s="2100"/>
      <c r="SQA38" s="2100"/>
      <c r="SQB38" s="2100"/>
      <c r="SQC38" s="2100"/>
      <c r="SQD38" s="2100"/>
      <c r="SQE38" s="2100"/>
      <c r="SQF38" s="2100"/>
      <c r="SQG38" s="2100"/>
      <c r="SQH38" s="2100"/>
      <c r="SQI38" s="2100"/>
      <c r="SQJ38" s="2100"/>
      <c r="SQK38" s="2100"/>
      <c r="SQL38" s="2100"/>
      <c r="SQM38" s="2100"/>
      <c r="SQN38" s="2100"/>
      <c r="SQO38" s="2100"/>
      <c r="SQP38" s="2100"/>
      <c r="SQQ38" s="2100"/>
      <c r="SQR38" s="2100"/>
      <c r="SQS38" s="2100"/>
      <c r="SQT38" s="2100"/>
      <c r="SQU38" s="2100"/>
      <c r="SQV38" s="2100"/>
      <c r="SQW38" s="2100"/>
      <c r="SQX38" s="2100"/>
      <c r="SQY38" s="2100"/>
      <c r="SQZ38" s="2100"/>
      <c r="SRA38" s="2100"/>
      <c r="SRB38" s="2100"/>
      <c r="SRC38" s="2100"/>
      <c r="SRD38" s="2100"/>
      <c r="SRE38" s="2100"/>
      <c r="SRF38" s="2100"/>
      <c r="SRG38" s="2100"/>
      <c r="SRH38" s="2100"/>
      <c r="SRI38" s="2100"/>
      <c r="SRJ38" s="2100"/>
      <c r="SRK38" s="2100"/>
      <c r="SRL38" s="2100"/>
      <c r="SRM38" s="2100"/>
      <c r="SRN38" s="2100"/>
      <c r="SRO38" s="2100"/>
      <c r="SRP38" s="2100"/>
      <c r="SRQ38" s="2100"/>
      <c r="SRR38" s="2100"/>
      <c r="SRS38" s="2100"/>
      <c r="SRT38" s="2100"/>
      <c r="SRU38" s="2100"/>
      <c r="SRV38" s="2100"/>
      <c r="SRW38" s="2100"/>
      <c r="SRX38" s="2100"/>
      <c r="SRY38" s="2100"/>
      <c r="SRZ38" s="2100"/>
      <c r="SSA38" s="2100"/>
      <c r="SSB38" s="2100"/>
      <c r="SSC38" s="2100"/>
      <c r="SSD38" s="2100"/>
      <c r="SSE38" s="2100"/>
      <c r="SSF38" s="2100"/>
      <c r="SSG38" s="2100"/>
      <c r="SSH38" s="2100"/>
      <c r="SSI38" s="2100"/>
      <c r="SSJ38" s="2100"/>
      <c r="SSK38" s="2100"/>
      <c r="SSL38" s="2100"/>
      <c r="SSM38" s="2100"/>
      <c r="SSN38" s="2100"/>
      <c r="SSO38" s="2100"/>
      <c r="SSP38" s="2100"/>
      <c r="SSQ38" s="2100"/>
      <c r="SSR38" s="2100"/>
      <c r="SSS38" s="2100"/>
      <c r="SST38" s="2100"/>
      <c r="SSU38" s="2100"/>
      <c r="SSV38" s="2100"/>
      <c r="SSW38" s="2100"/>
      <c r="SSX38" s="2100"/>
      <c r="SSY38" s="2100"/>
      <c r="SSZ38" s="2100"/>
      <c r="STA38" s="2100"/>
      <c r="STB38" s="2100"/>
      <c r="STC38" s="2100"/>
      <c r="STD38" s="2100"/>
      <c r="STE38" s="2100"/>
      <c r="STF38" s="2100"/>
      <c r="STG38" s="2100"/>
      <c r="STH38" s="2100"/>
      <c r="STI38" s="2100"/>
      <c r="STJ38" s="2100"/>
      <c r="STK38" s="2100"/>
      <c r="STL38" s="2100"/>
      <c r="STM38" s="2100"/>
      <c r="STN38" s="2100"/>
      <c r="STO38" s="2100"/>
      <c r="STP38" s="2100"/>
      <c r="STQ38" s="2100"/>
      <c r="STR38" s="2100"/>
      <c r="STS38" s="2100"/>
      <c r="STT38" s="2100"/>
      <c r="STU38" s="2100"/>
      <c r="STV38" s="2100"/>
      <c r="STW38" s="2100"/>
      <c r="STX38" s="2100"/>
      <c r="STY38" s="2100"/>
      <c r="STZ38" s="2100"/>
      <c r="SUA38" s="2100"/>
      <c r="SUB38" s="2100"/>
      <c r="SUC38" s="2100"/>
      <c r="SUD38" s="2100"/>
      <c r="SUE38" s="2100"/>
      <c r="SUF38" s="2100"/>
      <c r="SUG38" s="2100"/>
      <c r="SUH38" s="2100"/>
      <c r="SUI38" s="2100"/>
      <c r="SUJ38" s="2100"/>
      <c r="SUK38" s="2100"/>
      <c r="SUL38" s="2100"/>
      <c r="SUM38" s="2100"/>
      <c r="SUN38" s="2100"/>
      <c r="SUO38" s="2100"/>
      <c r="SUP38" s="2100"/>
      <c r="SUQ38" s="2100"/>
      <c r="SUR38" s="2100"/>
      <c r="SUS38" s="2100"/>
      <c r="SUT38" s="2100"/>
      <c r="SUU38" s="2100"/>
      <c r="SUV38" s="2100"/>
      <c r="SUW38" s="2100"/>
      <c r="SUX38" s="2100"/>
      <c r="SUY38" s="2100"/>
      <c r="SUZ38" s="2100"/>
      <c r="SVA38" s="2100"/>
      <c r="SVB38" s="2100"/>
      <c r="SVC38" s="2100"/>
      <c r="SVD38" s="2100"/>
      <c r="SVE38" s="2100"/>
      <c r="SVF38" s="2100"/>
      <c r="SVG38" s="2100"/>
      <c r="SVH38" s="2100"/>
      <c r="SVI38" s="2100"/>
      <c r="SVJ38" s="2100"/>
      <c r="SVK38" s="2100"/>
      <c r="SVL38" s="2100"/>
      <c r="SVM38" s="2100"/>
      <c r="SVN38" s="2100"/>
      <c r="SVO38" s="2100"/>
      <c r="SVP38" s="2100"/>
      <c r="SVQ38" s="2100"/>
      <c r="SVR38" s="2100"/>
      <c r="SVS38" s="2100"/>
      <c r="SVT38" s="2100"/>
      <c r="SVU38" s="2100"/>
      <c r="SVV38" s="2100"/>
      <c r="SVW38" s="2100"/>
      <c r="SVX38" s="2100"/>
      <c r="SVY38" s="2100"/>
      <c r="SVZ38" s="2100"/>
      <c r="SWA38" s="2100"/>
      <c r="SWB38" s="2100"/>
      <c r="SWC38" s="2100"/>
      <c r="SWD38" s="2100"/>
      <c r="SWE38" s="2100"/>
      <c r="SWF38" s="2100"/>
      <c r="SWG38" s="2100"/>
      <c r="SWH38" s="2100"/>
      <c r="SWI38" s="2100"/>
      <c r="SWJ38" s="2100"/>
      <c r="SWK38" s="2100"/>
      <c r="SWL38" s="2100"/>
      <c r="SWM38" s="2100"/>
      <c r="SWN38" s="2100"/>
      <c r="SWO38" s="2100"/>
      <c r="SWP38" s="2100"/>
      <c r="SWQ38" s="2100"/>
      <c r="SWR38" s="2100"/>
      <c r="SWS38" s="2100"/>
      <c r="SWT38" s="2100"/>
      <c r="SWU38" s="2100"/>
      <c r="SWV38" s="2100"/>
      <c r="SWW38" s="2100"/>
      <c r="SWX38" s="2100"/>
      <c r="SWY38" s="2100"/>
      <c r="SWZ38" s="2100"/>
      <c r="SXA38" s="2100"/>
      <c r="SXB38" s="2100"/>
      <c r="SXC38" s="2100"/>
      <c r="SXD38" s="2100"/>
      <c r="SXE38" s="2100"/>
      <c r="SXF38" s="2100"/>
      <c r="SXG38" s="2100"/>
      <c r="SXH38" s="2100"/>
      <c r="SXI38" s="2100"/>
      <c r="SXJ38" s="2100"/>
      <c r="SXK38" s="2100"/>
      <c r="SXL38" s="2100"/>
      <c r="SXM38" s="2100"/>
      <c r="SXN38" s="2100"/>
      <c r="SXO38" s="2100"/>
      <c r="SXP38" s="2100"/>
      <c r="SXQ38" s="2100"/>
      <c r="SXR38" s="2100"/>
      <c r="SXS38" s="2100"/>
      <c r="SXT38" s="2100"/>
      <c r="SXU38" s="2100"/>
      <c r="SXV38" s="2100"/>
      <c r="SXW38" s="2100"/>
      <c r="SXX38" s="2100"/>
      <c r="SXY38" s="2100"/>
      <c r="SXZ38" s="2100"/>
      <c r="SYA38" s="2100"/>
      <c r="SYB38" s="2100"/>
      <c r="SYC38" s="2100"/>
      <c r="SYD38" s="2100"/>
      <c r="SYE38" s="2100"/>
      <c r="SYF38" s="2100"/>
      <c r="SYG38" s="2100"/>
      <c r="SYH38" s="2100"/>
      <c r="SYI38" s="2100"/>
      <c r="SYJ38" s="2100"/>
      <c r="SYK38" s="2100"/>
      <c r="SYL38" s="2100"/>
      <c r="SYM38" s="2100"/>
      <c r="SYN38" s="2100"/>
      <c r="SYO38" s="2100"/>
      <c r="SYP38" s="2100"/>
      <c r="SYQ38" s="2100"/>
      <c r="SYR38" s="2100"/>
      <c r="SYS38" s="2100"/>
      <c r="SYT38" s="2100"/>
      <c r="SYU38" s="2100"/>
      <c r="SYV38" s="2100"/>
      <c r="SYW38" s="2100"/>
      <c r="SYX38" s="2100"/>
      <c r="SYY38" s="2100"/>
      <c r="SYZ38" s="2100"/>
      <c r="SZA38" s="2100"/>
      <c r="SZB38" s="2100"/>
      <c r="SZC38" s="2100"/>
      <c r="SZD38" s="2100"/>
      <c r="SZE38" s="2100"/>
      <c r="SZF38" s="2100"/>
      <c r="SZG38" s="2100"/>
      <c r="SZH38" s="2100"/>
      <c r="SZI38" s="2100"/>
      <c r="SZJ38" s="2100"/>
      <c r="SZK38" s="2100"/>
      <c r="SZL38" s="2100"/>
      <c r="SZM38" s="2100"/>
      <c r="SZN38" s="2100"/>
      <c r="SZO38" s="2100"/>
      <c r="SZP38" s="2100"/>
      <c r="SZQ38" s="2100"/>
      <c r="SZR38" s="2100"/>
      <c r="SZS38" s="2100"/>
      <c r="SZT38" s="2100"/>
      <c r="SZU38" s="2100"/>
      <c r="SZV38" s="2100"/>
      <c r="SZW38" s="2100"/>
      <c r="SZX38" s="2100"/>
      <c r="SZY38" s="2100"/>
      <c r="SZZ38" s="2100"/>
      <c r="TAA38" s="2100"/>
      <c r="TAB38" s="2100"/>
      <c r="TAC38" s="2100"/>
      <c r="TAD38" s="2100"/>
      <c r="TAE38" s="2100"/>
      <c r="TAF38" s="2100"/>
      <c r="TAG38" s="2100"/>
      <c r="TAH38" s="2100"/>
      <c r="TAI38" s="2100"/>
      <c r="TAJ38" s="2100"/>
      <c r="TAK38" s="2100"/>
      <c r="TAL38" s="2100"/>
      <c r="TAM38" s="2100"/>
      <c r="TAN38" s="2100"/>
      <c r="TAO38" s="2100"/>
      <c r="TAP38" s="2100"/>
      <c r="TAQ38" s="2100"/>
      <c r="TAR38" s="2100"/>
      <c r="TAS38" s="2100"/>
      <c r="TAT38" s="2100"/>
      <c r="TAU38" s="2100"/>
      <c r="TAV38" s="2100"/>
      <c r="TAW38" s="2100"/>
      <c r="TAX38" s="2100"/>
      <c r="TAY38" s="2100"/>
      <c r="TAZ38" s="2100"/>
      <c r="TBA38" s="2100"/>
      <c r="TBB38" s="2100"/>
      <c r="TBC38" s="2100"/>
      <c r="TBD38" s="2100"/>
      <c r="TBE38" s="2100"/>
      <c r="TBF38" s="2100"/>
      <c r="TBG38" s="2100"/>
      <c r="TBH38" s="2100"/>
      <c r="TBI38" s="2100"/>
      <c r="TBJ38" s="2100"/>
      <c r="TBK38" s="2100"/>
      <c r="TBL38" s="2100"/>
      <c r="TBM38" s="2100"/>
      <c r="TBN38" s="2100"/>
      <c r="TBO38" s="2100"/>
      <c r="TBP38" s="2100"/>
      <c r="TBQ38" s="2100"/>
      <c r="TBR38" s="2100"/>
      <c r="TBS38" s="2100"/>
      <c r="TBT38" s="2100"/>
      <c r="TBU38" s="2100"/>
      <c r="TBV38" s="2100"/>
      <c r="TBW38" s="2100"/>
      <c r="TBX38" s="2100"/>
      <c r="TBY38" s="2100"/>
      <c r="TBZ38" s="2100"/>
      <c r="TCA38" s="2100"/>
      <c r="TCB38" s="2100"/>
      <c r="TCC38" s="2100"/>
      <c r="TCD38" s="2100"/>
      <c r="TCE38" s="2100"/>
      <c r="TCF38" s="2100"/>
      <c r="TCG38" s="2100"/>
      <c r="TCH38" s="2100"/>
      <c r="TCI38" s="2100"/>
      <c r="TCJ38" s="2100"/>
      <c r="TCK38" s="2100"/>
      <c r="TCL38" s="2100"/>
      <c r="TCM38" s="2100"/>
      <c r="TCN38" s="2100"/>
      <c r="TCO38" s="2100"/>
      <c r="TCP38" s="2100"/>
      <c r="TCQ38" s="2100"/>
      <c r="TCR38" s="2100"/>
      <c r="TCS38" s="2100"/>
      <c r="TCT38" s="2100"/>
      <c r="TCU38" s="2100"/>
      <c r="TCV38" s="2100"/>
      <c r="TCW38" s="2100"/>
      <c r="TCX38" s="2100"/>
      <c r="TCY38" s="2100"/>
      <c r="TCZ38" s="2100"/>
      <c r="TDA38" s="2100"/>
      <c r="TDB38" s="2100"/>
      <c r="TDC38" s="2100"/>
      <c r="TDD38" s="2100"/>
      <c r="TDE38" s="2100"/>
      <c r="TDF38" s="2100"/>
      <c r="TDG38" s="2100"/>
      <c r="TDH38" s="2100"/>
      <c r="TDI38" s="2100"/>
      <c r="TDJ38" s="2100"/>
      <c r="TDK38" s="2100"/>
      <c r="TDL38" s="2100"/>
      <c r="TDM38" s="2100"/>
      <c r="TDN38" s="2100"/>
      <c r="TDO38" s="2100"/>
      <c r="TDP38" s="2100"/>
      <c r="TDQ38" s="2100"/>
      <c r="TDR38" s="2100"/>
      <c r="TDS38" s="2100"/>
      <c r="TDT38" s="2100"/>
      <c r="TDU38" s="2100"/>
      <c r="TDV38" s="2100"/>
      <c r="TDW38" s="2100"/>
      <c r="TDX38" s="2100"/>
      <c r="TDY38" s="2100"/>
      <c r="TDZ38" s="2100"/>
      <c r="TEA38" s="2100"/>
      <c r="TEB38" s="2100"/>
      <c r="TEC38" s="2100"/>
      <c r="TED38" s="2100"/>
      <c r="TEE38" s="2100"/>
      <c r="TEF38" s="2100"/>
      <c r="TEG38" s="2100"/>
      <c r="TEH38" s="2100"/>
      <c r="TEI38" s="2100"/>
      <c r="TEJ38" s="2100"/>
      <c r="TEK38" s="2100"/>
      <c r="TEL38" s="2100"/>
      <c r="TEM38" s="2100"/>
      <c r="TEN38" s="2100"/>
      <c r="TEO38" s="2100"/>
      <c r="TEP38" s="2100"/>
      <c r="TEQ38" s="2100"/>
      <c r="TER38" s="2100"/>
      <c r="TES38" s="2100"/>
      <c r="TET38" s="2100"/>
      <c r="TEU38" s="2100"/>
      <c r="TEV38" s="2100"/>
      <c r="TEW38" s="2100"/>
      <c r="TEX38" s="2100"/>
      <c r="TEY38" s="2100"/>
      <c r="TEZ38" s="2100"/>
      <c r="TFA38" s="2100"/>
      <c r="TFB38" s="2100"/>
      <c r="TFC38" s="2100"/>
      <c r="TFD38" s="2100"/>
      <c r="TFE38" s="2100"/>
      <c r="TFF38" s="2100"/>
      <c r="TFG38" s="2100"/>
      <c r="TFH38" s="2100"/>
      <c r="TFI38" s="2100"/>
      <c r="TFJ38" s="2100"/>
      <c r="TFK38" s="2100"/>
      <c r="TFL38" s="2100"/>
      <c r="TFM38" s="2100"/>
      <c r="TFN38" s="2100"/>
      <c r="TFO38" s="2100"/>
      <c r="TFP38" s="2100"/>
      <c r="TFQ38" s="2100"/>
      <c r="TFR38" s="2100"/>
      <c r="TFS38" s="2100"/>
      <c r="TFT38" s="2100"/>
      <c r="TFU38" s="2100"/>
      <c r="TFV38" s="2100"/>
      <c r="TFW38" s="2100"/>
      <c r="TFX38" s="2100"/>
      <c r="TFY38" s="2100"/>
      <c r="TFZ38" s="2100"/>
      <c r="TGA38" s="2100"/>
      <c r="TGB38" s="2100"/>
      <c r="TGC38" s="2100"/>
      <c r="TGD38" s="2100"/>
      <c r="TGE38" s="2100"/>
      <c r="TGF38" s="2100"/>
      <c r="TGG38" s="2100"/>
      <c r="TGH38" s="2100"/>
      <c r="TGI38" s="2100"/>
      <c r="TGJ38" s="2100"/>
      <c r="TGK38" s="2100"/>
      <c r="TGL38" s="2100"/>
      <c r="TGM38" s="2100"/>
      <c r="TGN38" s="2100"/>
      <c r="TGO38" s="2100"/>
      <c r="TGP38" s="2100"/>
      <c r="TGQ38" s="2100"/>
      <c r="TGR38" s="2100"/>
      <c r="TGS38" s="2100"/>
      <c r="TGT38" s="2100"/>
      <c r="TGU38" s="2100"/>
      <c r="TGV38" s="2100"/>
      <c r="TGW38" s="2100"/>
      <c r="TGX38" s="2100"/>
      <c r="TGY38" s="2100"/>
      <c r="TGZ38" s="2100"/>
      <c r="THA38" s="2100"/>
      <c r="THB38" s="2100"/>
      <c r="THC38" s="2100"/>
      <c r="THD38" s="2100"/>
      <c r="THE38" s="2100"/>
      <c r="THF38" s="2100"/>
      <c r="THG38" s="2100"/>
      <c r="THH38" s="2100"/>
      <c r="THI38" s="2100"/>
      <c r="THJ38" s="2100"/>
      <c r="THK38" s="2100"/>
      <c r="THL38" s="2100"/>
      <c r="THM38" s="2100"/>
      <c r="THN38" s="2100"/>
      <c r="THO38" s="2100"/>
      <c r="THP38" s="2100"/>
      <c r="THQ38" s="2100"/>
      <c r="THR38" s="2100"/>
      <c r="THS38" s="2100"/>
      <c r="THT38" s="2100"/>
      <c r="THU38" s="2100"/>
      <c r="THV38" s="2100"/>
      <c r="THW38" s="2100"/>
      <c r="THX38" s="2100"/>
      <c r="THY38" s="2100"/>
      <c r="THZ38" s="2100"/>
      <c r="TIA38" s="2100"/>
      <c r="TIB38" s="2100"/>
      <c r="TIC38" s="2100"/>
      <c r="TID38" s="2100"/>
      <c r="TIE38" s="2100"/>
      <c r="TIF38" s="2100"/>
      <c r="TIG38" s="2100"/>
      <c r="TIH38" s="2100"/>
      <c r="TII38" s="2100"/>
      <c r="TIJ38" s="2100"/>
      <c r="TIK38" s="2100"/>
      <c r="TIL38" s="2100"/>
      <c r="TIM38" s="2100"/>
      <c r="TIN38" s="2100"/>
      <c r="TIO38" s="2100"/>
      <c r="TIP38" s="2100"/>
      <c r="TIQ38" s="2100"/>
      <c r="TIR38" s="2100"/>
      <c r="TIS38" s="2100"/>
      <c r="TIT38" s="2100"/>
      <c r="TIU38" s="2100"/>
      <c r="TIV38" s="2100"/>
      <c r="TIW38" s="2100"/>
      <c r="TIX38" s="2100"/>
      <c r="TIY38" s="2100"/>
      <c r="TIZ38" s="2100"/>
      <c r="TJA38" s="2100"/>
      <c r="TJB38" s="2100"/>
      <c r="TJC38" s="2100"/>
      <c r="TJD38" s="2100"/>
      <c r="TJE38" s="2100"/>
      <c r="TJF38" s="2100"/>
      <c r="TJG38" s="2100"/>
      <c r="TJH38" s="2100"/>
      <c r="TJI38" s="2100"/>
      <c r="TJJ38" s="2100"/>
      <c r="TJK38" s="2100"/>
      <c r="TJL38" s="2100"/>
      <c r="TJM38" s="2100"/>
      <c r="TJN38" s="2100"/>
      <c r="TJO38" s="2100"/>
      <c r="TJP38" s="2100"/>
      <c r="TJQ38" s="2100"/>
      <c r="TJR38" s="2100"/>
      <c r="TJS38" s="2100"/>
      <c r="TJT38" s="2100"/>
      <c r="TJU38" s="2100"/>
      <c r="TJV38" s="2100"/>
      <c r="TJW38" s="2100"/>
      <c r="TJX38" s="2100"/>
      <c r="TJY38" s="2100"/>
      <c r="TJZ38" s="2100"/>
      <c r="TKA38" s="2100"/>
      <c r="TKB38" s="2100"/>
      <c r="TKC38" s="2100"/>
      <c r="TKD38" s="2100"/>
      <c r="TKE38" s="2100"/>
      <c r="TKF38" s="2100"/>
      <c r="TKG38" s="2100"/>
      <c r="TKH38" s="2100"/>
      <c r="TKI38" s="2100"/>
      <c r="TKJ38" s="2100"/>
      <c r="TKK38" s="2100"/>
      <c r="TKL38" s="2100"/>
      <c r="TKM38" s="2100"/>
      <c r="TKN38" s="2100"/>
      <c r="TKO38" s="2100"/>
      <c r="TKP38" s="2100"/>
      <c r="TKQ38" s="2100"/>
      <c r="TKR38" s="2100"/>
      <c r="TKS38" s="2100"/>
      <c r="TKT38" s="2100"/>
      <c r="TKU38" s="2100"/>
      <c r="TKV38" s="2100"/>
      <c r="TKW38" s="2100"/>
      <c r="TKX38" s="2100"/>
      <c r="TKY38" s="2100"/>
      <c r="TKZ38" s="2100"/>
      <c r="TLA38" s="2100"/>
      <c r="TLB38" s="2100"/>
      <c r="TLC38" s="2100"/>
      <c r="TLD38" s="2100"/>
      <c r="TLE38" s="2100"/>
      <c r="TLF38" s="2100"/>
      <c r="TLG38" s="2100"/>
      <c r="TLH38" s="2100"/>
      <c r="TLI38" s="2100"/>
      <c r="TLJ38" s="2100"/>
      <c r="TLK38" s="2100"/>
      <c r="TLL38" s="2100"/>
      <c r="TLM38" s="2100"/>
      <c r="TLN38" s="2100"/>
      <c r="TLO38" s="2100"/>
      <c r="TLP38" s="2100"/>
      <c r="TLQ38" s="2100"/>
      <c r="TLR38" s="2100"/>
      <c r="TLS38" s="2100"/>
      <c r="TLT38" s="2100"/>
      <c r="TLU38" s="2100"/>
      <c r="TLV38" s="2100"/>
      <c r="TLW38" s="2100"/>
      <c r="TLX38" s="2100"/>
      <c r="TLY38" s="2100"/>
      <c r="TLZ38" s="2100"/>
      <c r="TMA38" s="2100"/>
      <c r="TMB38" s="2100"/>
      <c r="TMC38" s="2100"/>
      <c r="TMD38" s="2100"/>
      <c r="TME38" s="2100"/>
      <c r="TMF38" s="2100"/>
      <c r="TMG38" s="2100"/>
      <c r="TMH38" s="2100"/>
      <c r="TMI38" s="2100"/>
      <c r="TMJ38" s="2100"/>
      <c r="TMK38" s="2100"/>
      <c r="TML38" s="2100"/>
      <c r="TMM38" s="2100"/>
      <c r="TMN38" s="2100"/>
      <c r="TMO38" s="2100"/>
      <c r="TMP38" s="2100"/>
      <c r="TMQ38" s="2100"/>
      <c r="TMR38" s="2100"/>
      <c r="TMS38" s="2100"/>
      <c r="TMT38" s="2100"/>
      <c r="TMU38" s="2100"/>
      <c r="TMV38" s="2100"/>
      <c r="TMW38" s="2100"/>
      <c r="TMX38" s="2100"/>
      <c r="TMY38" s="2100"/>
      <c r="TMZ38" s="2100"/>
      <c r="TNA38" s="2100"/>
      <c r="TNB38" s="2100"/>
      <c r="TNC38" s="2100"/>
      <c r="TND38" s="2100"/>
      <c r="TNE38" s="2100"/>
      <c r="TNF38" s="2100"/>
      <c r="TNG38" s="2100"/>
      <c r="TNH38" s="2100"/>
      <c r="TNI38" s="2100"/>
      <c r="TNJ38" s="2100"/>
      <c r="TNK38" s="2100"/>
      <c r="TNL38" s="2100"/>
      <c r="TNM38" s="2100"/>
      <c r="TNN38" s="2100"/>
      <c r="TNO38" s="2100"/>
      <c r="TNP38" s="2100"/>
      <c r="TNQ38" s="2100"/>
      <c r="TNR38" s="2100"/>
      <c r="TNS38" s="2100"/>
      <c r="TNT38" s="2100"/>
      <c r="TNU38" s="2100"/>
      <c r="TNV38" s="2100"/>
      <c r="TNW38" s="2100"/>
      <c r="TNX38" s="2100"/>
      <c r="TNY38" s="2100"/>
      <c r="TNZ38" s="2100"/>
      <c r="TOA38" s="2100"/>
      <c r="TOB38" s="2100"/>
      <c r="TOC38" s="2100"/>
      <c r="TOD38" s="2100"/>
      <c r="TOE38" s="2100"/>
      <c r="TOF38" s="2100"/>
      <c r="TOG38" s="2100"/>
      <c r="TOH38" s="2100"/>
      <c r="TOI38" s="2100"/>
      <c r="TOJ38" s="2100"/>
      <c r="TOK38" s="2100"/>
      <c r="TOL38" s="2100"/>
      <c r="TOM38" s="2100"/>
      <c r="TON38" s="2100"/>
      <c r="TOO38" s="2100"/>
      <c r="TOP38" s="2100"/>
      <c r="TOQ38" s="2100"/>
      <c r="TOR38" s="2100"/>
      <c r="TOS38" s="2100"/>
      <c r="TOT38" s="2100"/>
      <c r="TOU38" s="2100"/>
      <c r="TOV38" s="2100"/>
      <c r="TOW38" s="2100"/>
      <c r="TOX38" s="2100"/>
      <c r="TOY38" s="2100"/>
      <c r="TOZ38" s="2100"/>
      <c r="TPA38" s="2100"/>
      <c r="TPB38" s="2100"/>
      <c r="TPC38" s="2100"/>
      <c r="TPD38" s="2100"/>
      <c r="TPE38" s="2100"/>
      <c r="TPF38" s="2100"/>
      <c r="TPG38" s="2100"/>
      <c r="TPH38" s="2100"/>
      <c r="TPI38" s="2100"/>
      <c r="TPJ38" s="2100"/>
      <c r="TPK38" s="2100"/>
      <c r="TPL38" s="2100"/>
      <c r="TPM38" s="2100"/>
      <c r="TPN38" s="2100"/>
      <c r="TPO38" s="2100"/>
      <c r="TPP38" s="2100"/>
      <c r="TPQ38" s="2100"/>
      <c r="TPR38" s="2100"/>
      <c r="TPS38" s="2100"/>
      <c r="TPT38" s="2100"/>
      <c r="TPU38" s="2100"/>
      <c r="TPV38" s="2100"/>
      <c r="TPW38" s="2100"/>
      <c r="TPX38" s="2100"/>
      <c r="TPY38" s="2100"/>
      <c r="TPZ38" s="2100"/>
      <c r="TQA38" s="2100"/>
      <c r="TQB38" s="2100"/>
      <c r="TQC38" s="2100"/>
      <c r="TQD38" s="2100"/>
      <c r="TQE38" s="2100"/>
      <c r="TQF38" s="2100"/>
      <c r="TQG38" s="2100"/>
      <c r="TQH38" s="2100"/>
      <c r="TQI38" s="2100"/>
      <c r="TQJ38" s="2100"/>
      <c r="TQK38" s="2100"/>
      <c r="TQL38" s="2100"/>
      <c r="TQM38" s="2100"/>
      <c r="TQN38" s="2100"/>
      <c r="TQO38" s="2100"/>
      <c r="TQP38" s="2100"/>
      <c r="TQQ38" s="2100"/>
      <c r="TQR38" s="2100"/>
      <c r="TQS38" s="2100"/>
      <c r="TQT38" s="2100"/>
      <c r="TQU38" s="2100"/>
      <c r="TQV38" s="2100"/>
      <c r="TQW38" s="2100"/>
      <c r="TQX38" s="2100"/>
      <c r="TQY38" s="2100"/>
      <c r="TQZ38" s="2100"/>
      <c r="TRA38" s="2100"/>
      <c r="TRB38" s="2100"/>
      <c r="TRC38" s="2100"/>
      <c r="TRD38" s="2100"/>
      <c r="TRE38" s="2100"/>
      <c r="TRF38" s="2100"/>
      <c r="TRG38" s="2100"/>
      <c r="TRH38" s="2100"/>
      <c r="TRI38" s="2100"/>
      <c r="TRJ38" s="2100"/>
      <c r="TRK38" s="2100"/>
      <c r="TRL38" s="2100"/>
      <c r="TRM38" s="2100"/>
      <c r="TRN38" s="2100"/>
      <c r="TRO38" s="2100"/>
      <c r="TRP38" s="2100"/>
      <c r="TRQ38" s="2100"/>
      <c r="TRR38" s="2100"/>
      <c r="TRS38" s="2100"/>
      <c r="TRT38" s="2100"/>
      <c r="TRU38" s="2100"/>
      <c r="TRV38" s="2100"/>
      <c r="TRW38" s="2100"/>
      <c r="TRX38" s="2100"/>
      <c r="TRY38" s="2100"/>
      <c r="TRZ38" s="2100"/>
      <c r="TSA38" s="2100"/>
      <c r="TSB38" s="2100"/>
      <c r="TSC38" s="2100"/>
      <c r="TSD38" s="2100"/>
      <c r="TSE38" s="2100"/>
      <c r="TSF38" s="2100"/>
      <c r="TSG38" s="2100"/>
      <c r="TSH38" s="2100"/>
      <c r="TSI38" s="2100"/>
      <c r="TSJ38" s="2100"/>
      <c r="TSK38" s="2100"/>
      <c r="TSL38" s="2100"/>
      <c r="TSM38" s="2100"/>
      <c r="TSN38" s="2100"/>
      <c r="TSO38" s="2100"/>
      <c r="TSP38" s="2100"/>
      <c r="TSQ38" s="2100"/>
      <c r="TSR38" s="2100"/>
      <c r="TSS38" s="2100"/>
      <c r="TST38" s="2100"/>
      <c r="TSU38" s="2100"/>
      <c r="TSV38" s="2100"/>
      <c r="TSW38" s="2100"/>
      <c r="TSX38" s="2100"/>
      <c r="TSY38" s="2100"/>
      <c r="TSZ38" s="2100"/>
      <c r="TTA38" s="2100"/>
      <c r="TTB38" s="2100"/>
      <c r="TTC38" s="2100"/>
      <c r="TTD38" s="2100"/>
      <c r="TTE38" s="2100"/>
      <c r="TTF38" s="2100"/>
      <c r="TTG38" s="2100"/>
      <c r="TTH38" s="2100"/>
      <c r="TTI38" s="2100"/>
      <c r="TTJ38" s="2100"/>
      <c r="TTK38" s="2100"/>
      <c r="TTL38" s="2100"/>
      <c r="TTM38" s="2100"/>
      <c r="TTN38" s="2100"/>
      <c r="TTO38" s="2100"/>
      <c r="TTP38" s="2100"/>
      <c r="TTQ38" s="2100"/>
      <c r="TTR38" s="2100"/>
      <c r="TTS38" s="2100"/>
      <c r="TTT38" s="2100"/>
      <c r="TTU38" s="2100"/>
      <c r="TTV38" s="2100"/>
      <c r="TTW38" s="2100"/>
      <c r="TTX38" s="2100"/>
      <c r="TTY38" s="2100"/>
      <c r="TTZ38" s="2100"/>
      <c r="TUA38" s="2100"/>
      <c r="TUB38" s="2100"/>
      <c r="TUC38" s="2100"/>
      <c r="TUD38" s="2100"/>
      <c r="TUE38" s="2100"/>
      <c r="TUF38" s="2100"/>
      <c r="TUG38" s="2100"/>
      <c r="TUH38" s="2100"/>
      <c r="TUI38" s="2100"/>
      <c r="TUJ38" s="2100"/>
      <c r="TUK38" s="2100"/>
      <c r="TUL38" s="2100"/>
      <c r="TUM38" s="2100"/>
      <c r="TUN38" s="2100"/>
      <c r="TUO38" s="2100"/>
      <c r="TUP38" s="2100"/>
      <c r="TUQ38" s="2100"/>
      <c r="TUR38" s="2100"/>
      <c r="TUS38" s="2100"/>
      <c r="TUT38" s="2100"/>
      <c r="TUU38" s="2100"/>
      <c r="TUV38" s="2100"/>
      <c r="TUW38" s="2100"/>
      <c r="TUX38" s="2100"/>
      <c r="TUY38" s="2100"/>
      <c r="TUZ38" s="2100"/>
      <c r="TVA38" s="2100"/>
      <c r="TVB38" s="2100"/>
      <c r="TVC38" s="2100"/>
      <c r="TVD38" s="2100"/>
      <c r="TVE38" s="2100"/>
      <c r="TVF38" s="2100"/>
      <c r="TVG38" s="2100"/>
      <c r="TVH38" s="2100"/>
      <c r="TVI38" s="2100"/>
      <c r="TVJ38" s="2100"/>
      <c r="TVK38" s="2100"/>
      <c r="TVL38" s="2100"/>
      <c r="TVM38" s="2100"/>
      <c r="TVN38" s="2100"/>
      <c r="TVO38" s="2100"/>
      <c r="TVP38" s="2100"/>
      <c r="TVQ38" s="2100"/>
      <c r="TVR38" s="2100"/>
      <c r="TVS38" s="2100"/>
      <c r="TVT38" s="2100"/>
      <c r="TVU38" s="2100"/>
      <c r="TVV38" s="2100"/>
      <c r="TVW38" s="2100"/>
      <c r="TVX38" s="2100"/>
      <c r="TVY38" s="2100"/>
      <c r="TVZ38" s="2100"/>
      <c r="TWA38" s="2100"/>
      <c r="TWB38" s="2100"/>
      <c r="TWC38" s="2100"/>
      <c r="TWD38" s="2100"/>
      <c r="TWE38" s="2100"/>
      <c r="TWF38" s="2100"/>
      <c r="TWG38" s="2100"/>
      <c r="TWH38" s="2100"/>
      <c r="TWI38" s="2100"/>
      <c r="TWJ38" s="2100"/>
      <c r="TWK38" s="2100"/>
      <c r="TWL38" s="2100"/>
      <c r="TWM38" s="2100"/>
      <c r="TWN38" s="2100"/>
      <c r="TWO38" s="2100"/>
      <c r="TWP38" s="2100"/>
      <c r="TWQ38" s="2100"/>
      <c r="TWR38" s="2100"/>
      <c r="TWS38" s="2100"/>
      <c r="TWT38" s="2100"/>
      <c r="TWU38" s="2100"/>
      <c r="TWV38" s="2100"/>
      <c r="TWW38" s="2100"/>
      <c r="TWX38" s="2100"/>
      <c r="TWY38" s="2100"/>
      <c r="TWZ38" s="2100"/>
      <c r="TXA38" s="2100"/>
      <c r="TXB38" s="2100"/>
      <c r="TXC38" s="2100"/>
      <c r="TXD38" s="2100"/>
      <c r="TXE38" s="2100"/>
      <c r="TXF38" s="2100"/>
      <c r="TXG38" s="2100"/>
      <c r="TXH38" s="2100"/>
      <c r="TXI38" s="2100"/>
      <c r="TXJ38" s="2100"/>
      <c r="TXK38" s="2100"/>
      <c r="TXL38" s="2100"/>
      <c r="TXM38" s="2100"/>
      <c r="TXN38" s="2100"/>
      <c r="TXO38" s="2100"/>
      <c r="TXP38" s="2100"/>
      <c r="TXQ38" s="2100"/>
      <c r="TXR38" s="2100"/>
      <c r="TXS38" s="2100"/>
      <c r="TXT38" s="2100"/>
      <c r="TXU38" s="2100"/>
      <c r="TXV38" s="2100"/>
      <c r="TXW38" s="2100"/>
      <c r="TXX38" s="2100"/>
      <c r="TXY38" s="2100"/>
      <c r="TXZ38" s="2100"/>
      <c r="TYA38" s="2100"/>
      <c r="TYB38" s="2100"/>
      <c r="TYC38" s="2100"/>
      <c r="TYD38" s="2100"/>
      <c r="TYE38" s="2100"/>
      <c r="TYF38" s="2100"/>
      <c r="TYG38" s="2100"/>
      <c r="TYH38" s="2100"/>
      <c r="TYI38" s="2100"/>
      <c r="TYJ38" s="2100"/>
      <c r="TYK38" s="2100"/>
      <c r="TYL38" s="2100"/>
      <c r="TYM38" s="2100"/>
      <c r="TYN38" s="2100"/>
      <c r="TYO38" s="2100"/>
      <c r="TYP38" s="2100"/>
      <c r="TYQ38" s="2100"/>
      <c r="TYR38" s="2100"/>
      <c r="TYS38" s="2100"/>
      <c r="TYT38" s="2100"/>
      <c r="TYU38" s="2100"/>
      <c r="TYV38" s="2100"/>
      <c r="TYW38" s="2100"/>
      <c r="TYX38" s="2100"/>
      <c r="TYY38" s="2100"/>
      <c r="TYZ38" s="2100"/>
      <c r="TZA38" s="2100"/>
      <c r="TZB38" s="2100"/>
      <c r="TZC38" s="2100"/>
      <c r="TZD38" s="2100"/>
      <c r="TZE38" s="2100"/>
      <c r="TZF38" s="2100"/>
      <c r="TZG38" s="2100"/>
      <c r="TZH38" s="2100"/>
      <c r="TZI38" s="2100"/>
      <c r="TZJ38" s="2100"/>
      <c r="TZK38" s="2100"/>
      <c r="TZL38" s="2100"/>
      <c r="TZM38" s="2100"/>
      <c r="TZN38" s="2100"/>
      <c r="TZO38" s="2100"/>
      <c r="TZP38" s="2100"/>
      <c r="TZQ38" s="2100"/>
      <c r="TZR38" s="2100"/>
      <c r="TZS38" s="2100"/>
      <c r="TZT38" s="2100"/>
      <c r="TZU38" s="2100"/>
      <c r="TZV38" s="2100"/>
      <c r="TZW38" s="2100"/>
      <c r="TZX38" s="2100"/>
      <c r="TZY38" s="2100"/>
      <c r="TZZ38" s="2100"/>
      <c r="UAA38" s="2100"/>
      <c r="UAB38" s="2100"/>
      <c r="UAC38" s="2100"/>
      <c r="UAD38" s="2100"/>
      <c r="UAE38" s="2100"/>
      <c r="UAF38" s="2100"/>
      <c r="UAG38" s="2100"/>
      <c r="UAH38" s="2100"/>
      <c r="UAI38" s="2100"/>
      <c r="UAJ38" s="2100"/>
      <c r="UAK38" s="2100"/>
      <c r="UAL38" s="2100"/>
      <c r="UAM38" s="2100"/>
      <c r="UAN38" s="2100"/>
      <c r="UAO38" s="2100"/>
      <c r="UAP38" s="2100"/>
      <c r="UAQ38" s="2100"/>
      <c r="UAR38" s="2100"/>
      <c r="UAS38" s="2100"/>
      <c r="UAT38" s="2100"/>
      <c r="UAU38" s="2100"/>
      <c r="UAV38" s="2100"/>
      <c r="UAW38" s="2100"/>
      <c r="UAX38" s="2100"/>
      <c r="UAY38" s="2100"/>
      <c r="UAZ38" s="2100"/>
      <c r="UBA38" s="2100"/>
      <c r="UBB38" s="2100"/>
      <c r="UBC38" s="2100"/>
      <c r="UBD38" s="2100"/>
      <c r="UBE38" s="2100"/>
      <c r="UBF38" s="2100"/>
      <c r="UBG38" s="2100"/>
      <c r="UBH38" s="2100"/>
      <c r="UBI38" s="2100"/>
      <c r="UBJ38" s="2100"/>
      <c r="UBK38" s="2100"/>
      <c r="UBL38" s="2100"/>
      <c r="UBM38" s="2100"/>
      <c r="UBN38" s="2100"/>
      <c r="UBO38" s="2100"/>
      <c r="UBP38" s="2100"/>
      <c r="UBQ38" s="2100"/>
      <c r="UBR38" s="2100"/>
      <c r="UBS38" s="2100"/>
      <c r="UBT38" s="2100"/>
      <c r="UBU38" s="2100"/>
      <c r="UBV38" s="2100"/>
      <c r="UBW38" s="2100"/>
      <c r="UBX38" s="2100"/>
      <c r="UBY38" s="2100"/>
      <c r="UBZ38" s="2100"/>
      <c r="UCA38" s="2100"/>
      <c r="UCB38" s="2100"/>
      <c r="UCC38" s="2100"/>
      <c r="UCD38" s="2100"/>
      <c r="UCE38" s="2100"/>
      <c r="UCF38" s="2100"/>
      <c r="UCG38" s="2100"/>
      <c r="UCH38" s="2100"/>
      <c r="UCI38" s="2100"/>
      <c r="UCJ38" s="2100"/>
      <c r="UCK38" s="2100"/>
      <c r="UCL38" s="2100"/>
      <c r="UCM38" s="2100"/>
      <c r="UCN38" s="2100"/>
      <c r="UCO38" s="2100"/>
      <c r="UCP38" s="2100"/>
      <c r="UCQ38" s="2100"/>
      <c r="UCR38" s="2100"/>
      <c r="UCS38" s="2100"/>
      <c r="UCT38" s="2100"/>
      <c r="UCU38" s="2100"/>
      <c r="UCV38" s="2100"/>
      <c r="UCW38" s="2100"/>
      <c r="UCX38" s="2100"/>
      <c r="UCY38" s="2100"/>
      <c r="UCZ38" s="2100"/>
      <c r="UDA38" s="2100"/>
      <c r="UDB38" s="2100"/>
      <c r="UDC38" s="2100"/>
      <c r="UDD38" s="2100"/>
      <c r="UDE38" s="2100"/>
      <c r="UDF38" s="2100"/>
      <c r="UDG38" s="2100"/>
      <c r="UDH38" s="2100"/>
      <c r="UDI38" s="2100"/>
      <c r="UDJ38" s="2100"/>
      <c r="UDK38" s="2100"/>
      <c r="UDL38" s="2100"/>
      <c r="UDM38" s="2100"/>
      <c r="UDN38" s="2100"/>
      <c r="UDO38" s="2100"/>
      <c r="UDP38" s="2100"/>
      <c r="UDQ38" s="2100"/>
      <c r="UDR38" s="2100"/>
      <c r="UDS38" s="2100"/>
      <c r="UDT38" s="2100"/>
      <c r="UDU38" s="2100"/>
      <c r="UDV38" s="2100"/>
      <c r="UDW38" s="2100"/>
      <c r="UDX38" s="2100"/>
      <c r="UDY38" s="2100"/>
      <c r="UDZ38" s="2100"/>
      <c r="UEA38" s="2100"/>
      <c r="UEB38" s="2100"/>
      <c r="UEC38" s="2100"/>
      <c r="UED38" s="2100"/>
      <c r="UEE38" s="2100"/>
      <c r="UEF38" s="2100"/>
      <c r="UEG38" s="2100"/>
      <c r="UEH38" s="2100"/>
      <c r="UEI38" s="2100"/>
      <c r="UEJ38" s="2100"/>
      <c r="UEK38" s="2100"/>
      <c r="UEL38" s="2100"/>
      <c r="UEM38" s="2100"/>
      <c r="UEN38" s="2100"/>
      <c r="UEO38" s="2100"/>
      <c r="UEP38" s="2100"/>
      <c r="UEQ38" s="2100"/>
      <c r="UER38" s="2100"/>
      <c r="UES38" s="2100"/>
      <c r="UET38" s="2100"/>
      <c r="UEU38" s="2100"/>
      <c r="UEV38" s="2100"/>
      <c r="UEW38" s="2100"/>
      <c r="UEX38" s="2100"/>
      <c r="UEY38" s="2100"/>
      <c r="UEZ38" s="2100"/>
      <c r="UFA38" s="2100"/>
      <c r="UFB38" s="2100"/>
      <c r="UFC38" s="2100"/>
      <c r="UFD38" s="2100"/>
      <c r="UFE38" s="2100"/>
      <c r="UFF38" s="2100"/>
      <c r="UFG38" s="2100"/>
      <c r="UFH38" s="2100"/>
      <c r="UFI38" s="2100"/>
      <c r="UFJ38" s="2100"/>
      <c r="UFK38" s="2100"/>
      <c r="UFL38" s="2100"/>
      <c r="UFM38" s="2100"/>
      <c r="UFN38" s="2100"/>
      <c r="UFO38" s="2100"/>
      <c r="UFP38" s="2100"/>
      <c r="UFQ38" s="2100"/>
      <c r="UFR38" s="2100"/>
      <c r="UFS38" s="2100"/>
      <c r="UFT38" s="2100"/>
      <c r="UFU38" s="2100"/>
      <c r="UFV38" s="2100"/>
      <c r="UFW38" s="2100"/>
      <c r="UFX38" s="2100"/>
      <c r="UFY38" s="2100"/>
      <c r="UFZ38" s="2100"/>
      <c r="UGA38" s="2100"/>
      <c r="UGB38" s="2100"/>
      <c r="UGC38" s="2100"/>
      <c r="UGD38" s="2100"/>
      <c r="UGE38" s="2100"/>
      <c r="UGF38" s="2100"/>
      <c r="UGG38" s="2100"/>
      <c r="UGH38" s="2100"/>
      <c r="UGI38" s="2100"/>
      <c r="UGJ38" s="2100"/>
      <c r="UGK38" s="2100"/>
      <c r="UGL38" s="2100"/>
      <c r="UGM38" s="2100"/>
      <c r="UGN38" s="2100"/>
      <c r="UGO38" s="2100"/>
      <c r="UGP38" s="2100"/>
      <c r="UGQ38" s="2100"/>
      <c r="UGR38" s="2100"/>
      <c r="UGS38" s="2100"/>
      <c r="UGT38" s="2100"/>
      <c r="UGU38" s="2100"/>
      <c r="UGV38" s="2100"/>
      <c r="UGW38" s="2100"/>
      <c r="UGX38" s="2100"/>
      <c r="UGY38" s="2100"/>
      <c r="UGZ38" s="2100"/>
      <c r="UHA38" s="2100"/>
      <c r="UHB38" s="2100"/>
      <c r="UHC38" s="2100"/>
      <c r="UHD38" s="2100"/>
      <c r="UHE38" s="2100"/>
      <c r="UHF38" s="2100"/>
      <c r="UHG38" s="2100"/>
      <c r="UHH38" s="2100"/>
      <c r="UHI38" s="2100"/>
      <c r="UHJ38" s="2100"/>
      <c r="UHK38" s="2100"/>
      <c r="UHL38" s="2100"/>
      <c r="UHM38" s="2100"/>
      <c r="UHN38" s="2100"/>
      <c r="UHO38" s="2100"/>
      <c r="UHP38" s="2100"/>
      <c r="UHQ38" s="2100"/>
      <c r="UHR38" s="2100"/>
      <c r="UHS38" s="2100"/>
      <c r="UHT38" s="2100"/>
      <c r="UHU38" s="2100"/>
      <c r="UHV38" s="2100"/>
      <c r="UHW38" s="2100"/>
      <c r="UHX38" s="2100"/>
      <c r="UHY38" s="2100"/>
      <c r="UHZ38" s="2100"/>
      <c r="UIA38" s="2100"/>
      <c r="UIB38" s="2100"/>
      <c r="UIC38" s="2100"/>
      <c r="UID38" s="2100"/>
      <c r="UIE38" s="2100"/>
      <c r="UIF38" s="2100"/>
      <c r="UIG38" s="2100"/>
      <c r="UIH38" s="2100"/>
      <c r="UII38" s="2100"/>
      <c r="UIJ38" s="2100"/>
      <c r="UIK38" s="2100"/>
      <c r="UIL38" s="2100"/>
      <c r="UIM38" s="2100"/>
      <c r="UIN38" s="2100"/>
      <c r="UIO38" s="2100"/>
      <c r="UIP38" s="2100"/>
      <c r="UIQ38" s="2100"/>
      <c r="UIR38" s="2100"/>
      <c r="UIS38" s="2100"/>
      <c r="UIT38" s="2100"/>
      <c r="UIU38" s="2100"/>
      <c r="UIV38" s="2100"/>
      <c r="UIW38" s="2100"/>
      <c r="UIX38" s="2100"/>
      <c r="UIY38" s="2100"/>
      <c r="UIZ38" s="2100"/>
      <c r="UJA38" s="2100"/>
      <c r="UJB38" s="2100"/>
      <c r="UJC38" s="2100"/>
      <c r="UJD38" s="2100"/>
      <c r="UJE38" s="2100"/>
      <c r="UJF38" s="2100"/>
      <c r="UJG38" s="2100"/>
      <c r="UJH38" s="2100"/>
      <c r="UJI38" s="2100"/>
      <c r="UJJ38" s="2100"/>
      <c r="UJK38" s="2100"/>
      <c r="UJL38" s="2100"/>
      <c r="UJM38" s="2100"/>
      <c r="UJN38" s="2100"/>
      <c r="UJO38" s="2100"/>
      <c r="UJP38" s="2100"/>
      <c r="UJQ38" s="2100"/>
      <c r="UJR38" s="2100"/>
      <c r="UJS38" s="2100"/>
      <c r="UJT38" s="2100"/>
      <c r="UJU38" s="2100"/>
      <c r="UJV38" s="2100"/>
      <c r="UJW38" s="2100"/>
      <c r="UJX38" s="2100"/>
      <c r="UJY38" s="2100"/>
      <c r="UJZ38" s="2100"/>
      <c r="UKA38" s="2100"/>
      <c r="UKB38" s="2100"/>
      <c r="UKC38" s="2100"/>
      <c r="UKD38" s="2100"/>
      <c r="UKE38" s="2100"/>
      <c r="UKF38" s="2100"/>
      <c r="UKG38" s="2100"/>
      <c r="UKH38" s="2100"/>
      <c r="UKI38" s="2100"/>
      <c r="UKJ38" s="2100"/>
      <c r="UKK38" s="2100"/>
      <c r="UKL38" s="2100"/>
      <c r="UKM38" s="2100"/>
      <c r="UKN38" s="2100"/>
      <c r="UKO38" s="2100"/>
      <c r="UKP38" s="2100"/>
      <c r="UKQ38" s="2100"/>
      <c r="UKR38" s="2100"/>
      <c r="UKS38" s="2100"/>
      <c r="UKT38" s="2100"/>
      <c r="UKU38" s="2100"/>
      <c r="UKV38" s="2100"/>
      <c r="UKW38" s="2100"/>
      <c r="UKX38" s="2100"/>
      <c r="UKY38" s="2100"/>
      <c r="UKZ38" s="2100"/>
      <c r="ULA38" s="2100"/>
      <c r="ULB38" s="2100"/>
      <c r="ULC38" s="2100"/>
      <c r="ULD38" s="2100"/>
      <c r="ULE38" s="2100"/>
      <c r="ULF38" s="2100"/>
      <c r="ULG38" s="2100"/>
      <c r="ULH38" s="2100"/>
      <c r="ULI38" s="2100"/>
      <c r="ULJ38" s="2100"/>
      <c r="ULK38" s="2100"/>
      <c r="ULL38" s="2100"/>
      <c r="ULM38" s="2100"/>
      <c r="ULN38" s="2100"/>
      <c r="ULO38" s="2100"/>
      <c r="ULP38" s="2100"/>
      <c r="ULQ38" s="2100"/>
      <c r="ULR38" s="2100"/>
      <c r="ULS38" s="2100"/>
      <c r="ULT38" s="2100"/>
      <c r="ULU38" s="2100"/>
      <c r="ULV38" s="2100"/>
      <c r="ULW38" s="2100"/>
      <c r="ULX38" s="2100"/>
      <c r="ULY38" s="2100"/>
      <c r="ULZ38" s="2100"/>
      <c r="UMA38" s="2100"/>
      <c r="UMB38" s="2100"/>
      <c r="UMC38" s="2100"/>
      <c r="UMD38" s="2100"/>
      <c r="UME38" s="2100"/>
      <c r="UMF38" s="2100"/>
      <c r="UMG38" s="2100"/>
      <c r="UMH38" s="2100"/>
      <c r="UMI38" s="2100"/>
      <c r="UMJ38" s="2100"/>
      <c r="UMK38" s="2100"/>
      <c r="UML38" s="2100"/>
      <c r="UMM38" s="2100"/>
      <c r="UMN38" s="2100"/>
      <c r="UMO38" s="2100"/>
      <c r="UMP38" s="2100"/>
      <c r="UMQ38" s="2100"/>
      <c r="UMR38" s="2100"/>
      <c r="UMS38" s="2100"/>
      <c r="UMT38" s="2100"/>
      <c r="UMU38" s="2100"/>
      <c r="UMV38" s="2100"/>
      <c r="UMW38" s="2100"/>
      <c r="UMX38" s="2100"/>
      <c r="UMY38" s="2100"/>
      <c r="UMZ38" s="2100"/>
      <c r="UNA38" s="2100"/>
      <c r="UNB38" s="2100"/>
      <c r="UNC38" s="2100"/>
      <c r="UND38" s="2100"/>
      <c r="UNE38" s="2100"/>
      <c r="UNF38" s="2100"/>
      <c r="UNG38" s="2100"/>
      <c r="UNH38" s="2100"/>
      <c r="UNI38" s="2100"/>
      <c r="UNJ38" s="2100"/>
      <c r="UNK38" s="2100"/>
      <c r="UNL38" s="2100"/>
      <c r="UNM38" s="2100"/>
      <c r="UNN38" s="2100"/>
      <c r="UNO38" s="2100"/>
      <c r="UNP38" s="2100"/>
      <c r="UNQ38" s="2100"/>
      <c r="UNR38" s="2100"/>
      <c r="UNS38" s="2100"/>
      <c r="UNT38" s="2100"/>
      <c r="UNU38" s="2100"/>
      <c r="UNV38" s="2100"/>
      <c r="UNW38" s="2100"/>
      <c r="UNX38" s="2100"/>
      <c r="UNY38" s="2100"/>
      <c r="UNZ38" s="2100"/>
      <c r="UOA38" s="2100"/>
      <c r="UOB38" s="2100"/>
      <c r="UOC38" s="2100"/>
      <c r="UOD38" s="2100"/>
      <c r="UOE38" s="2100"/>
      <c r="UOF38" s="2100"/>
      <c r="UOG38" s="2100"/>
      <c r="UOH38" s="2100"/>
      <c r="UOI38" s="2100"/>
      <c r="UOJ38" s="2100"/>
      <c r="UOK38" s="2100"/>
      <c r="UOL38" s="2100"/>
      <c r="UOM38" s="2100"/>
      <c r="UON38" s="2100"/>
      <c r="UOO38" s="2100"/>
      <c r="UOP38" s="2100"/>
      <c r="UOQ38" s="2100"/>
      <c r="UOR38" s="2100"/>
      <c r="UOS38" s="2100"/>
      <c r="UOT38" s="2100"/>
      <c r="UOU38" s="2100"/>
      <c r="UOV38" s="2100"/>
      <c r="UOW38" s="2100"/>
      <c r="UOX38" s="2100"/>
      <c r="UOY38" s="2100"/>
      <c r="UOZ38" s="2100"/>
      <c r="UPA38" s="2100"/>
      <c r="UPB38" s="2100"/>
      <c r="UPC38" s="2100"/>
      <c r="UPD38" s="2100"/>
      <c r="UPE38" s="2100"/>
      <c r="UPF38" s="2100"/>
      <c r="UPG38" s="2100"/>
      <c r="UPH38" s="2100"/>
      <c r="UPI38" s="2100"/>
      <c r="UPJ38" s="2100"/>
      <c r="UPK38" s="2100"/>
      <c r="UPL38" s="2100"/>
      <c r="UPM38" s="2100"/>
      <c r="UPN38" s="2100"/>
      <c r="UPO38" s="2100"/>
      <c r="UPP38" s="2100"/>
      <c r="UPQ38" s="2100"/>
      <c r="UPR38" s="2100"/>
      <c r="UPS38" s="2100"/>
      <c r="UPT38" s="2100"/>
      <c r="UPU38" s="2100"/>
      <c r="UPV38" s="2100"/>
      <c r="UPW38" s="2100"/>
      <c r="UPX38" s="2100"/>
      <c r="UPY38" s="2100"/>
      <c r="UPZ38" s="2100"/>
      <c r="UQA38" s="2100"/>
      <c r="UQB38" s="2100"/>
      <c r="UQC38" s="2100"/>
      <c r="UQD38" s="2100"/>
      <c r="UQE38" s="2100"/>
      <c r="UQF38" s="2100"/>
      <c r="UQG38" s="2100"/>
      <c r="UQH38" s="2100"/>
      <c r="UQI38" s="2100"/>
      <c r="UQJ38" s="2100"/>
      <c r="UQK38" s="2100"/>
      <c r="UQL38" s="2100"/>
      <c r="UQM38" s="2100"/>
      <c r="UQN38" s="2100"/>
      <c r="UQO38" s="2100"/>
      <c r="UQP38" s="2100"/>
      <c r="UQQ38" s="2100"/>
      <c r="UQR38" s="2100"/>
      <c r="UQS38" s="2100"/>
      <c r="UQT38" s="2100"/>
      <c r="UQU38" s="2100"/>
      <c r="UQV38" s="2100"/>
      <c r="UQW38" s="2100"/>
      <c r="UQX38" s="2100"/>
      <c r="UQY38" s="2100"/>
      <c r="UQZ38" s="2100"/>
      <c r="URA38" s="2100"/>
      <c r="URB38" s="2100"/>
      <c r="URC38" s="2100"/>
      <c r="URD38" s="2100"/>
      <c r="URE38" s="2100"/>
      <c r="URF38" s="2100"/>
      <c r="URG38" s="2100"/>
      <c r="URH38" s="2100"/>
      <c r="URI38" s="2100"/>
      <c r="URJ38" s="2100"/>
      <c r="URK38" s="2100"/>
      <c r="URL38" s="2100"/>
      <c r="URM38" s="2100"/>
      <c r="URN38" s="2100"/>
      <c r="URO38" s="2100"/>
      <c r="URP38" s="2100"/>
      <c r="URQ38" s="2100"/>
      <c r="URR38" s="2100"/>
      <c r="URS38" s="2100"/>
      <c r="URT38" s="2100"/>
      <c r="URU38" s="2100"/>
      <c r="URV38" s="2100"/>
      <c r="URW38" s="2100"/>
      <c r="URX38" s="2100"/>
      <c r="URY38" s="2100"/>
      <c r="URZ38" s="2100"/>
      <c r="USA38" s="2100"/>
      <c r="USB38" s="2100"/>
      <c r="USC38" s="2100"/>
      <c r="USD38" s="2100"/>
      <c r="USE38" s="2100"/>
      <c r="USF38" s="2100"/>
      <c r="USG38" s="2100"/>
      <c r="USH38" s="2100"/>
      <c r="USI38" s="2100"/>
      <c r="USJ38" s="2100"/>
      <c r="USK38" s="2100"/>
      <c r="USL38" s="2100"/>
      <c r="USM38" s="2100"/>
      <c r="USN38" s="2100"/>
      <c r="USO38" s="2100"/>
      <c r="USP38" s="2100"/>
      <c r="USQ38" s="2100"/>
      <c r="USR38" s="2100"/>
      <c r="USS38" s="2100"/>
      <c r="UST38" s="2100"/>
      <c r="USU38" s="2100"/>
      <c r="USV38" s="2100"/>
      <c r="USW38" s="2100"/>
      <c r="USX38" s="2100"/>
      <c r="USY38" s="2100"/>
      <c r="USZ38" s="2100"/>
      <c r="UTA38" s="2100"/>
      <c r="UTB38" s="2100"/>
      <c r="UTC38" s="2100"/>
      <c r="UTD38" s="2100"/>
      <c r="UTE38" s="2100"/>
      <c r="UTF38" s="2100"/>
      <c r="UTG38" s="2100"/>
      <c r="UTH38" s="2100"/>
      <c r="UTI38" s="2100"/>
      <c r="UTJ38" s="2100"/>
      <c r="UTK38" s="2100"/>
      <c r="UTL38" s="2100"/>
      <c r="UTM38" s="2100"/>
      <c r="UTN38" s="2100"/>
      <c r="UTO38" s="2100"/>
      <c r="UTP38" s="2100"/>
      <c r="UTQ38" s="2100"/>
      <c r="UTR38" s="2100"/>
      <c r="UTS38" s="2100"/>
      <c r="UTT38" s="2100"/>
      <c r="UTU38" s="2100"/>
      <c r="UTV38" s="2100"/>
      <c r="UTW38" s="2100"/>
      <c r="UTX38" s="2100"/>
      <c r="UTY38" s="2100"/>
      <c r="UTZ38" s="2100"/>
      <c r="UUA38" s="2100"/>
      <c r="UUB38" s="2100"/>
      <c r="UUC38" s="2100"/>
      <c r="UUD38" s="2100"/>
      <c r="UUE38" s="2100"/>
      <c r="UUF38" s="2100"/>
      <c r="UUG38" s="2100"/>
      <c r="UUH38" s="2100"/>
      <c r="UUI38" s="2100"/>
      <c r="UUJ38" s="2100"/>
      <c r="UUK38" s="2100"/>
      <c r="UUL38" s="2100"/>
      <c r="UUM38" s="2100"/>
      <c r="UUN38" s="2100"/>
      <c r="UUO38" s="2100"/>
      <c r="UUP38" s="2100"/>
      <c r="UUQ38" s="2100"/>
      <c r="UUR38" s="2100"/>
      <c r="UUS38" s="2100"/>
      <c r="UUT38" s="2100"/>
      <c r="UUU38" s="2100"/>
      <c r="UUV38" s="2100"/>
      <c r="UUW38" s="2100"/>
      <c r="UUX38" s="2100"/>
      <c r="UUY38" s="2100"/>
      <c r="UUZ38" s="2100"/>
      <c r="UVA38" s="2100"/>
      <c r="UVB38" s="2100"/>
      <c r="UVC38" s="2100"/>
      <c r="UVD38" s="2100"/>
      <c r="UVE38" s="2100"/>
      <c r="UVF38" s="2100"/>
      <c r="UVG38" s="2100"/>
      <c r="UVH38" s="2100"/>
      <c r="UVI38" s="2100"/>
      <c r="UVJ38" s="2100"/>
      <c r="UVK38" s="2100"/>
      <c r="UVL38" s="2100"/>
      <c r="UVM38" s="2100"/>
      <c r="UVN38" s="2100"/>
      <c r="UVO38" s="2100"/>
      <c r="UVP38" s="2100"/>
      <c r="UVQ38" s="2100"/>
      <c r="UVR38" s="2100"/>
      <c r="UVS38" s="2100"/>
      <c r="UVT38" s="2100"/>
      <c r="UVU38" s="2100"/>
      <c r="UVV38" s="2100"/>
      <c r="UVW38" s="2100"/>
      <c r="UVX38" s="2100"/>
      <c r="UVY38" s="2100"/>
      <c r="UVZ38" s="2100"/>
      <c r="UWA38" s="2100"/>
      <c r="UWB38" s="2100"/>
      <c r="UWC38" s="2100"/>
      <c r="UWD38" s="2100"/>
      <c r="UWE38" s="2100"/>
      <c r="UWF38" s="2100"/>
      <c r="UWG38" s="2100"/>
      <c r="UWH38" s="2100"/>
      <c r="UWI38" s="2100"/>
      <c r="UWJ38" s="2100"/>
      <c r="UWK38" s="2100"/>
      <c r="UWL38" s="2100"/>
      <c r="UWM38" s="2100"/>
      <c r="UWN38" s="2100"/>
      <c r="UWO38" s="2100"/>
      <c r="UWP38" s="2100"/>
      <c r="UWQ38" s="2100"/>
      <c r="UWR38" s="2100"/>
      <c r="UWS38" s="2100"/>
      <c r="UWT38" s="2100"/>
      <c r="UWU38" s="2100"/>
      <c r="UWV38" s="2100"/>
      <c r="UWW38" s="2100"/>
      <c r="UWX38" s="2100"/>
      <c r="UWY38" s="2100"/>
      <c r="UWZ38" s="2100"/>
      <c r="UXA38" s="2100"/>
      <c r="UXB38" s="2100"/>
      <c r="UXC38" s="2100"/>
      <c r="UXD38" s="2100"/>
      <c r="UXE38" s="2100"/>
      <c r="UXF38" s="2100"/>
      <c r="UXG38" s="2100"/>
      <c r="UXH38" s="2100"/>
      <c r="UXI38" s="2100"/>
      <c r="UXJ38" s="2100"/>
      <c r="UXK38" s="2100"/>
      <c r="UXL38" s="2100"/>
      <c r="UXM38" s="2100"/>
      <c r="UXN38" s="2100"/>
      <c r="UXO38" s="2100"/>
      <c r="UXP38" s="2100"/>
      <c r="UXQ38" s="2100"/>
      <c r="UXR38" s="2100"/>
      <c r="UXS38" s="2100"/>
      <c r="UXT38" s="2100"/>
      <c r="UXU38" s="2100"/>
      <c r="UXV38" s="2100"/>
      <c r="UXW38" s="2100"/>
      <c r="UXX38" s="2100"/>
      <c r="UXY38" s="2100"/>
      <c r="UXZ38" s="2100"/>
      <c r="UYA38" s="2100"/>
      <c r="UYB38" s="2100"/>
      <c r="UYC38" s="2100"/>
      <c r="UYD38" s="2100"/>
      <c r="UYE38" s="2100"/>
      <c r="UYF38" s="2100"/>
      <c r="UYG38" s="2100"/>
      <c r="UYH38" s="2100"/>
      <c r="UYI38" s="2100"/>
      <c r="UYJ38" s="2100"/>
      <c r="UYK38" s="2100"/>
      <c r="UYL38" s="2100"/>
      <c r="UYM38" s="2100"/>
      <c r="UYN38" s="2100"/>
      <c r="UYO38" s="2100"/>
      <c r="UYP38" s="2100"/>
      <c r="UYQ38" s="2100"/>
      <c r="UYR38" s="2100"/>
      <c r="UYS38" s="2100"/>
      <c r="UYT38" s="2100"/>
      <c r="UYU38" s="2100"/>
      <c r="UYV38" s="2100"/>
      <c r="UYW38" s="2100"/>
      <c r="UYX38" s="2100"/>
      <c r="UYY38" s="2100"/>
      <c r="UYZ38" s="2100"/>
      <c r="UZA38" s="2100"/>
      <c r="UZB38" s="2100"/>
      <c r="UZC38" s="2100"/>
      <c r="UZD38" s="2100"/>
      <c r="UZE38" s="2100"/>
      <c r="UZF38" s="2100"/>
      <c r="UZG38" s="2100"/>
      <c r="UZH38" s="2100"/>
      <c r="UZI38" s="2100"/>
      <c r="UZJ38" s="2100"/>
      <c r="UZK38" s="2100"/>
      <c r="UZL38" s="2100"/>
      <c r="UZM38" s="2100"/>
      <c r="UZN38" s="2100"/>
      <c r="UZO38" s="2100"/>
      <c r="UZP38" s="2100"/>
      <c r="UZQ38" s="2100"/>
      <c r="UZR38" s="2100"/>
      <c r="UZS38" s="2100"/>
      <c r="UZT38" s="2100"/>
      <c r="UZU38" s="2100"/>
      <c r="UZV38" s="2100"/>
      <c r="UZW38" s="2100"/>
      <c r="UZX38" s="2100"/>
      <c r="UZY38" s="2100"/>
      <c r="UZZ38" s="2100"/>
      <c r="VAA38" s="2100"/>
      <c r="VAB38" s="2100"/>
      <c r="VAC38" s="2100"/>
      <c r="VAD38" s="2100"/>
      <c r="VAE38" s="2100"/>
      <c r="VAF38" s="2100"/>
      <c r="VAG38" s="2100"/>
      <c r="VAH38" s="2100"/>
      <c r="VAI38" s="2100"/>
      <c r="VAJ38" s="2100"/>
      <c r="VAK38" s="2100"/>
      <c r="VAL38" s="2100"/>
      <c r="VAM38" s="2100"/>
      <c r="VAN38" s="2100"/>
      <c r="VAO38" s="2100"/>
      <c r="VAP38" s="2100"/>
      <c r="VAQ38" s="2100"/>
      <c r="VAR38" s="2100"/>
      <c r="VAS38" s="2100"/>
      <c r="VAT38" s="2100"/>
      <c r="VAU38" s="2100"/>
      <c r="VAV38" s="2100"/>
      <c r="VAW38" s="2100"/>
      <c r="VAX38" s="2100"/>
      <c r="VAY38" s="2100"/>
      <c r="VAZ38" s="2100"/>
      <c r="VBA38" s="2100"/>
      <c r="VBB38" s="2100"/>
      <c r="VBC38" s="2100"/>
      <c r="VBD38" s="2100"/>
      <c r="VBE38" s="2100"/>
      <c r="VBF38" s="2100"/>
      <c r="VBG38" s="2100"/>
      <c r="VBH38" s="2100"/>
      <c r="VBI38" s="2100"/>
      <c r="VBJ38" s="2100"/>
      <c r="VBK38" s="2100"/>
      <c r="VBL38" s="2100"/>
      <c r="VBM38" s="2100"/>
      <c r="VBN38" s="2100"/>
      <c r="VBO38" s="2100"/>
      <c r="VBP38" s="2100"/>
      <c r="VBQ38" s="2100"/>
      <c r="VBR38" s="2100"/>
      <c r="VBS38" s="2100"/>
      <c r="VBT38" s="2100"/>
      <c r="VBU38" s="2100"/>
      <c r="VBV38" s="2100"/>
      <c r="VBW38" s="2100"/>
      <c r="VBX38" s="2100"/>
      <c r="VBY38" s="2100"/>
      <c r="VBZ38" s="2100"/>
      <c r="VCA38" s="2100"/>
      <c r="VCB38" s="2100"/>
      <c r="VCC38" s="2100"/>
      <c r="VCD38" s="2100"/>
      <c r="VCE38" s="2100"/>
      <c r="VCF38" s="2100"/>
      <c r="VCG38" s="2100"/>
      <c r="VCH38" s="2100"/>
      <c r="VCI38" s="2100"/>
      <c r="VCJ38" s="2100"/>
      <c r="VCK38" s="2100"/>
      <c r="VCL38" s="2100"/>
      <c r="VCM38" s="2100"/>
      <c r="VCN38" s="2100"/>
      <c r="VCO38" s="2100"/>
      <c r="VCP38" s="2100"/>
      <c r="VCQ38" s="2100"/>
      <c r="VCR38" s="2100"/>
      <c r="VCS38" s="2100"/>
      <c r="VCT38" s="2100"/>
      <c r="VCU38" s="2100"/>
      <c r="VCV38" s="2100"/>
      <c r="VCW38" s="2100"/>
      <c r="VCX38" s="2100"/>
      <c r="VCY38" s="2100"/>
      <c r="VCZ38" s="2100"/>
      <c r="VDA38" s="2100"/>
      <c r="VDB38" s="2100"/>
      <c r="VDC38" s="2100"/>
      <c r="VDD38" s="2100"/>
      <c r="VDE38" s="2100"/>
      <c r="VDF38" s="2100"/>
      <c r="VDG38" s="2100"/>
      <c r="VDH38" s="2100"/>
      <c r="VDI38" s="2100"/>
      <c r="VDJ38" s="2100"/>
      <c r="VDK38" s="2100"/>
      <c r="VDL38" s="2100"/>
      <c r="VDM38" s="2100"/>
      <c r="VDN38" s="2100"/>
      <c r="VDO38" s="2100"/>
      <c r="VDP38" s="2100"/>
      <c r="VDQ38" s="2100"/>
      <c r="VDR38" s="2100"/>
      <c r="VDS38" s="2100"/>
      <c r="VDT38" s="2100"/>
      <c r="VDU38" s="2100"/>
      <c r="VDV38" s="2100"/>
      <c r="VDW38" s="2100"/>
      <c r="VDX38" s="2100"/>
      <c r="VDY38" s="2100"/>
      <c r="VDZ38" s="2100"/>
      <c r="VEA38" s="2100"/>
      <c r="VEB38" s="2100"/>
      <c r="VEC38" s="2100"/>
      <c r="VED38" s="2100"/>
      <c r="VEE38" s="2100"/>
      <c r="VEF38" s="2100"/>
      <c r="VEG38" s="2100"/>
      <c r="VEH38" s="2100"/>
      <c r="VEI38" s="2100"/>
      <c r="VEJ38" s="2100"/>
      <c r="VEK38" s="2100"/>
      <c r="VEL38" s="2100"/>
      <c r="VEM38" s="2100"/>
      <c r="VEN38" s="2100"/>
      <c r="VEO38" s="2100"/>
      <c r="VEP38" s="2100"/>
      <c r="VEQ38" s="2100"/>
      <c r="VER38" s="2100"/>
      <c r="VES38" s="2100"/>
      <c r="VET38" s="2100"/>
      <c r="VEU38" s="2100"/>
      <c r="VEV38" s="2100"/>
      <c r="VEW38" s="2100"/>
      <c r="VEX38" s="2100"/>
      <c r="VEY38" s="2100"/>
      <c r="VEZ38" s="2100"/>
      <c r="VFA38" s="2100"/>
      <c r="VFB38" s="2100"/>
      <c r="VFC38" s="2100"/>
      <c r="VFD38" s="2100"/>
      <c r="VFE38" s="2100"/>
      <c r="VFF38" s="2100"/>
      <c r="VFG38" s="2100"/>
      <c r="VFH38" s="2100"/>
      <c r="VFI38" s="2100"/>
      <c r="VFJ38" s="2100"/>
      <c r="VFK38" s="2100"/>
      <c r="VFL38" s="2100"/>
      <c r="VFM38" s="2100"/>
      <c r="VFN38" s="2100"/>
      <c r="VFO38" s="2100"/>
      <c r="VFP38" s="2100"/>
      <c r="VFQ38" s="2100"/>
      <c r="VFR38" s="2100"/>
      <c r="VFS38" s="2100"/>
      <c r="VFT38" s="2100"/>
      <c r="VFU38" s="2100"/>
      <c r="VFV38" s="2100"/>
      <c r="VFW38" s="2100"/>
      <c r="VFX38" s="2100"/>
      <c r="VFY38" s="2100"/>
      <c r="VFZ38" s="2100"/>
      <c r="VGA38" s="2100"/>
      <c r="VGB38" s="2100"/>
      <c r="VGC38" s="2100"/>
      <c r="VGD38" s="2100"/>
      <c r="VGE38" s="2100"/>
      <c r="VGF38" s="2100"/>
      <c r="VGG38" s="2100"/>
      <c r="VGH38" s="2100"/>
      <c r="VGI38" s="2100"/>
      <c r="VGJ38" s="2100"/>
      <c r="VGK38" s="2100"/>
      <c r="VGL38" s="2100"/>
      <c r="VGM38" s="2100"/>
      <c r="VGN38" s="2100"/>
      <c r="VGO38" s="2100"/>
      <c r="VGP38" s="2100"/>
      <c r="VGQ38" s="2100"/>
      <c r="VGR38" s="2100"/>
      <c r="VGS38" s="2100"/>
      <c r="VGT38" s="2100"/>
      <c r="VGU38" s="2100"/>
      <c r="VGV38" s="2100"/>
      <c r="VGW38" s="2100"/>
      <c r="VGX38" s="2100"/>
      <c r="VGY38" s="2100"/>
      <c r="VGZ38" s="2100"/>
      <c r="VHA38" s="2100"/>
      <c r="VHB38" s="2100"/>
      <c r="VHC38" s="2100"/>
      <c r="VHD38" s="2100"/>
      <c r="VHE38" s="2100"/>
      <c r="VHF38" s="2100"/>
      <c r="VHG38" s="2100"/>
      <c r="VHH38" s="2100"/>
      <c r="VHI38" s="2100"/>
      <c r="VHJ38" s="2100"/>
      <c r="VHK38" s="2100"/>
      <c r="VHL38" s="2100"/>
      <c r="VHM38" s="2100"/>
      <c r="VHN38" s="2100"/>
      <c r="VHO38" s="2100"/>
      <c r="VHP38" s="2100"/>
      <c r="VHQ38" s="2100"/>
      <c r="VHR38" s="2100"/>
      <c r="VHS38" s="2100"/>
      <c r="VHT38" s="2100"/>
      <c r="VHU38" s="2100"/>
      <c r="VHV38" s="2100"/>
      <c r="VHW38" s="2100"/>
      <c r="VHX38" s="2100"/>
      <c r="VHY38" s="2100"/>
      <c r="VHZ38" s="2100"/>
      <c r="VIA38" s="2100"/>
      <c r="VIB38" s="2100"/>
      <c r="VIC38" s="2100"/>
      <c r="VID38" s="2100"/>
      <c r="VIE38" s="2100"/>
      <c r="VIF38" s="2100"/>
      <c r="VIG38" s="2100"/>
      <c r="VIH38" s="2100"/>
      <c r="VII38" s="2100"/>
      <c r="VIJ38" s="2100"/>
      <c r="VIK38" s="2100"/>
      <c r="VIL38" s="2100"/>
      <c r="VIM38" s="2100"/>
      <c r="VIN38" s="2100"/>
      <c r="VIO38" s="2100"/>
      <c r="VIP38" s="2100"/>
      <c r="VIQ38" s="2100"/>
      <c r="VIR38" s="2100"/>
      <c r="VIS38" s="2100"/>
      <c r="VIT38" s="2100"/>
      <c r="VIU38" s="2100"/>
      <c r="VIV38" s="2100"/>
      <c r="VIW38" s="2100"/>
      <c r="VIX38" s="2100"/>
      <c r="VIY38" s="2100"/>
      <c r="VIZ38" s="2100"/>
      <c r="VJA38" s="2100"/>
      <c r="VJB38" s="2100"/>
      <c r="VJC38" s="2100"/>
      <c r="VJD38" s="2100"/>
      <c r="VJE38" s="2100"/>
      <c r="VJF38" s="2100"/>
      <c r="VJG38" s="2100"/>
      <c r="VJH38" s="2100"/>
      <c r="VJI38" s="2100"/>
      <c r="VJJ38" s="2100"/>
      <c r="VJK38" s="2100"/>
      <c r="VJL38" s="2100"/>
      <c r="VJM38" s="2100"/>
      <c r="VJN38" s="2100"/>
      <c r="VJO38" s="2100"/>
      <c r="VJP38" s="2100"/>
      <c r="VJQ38" s="2100"/>
      <c r="VJR38" s="2100"/>
      <c r="VJS38" s="2100"/>
      <c r="VJT38" s="2100"/>
      <c r="VJU38" s="2100"/>
      <c r="VJV38" s="2100"/>
      <c r="VJW38" s="2100"/>
      <c r="VJX38" s="2100"/>
      <c r="VJY38" s="2100"/>
      <c r="VJZ38" s="2100"/>
      <c r="VKA38" s="2100"/>
      <c r="VKB38" s="2100"/>
      <c r="VKC38" s="2100"/>
      <c r="VKD38" s="2100"/>
      <c r="VKE38" s="2100"/>
      <c r="VKF38" s="2100"/>
      <c r="VKG38" s="2100"/>
      <c r="VKH38" s="2100"/>
      <c r="VKI38" s="2100"/>
      <c r="VKJ38" s="2100"/>
      <c r="VKK38" s="2100"/>
      <c r="VKL38" s="2100"/>
      <c r="VKM38" s="2100"/>
      <c r="VKN38" s="2100"/>
      <c r="VKO38" s="2100"/>
      <c r="VKP38" s="2100"/>
      <c r="VKQ38" s="2100"/>
      <c r="VKR38" s="2100"/>
      <c r="VKS38" s="2100"/>
      <c r="VKT38" s="2100"/>
      <c r="VKU38" s="2100"/>
      <c r="VKV38" s="2100"/>
      <c r="VKW38" s="2100"/>
      <c r="VKX38" s="2100"/>
      <c r="VKY38" s="2100"/>
      <c r="VKZ38" s="2100"/>
      <c r="VLA38" s="2100"/>
      <c r="VLB38" s="2100"/>
      <c r="VLC38" s="2100"/>
      <c r="VLD38" s="2100"/>
      <c r="VLE38" s="2100"/>
      <c r="VLF38" s="2100"/>
      <c r="VLG38" s="2100"/>
      <c r="VLH38" s="2100"/>
      <c r="VLI38" s="2100"/>
      <c r="VLJ38" s="2100"/>
      <c r="VLK38" s="2100"/>
      <c r="VLL38" s="2100"/>
      <c r="VLM38" s="2100"/>
      <c r="VLN38" s="2100"/>
      <c r="VLO38" s="2100"/>
      <c r="VLP38" s="2100"/>
      <c r="VLQ38" s="2100"/>
      <c r="VLR38" s="2100"/>
      <c r="VLS38" s="2100"/>
      <c r="VLT38" s="2100"/>
      <c r="VLU38" s="2100"/>
      <c r="VLV38" s="2100"/>
      <c r="VLW38" s="2100"/>
      <c r="VLX38" s="2100"/>
      <c r="VLY38" s="2100"/>
      <c r="VLZ38" s="2100"/>
      <c r="VMA38" s="2100"/>
      <c r="VMB38" s="2100"/>
      <c r="VMC38" s="2100"/>
      <c r="VMD38" s="2100"/>
      <c r="VME38" s="2100"/>
      <c r="VMF38" s="2100"/>
      <c r="VMG38" s="2100"/>
      <c r="VMH38" s="2100"/>
      <c r="VMI38" s="2100"/>
      <c r="VMJ38" s="2100"/>
      <c r="VMK38" s="2100"/>
      <c r="VML38" s="2100"/>
      <c r="VMM38" s="2100"/>
      <c r="VMN38" s="2100"/>
      <c r="VMO38" s="2100"/>
      <c r="VMP38" s="2100"/>
      <c r="VMQ38" s="2100"/>
      <c r="VMR38" s="2100"/>
      <c r="VMS38" s="2100"/>
      <c r="VMT38" s="2100"/>
      <c r="VMU38" s="2100"/>
      <c r="VMV38" s="2100"/>
      <c r="VMW38" s="2100"/>
      <c r="VMX38" s="2100"/>
      <c r="VMY38" s="2100"/>
      <c r="VMZ38" s="2100"/>
      <c r="VNA38" s="2100"/>
      <c r="VNB38" s="2100"/>
      <c r="VNC38" s="2100"/>
      <c r="VND38" s="2100"/>
      <c r="VNE38" s="2100"/>
      <c r="VNF38" s="2100"/>
      <c r="VNG38" s="2100"/>
      <c r="VNH38" s="2100"/>
      <c r="VNI38" s="2100"/>
      <c r="VNJ38" s="2100"/>
      <c r="VNK38" s="2100"/>
      <c r="VNL38" s="2100"/>
      <c r="VNM38" s="2100"/>
      <c r="VNN38" s="2100"/>
      <c r="VNO38" s="2100"/>
      <c r="VNP38" s="2100"/>
      <c r="VNQ38" s="2100"/>
      <c r="VNR38" s="2100"/>
      <c r="VNS38" s="2100"/>
      <c r="VNT38" s="2100"/>
      <c r="VNU38" s="2100"/>
      <c r="VNV38" s="2100"/>
      <c r="VNW38" s="2100"/>
      <c r="VNX38" s="2100"/>
      <c r="VNY38" s="2100"/>
      <c r="VNZ38" s="2100"/>
      <c r="VOA38" s="2100"/>
      <c r="VOB38" s="2100"/>
      <c r="VOC38" s="2100"/>
      <c r="VOD38" s="2100"/>
      <c r="VOE38" s="2100"/>
      <c r="VOF38" s="2100"/>
      <c r="VOG38" s="2100"/>
      <c r="VOH38" s="2100"/>
      <c r="VOI38" s="2100"/>
      <c r="VOJ38" s="2100"/>
      <c r="VOK38" s="2100"/>
      <c r="VOL38" s="2100"/>
      <c r="VOM38" s="2100"/>
      <c r="VON38" s="2100"/>
      <c r="VOO38" s="2100"/>
      <c r="VOP38" s="2100"/>
      <c r="VOQ38" s="2100"/>
      <c r="VOR38" s="2100"/>
      <c r="VOS38" s="2100"/>
      <c r="VOT38" s="2100"/>
      <c r="VOU38" s="2100"/>
      <c r="VOV38" s="2100"/>
      <c r="VOW38" s="2100"/>
      <c r="VOX38" s="2100"/>
      <c r="VOY38" s="2100"/>
      <c r="VOZ38" s="2100"/>
      <c r="VPA38" s="2100"/>
      <c r="VPB38" s="2100"/>
      <c r="VPC38" s="2100"/>
      <c r="VPD38" s="2100"/>
      <c r="VPE38" s="2100"/>
      <c r="VPF38" s="2100"/>
      <c r="VPG38" s="2100"/>
      <c r="VPH38" s="2100"/>
      <c r="VPI38" s="2100"/>
      <c r="VPJ38" s="2100"/>
      <c r="VPK38" s="2100"/>
      <c r="VPL38" s="2100"/>
      <c r="VPM38" s="2100"/>
      <c r="VPN38" s="2100"/>
      <c r="VPO38" s="2100"/>
      <c r="VPP38" s="2100"/>
      <c r="VPQ38" s="2100"/>
      <c r="VPR38" s="2100"/>
      <c r="VPS38" s="2100"/>
      <c r="VPT38" s="2100"/>
      <c r="VPU38" s="2100"/>
      <c r="VPV38" s="2100"/>
      <c r="VPW38" s="2100"/>
      <c r="VPX38" s="2100"/>
      <c r="VPY38" s="2100"/>
      <c r="VPZ38" s="2100"/>
      <c r="VQA38" s="2100"/>
      <c r="VQB38" s="2100"/>
      <c r="VQC38" s="2100"/>
      <c r="VQD38" s="2100"/>
      <c r="VQE38" s="2100"/>
      <c r="VQF38" s="2100"/>
      <c r="VQG38" s="2100"/>
      <c r="VQH38" s="2100"/>
      <c r="VQI38" s="2100"/>
      <c r="VQJ38" s="2100"/>
      <c r="VQK38" s="2100"/>
      <c r="VQL38" s="2100"/>
      <c r="VQM38" s="2100"/>
      <c r="VQN38" s="2100"/>
      <c r="VQO38" s="2100"/>
      <c r="VQP38" s="2100"/>
      <c r="VQQ38" s="2100"/>
      <c r="VQR38" s="2100"/>
      <c r="VQS38" s="2100"/>
      <c r="VQT38" s="2100"/>
      <c r="VQU38" s="2100"/>
      <c r="VQV38" s="2100"/>
      <c r="VQW38" s="2100"/>
      <c r="VQX38" s="2100"/>
      <c r="VQY38" s="2100"/>
      <c r="VQZ38" s="2100"/>
      <c r="VRA38" s="2100"/>
      <c r="VRB38" s="2100"/>
      <c r="VRC38" s="2100"/>
      <c r="VRD38" s="2100"/>
      <c r="VRE38" s="2100"/>
      <c r="VRF38" s="2100"/>
      <c r="VRG38" s="2100"/>
      <c r="VRH38" s="2100"/>
      <c r="VRI38" s="2100"/>
      <c r="VRJ38" s="2100"/>
      <c r="VRK38" s="2100"/>
      <c r="VRL38" s="2100"/>
      <c r="VRM38" s="2100"/>
      <c r="VRN38" s="2100"/>
      <c r="VRO38" s="2100"/>
      <c r="VRP38" s="2100"/>
      <c r="VRQ38" s="2100"/>
      <c r="VRR38" s="2100"/>
      <c r="VRS38" s="2100"/>
      <c r="VRT38" s="2100"/>
      <c r="VRU38" s="2100"/>
      <c r="VRV38" s="2100"/>
      <c r="VRW38" s="2100"/>
      <c r="VRX38" s="2100"/>
      <c r="VRY38" s="2100"/>
      <c r="VRZ38" s="2100"/>
      <c r="VSA38" s="2100"/>
      <c r="VSB38" s="2100"/>
      <c r="VSC38" s="2100"/>
      <c r="VSD38" s="2100"/>
      <c r="VSE38" s="2100"/>
      <c r="VSF38" s="2100"/>
      <c r="VSG38" s="2100"/>
      <c r="VSH38" s="2100"/>
      <c r="VSI38" s="2100"/>
      <c r="VSJ38" s="2100"/>
      <c r="VSK38" s="2100"/>
      <c r="VSL38" s="2100"/>
      <c r="VSM38" s="2100"/>
      <c r="VSN38" s="2100"/>
      <c r="VSO38" s="2100"/>
      <c r="VSP38" s="2100"/>
      <c r="VSQ38" s="2100"/>
      <c r="VSR38" s="2100"/>
      <c r="VSS38" s="2100"/>
      <c r="VST38" s="2100"/>
      <c r="VSU38" s="2100"/>
      <c r="VSV38" s="2100"/>
      <c r="VSW38" s="2100"/>
      <c r="VSX38" s="2100"/>
      <c r="VSY38" s="2100"/>
      <c r="VSZ38" s="2100"/>
      <c r="VTA38" s="2100"/>
      <c r="VTB38" s="2100"/>
      <c r="VTC38" s="2100"/>
      <c r="VTD38" s="2100"/>
      <c r="VTE38" s="2100"/>
      <c r="VTF38" s="2100"/>
      <c r="VTG38" s="2100"/>
      <c r="VTH38" s="2100"/>
      <c r="VTI38" s="2100"/>
      <c r="VTJ38" s="2100"/>
      <c r="VTK38" s="2100"/>
      <c r="VTL38" s="2100"/>
      <c r="VTM38" s="2100"/>
      <c r="VTN38" s="2100"/>
      <c r="VTO38" s="2100"/>
      <c r="VTP38" s="2100"/>
      <c r="VTQ38" s="2100"/>
      <c r="VTR38" s="2100"/>
      <c r="VTS38" s="2100"/>
      <c r="VTT38" s="2100"/>
      <c r="VTU38" s="2100"/>
      <c r="VTV38" s="2100"/>
      <c r="VTW38" s="2100"/>
      <c r="VTX38" s="2100"/>
      <c r="VTY38" s="2100"/>
      <c r="VTZ38" s="2100"/>
      <c r="VUA38" s="2100"/>
      <c r="VUB38" s="2100"/>
      <c r="VUC38" s="2100"/>
      <c r="VUD38" s="2100"/>
      <c r="VUE38" s="2100"/>
      <c r="VUF38" s="2100"/>
      <c r="VUG38" s="2100"/>
      <c r="VUH38" s="2100"/>
      <c r="VUI38" s="2100"/>
      <c r="VUJ38" s="2100"/>
      <c r="VUK38" s="2100"/>
      <c r="VUL38" s="2100"/>
      <c r="VUM38" s="2100"/>
      <c r="VUN38" s="2100"/>
      <c r="VUO38" s="2100"/>
      <c r="VUP38" s="2100"/>
      <c r="VUQ38" s="2100"/>
      <c r="VUR38" s="2100"/>
      <c r="VUS38" s="2100"/>
      <c r="VUT38" s="2100"/>
      <c r="VUU38" s="2100"/>
      <c r="VUV38" s="2100"/>
      <c r="VUW38" s="2100"/>
      <c r="VUX38" s="2100"/>
      <c r="VUY38" s="2100"/>
      <c r="VUZ38" s="2100"/>
      <c r="VVA38" s="2100"/>
      <c r="VVB38" s="2100"/>
      <c r="VVC38" s="2100"/>
      <c r="VVD38" s="2100"/>
      <c r="VVE38" s="2100"/>
      <c r="VVF38" s="2100"/>
      <c r="VVG38" s="2100"/>
      <c r="VVH38" s="2100"/>
      <c r="VVI38" s="2100"/>
      <c r="VVJ38" s="2100"/>
      <c r="VVK38" s="2100"/>
      <c r="VVL38" s="2100"/>
      <c r="VVM38" s="2100"/>
      <c r="VVN38" s="2100"/>
      <c r="VVO38" s="2100"/>
      <c r="VVP38" s="2100"/>
      <c r="VVQ38" s="2100"/>
      <c r="VVR38" s="2100"/>
      <c r="VVS38" s="2100"/>
      <c r="VVT38" s="2100"/>
      <c r="VVU38" s="2100"/>
      <c r="VVV38" s="2100"/>
      <c r="VVW38" s="2100"/>
      <c r="VVX38" s="2100"/>
      <c r="VVY38" s="2100"/>
      <c r="VVZ38" s="2100"/>
      <c r="VWA38" s="2100"/>
      <c r="VWB38" s="2100"/>
      <c r="VWC38" s="2100"/>
      <c r="VWD38" s="2100"/>
      <c r="VWE38" s="2100"/>
      <c r="VWF38" s="2100"/>
      <c r="VWG38" s="2100"/>
      <c r="VWH38" s="2100"/>
      <c r="VWI38" s="2100"/>
      <c r="VWJ38" s="2100"/>
      <c r="VWK38" s="2100"/>
      <c r="VWL38" s="2100"/>
      <c r="VWM38" s="2100"/>
      <c r="VWN38" s="2100"/>
      <c r="VWO38" s="2100"/>
      <c r="VWP38" s="2100"/>
      <c r="VWQ38" s="2100"/>
      <c r="VWR38" s="2100"/>
      <c r="VWS38" s="2100"/>
      <c r="VWT38" s="2100"/>
      <c r="VWU38" s="2100"/>
      <c r="VWV38" s="2100"/>
      <c r="VWW38" s="2100"/>
      <c r="VWX38" s="2100"/>
      <c r="VWY38" s="2100"/>
      <c r="VWZ38" s="2100"/>
      <c r="VXA38" s="2100"/>
      <c r="VXB38" s="2100"/>
      <c r="VXC38" s="2100"/>
      <c r="VXD38" s="2100"/>
      <c r="VXE38" s="2100"/>
      <c r="VXF38" s="2100"/>
      <c r="VXG38" s="2100"/>
      <c r="VXH38" s="2100"/>
      <c r="VXI38" s="2100"/>
      <c r="VXJ38" s="2100"/>
      <c r="VXK38" s="2100"/>
      <c r="VXL38" s="2100"/>
      <c r="VXM38" s="2100"/>
      <c r="VXN38" s="2100"/>
      <c r="VXO38" s="2100"/>
      <c r="VXP38" s="2100"/>
      <c r="VXQ38" s="2100"/>
      <c r="VXR38" s="2100"/>
      <c r="VXS38" s="2100"/>
      <c r="VXT38" s="2100"/>
      <c r="VXU38" s="2100"/>
      <c r="VXV38" s="2100"/>
      <c r="VXW38" s="2100"/>
      <c r="VXX38" s="2100"/>
      <c r="VXY38" s="2100"/>
      <c r="VXZ38" s="2100"/>
      <c r="VYA38" s="2100"/>
      <c r="VYB38" s="2100"/>
      <c r="VYC38" s="2100"/>
      <c r="VYD38" s="2100"/>
      <c r="VYE38" s="2100"/>
      <c r="VYF38" s="2100"/>
      <c r="VYG38" s="2100"/>
      <c r="VYH38" s="2100"/>
      <c r="VYI38" s="2100"/>
      <c r="VYJ38" s="2100"/>
      <c r="VYK38" s="2100"/>
      <c r="VYL38" s="2100"/>
      <c r="VYM38" s="2100"/>
      <c r="VYN38" s="2100"/>
      <c r="VYO38" s="2100"/>
      <c r="VYP38" s="2100"/>
      <c r="VYQ38" s="2100"/>
      <c r="VYR38" s="2100"/>
      <c r="VYS38" s="2100"/>
      <c r="VYT38" s="2100"/>
      <c r="VYU38" s="2100"/>
      <c r="VYV38" s="2100"/>
      <c r="VYW38" s="2100"/>
      <c r="VYX38" s="2100"/>
      <c r="VYY38" s="2100"/>
      <c r="VYZ38" s="2100"/>
      <c r="VZA38" s="2100"/>
      <c r="VZB38" s="2100"/>
      <c r="VZC38" s="2100"/>
      <c r="VZD38" s="2100"/>
      <c r="VZE38" s="2100"/>
      <c r="VZF38" s="2100"/>
      <c r="VZG38" s="2100"/>
      <c r="VZH38" s="2100"/>
      <c r="VZI38" s="2100"/>
      <c r="VZJ38" s="2100"/>
      <c r="VZK38" s="2100"/>
      <c r="VZL38" s="2100"/>
      <c r="VZM38" s="2100"/>
      <c r="VZN38" s="2100"/>
      <c r="VZO38" s="2100"/>
      <c r="VZP38" s="2100"/>
      <c r="VZQ38" s="2100"/>
      <c r="VZR38" s="2100"/>
      <c r="VZS38" s="2100"/>
      <c r="VZT38" s="2100"/>
      <c r="VZU38" s="2100"/>
      <c r="VZV38" s="2100"/>
      <c r="VZW38" s="2100"/>
      <c r="VZX38" s="2100"/>
      <c r="VZY38" s="2100"/>
      <c r="VZZ38" s="2100"/>
      <c r="WAA38" s="2100"/>
      <c r="WAB38" s="2100"/>
      <c r="WAC38" s="2100"/>
      <c r="WAD38" s="2100"/>
      <c r="WAE38" s="2100"/>
      <c r="WAF38" s="2100"/>
      <c r="WAG38" s="2100"/>
      <c r="WAH38" s="2100"/>
      <c r="WAI38" s="2100"/>
      <c r="WAJ38" s="2100"/>
      <c r="WAK38" s="2100"/>
      <c r="WAL38" s="2100"/>
      <c r="WAM38" s="2100"/>
      <c r="WAN38" s="2100"/>
      <c r="WAO38" s="2100"/>
      <c r="WAP38" s="2100"/>
      <c r="WAQ38" s="2100"/>
      <c r="WAR38" s="2100"/>
      <c r="WAS38" s="2100"/>
      <c r="WAT38" s="2100"/>
      <c r="WAU38" s="2100"/>
      <c r="WAV38" s="2100"/>
      <c r="WAW38" s="2100"/>
      <c r="WAX38" s="2100"/>
      <c r="WAY38" s="2100"/>
      <c r="WAZ38" s="2100"/>
      <c r="WBA38" s="2100"/>
      <c r="WBB38" s="2100"/>
      <c r="WBC38" s="2100"/>
      <c r="WBD38" s="2100"/>
      <c r="WBE38" s="2100"/>
      <c r="WBF38" s="2100"/>
      <c r="WBG38" s="2100"/>
      <c r="WBH38" s="2100"/>
      <c r="WBI38" s="2100"/>
      <c r="WBJ38" s="2100"/>
      <c r="WBK38" s="2100"/>
      <c r="WBL38" s="2100"/>
      <c r="WBM38" s="2100"/>
      <c r="WBN38" s="2100"/>
      <c r="WBO38" s="2100"/>
      <c r="WBP38" s="2100"/>
      <c r="WBQ38" s="2100"/>
      <c r="WBR38" s="2100"/>
      <c r="WBS38" s="2100"/>
      <c r="WBT38" s="2100"/>
      <c r="WBU38" s="2100"/>
      <c r="WBV38" s="2100"/>
      <c r="WBW38" s="2100"/>
      <c r="WBX38" s="2100"/>
      <c r="WBY38" s="2100"/>
      <c r="WBZ38" s="2100"/>
      <c r="WCA38" s="2100"/>
      <c r="WCB38" s="2100"/>
      <c r="WCC38" s="2100"/>
      <c r="WCD38" s="2100"/>
      <c r="WCE38" s="2100"/>
      <c r="WCF38" s="2100"/>
      <c r="WCG38" s="2100"/>
      <c r="WCH38" s="2100"/>
      <c r="WCI38" s="2100"/>
      <c r="WCJ38" s="2100"/>
      <c r="WCK38" s="2100"/>
      <c r="WCL38" s="2100"/>
      <c r="WCM38" s="2100"/>
      <c r="WCN38" s="2100"/>
      <c r="WCO38" s="2100"/>
      <c r="WCP38" s="2100"/>
      <c r="WCQ38" s="2100"/>
      <c r="WCR38" s="2100"/>
      <c r="WCS38" s="2100"/>
      <c r="WCT38" s="2100"/>
      <c r="WCU38" s="2100"/>
      <c r="WCV38" s="2100"/>
      <c r="WCW38" s="2100"/>
      <c r="WCX38" s="2100"/>
      <c r="WCY38" s="2100"/>
      <c r="WCZ38" s="2100"/>
      <c r="WDA38" s="2100"/>
      <c r="WDB38" s="2100"/>
      <c r="WDC38" s="2100"/>
      <c r="WDD38" s="2100"/>
      <c r="WDE38" s="2100"/>
      <c r="WDF38" s="2100"/>
      <c r="WDG38" s="2100"/>
      <c r="WDH38" s="2100"/>
      <c r="WDI38" s="2100"/>
      <c r="WDJ38" s="2100"/>
      <c r="WDK38" s="2100"/>
      <c r="WDL38" s="2100"/>
      <c r="WDM38" s="2100"/>
      <c r="WDN38" s="2100"/>
      <c r="WDO38" s="2100"/>
      <c r="WDP38" s="2100"/>
      <c r="WDQ38" s="2100"/>
      <c r="WDR38" s="2100"/>
      <c r="WDS38" s="2100"/>
      <c r="WDT38" s="2100"/>
      <c r="WDU38" s="2100"/>
      <c r="WDV38" s="2100"/>
      <c r="WDW38" s="2100"/>
      <c r="WDX38" s="2100"/>
      <c r="WDY38" s="2100"/>
      <c r="WDZ38" s="2100"/>
      <c r="WEA38" s="2100"/>
      <c r="WEB38" s="2100"/>
      <c r="WEC38" s="2100"/>
      <c r="WED38" s="2100"/>
      <c r="WEE38" s="2100"/>
      <c r="WEF38" s="2100"/>
      <c r="WEG38" s="2100"/>
      <c r="WEH38" s="2100"/>
      <c r="WEI38" s="2100"/>
      <c r="WEJ38" s="2100"/>
      <c r="WEK38" s="2100"/>
      <c r="WEL38" s="2100"/>
      <c r="WEM38" s="2100"/>
      <c r="WEN38" s="2100"/>
      <c r="WEO38" s="2100"/>
      <c r="WEP38" s="2100"/>
      <c r="WEQ38" s="2100"/>
      <c r="WER38" s="2100"/>
      <c r="WES38" s="2100"/>
      <c r="WET38" s="2100"/>
      <c r="WEU38" s="2100"/>
      <c r="WEV38" s="2100"/>
      <c r="WEW38" s="2100"/>
      <c r="WEX38" s="2100"/>
      <c r="WEY38" s="2100"/>
      <c r="WEZ38" s="2100"/>
      <c r="WFA38" s="2100"/>
      <c r="WFB38" s="2100"/>
      <c r="WFC38" s="2100"/>
      <c r="WFD38" s="2100"/>
      <c r="WFE38" s="2100"/>
      <c r="WFF38" s="2100"/>
      <c r="WFG38" s="2100"/>
      <c r="WFH38" s="2100"/>
      <c r="WFI38" s="2100"/>
      <c r="WFJ38" s="2100"/>
      <c r="WFK38" s="2100"/>
      <c r="WFL38" s="2100"/>
      <c r="WFM38" s="2100"/>
      <c r="WFN38" s="2100"/>
      <c r="WFO38" s="2100"/>
      <c r="WFP38" s="2100"/>
      <c r="WFQ38" s="2100"/>
      <c r="WFR38" s="2100"/>
      <c r="WFS38" s="2100"/>
      <c r="WFT38" s="2100"/>
      <c r="WFU38" s="2100"/>
      <c r="WFV38" s="2100"/>
      <c r="WFW38" s="2100"/>
      <c r="WFX38" s="2100"/>
      <c r="WFY38" s="2100"/>
      <c r="WFZ38" s="2100"/>
      <c r="WGA38" s="2100"/>
      <c r="WGB38" s="2100"/>
      <c r="WGC38" s="2100"/>
      <c r="WGD38" s="2100"/>
      <c r="WGE38" s="2100"/>
      <c r="WGF38" s="2100"/>
      <c r="WGG38" s="2100"/>
      <c r="WGH38" s="2100"/>
      <c r="WGI38" s="2100"/>
      <c r="WGJ38" s="2100"/>
      <c r="WGK38" s="2100"/>
      <c r="WGL38" s="2100"/>
      <c r="WGM38" s="2100"/>
      <c r="WGN38" s="2100"/>
      <c r="WGO38" s="2100"/>
      <c r="WGP38" s="2100"/>
      <c r="WGQ38" s="2100"/>
      <c r="WGR38" s="2100"/>
      <c r="WGS38" s="2100"/>
      <c r="WGT38" s="2100"/>
      <c r="WGU38" s="2100"/>
      <c r="WGV38" s="2100"/>
      <c r="WGW38" s="2100"/>
      <c r="WGX38" s="2100"/>
      <c r="WGY38" s="2100"/>
      <c r="WGZ38" s="2100"/>
      <c r="WHA38" s="2100"/>
      <c r="WHB38" s="2100"/>
      <c r="WHC38" s="2100"/>
      <c r="WHD38" s="2100"/>
      <c r="WHE38" s="2100"/>
      <c r="WHF38" s="2100"/>
      <c r="WHG38" s="2100"/>
      <c r="WHH38" s="2100"/>
      <c r="WHI38" s="2100"/>
      <c r="WHJ38" s="2100"/>
      <c r="WHK38" s="2100"/>
      <c r="WHL38" s="2100"/>
      <c r="WHM38" s="2100"/>
      <c r="WHN38" s="2100"/>
      <c r="WHO38" s="2100"/>
      <c r="WHP38" s="2100"/>
      <c r="WHQ38" s="2100"/>
      <c r="WHR38" s="2100"/>
      <c r="WHS38" s="2100"/>
      <c r="WHT38" s="2100"/>
      <c r="WHU38" s="2100"/>
      <c r="WHV38" s="2100"/>
      <c r="WHW38" s="2100"/>
      <c r="WHX38" s="2100"/>
      <c r="WHY38" s="2100"/>
      <c r="WHZ38" s="2100"/>
      <c r="WIA38" s="2100"/>
      <c r="WIB38" s="2100"/>
      <c r="WIC38" s="2100"/>
      <c r="WID38" s="2100"/>
      <c r="WIE38" s="2100"/>
      <c r="WIF38" s="2100"/>
      <c r="WIG38" s="2100"/>
      <c r="WIH38" s="2100"/>
      <c r="WII38" s="2100"/>
      <c r="WIJ38" s="2100"/>
      <c r="WIK38" s="2100"/>
      <c r="WIL38" s="2100"/>
      <c r="WIM38" s="2100"/>
      <c r="WIN38" s="2100"/>
      <c r="WIO38" s="2100"/>
      <c r="WIP38" s="2100"/>
      <c r="WIQ38" s="2100"/>
      <c r="WIR38" s="2100"/>
      <c r="WIS38" s="2100"/>
      <c r="WIT38" s="2100"/>
      <c r="WIU38" s="2100"/>
      <c r="WIV38" s="2100"/>
      <c r="WIW38" s="2100"/>
      <c r="WIX38" s="2100"/>
      <c r="WIY38" s="2100"/>
      <c r="WIZ38" s="2100"/>
      <c r="WJA38" s="2100"/>
      <c r="WJB38" s="2100"/>
      <c r="WJC38" s="2100"/>
      <c r="WJD38" s="2100"/>
      <c r="WJE38" s="2100"/>
      <c r="WJF38" s="2100"/>
      <c r="WJG38" s="2100"/>
      <c r="WJH38" s="2100"/>
      <c r="WJI38" s="2100"/>
      <c r="WJJ38" s="2100"/>
      <c r="WJK38" s="2100"/>
      <c r="WJL38" s="2100"/>
      <c r="WJM38" s="2100"/>
      <c r="WJN38" s="2100"/>
      <c r="WJO38" s="2100"/>
      <c r="WJP38" s="2100"/>
      <c r="WJQ38" s="2100"/>
      <c r="WJR38" s="2100"/>
      <c r="WJS38" s="2100"/>
      <c r="WJT38" s="2100"/>
      <c r="WJU38" s="2100"/>
      <c r="WJV38" s="2100"/>
      <c r="WJW38" s="2100"/>
      <c r="WJX38" s="2100"/>
      <c r="WJY38" s="2100"/>
      <c r="WJZ38" s="2100"/>
      <c r="WKA38" s="2100"/>
      <c r="WKB38" s="2100"/>
      <c r="WKC38" s="2100"/>
      <c r="WKD38" s="2100"/>
      <c r="WKE38" s="2100"/>
      <c r="WKF38" s="2100"/>
      <c r="WKG38" s="2100"/>
      <c r="WKH38" s="2100"/>
      <c r="WKI38" s="2100"/>
      <c r="WKJ38" s="2100"/>
      <c r="WKK38" s="2100"/>
      <c r="WKL38" s="2100"/>
      <c r="WKM38" s="2100"/>
      <c r="WKN38" s="2100"/>
      <c r="WKO38" s="2100"/>
      <c r="WKP38" s="2100"/>
      <c r="WKQ38" s="2100"/>
      <c r="WKR38" s="2100"/>
      <c r="WKS38" s="2100"/>
      <c r="WKT38" s="2100"/>
      <c r="WKU38" s="2100"/>
      <c r="WKV38" s="2100"/>
      <c r="WKW38" s="2100"/>
      <c r="WKX38" s="2100"/>
      <c r="WKY38" s="2100"/>
      <c r="WKZ38" s="2100"/>
      <c r="WLA38" s="2100"/>
      <c r="WLB38" s="2100"/>
      <c r="WLC38" s="2100"/>
      <c r="WLD38" s="2100"/>
      <c r="WLE38" s="2100"/>
      <c r="WLF38" s="2100"/>
      <c r="WLG38" s="2100"/>
      <c r="WLH38" s="2100"/>
      <c r="WLI38" s="2100"/>
      <c r="WLJ38" s="2100"/>
      <c r="WLK38" s="2100"/>
      <c r="WLL38" s="2100"/>
      <c r="WLM38" s="2100"/>
      <c r="WLN38" s="2100"/>
      <c r="WLO38" s="2100"/>
      <c r="WLP38" s="2100"/>
      <c r="WLQ38" s="2100"/>
      <c r="WLR38" s="2100"/>
      <c r="WLS38" s="2100"/>
      <c r="WLT38" s="2100"/>
      <c r="WLU38" s="2100"/>
      <c r="WLV38" s="2100"/>
      <c r="WLW38" s="2100"/>
      <c r="WLX38" s="2100"/>
      <c r="WLY38" s="2100"/>
      <c r="WLZ38" s="2100"/>
      <c r="WMA38" s="2100"/>
      <c r="WMB38" s="2100"/>
      <c r="WMC38" s="2100"/>
      <c r="WMD38" s="2100"/>
      <c r="WME38" s="2100"/>
      <c r="WMF38" s="2100"/>
      <c r="WMG38" s="2100"/>
      <c r="WMH38" s="2100"/>
      <c r="WMI38" s="2100"/>
      <c r="WMJ38" s="2100"/>
      <c r="WMK38" s="2100"/>
      <c r="WML38" s="2100"/>
      <c r="WMM38" s="2100"/>
      <c r="WMN38" s="2100"/>
      <c r="WMO38" s="2100"/>
      <c r="WMP38" s="2100"/>
      <c r="WMQ38" s="2100"/>
      <c r="WMR38" s="2100"/>
      <c r="WMS38" s="2100"/>
      <c r="WMT38" s="2100"/>
      <c r="WMU38" s="2100"/>
      <c r="WMV38" s="2100"/>
      <c r="WMW38" s="2100"/>
      <c r="WMX38" s="2100"/>
      <c r="WMY38" s="2100"/>
      <c r="WMZ38" s="2100"/>
      <c r="WNA38" s="2100"/>
      <c r="WNB38" s="2100"/>
      <c r="WNC38" s="2100"/>
      <c r="WND38" s="2100"/>
      <c r="WNE38" s="2100"/>
      <c r="WNF38" s="2100"/>
      <c r="WNG38" s="2100"/>
      <c r="WNH38" s="2100"/>
      <c r="WNI38" s="2100"/>
      <c r="WNJ38" s="2100"/>
      <c r="WNK38" s="2100"/>
      <c r="WNL38" s="2100"/>
      <c r="WNM38" s="2100"/>
      <c r="WNN38" s="2100"/>
      <c r="WNO38" s="2100"/>
      <c r="WNP38" s="2100"/>
      <c r="WNQ38" s="2100"/>
      <c r="WNR38" s="2100"/>
      <c r="WNS38" s="2100"/>
      <c r="WNT38" s="2100"/>
      <c r="WNU38" s="2100"/>
      <c r="WNV38" s="2100"/>
      <c r="WNW38" s="2100"/>
      <c r="WNX38" s="2100"/>
      <c r="WNY38" s="2100"/>
      <c r="WNZ38" s="2100"/>
      <c r="WOA38" s="2100"/>
      <c r="WOB38" s="2100"/>
      <c r="WOC38" s="2100"/>
      <c r="WOD38" s="2100"/>
      <c r="WOE38" s="2100"/>
      <c r="WOF38" s="2100"/>
      <c r="WOG38" s="2100"/>
      <c r="WOH38" s="2100"/>
      <c r="WOI38" s="2100"/>
      <c r="WOJ38" s="2100"/>
      <c r="WOK38" s="2100"/>
      <c r="WOL38" s="2100"/>
      <c r="WOM38" s="2100"/>
      <c r="WON38" s="2100"/>
      <c r="WOO38" s="2100"/>
      <c r="WOP38" s="2100"/>
      <c r="WOQ38" s="2100"/>
      <c r="WOR38" s="2100"/>
      <c r="WOS38" s="2100"/>
      <c r="WOT38" s="2100"/>
      <c r="WOU38" s="2100"/>
      <c r="WOV38" s="2100"/>
      <c r="WOW38" s="2100"/>
      <c r="WOX38" s="2100"/>
      <c r="WOY38" s="2100"/>
      <c r="WOZ38" s="2100"/>
      <c r="WPA38" s="2100"/>
      <c r="WPB38" s="2100"/>
      <c r="WPC38" s="2100"/>
      <c r="WPD38" s="2100"/>
      <c r="WPE38" s="2100"/>
      <c r="WPF38" s="2100"/>
      <c r="WPG38" s="2100"/>
      <c r="WPH38" s="2100"/>
      <c r="WPI38" s="2100"/>
      <c r="WPJ38" s="2100"/>
      <c r="WPK38" s="2100"/>
      <c r="WPL38" s="2100"/>
      <c r="WPM38" s="2100"/>
      <c r="WPN38" s="2100"/>
      <c r="WPO38" s="2100"/>
      <c r="WPP38" s="2100"/>
      <c r="WPQ38" s="2100"/>
      <c r="WPR38" s="2100"/>
      <c r="WPS38" s="2100"/>
      <c r="WPT38" s="2100"/>
      <c r="WPU38" s="2100"/>
      <c r="WPV38" s="2100"/>
      <c r="WPW38" s="2100"/>
      <c r="WPX38" s="2100"/>
      <c r="WPY38" s="2100"/>
      <c r="WPZ38" s="2100"/>
      <c r="WQA38" s="2100"/>
      <c r="WQB38" s="2100"/>
      <c r="WQC38" s="2100"/>
      <c r="WQD38" s="2100"/>
      <c r="WQE38" s="2100"/>
      <c r="WQF38" s="2100"/>
      <c r="WQG38" s="2100"/>
      <c r="WQH38" s="2100"/>
      <c r="WQI38" s="2100"/>
      <c r="WQJ38" s="2100"/>
      <c r="WQK38" s="2100"/>
      <c r="WQL38" s="2100"/>
      <c r="WQM38" s="2100"/>
      <c r="WQN38" s="2100"/>
      <c r="WQO38" s="2100"/>
      <c r="WQP38" s="2100"/>
      <c r="WQQ38" s="2100"/>
      <c r="WQR38" s="2100"/>
      <c r="WQS38" s="2100"/>
      <c r="WQT38" s="2100"/>
      <c r="WQU38" s="2100"/>
      <c r="WQV38" s="2100"/>
      <c r="WQW38" s="2100"/>
      <c r="WQX38" s="2100"/>
      <c r="WQY38" s="2100"/>
      <c r="WQZ38" s="2100"/>
      <c r="WRA38" s="2100"/>
      <c r="WRB38" s="2100"/>
      <c r="WRC38" s="2100"/>
      <c r="WRD38" s="2100"/>
      <c r="WRE38" s="2100"/>
      <c r="WRF38" s="2100"/>
      <c r="WRG38" s="2100"/>
      <c r="WRH38" s="2100"/>
      <c r="WRI38" s="2100"/>
      <c r="WRJ38" s="2100"/>
      <c r="WRK38" s="2100"/>
      <c r="WRL38" s="2100"/>
      <c r="WRM38" s="2100"/>
      <c r="WRN38" s="2100"/>
      <c r="WRO38" s="2100"/>
      <c r="WRP38" s="2100"/>
      <c r="WRQ38" s="2100"/>
      <c r="WRR38" s="2100"/>
      <c r="WRS38" s="2100"/>
      <c r="WRT38" s="2100"/>
      <c r="WRU38" s="2100"/>
      <c r="WRV38" s="2100"/>
      <c r="WRW38" s="2100"/>
      <c r="WRX38" s="2100"/>
      <c r="WRY38" s="2100"/>
      <c r="WRZ38" s="2100"/>
      <c r="WSA38" s="2100"/>
      <c r="WSB38" s="2100"/>
      <c r="WSC38" s="2100"/>
      <c r="WSD38" s="2100"/>
      <c r="WSE38" s="2100"/>
      <c r="WSF38" s="2100"/>
      <c r="WSG38" s="2100"/>
      <c r="WSH38" s="2100"/>
      <c r="WSI38" s="2100"/>
      <c r="WSJ38" s="2100"/>
      <c r="WSK38" s="2100"/>
      <c r="WSL38" s="2100"/>
      <c r="WSM38" s="2100"/>
      <c r="WSN38" s="2100"/>
      <c r="WSO38" s="2100"/>
      <c r="WSP38" s="2100"/>
      <c r="WSQ38" s="2100"/>
      <c r="WSR38" s="2100"/>
      <c r="WSS38" s="2100"/>
      <c r="WST38" s="2100"/>
      <c r="WSU38" s="2100"/>
      <c r="WSV38" s="2100"/>
      <c r="WSW38" s="2100"/>
      <c r="WSX38" s="2100"/>
      <c r="WSY38" s="2100"/>
      <c r="WSZ38" s="2100"/>
      <c r="WTA38" s="2100"/>
      <c r="WTB38" s="2100"/>
      <c r="WTC38" s="2100"/>
      <c r="WTD38" s="2100"/>
      <c r="WTE38" s="2100"/>
      <c r="WTF38" s="2100"/>
      <c r="WTG38" s="2100"/>
      <c r="WTH38" s="2100"/>
      <c r="WTI38" s="2100"/>
      <c r="WTJ38" s="2100"/>
      <c r="WTK38" s="2100"/>
      <c r="WTL38" s="2100"/>
      <c r="WTM38" s="2100"/>
      <c r="WTN38" s="2100"/>
      <c r="WTO38" s="2100"/>
      <c r="WTP38" s="2100"/>
      <c r="WTQ38" s="2100"/>
      <c r="WTR38" s="2100"/>
      <c r="WTS38" s="2100"/>
      <c r="WTT38" s="2100"/>
      <c r="WTU38" s="2100"/>
      <c r="WTV38" s="2100"/>
      <c r="WTW38" s="2100"/>
      <c r="WTX38" s="2100"/>
      <c r="WTY38" s="2100"/>
      <c r="WTZ38" s="2100"/>
      <c r="WUA38" s="2100"/>
      <c r="WUB38" s="2100"/>
      <c r="WUC38" s="2100"/>
      <c r="WUD38" s="2100"/>
      <c r="WUE38" s="2100"/>
      <c r="WUF38" s="2100"/>
      <c r="WUG38" s="2100"/>
      <c r="WUH38" s="2100"/>
      <c r="WUI38" s="2100"/>
      <c r="WUJ38" s="2100"/>
      <c r="WUK38" s="2100"/>
      <c r="WUL38" s="2100"/>
      <c r="WUM38" s="2100"/>
      <c r="WUN38" s="2100"/>
      <c r="WUO38" s="2100"/>
      <c r="WUP38" s="2100"/>
      <c r="WUQ38" s="2100"/>
      <c r="WUR38" s="2100"/>
      <c r="WUS38" s="2100"/>
      <c r="WUT38" s="2100"/>
      <c r="WUU38" s="2100"/>
      <c r="WUV38" s="2100"/>
      <c r="WUW38" s="2100"/>
      <c r="WUX38" s="2100"/>
      <c r="WUY38" s="2100"/>
      <c r="WUZ38" s="2100"/>
      <c r="WVA38" s="2100"/>
      <c r="WVB38" s="2100"/>
      <c r="WVC38" s="2100"/>
      <c r="WVD38" s="2100"/>
      <c r="WVE38" s="2100"/>
      <c r="WVF38" s="2100"/>
      <c r="WVG38" s="2100"/>
      <c r="WVH38" s="2100"/>
      <c r="WVI38" s="2100"/>
      <c r="WVJ38" s="2100"/>
      <c r="WVK38" s="2100"/>
      <c r="WVL38" s="2100"/>
      <c r="WVM38" s="2100"/>
      <c r="WVN38" s="2100"/>
      <c r="WVO38" s="2100"/>
      <c r="WVP38" s="2100"/>
      <c r="WVQ38" s="2100"/>
      <c r="WVR38" s="2100"/>
      <c r="WVS38" s="2100"/>
      <c r="WVT38" s="2100"/>
      <c r="WVU38" s="2100"/>
      <c r="WVV38" s="2100"/>
      <c r="WVW38" s="2100"/>
      <c r="WVX38" s="2100"/>
      <c r="WVY38" s="2100"/>
      <c r="WVZ38" s="2100"/>
      <c r="WWA38" s="2100"/>
      <c r="WWB38" s="2100"/>
      <c r="WWC38" s="2100"/>
      <c r="WWD38" s="2100"/>
      <c r="WWE38" s="2100"/>
      <c r="WWF38" s="2100"/>
      <c r="WWG38" s="2100"/>
      <c r="WWH38" s="2100"/>
      <c r="WWI38" s="2100"/>
      <c r="WWJ38" s="2100"/>
      <c r="WWK38" s="2100"/>
      <c r="WWL38" s="2100"/>
      <c r="WWM38" s="2100"/>
      <c r="WWN38" s="2100"/>
      <c r="WWO38" s="2100"/>
      <c r="WWP38" s="2100"/>
      <c r="WWQ38" s="2100"/>
      <c r="WWR38" s="2100"/>
      <c r="WWS38" s="2100"/>
      <c r="WWT38" s="2100"/>
      <c r="WWU38" s="2100"/>
      <c r="WWV38" s="2100"/>
      <c r="WWW38" s="2100"/>
      <c r="WWX38" s="2100"/>
      <c r="WWY38" s="2100"/>
      <c r="WWZ38" s="2100"/>
      <c r="WXA38" s="2100"/>
      <c r="WXB38" s="2100"/>
      <c r="WXC38" s="2100"/>
      <c r="WXD38" s="2100"/>
      <c r="WXE38" s="2100"/>
      <c r="WXF38" s="2100"/>
      <c r="WXG38" s="2100"/>
      <c r="WXH38" s="2100"/>
      <c r="WXI38" s="2100"/>
      <c r="WXJ38" s="2100"/>
      <c r="WXK38" s="2100"/>
      <c r="WXL38" s="2100"/>
      <c r="WXM38" s="2100"/>
      <c r="WXN38" s="2100"/>
      <c r="WXO38" s="2100"/>
      <c r="WXP38" s="2100"/>
      <c r="WXQ38" s="2100"/>
      <c r="WXR38" s="2100"/>
      <c r="WXS38" s="2100"/>
      <c r="WXT38" s="2100"/>
      <c r="WXU38" s="2100"/>
      <c r="WXV38" s="2100"/>
      <c r="WXW38" s="2100"/>
      <c r="WXX38" s="2100"/>
      <c r="WXY38" s="2100"/>
      <c r="WXZ38" s="2100"/>
      <c r="WYA38" s="2100"/>
      <c r="WYB38" s="2100"/>
      <c r="WYC38" s="2100"/>
      <c r="WYD38" s="2100"/>
      <c r="WYE38" s="2100"/>
      <c r="WYF38" s="2100"/>
      <c r="WYG38" s="2100"/>
      <c r="WYH38" s="2100"/>
      <c r="WYI38" s="2100"/>
      <c r="WYJ38" s="2100"/>
      <c r="WYK38" s="2100"/>
      <c r="WYL38" s="2100"/>
      <c r="WYM38" s="2100"/>
      <c r="WYN38" s="2100"/>
      <c r="WYO38" s="2100"/>
      <c r="WYP38" s="2100"/>
      <c r="WYQ38" s="2100"/>
      <c r="WYR38" s="2100"/>
      <c r="WYS38" s="2100"/>
      <c r="WYT38" s="2100"/>
      <c r="WYU38" s="2100"/>
      <c r="WYV38" s="2100"/>
      <c r="WYW38" s="2100"/>
      <c r="WYX38" s="2100"/>
      <c r="WYY38" s="2100"/>
      <c r="WYZ38" s="2100"/>
      <c r="WZA38" s="2100"/>
      <c r="WZB38" s="2100"/>
      <c r="WZC38" s="2100"/>
      <c r="WZD38" s="2100"/>
      <c r="WZE38" s="2100"/>
      <c r="WZF38" s="2100"/>
      <c r="WZG38" s="2100"/>
      <c r="WZH38" s="2100"/>
      <c r="WZI38" s="2100"/>
      <c r="WZJ38" s="2100"/>
      <c r="WZK38" s="2100"/>
      <c r="WZL38" s="2100"/>
      <c r="WZM38" s="2100"/>
      <c r="WZN38" s="2100"/>
      <c r="WZO38" s="2100"/>
      <c r="WZP38" s="2100"/>
      <c r="WZQ38" s="2100"/>
      <c r="WZR38" s="2100"/>
      <c r="WZS38" s="2100"/>
      <c r="WZT38" s="2100"/>
      <c r="WZU38" s="2100"/>
      <c r="WZV38" s="2100"/>
      <c r="WZW38" s="2100"/>
      <c r="WZX38" s="2100"/>
      <c r="WZY38" s="2100"/>
      <c r="WZZ38" s="2100"/>
      <c r="XAA38" s="2100"/>
      <c r="XAB38" s="2100"/>
      <c r="XAC38" s="2100"/>
      <c r="XAD38" s="2100"/>
      <c r="XAE38" s="2100"/>
      <c r="XAF38" s="2100"/>
      <c r="XAG38" s="2100"/>
      <c r="XAH38" s="2100"/>
      <c r="XAI38" s="2100"/>
      <c r="XAJ38" s="2100"/>
      <c r="XAK38" s="2100"/>
      <c r="XAL38" s="2100"/>
      <c r="XAM38" s="2100"/>
      <c r="XAN38" s="2100"/>
      <c r="XAO38" s="2100"/>
      <c r="XAP38" s="2100"/>
      <c r="XAQ38" s="2100"/>
      <c r="XAR38" s="2100"/>
      <c r="XAS38" s="2100"/>
      <c r="XAT38" s="2100"/>
      <c r="XAU38" s="2100"/>
      <c r="XAV38" s="2100"/>
      <c r="XAW38" s="2100"/>
      <c r="XAX38" s="2100"/>
      <c r="XAY38" s="2100"/>
      <c r="XAZ38" s="2100"/>
      <c r="XBA38" s="2100"/>
      <c r="XBB38" s="2100"/>
      <c r="XBC38" s="2100"/>
      <c r="XBD38" s="2100"/>
      <c r="XBE38" s="2100"/>
      <c r="XBF38" s="2100"/>
      <c r="XBG38" s="2100"/>
      <c r="XBH38" s="2100"/>
      <c r="XBI38" s="2100"/>
      <c r="XBJ38" s="2100"/>
      <c r="XBK38" s="2100"/>
      <c r="XBL38" s="2100"/>
      <c r="XBM38" s="2100"/>
      <c r="XBN38" s="2100"/>
      <c r="XBO38" s="2100"/>
      <c r="XBP38" s="2100"/>
      <c r="XBQ38" s="2100"/>
      <c r="XBR38" s="2100"/>
      <c r="XBS38" s="2100"/>
      <c r="XBT38" s="2100"/>
      <c r="XBU38" s="2100"/>
      <c r="XBV38" s="2100"/>
      <c r="XBW38" s="2100"/>
      <c r="XBX38" s="2100"/>
      <c r="XBY38" s="2100"/>
      <c r="XBZ38" s="2100"/>
      <c r="XCA38" s="2100"/>
      <c r="XCB38" s="2100"/>
      <c r="XCC38" s="2100"/>
      <c r="XCD38" s="2100"/>
      <c r="XCE38" s="2100"/>
      <c r="XCF38" s="2100"/>
      <c r="XCG38" s="2100"/>
      <c r="XCH38" s="2100"/>
      <c r="XCI38" s="2100"/>
      <c r="XCJ38" s="2100"/>
      <c r="XCK38" s="2100"/>
      <c r="XCL38" s="2100"/>
      <c r="XCM38" s="2100"/>
      <c r="XCN38" s="2100"/>
      <c r="XCO38" s="2100"/>
      <c r="XCP38" s="2100"/>
      <c r="XCQ38" s="2100"/>
      <c r="XCR38" s="2100"/>
      <c r="XCS38" s="2100"/>
      <c r="XCT38" s="2100"/>
      <c r="XCU38" s="2100"/>
      <c r="XCV38" s="2100"/>
      <c r="XCW38" s="2100"/>
      <c r="XCX38" s="2100"/>
      <c r="XCY38" s="2100"/>
      <c r="XCZ38" s="2100"/>
      <c r="XDA38" s="2100"/>
      <c r="XDB38" s="2100"/>
      <c r="XDC38" s="2100"/>
      <c r="XDD38" s="2100"/>
      <c r="XDE38" s="2100"/>
      <c r="XDF38" s="2100"/>
      <c r="XDG38" s="2100"/>
      <c r="XDH38" s="2100"/>
      <c r="XDI38" s="2100"/>
      <c r="XDJ38" s="2100"/>
      <c r="XDK38" s="2100"/>
      <c r="XDL38" s="2100"/>
      <c r="XDM38" s="2100"/>
      <c r="XDN38" s="2100"/>
      <c r="XDO38" s="2100"/>
      <c r="XDP38" s="2100"/>
      <c r="XDQ38" s="2100"/>
      <c r="XDR38" s="2100"/>
      <c r="XDS38" s="2100"/>
      <c r="XDT38" s="2100"/>
      <c r="XDU38" s="2100"/>
      <c r="XDV38" s="2100"/>
      <c r="XDW38" s="2100"/>
      <c r="XDX38" s="2100"/>
      <c r="XDY38" s="2100"/>
      <c r="XDZ38" s="2100"/>
      <c r="XEA38" s="2100"/>
      <c r="XEB38" s="2100"/>
      <c r="XEC38" s="2100"/>
      <c r="XED38" s="2100"/>
      <c r="XEE38" s="2100"/>
      <c r="XEF38" s="2100"/>
      <c r="XEG38" s="2100"/>
      <c r="XEH38" s="2100"/>
      <c r="XEI38" s="2100"/>
      <c r="XEJ38" s="2100"/>
      <c r="XEK38" s="2100"/>
      <c r="XEL38" s="2100"/>
      <c r="XEM38" s="2100"/>
      <c r="XEN38" s="2100"/>
      <c r="XEO38" s="2100"/>
      <c r="XEP38" s="2100"/>
      <c r="XEQ38" s="2100"/>
      <c r="XER38" s="2100"/>
      <c r="XES38" s="2100"/>
      <c r="XET38" s="2100"/>
      <c r="XEU38" s="2100"/>
      <c r="XEV38" s="2100"/>
      <c r="XEW38" s="2100"/>
      <c r="XEX38" s="2100"/>
      <c r="XEY38" s="2100"/>
      <c r="XEZ38" s="2100"/>
      <c r="XFA38" s="2100"/>
      <c r="XFC38" s="2100"/>
      <c r="XFD38" s="2100"/>
    </row>
    <row r="39" ht="70" customHeight="1" spans="1:50">
      <c r="A39" s="1958">
        <f t="shared" si="13"/>
        <v>37</v>
      </c>
      <c r="B39" s="1988" t="s">
        <v>249</v>
      </c>
      <c r="C39" s="179" t="s">
        <v>107</v>
      </c>
      <c r="D39" s="179" t="s">
        <v>250</v>
      </c>
      <c r="E39" s="453" t="s">
        <v>202</v>
      </c>
      <c r="F39" s="1902">
        <v>23</v>
      </c>
      <c r="G39" s="1906">
        <v>0</v>
      </c>
      <c r="H39" s="1906">
        <v>0</v>
      </c>
      <c r="I39" s="1906">
        <v>0</v>
      </c>
      <c r="J39" s="1906">
        <v>0</v>
      </c>
      <c r="K39" s="1906">
        <v>0</v>
      </c>
      <c r="L39" s="1906">
        <v>0.6</v>
      </c>
      <c r="M39" s="1906">
        <v>0</v>
      </c>
      <c r="N39" s="1906">
        <v>0.6</v>
      </c>
      <c r="O39" s="2009" t="s">
        <v>251</v>
      </c>
      <c r="P39" s="1906"/>
      <c r="Q39" s="1906"/>
      <c r="R39" s="1929"/>
      <c r="S39" s="620"/>
      <c r="T39" s="179">
        <v>0</v>
      </c>
      <c r="U39" s="2033">
        <v>3900</v>
      </c>
      <c r="V39" s="31">
        <f>(U39/31*23)</f>
        <v>2893.54838709677</v>
      </c>
      <c r="W39" s="1628">
        <v>0</v>
      </c>
      <c r="X39" s="1628">
        <v>0</v>
      </c>
      <c r="Y39" s="1628">
        <v>0</v>
      </c>
      <c r="Z39" s="31">
        <v>0</v>
      </c>
      <c r="AA39" s="1628">
        <v>0</v>
      </c>
      <c r="AB39" s="31">
        <f>(U39/31*0.6)</f>
        <v>75.4838709677419</v>
      </c>
      <c r="AC39" s="2050"/>
      <c r="AD39" s="2051"/>
      <c r="AE39" s="179">
        <v>0</v>
      </c>
      <c r="AF39" s="23"/>
      <c r="AG39" s="13">
        <v>0</v>
      </c>
      <c r="AH39" s="2030">
        <v>0</v>
      </c>
      <c r="AI39" s="2030">
        <v>0</v>
      </c>
      <c r="AJ39" s="2030">
        <v>0</v>
      </c>
      <c r="AK39" s="2057">
        <f t="shared" si="5"/>
        <v>2969.03225806451</v>
      </c>
      <c r="AL39" s="2058">
        <f t="shared" si="14"/>
        <v>0</v>
      </c>
      <c r="AM39" s="1633">
        <f t="shared" ref="AM39:AM46" si="16">U39/30*AL39</f>
        <v>0</v>
      </c>
      <c r="AN39" s="2058">
        <f t="shared" si="15"/>
        <v>0</v>
      </c>
      <c r="AO39" s="40"/>
      <c r="AP39" s="40"/>
      <c r="AQ39" s="40"/>
      <c r="AR39" s="40"/>
      <c r="AS39" s="40"/>
      <c r="AT39" s="41">
        <f t="shared" si="3"/>
        <v>0</v>
      </c>
      <c r="AU39" s="41">
        <f t="shared" si="7"/>
        <v>2969.03225806451</v>
      </c>
      <c r="AV39" s="2070"/>
      <c r="AW39" s="13"/>
      <c r="AX39" s="2101" t="s">
        <v>251</v>
      </c>
    </row>
    <row r="40" customHeight="1" spans="1:50">
      <c r="A40" s="1958">
        <f t="shared" si="13"/>
        <v>38</v>
      </c>
      <c r="B40" s="2000" t="s">
        <v>252</v>
      </c>
      <c r="C40" s="179" t="s">
        <v>253</v>
      </c>
      <c r="D40" s="179" t="s">
        <v>254</v>
      </c>
      <c r="E40" s="1768" t="s">
        <v>53</v>
      </c>
      <c r="F40" s="1902">
        <v>31</v>
      </c>
      <c r="G40" s="965">
        <v>0</v>
      </c>
      <c r="H40" s="965">
        <v>0</v>
      </c>
      <c r="I40" s="965">
        <v>0</v>
      </c>
      <c r="J40" s="965">
        <v>0</v>
      </c>
      <c r="K40" s="965">
        <v>0</v>
      </c>
      <c r="L40" s="965">
        <v>0</v>
      </c>
      <c r="M40" s="965">
        <v>0</v>
      </c>
      <c r="N40" s="965">
        <v>0</v>
      </c>
      <c r="O40" s="179" t="s">
        <v>54</v>
      </c>
      <c r="P40" s="965">
        <v>0</v>
      </c>
      <c r="Q40" s="965">
        <v>0</v>
      </c>
      <c r="R40" s="965">
        <v>0</v>
      </c>
      <c r="S40" s="208"/>
      <c r="T40" s="179">
        <v>0</v>
      </c>
      <c r="U40" s="2039">
        <v>545</v>
      </c>
      <c r="V40" s="31">
        <v>545</v>
      </c>
      <c r="W40" s="1628">
        <v>0</v>
      </c>
      <c r="X40" s="1628">
        <v>0</v>
      </c>
      <c r="Y40" s="1628">
        <v>0</v>
      </c>
      <c r="Z40" s="31">
        <v>0</v>
      </c>
      <c r="AA40" s="1628">
        <v>0</v>
      </c>
      <c r="AB40" s="31">
        <v>0</v>
      </c>
      <c r="AC40" s="2050"/>
      <c r="AD40" s="2051"/>
      <c r="AE40" s="179">
        <v>0</v>
      </c>
      <c r="AF40" s="23"/>
      <c r="AG40" s="13"/>
      <c r="AH40" s="2030">
        <v>0</v>
      </c>
      <c r="AI40" s="2030">
        <v>0</v>
      </c>
      <c r="AJ40" s="2030">
        <v>0</v>
      </c>
      <c r="AK40" s="2057">
        <f t="shared" si="5"/>
        <v>545</v>
      </c>
      <c r="AL40" s="2058">
        <f t="shared" si="14"/>
        <v>0</v>
      </c>
      <c r="AM40" s="1633">
        <f t="shared" si="16"/>
        <v>0</v>
      </c>
      <c r="AN40" s="2058">
        <f t="shared" si="15"/>
        <v>0</v>
      </c>
      <c r="AO40" s="40"/>
      <c r="AP40" s="40">
        <v>445</v>
      </c>
      <c r="AQ40" s="40">
        <v>100</v>
      </c>
      <c r="AR40" s="40"/>
      <c r="AS40" s="40"/>
      <c r="AT40" s="41">
        <f t="shared" si="3"/>
        <v>545</v>
      </c>
      <c r="AU40" s="41">
        <f t="shared" si="7"/>
        <v>0</v>
      </c>
      <c r="AV40" s="2077"/>
      <c r="AW40" s="13" t="s">
        <v>83</v>
      </c>
      <c r="AX40" s="13"/>
    </row>
    <row r="41" customHeight="1" spans="1:50">
      <c r="A41" s="1958">
        <f t="shared" si="13"/>
        <v>39</v>
      </c>
      <c r="B41" s="2000" t="s">
        <v>205</v>
      </c>
      <c r="C41" s="179" t="s">
        <v>133</v>
      </c>
      <c r="D41" s="179" t="s">
        <v>255</v>
      </c>
      <c r="E41" s="1768" t="s">
        <v>53</v>
      </c>
      <c r="F41" s="1902">
        <v>31</v>
      </c>
      <c r="G41" s="965">
        <v>0</v>
      </c>
      <c r="H41" s="965">
        <v>0</v>
      </c>
      <c r="I41" s="965">
        <v>0</v>
      </c>
      <c r="J41" s="965">
        <v>0</v>
      </c>
      <c r="K41" s="965">
        <v>0</v>
      </c>
      <c r="L41" s="965">
        <v>0</v>
      </c>
      <c r="M41" s="965">
        <v>0</v>
      </c>
      <c r="N41" s="965">
        <v>0</v>
      </c>
      <c r="O41" s="179" t="s">
        <v>54</v>
      </c>
      <c r="P41" s="965">
        <v>0</v>
      </c>
      <c r="Q41" s="965">
        <v>0</v>
      </c>
      <c r="R41" s="965">
        <v>0</v>
      </c>
      <c r="S41" s="208" t="s">
        <v>209</v>
      </c>
      <c r="T41" s="179">
        <v>0</v>
      </c>
      <c r="U41" s="2039">
        <v>445</v>
      </c>
      <c r="V41" s="31">
        <v>445</v>
      </c>
      <c r="W41" s="1628">
        <v>0</v>
      </c>
      <c r="X41" s="1628">
        <v>0</v>
      </c>
      <c r="Y41" s="1628">
        <v>0</v>
      </c>
      <c r="Z41" s="31">
        <v>0</v>
      </c>
      <c r="AA41" s="1628">
        <v>0</v>
      </c>
      <c r="AB41" s="31">
        <v>0</v>
      </c>
      <c r="AC41" s="2050"/>
      <c r="AD41" s="2051"/>
      <c r="AE41" s="179">
        <v>0</v>
      </c>
      <c r="AF41" s="23"/>
      <c r="AG41" s="13"/>
      <c r="AH41" s="2030">
        <v>0</v>
      </c>
      <c r="AI41" s="2030">
        <v>0</v>
      </c>
      <c r="AJ41" s="2030">
        <v>0</v>
      </c>
      <c r="AK41" s="2057">
        <f t="shared" si="5"/>
        <v>445</v>
      </c>
      <c r="AL41" s="2058">
        <f t="shared" si="14"/>
        <v>0</v>
      </c>
      <c r="AM41" s="1633">
        <f t="shared" si="16"/>
        <v>0</v>
      </c>
      <c r="AN41" s="2058">
        <f t="shared" si="15"/>
        <v>0</v>
      </c>
      <c r="AO41" s="40"/>
      <c r="AP41" s="40">
        <v>445</v>
      </c>
      <c r="AQ41" s="40">
        <v>0</v>
      </c>
      <c r="AR41" s="40"/>
      <c r="AS41" s="40"/>
      <c r="AT41" s="41">
        <f t="shared" si="3"/>
        <v>445</v>
      </c>
      <c r="AU41" s="41">
        <f t="shared" si="7"/>
        <v>0</v>
      </c>
      <c r="AV41" s="2077"/>
      <c r="AW41" s="13" t="s">
        <v>256</v>
      </c>
      <c r="AX41" s="13"/>
    </row>
    <row r="42" customHeight="1" spans="1:50">
      <c r="A42" s="1958">
        <f t="shared" si="13"/>
        <v>40</v>
      </c>
      <c r="B42" s="2000" t="s">
        <v>257</v>
      </c>
      <c r="C42" s="179" t="s">
        <v>133</v>
      </c>
      <c r="D42" s="179" t="s">
        <v>258</v>
      </c>
      <c r="E42" s="1768" t="s">
        <v>53</v>
      </c>
      <c r="F42" s="1902">
        <v>31</v>
      </c>
      <c r="G42" s="965">
        <v>0</v>
      </c>
      <c r="H42" s="965">
        <v>0</v>
      </c>
      <c r="I42" s="965">
        <v>0</v>
      </c>
      <c r="J42" s="965">
        <v>0</v>
      </c>
      <c r="K42" s="965">
        <v>0</v>
      </c>
      <c r="L42" s="965">
        <v>0</v>
      </c>
      <c r="M42" s="965">
        <v>0</v>
      </c>
      <c r="N42" s="965">
        <v>0</v>
      </c>
      <c r="O42" s="179" t="s">
        <v>54</v>
      </c>
      <c r="P42" s="965">
        <v>0</v>
      </c>
      <c r="Q42" s="965">
        <v>0</v>
      </c>
      <c r="R42" s="965">
        <v>0</v>
      </c>
      <c r="S42" s="208"/>
      <c r="T42" s="179">
        <v>0</v>
      </c>
      <c r="U42" s="2039">
        <v>445</v>
      </c>
      <c r="V42" s="31">
        <v>445</v>
      </c>
      <c r="W42" s="1628">
        <v>0</v>
      </c>
      <c r="X42" s="1628">
        <v>0</v>
      </c>
      <c r="Y42" s="1628">
        <v>0</v>
      </c>
      <c r="Z42" s="31">
        <v>0</v>
      </c>
      <c r="AA42" s="1628">
        <v>0</v>
      </c>
      <c r="AB42" s="31">
        <v>0</v>
      </c>
      <c r="AC42" s="2050"/>
      <c r="AD42" s="2051"/>
      <c r="AE42" s="179">
        <v>0</v>
      </c>
      <c r="AF42" s="23"/>
      <c r="AG42" s="13"/>
      <c r="AH42" s="2030">
        <v>0</v>
      </c>
      <c r="AI42" s="2030">
        <v>0</v>
      </c>
      <c r="AJ42" s="2030">
        <v>0</v>
      </c>
      <c r="AK42" s="2057">
        <f t="shared" si="5"/>
        <v>445</v>
      </c>
      <c r="AL42" s="2058">
        <f t="shared" si="14"/>
        <v>0</v>
      </c>
      <c r="AM42" s="1633">
        <f t="shared" si="16"/>
        <v>0</v>
      </c>
      <c r="AN42" s="2058">
        <f t="shared" si="15"/>
        <v>0</v>
      </c>
      <c r="AO42" s="40"/>
      <c r="AP42" s="40">
        <v>445</v>
      </c>
      <c r="AQ42" s="40">
        <v>0</v>
      </c>
      <c r="AR42" s="40"/>
      <c r="AS42" s="40"/>
      <c r="AT42" s="41">
        <f t="shared" si="3"/>
        <v>445</v>
      </c>
      <c r="AU42" s="41">
        <f t="shared" si="7"/>
        <v>0</v>
      </c>
      <c r="AV42" s="2077"/>
      <c r="AW42" s="13" t="s">
        <v>256</v>
      </c>
      <c r="AX42" s="13"/>
    </row>
    <row r="43" customHeight="1" spans="1:51">
      <c r="A43" s="1958">
        <f t="shared" si="13"/>
        <v>41</v>
      </c>
      <c r="B43" s="2000" t="s">
        <v>259</v>
      </c>
      <c r="C43" s="965" t="s">
        <v>221</v>
      </c>
      <c r="D43" s="1961">
        <v>44921</v>
      </c>
      <c r="E43" s="1777" t="s">
        <v>53</v>
      </c>
      <c r="F43" s="1902">
        <v>31</v>
      </c>
      <c r="G43" s="1980">
        <v>0</v>
      </c>
      <c r="H43" s="1980">
        <v>0</v>
      </c>
      <c r="I43" s="1963">
        <v>0</v>
      </c>
      <c r="J43" s="1963">
        <v>0</v>
      </c>
      <c r="K43" s="1963">
        <v>0</v>
      </c>
      <c r="L43" s="1963">
        <v>0</v>
      </c>
      <c r="M43" s="1963">
        <v>0</v>
      </c>
      <c r="N43" s="1963">
        <v>0</v>
      </c>
      <c r="O43" s="9" t="s">
        <v>54</v>
      </c>
      <c r="P43" s="965">
        <v>0</v>
      </c>
      <c r="Q43" s="965">
        <v>0</v>
      </c>
      <c r="R43" s="965">
        <v>0</v>
      </c>
      <c r="S43" s="1915" t="s">
        <v>260</v>
      </c>
      <c r="T43" s="179">
        <v>200</v>
      </c>
      <c r="U43" s="2039">
        <v>7200</v>
      </c>
      <c r="V43" s="31">
        <v>3000</v>
      </c>
      <c r="W43" s="1628">
        <v>2000</v>
      </c>
      <c r="X43" s="1628">
        <v>800</v>
      </c>
      <c r="Y43" s="1628">
        <v>500</v>
      </c>
      <c r="Z43" s="31">
        <v>500</v>
      </c>
      <c r="AA43" s="1628">
        <v>200</v>
      </c>
      <c r="AB43" s="31">
        <v>200</v>
      </c>
      <c r="AC43" s="2050">
        <v>2000</v>
      </c>
      <c r="AD43" s="2051"/>
      <c r="AE43" s="179">
        <v>200</v>
      </c>
      <c r="AF43" s="23"/>
      <c r="AG43" s="13"/>
      <c r="AH43" s="2030">
        <v>0</v>
      </c>
      <c r="AI43" s="2030">
        <v>0</v>
      </c>
      <c r="AJ43" s="2030">
        <v>0</v>
      </c>
      <c r="AK43" s="2057">
        <f t="shared" si="5"/>
        <v>9400</v>
      </c>
      <c r="AL43" s="2058">
        <f t="shared" si="14"/>
        <v>0</v>
      </c>
      <c r="AM43" s="1633">
        <f t="shared" si="16"/>
        <v>0</v>
      </c>
      <c r="AN43" s="2058">
        <f t="shared" si="15"/>
        <v>0</v>
      </c>
      <c r="AO43" s="40"/>
      <c r="AP43" s="40">
        <v>445</v>
      </c>
      <c r="AQ43" s="40">
        <v>100</v>
      </c>
      <c r="AR43" s="40"/>
      <c r="AS43" s="40"/>
      <c r="AT43" s="41">
        <f t="shared" si="3"/>
        <v>545</v>
      </c>
      <c r="AU43" s="41">
        <f t="shared" si="7"/>
        <v>8855</v>
      </c>
      <c r="AV43" s="2077"/>
      <c r="AW43" s="13" t="s">
        <v>247</v>
      </c>
      <c r="AX43" s="13" t="s">
        <v>260</v>
      </c>
      <c r="AY43" s="1856" t="s">
        <v>261</v>
      </c>
    </row>
    <row r="44" customHeight="1" spans="1:50">
      <c r="A44" s="1958">
        <f t="shared" si="13"/>
        <v>42</v>
      </c>
      <c r="B44" s="2000" t="s">
        <v>262</v>
      </c>
      <c r="C44" s="965" t="s">
        <v>263</v>
      </c>
      <c r="D44" s="571">
        <v>44842</v>
      </c>
      <c r="E44" s="1768" t="s">
        <v>53</v>
      </c>
      <c r="F44" s="1902">
        <v>31</v>
      </c>
      <c r="G44" s="965">
        <v>0</v>
      </c>
      <c r="H44" s="965">
        <v>0</v>
      </c>
      <c r="I44" s="965">
        <v>0</v>
      </c>
      <c r="J44" s="965">
        <v>0</v>
      </c>
      <c r="K44" s="965">
        <v>0</v>
      </c>
      <c r="L44" s="965">
        <v>0</v>
      </c>
      <c r="M44" s="965">
        <v>0</v>
      </c>
      <c r="N44" s="965">
        <v>0</v>
      </c>
      <c r="O44" s="1915" t="s">
        <v>54</v>
      </c>
      <c r="P44" s="965">
        <v>0</v>
      </c>
      <c r="Q44" s="965">
        <v>0</v>
      </c>
      <c r="R44" s="965">
        <v>0</v>
      </c>
      <c r="S44" s="208"/>
      <c r="T44" s="179">
        <v>0</v>
      </c>
      <c r="U44" s="2039">
        <v>100</v>
      </c>
      <c r="V44" s="31">
        <v>100</v>
      </c>
      <c r="W44" s="1628">
        <v>0</v>
      </c>
      <c r="X44" s="1628">
        <v>0</v>
      </c>
      <c r="Y44" s="1628">
        <v>0</v>
      </c>
      <c r="Z44" s="31">
        <v>0</v>
      </c>
      <c r="AA44" s="1628">
        <v>0</v>
      </c>
      <c r="AB44" s="31">
        <v>0</v>
      </c>
      <c r="AC44" s="2050"/>
      <c r="AD44" s="2051"/>
      <c r="AE44" s="179">
        <v>0</v>
      </c>
      <c r="AF44" s="23"/>
      <c r="AG44" s="13"/>
      <c r="AH44" s="2030">
        <v>0</v>
      </c>
      <c r="AI44" s="2030">
        <v>0</v>
      </c>
      <c r="AJ44" s="2030">
        <v>0</v>
      </c>
      <c r="AK44" s="2057">
        <f t="shared" si="5"/>
        <v>100</v>
      </c>
      <c r="AL44" s="2058">
        <f t="shared" si="14"/>
        <v>0</v>
      </c>
      <c r="AM44" s="1633">
        <f t="shared" si="16"/>
        <v>0</v>
      </c>
      <c r="AN44" s="2058">
        <f t="shared" si="15"/>
        <v>0</v>
      </c>
      <c r="AO44" s="40"/>
      <c r="AP44" s="40">
        <v>0</v>
      </c>
      <c r="AQ44" s="40">
        <v>100</v>
      </c>
      <c r="AR44" s="40"/>
      <c r="AS44" s="40"/>
      <c r="AT44" s="41">
        <f t="shared" si="3"/>
        <v>100</v>
      </c>
      <c r="AU44" s="41">
        <f t="shared" si="7"/>
        <v>0</v>
      </c>
      <c r="AV44" s="2077"/>
      <c r="AW44" s="13" t="s">
        <v>264</v>
      </c>
      <c r="AX44" s="13"/>
    </row>
    <row r="45" customHeight="1" spans="1:50">
      <c r="A45" s="1958">
        <f t="shared" si="13"/>
        <v>43</v>
      </c>
      <c r="B45" s="2000" t="s">
        <v>265</v>
      </c>
      <c r="C45" s="179" t="s">
        <v>197</v>
      </c>
      <c r="D45" s="179" t="s">
        <v>266</v>
      </c>
      <c r="E45" s="1909" t="s">
        <v>228</v>
      </c>
      <c r="F45" s="965">
        <v>9</v>
      </c>
      <c r="G45" s="1980">
        <v>0</v>
      </c>
      <c r="H45" s="1980">
        <v>0</v>
      </c>
      <c r="I45" s="1963">
        <v>0</v>
      </c>
      <c r="J45" s="1963">
        <v>0</v>
      </c>
      <c r="K45" s="1963">
        <v>0</v>
      </c>
      <c r="L45" s="1963">
        <v>0</v>
      </c>
      <c r="M45" s="1963">
        <v>0</v>
      </c>
      <c r="N45" s="1963">
        <v>0</v>
      </c>
      <c r="O45" s="9" t="s">
        <v>267</v>
      </c>
      <c r="P45" s="965">
        <v>0</v>
      </c>
      <c r="Q45" s="965">
        <v>0</v>
      </c>
      <c r="R45" s="965">
        <v>0</v>
      </c>
      <c r="S45" s="1915"/>
      <c r="T45" s="179">
        <v>200</v>
      </c>
      <c r="U45" s="2039">
        <v>5000</v>
      </c>
      <c r="V45" s="31">
        <f>(U45/31*9)</f>
        <v>1451.61290322581</v>
      </c>
      <c r="W45" s="1628">
        <v>0</v>
      </c>
      <c r="X45" s="1628">
        <v>0</v>
      </c>
      <c r="Y45" s="1628">
        <v>0</v>
      </c>
      <c r="Z45" s="31">
        <v>0</v>
      </c>
      <c r="AA45" s="1628">
        <v>0</v>
      </c>
      <c r="AB45" s="31">
        <v>0</v>
      </c>
      <c r="AC45" s="2050"/>
      <c r="AD45" s="2051"/>
      <c r="AE45" s="179">
        <v>200</v>
      </c>
      <c r="AF45" s="23"/>
      <c r="AG45" s="13"/>
      <c r="AH45" s="2030">
        <v>0</v>
      </c>
      <c r="AI45" s="2030">
        <v>0</v>
      </c>
      <c r="AJ45" s="2030">
        <v>0</v>
      </c>
      <c r="AK45" s="2057">
        <f t="shared" si="5"/>
        <v>1651.61290322581</v>
      </c>
      <c r="AL45" s="2058">
        <f t="shared" si="14"/>
        <v>0</v>
      </c>
      <c r="AM45" s="1633">
        <f t="shared" si="16"/>
        <v>0</v>
      </c>
      <c r="AN45" s="2058">
        <f t="shared" si="15"/>
        <v>0</v>
      </c>
      <c r="AO45" s="40"/>
      <c r="AP45" s="40">
        <v>0</v>
      </c>
      <c r="AQ45" s="40">
        <v>0</v>
      </c>
      <c r="AR45" s="40"/>
      <c r="AS45" s="40"/>
      <c r="AT45" s="41">
        <f t="shared" si="3"/>
        <v>0</v>
      </c>
      <c r="AU45" s="41">
        <f t="shared" si="7"/>
        <v>1651.61290322581</v>
      </c>
      <c r="AV45" s="2077"/>
      <c r="AW45" s="13" t="s">
        <v>72</v>
      </c>
      <c r="AX45" s="13" t="s">
        <v>268</v>
      </c>
    </row>
    <row r="46" customHeight="1" spans="1:50">
      <c r="A46" s="1958">
        <f t="shared" si="13"/>
        <v>44</v>
      </c>
      <c r="B46" s="2000" t="s">
        <v>269</v>
      </c>
      <c r="C46" s="179" t="s">
        <v>107</v>
      </c>
      <c r="D46" s="179" t="s">
        <v>270</v>
      </c>
      <c r="E46" s="1909" t="s">
        <v>228</v>
      </c>
      <c r="F46" s="965">
        <v>6</v>
      </c>
      <c r="G46" s="1980">
        <v>0</v>
      </c>
      <c r="H46" s="1980">
        <v>0</v>
      </c>
      <c r="I46" s="1963">
        <v>0</v>
      </c>
      <c r="J46" s="1963">
        <v>0</v>
      </c>
      <c r="K46" s="1963">
        <v>0</v>
      </c>
      <c r="L46" s="1963">
        <v>0</v>
      </c>
      <c r="M46" s="1963">
        <v>0</v>
      </c>
      <c r="N46" s="1963">
        <v>0</v>
      </c>
      <c r="O46" s="9" t="s">
        <v>271</v>
      </c>
      <c r="P46" s="965">
        <v>0</v>
      </c>
      <c r="Q46" s="965">
        <v>0</v>
      </c>
      <c r="R46" s="965">
        <v>0</v>
      </c>
      <c r="S46" s="1915"/>
      <c r="T46" s="179">
        <v>200</v>
      </c>
      <c r="U46" s="2039">
        <v>3900</v>
      </c>
      <c r="V46" s="31">
        <f>(U46/31*6)</f>
        <v>754.838709677419</v>
      </c>
      <c r="W46" s="1628">
        <v>0</v>
      </c>
      <c r="X46" s="1628">
        <v>0</v>
      </c>
      <c r="Y46" s="1628">
        <v>0</v>
      </c>
      <c r="Z46" s="31">
        <v>0</v>
      </c>
      <c r="AA46" s="1628">
        <v>0</v>
      </c>
      <c r="AB46" s="31">
        <v>0</v>
      </c>
      <c r="AC46" s="2050"/>
      <c r="AD46" s="2051"/>
      <c r="AE46" s="179">
        <v>200</v>
      </c>
      <c r="AF46" s="23"/>
      <c r="AG46" s="13"/>
      <c r="AH46" s="2030">
        <v>0</v>
      </c>
      <c r="AI46" s="2030">
        <v>0</v>
      </c>
      <c r="AJ46" s="2030">
        <v>0</v>
      </c>
      <c r="AK46" s="2057">
        <f t="shared" si="5"/>
        <v>954.838709677419</v>
      </c>
      <c r="AL46" s="2058">
        <f t="shared" si="14"/>
        <v>0</v>
      </c>
      <c r="AM46" s="1633">
        <f t="shared" si="16"/>
        <v>0</v>
      </c>
      <c r="AN46" s="2058">
        <f t="shared" si="15"/>
        <v>0</v>
      </c>
      <c r="AO46" s="40"/>
      <c r="AP46" s="40">
        <v>0</v>
      </c>
      <c r="AQ46" s="40">
        <v>0</v>
      </c>
      <c r="AR46" s="40"/>
      <c r="AS46" s="40"/>
      <c r="AT46" s="41">
        <f t="shared" si="3"/>
        <v>0</v>
      </c>
      <c r="AU46" s="41">
        <f t="shared" si="7"/>
        <v>954.838709677419</v>
      </c>
      <c r="AV46" s="2077"/>
      <c r="AW46" s="13" t="s">
        <v>72</v>
      </c>
      <c r="AX46" s="13" t="s">
        <v>271</v>
      </c>
    </row>
    <row r="47" customHeight="1" spans="1:50">
      <c r="A47" s="2001"/>
      <c r="B47" s="2000" t="s">
        <v>37</v>
      </c>
      <c r="C47" s="2002"/>
      <c r="D47" s="2002"/>
      <c r="E47" s="2002"/>
      <c r="F47" s="2002"/>
      <c r="G47" s="2002"/>
      <c r="H47" s="2002"/>
      <c r="I47" s="2002"/>
      <c r="J47" s="2002"/>
      <c r="K47" s="2002"/>
      <c r="L47" s="2002"/>
      <c r="M47" s="2002"/>
      <c r="N47" s="2002"/>
      <c r="O47" s="2002"/>
      <c r="P47" s="2002"/>
      <c r="Q47" s="2040"/>
      <c r="R47" s="2002"/>
      <c r="S47" s="2002"/>
      <c r="T47" s="2041"/>
      <c r="U47" s="2041">
        <f>SUM(U3:U46)</f>
        <v>187895</v>
      </c>
      <c r="V47" s="2041">
        <f t="shared" ref="V47:AU47" si="17">SUM(V3:V46)</f>
        <v>82033.7096774194</v>
      </c>
      <c r="W47" s="2041">
        <f t="shared" si="17"/>
        <v>31600</v>
      </c>
      <c r="X47" s="2041">
        <f t="shared" si="17"/>
        <v>17200</v>
      </c>
      <c r="Y47" s="2041">
        <f t="shared" si="17"/>
        <v>13500</v>
      </c>
      <c r="Z47" s="2041">
        <f t="shared" si="17"/>
        <v>9800</v>
      </c>
      <c r="AA47" s="2041">
        <f t="shared" si="17"/>
        <v>9400</v>
      </c>
      <c r="AB47" s="2041">
        <f t="shared" si="17"/>
        <v>14775.4838709677</v>
      </c>
      <c r="AC47" s="2041">
        <f t="shared" si="17"/>
        <v>17664</v>
      </c>
      <c r="AD47" s="2041">
        <f t="shared" si="17"/>
        <v>0</v>
      </c>
      <c r="AE47" s="2041">
        <f t="shared" si="17"/>
        <v>6600</v>
      </c>
      <c r="AF47" s="2041">
        <f t="shared" si="17"/>
        <v>103</v>
      </c>
      <c r="AG47" s="2041">
        <f t="shared" si="17"/>
        <v>24015</v>
      </c>
      <c r="AH47" s="2041">
        <f t="shared" si="17"/>
        <v>4000</v>
      </c>
      <c r="AI47" s="2041">
        <f t="shared" si="17"/>
        <v>5700</v>
      </c>
      <c r="AJ47" s="2041">
        <f t="shared" si="17"/>
        <v>4400</v>
      </c>
      <c r="AK47" s="2041">
        <f t="shared" si="17"/>
        <v>240791.193548387</v>
      </c>
      <c r="AL47" s="2041">
        <f t="shared" si="17"/>
        <v>33.6</v>
      </c>
      <c r="AM47" s="2041">
        <f t="shared" si="17"/>
        <v>5403.87096774194</v>
      </c>
      <c r="AN47" s="2041">
        <f t="shared" si="17"/>
        <v>58</v>
      </c>
      <c r="AO47" s="2041">
        <f t="shared" si="17"/>
        <v>2094.05</v>
      </c>
      <c r="AP47" s="2041">
        <f t="shared" si="17"/>
        <v>17452.94</v>
      </c>
      <c r="AQ47" s="2041">
        <f t="shared" si="17"/>
        <v>4395</v>
      </c>
      <c r="AR47" s="2041">
        <f t="shared" si="17"/>
        <v>0</v>
      </c>
      <c r="AS47" s="2041">
        <f t="shared" si="17"/>
        <v>4500</v>
      </c>
      <c r="AT47" s="2041">
        <f t="shared" si="17"/>
        <v>33903.8609677419</v>
      </c>
      <c r="AU47" s="2041">
        <f>SUM(AU4:AU46)</f>
        <v>207765.372580645</v>
      </c>
      <c r="AV47" s="2041"/>
      <c r="AW47" s="13"/>
      <c r="AX47" s="13"/>
    </row>
    <row r="48" ht="25" customHeight="1"/>
    <row r="49" ht="23" customHeight="1"/>
  </sheetData>
  <mergeCells count="19">
    <mergeCell ref="U1:AU1"/>
    <mergeCell ref="A1:A2"/>
    <mergeCell ref="B1:B2"/>
    <mergeCell ref="C1:C2"/>
    <mergeCell ref="D1:D2"/>
    <mergeCell ref="E1:E2"/>
    <mergeCell ref="F1:F2"/>
    <mergeCell ref="G1:G2"/>
    <mergeCell ref="I1:I2"/>
    <mergeCell ref="J1:J2"/>
    <mergeCell ref="K1:K2"/>
    <mergeCell ref="L1:L2"/>
    <mergeCell ref="M1:M2"/>
    <mergeCell ref="N1:N2"/>
    <mergeCell ref="O1:O2"/>
    <mergeCell ref="P1:P2"/>
    <mergeCell ref="Q1:Q2"/>
    <mergeCell ref="R1:R2"/>
    <mergeCell ref="S1:S2"/>
  </mergeCells>
  <conditionalFormatting sqref="B15:C15">
    <cfRule type="duplicateValues" dxfId="0" priority="3"/>
  </conditionalFormatting>
  <conditionalFormatting sqref="B16:C17">
    <cfRule type="duplicateValues" dxfId="0" priority="2"/>
  </conditionalFormatting>
  <conditionalFormatting sqref="B18:C46">
    <cfRule type="duplicateValues" dxfId="0" priority="1"/>
  </conditionalFormatting>
  <pageMargins left="0.236111111111111" right="0.236111111111111" top="0.393055555555556" bottom="0.354166666666667" header="0.156944444444444" footer="0.196527777777778"/>
  <pageSetup paperSize="9" scale="10" fitToHeight="0" orientation="landscape" horizontalDpi="600"/>
  <headerFooter alignWithMargins="0">
    <oddFooter>&amp;L审批：&amp;C审核：&amp;R制表：陶刘燕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S43"/>
  <sheetViews>
    <sheetView zoomScale="82" zoomScaleNormal="82" workbookViewId="0">
      <pane xSplit="2" ySplit="3" topLeftCell="C4" activePane="bottomRight" state="frozen"/>
      <selection/>
      <selection pane="topRight"/>
      <selection pane="bottomLeft"/>
      <selection pane="bottomRight" activeCell="AG5" sqref="AG5"/>
    </sheetView>
  </sheetViews>
  <sheetFormatPr defaultColWidth="9" defaultRowHeight="18" customHeight="1"/>
  <cols>
    <col min="1" max="1" width="7" style="1225" customWidth="1"/>
    <col min="2" max="2" width="9.25" style="1226" customWidth="1"/>
    <col min="3" max="3" width="9" style="48" hidden="1" customWidth="1"/>
    <col min="4" max="4" width="15.1583333333333" style="48" hidden="1" customWidth="1"/>
    <col min="5" max="5" width="6.25" style="48" hidden="1" customWidth="1"/>
    <col min="6" max="15" width="5.38333333333333" style="55" hidden="1" customWidth="1"/>
    <col min="16" max="16" width="22.4916666666667" style="55" hidden="1" customWidth="1"/>
    <col min="17" max="17" width="9" style="55" hidden="1" customWidth="1"/>
    <col min="18" max="18" width="11.8666666666667" style="55" hidden="1" customWidth="1"/>
    <col min="19" max="19" width="8" style="55" hidden="1" customWidth="1"/>
    <col min="20" max="20" width="25.3083333333333" style="48" hidden="1" customWidth="1"/>
    <col min="21" max="21" width="13.8333333333333" style="1034" customWidth="1"/>
    <col min="22" max="36" width="9.38333333333333" style="267" customWidth="1"/>
    <col min="37" max="37" width="7.43333333333333" style="1227" customWidth="1"/>
    <col min="38" max="42" width="9.38333333333333" style="267" customWidth="1"/>
    <col min="43" max="43" width="8.18333333333333" style="48" customWidth="1"/>
    <col min="44" max="44" width="30.3083333333333" style="56" customWidth="1"/>
    <col min="45" max="45" width="25" style="48" customWidth="1"/>
    <col min="46" max="16384" width="9" style="48"/>
  </cols>
  <sheetData>
    <row r="1" ht="35" customHeight="1" spans="1:44">
      <c r="A1" s="1228"/>
      <c r="B1" s="1229"/>
      <c r="C1" s="1228"/>
      <c r="D1" s="1228"/>
      <c r="E1" s="1228"/>
      <c r="F1" s="1228"/>
      <c r="G1" s="1228"/>
      <c r="H1" s="1228"/>
      <c r="I1" s="1228"/>
      <c r="J1" s="1228"/>
      <c r="K1" s="1228"/>
      <c r="L1" s="1228"/>
      <c r="M1" s="1228"/>
      <c r="N1" s="1228"/>
      <c r="O1" s="1228"/>
      <c r="P1" s="1228"/>
      <c r="Q1" s="1228"/>
      <c r="R1" s="1228"/>
      <c r="S1" s="1228"/>
      <c r="T1" s="1228"/>
      <c r="U1" s="1272" t="s">
        <v>1091</v>
      </c>
      <c r="V1" s="1272"/>
      <c r="W1" s="1272"/>
      <c r="X1" s="1272"/>
      <c r="Y1" s="1272"/>
      <c r="Z1" s="1272"/>
      <c r="AA1" s="1272"/>
      <c r="AB1" s="1272"/>
      <c r="AC1" s="1272"/>
      <c r="AD1" s="1272"/>
      <c r="AE1" s="1272"/>
      <c r="AF1" s="1272"/>
      <c r="AG1" s="1272"/>
      <c r="AH1" s="1272"/>
      <c r="AI1" s="1272"/>
      <c r="AJ1" s="1272"/>
      <c r="AK1" s="1310"/>
      <c r="AL1" s="1272"/>
      <c r="AM1" s="1272"/>
      <c r="AN1" s="1272"/>
      <c r="AO1" s="1272"/>
      <c r="AP1" s="1272"/>
      <c r="AQ1" s="1313"/>
      <c r="AR1" s="1313"/>
    </row>
    <row r="2" ht="25" customHeight="1" spans="1:44">
      <c r="A2" s="1230" t="s">
        <v>0</v>
      </c>
      <c r="B2" s="1231" t="s">
        <v>1</v>
      </c>
      <c r="C2" s="1232" t="s">
        <v>1050</v>
      </c>
      <c r="D2" s="1232" t="s">
        <v>3</v>
      </c>
      <c r="E2" s="1232" t="s">
        <v>273</v>
      </c>
      <c r="F2" s="1233" t="s">
        <v>385</v>
      </c>
      <c r="G2" s="1233" t="s">
        <v>6</v>
      </c>
      <c r="H2" s="1233" t="s">
        <v>7</v>
      </c>
      <c r="I2" s="1268"/>
      <c r="J2" s="1233" t="s">
        <v>9</v>
      </c>
      <c r="K2" s="1233" t="s">
        <v>278</v>
      </c>
      <c r="L2" s="1233" t="s">
        <v>10</v>
      </c>
      <c r="M2" s="1233" t="s">
        <v>11</v>
      </c>
      <c r="N2" s="1233" t="s">
        <v>12</v>
      </c>
      <c r="O2" s="1233" t="s">
        <v>13</v>
      </c>
      <c r="P2" s="1233" t="s">
        <v>387</v>
      </c>
      <c r="Q2" s="1233" t="s">
        <v>15</v>
      </c>
      <c r="R2" s="1233" t="s">
        <v>16</v>
      </c>
      <c r="S2" s="1233" t="s">
        <v>17</v>
      </c>
      <c r="T2" s="1273" t="s">
        <v>18</v>
      </c>
      <c r="U2" s="1274" t="s">
        <v>22</v>
      </c>
      <c r="V2" s="1275" t="s">
        <v>23</v>
      </c>
      <c r="W2" s="1275" t="s">
        <v>24</v>
      </c>
      <c r="X2" s="1275" t="s">
        <v>25</v>
      </c>
      <c r="Y2" s="1275" t="s">
        <v>26</v>
      </c>
      <c r="Z2" s="1275" t="s">
        <v>27</v>
      </c>
      <c r="AA2" s="1275" t="s">
        <v>28</v>
      </c>
      <c r="AB2" s="1275" t="s">
        <v>29</v>
      </c>
      <c r="AC2" s="1275" t="s">
        <v>30</v>
      </c>
      <c r="AD2" s="1304" t="s">
        <v>32</v>
      </c>
      <c r="AE2" s="1275" t="s">
        <v>278</v>
      </c>
      <c r="AF2" s="1275" t="s">
        <v>33</v>
      </c>
      <c r="AG2" s="1304" t="s">
        <v>34</v>
      </c>
      <c r="AH2" s="1304" t="s">
        <v>35</v>
      </c>
      <c r="AI2" s="1304" t="s">
        <v>36</v>
      </c>
      <c r="AJ2" s="1275" t="s">
        <v>37</v>
      </c>
      <c r="AK2" s="1311" t="s">
        <v>38</v>
      </c>
      <c r="AL2" s="1275" t="s">
        <v>39</v>
      </c>
      <c r="AM2" s="1275" t="s">
        <v>329</v>
      </c>
      <c r="AN2" s="1275" t="s">
        <v>331</v>
      </c>
      <c r="AO2" s="1275" t="s">
        <v>46</v>
      </c>
      <c r="AP2" s="1275" t="s">
        <v>47</v>
      </c>
      <c r="AQ2" s="1230" t="s">
        <v>48</v>
      </c>
      <c r="AR2" s="1230" t="s">
        <v>49</v>
      </c>
    </row>
    <row r="3" ht="25" customHeight="1" spans="1:44">
      <c r="A3" s="1230"/>
      <c r="B3" s="1231"/>
      <c r="C3" s="1232"/>
      <c r="D3" s="1232"/>
      <c r="E3" s="1232"/>
      <c r="F3" s="1233"/>
      <c r="G3" s="1233"/>
      <c r="H3" s="1233" t="s">
        <v>1092</v>
      </c>
      <c r="I3" s="1268" t="s">
        <v>697</v>
      </c>
      <c r="J3" s="1233"/>
      <c r="K3" s="1233"/>
      <c r="L3" s="1233"/>
      <c r="M3" s="1233"/>
      <c r="N3" s="1233"/>
      <c r="O3" s="1233"/>
      <c r="P3" s="1233"/>
      <c r="Q3" s="1233"/>
      <c r="R3" s="1233"/>
      <c r="S3" s="1233"/>
      <c r="T3" s="1273"/>
      <c r="U3" s="1274"/>
      <c r="V3" s="1275"/>
      <c r="W3" s="1275"/>
      <c r="X3" s="1275"/>
      <c r="Y3" s="1275"/>
      <c r="Z3" s="1275"/>
      <c r="AA3" s="1275"/>
      <c r="AB3" s="1275"/>
      <c r="AC3" s="1275"/>
      <c r="AD3" s="1305"/>
      <c r="AE3" s="1275"/>
      <c r="AF3" s="1275"/>
      <c r="AG3" s="1305"/>
      <c r="AH3" s="1305"/>
      <c r="AI3" s="1305"/>
      <c r="AJ3" s="1275"/>
      <c r="AK3" s="1311"/>
      <c r="AL3" s="1275"/>
      <c r="AM3" s="1275"/>
      <c r="AN3" s="1275"/>
      <c r="AO3" s="1275"/>
      <c r="AP3" s="1275"/>
      <c r="AQ3" s="1230"/>
      <c r="AR3" s="1230"/>
    </row>
    <row r="4" ht="65" customHeight="1" spans="1:45">
      <c r="A4" s="1234">
        <f>ROW()-3</f>
        <v>1</v>
      </c>
      <c r="B4" s="1235" t="s">
        <v>1093</v>
      </c>
      <c r="C4" s="417" t="s">
        <v>1094</v>
      </c>
      <c r="D4" s="417" t="s">
        <v>1095</v>
      </c>
      <c r="E4" s="1236" t="s">
        <v>202</v>
      </c>
      <c r="F4" s="417" t="s">
        <v>390</v>
      </c>
      <c r="G4" s="417" t="s">
        <v>464</v>
      </c>
      <c r="H4" s="417" t="s">
        <v>464</v>
      </c>
      <c r="I4" s="417" t="s">
        <v>464</v>
      </c>
      <c r="J4" s="417" t="s">
        <v>464</v>
      </c>
      <c r="K4" s="417" t="s">
        <v>464</v>
      </c>
      <c r="L4" s="417" t="s">
        <v>464</v>
      </c>
      <c r="M4" s="417" t="s">
        <v>464</v>
      </c>
      <c r="N4" s="417" t="s">
        <v>464</v>
      </c>
      <c r="O4" s="417" t="s">
        <v>464</v>
      </c>
      <c r="P4" s="1269" t="s">
        <v>1096</v>
      </c>
      <c r="Q4" s="417" t="s">
        <v>464</v>
      </c>
      <c r="R4" s="417" t="s">
        <v>1059</v>
      </c>
      <c r="S4" s="1276" t="s">
        <v>464</v>
      </c>
      <c r="T4" s="1277" t="s">
        <v>1097</v>
      </c>
      <c r="U4" s="1278">
        <v>4500</v>
      </c>
      <c r="V4" s="1069">
        <v>2500</v>
      </c>
      <c r="W4" s="1069">
        <v>500</v>
      </c>
      <c r="X4" s="1069">
        <v>300</v>
      </c>
      <c r="Y4" s="1069">
        <v>200</v>
      </c>
      <c r="Z4" s="1069">
        <v>200</v>
      </c>
      <c r="AA4" s="1069">
        <v>200</v>
      </c>
      <c r="AB4" s="1069">
        <v>600</v>
      </c>
      <c r="AC4" s="1069">
        <v>500</v>
      </c>
      <c r="AD4" s="1069">
        <v>0</v>
      </c>
      <c r="AE4" s="1069" t="str">
        <f t="shared" ref="AE4:AE20" si="0">K4</f>
        <v>0</v>
      </c>
      <c r="AF4" s="1069">
        <v>0</v>
      </c>
      <c r="AG4" s="1069">
        <v>400</v>
      </c>
      <c r="AH4" s="1069">
        <v>0</v>
      </c>
      <c r="AI4" s="1069">
        <v>0</v>
      </c>
      <c r="AJ4" s="1088">
        <f t="shared" ref="AJ4:AJ20" si="1">SUM(V4:AI4)</f>
        <v>5400</v>
      </c>
      <c r="AK4" s="1312" t="str">
        <f t="shared" ref="AK4:AK20" si="2">H4</f>
        <v>0</v>
      </c>
      <c r="AL4" s="1069">
        <f t="shared" ref="AL4:AL20" si="3">U4/F4*AK4</f>
        <v>0</v>
      </c>
      <c r="AM4" s="1069">
        <v>0</v>
      </c>
      <c r="AN4" s="1069">
        <v>0</v>
      </c>
      <c r="AO4" s="1069">
        <f t="shared" ref="AO4:AO20" si="4">SUM(AL4:AN4)</f>
        <v>0</v>
      </c>
      <c r="AP4" s="1069">
        <f t="shared" ref="AP4:AP15" si="5">AJ4-AO4</f>
        <v>5400</v>
      </c>
      <c r="AQ4" s="426"/>
      <c r="AR4" s="1281" t="s">
        <v>1097</v>
      </c>
      <c r="AS4" s="1269" t="s">
        <v>1096</v>
      </c>
    </row>
    <row r="5" ht="70" customHeight="1" spans="1:45">
      <c r="A5" s="1234">
        <f t="shared" ref="A5:A20" si="6">ROW()-3</f>
        <v>2</v>
      </c>
      <c r="B5" s="1235" t="s">
        <v>1098</v>
      </c>
      <c r="C5" s="417" t="s">
        <v>263</v>
      </c>
      <c r="D5" s="416" t="s">
        <v>1099</v>
      </c>
      <c r="E5" s="1236" t="s">
        <v>202</v>
      </c>
      <c r="F5" s="417" t="s">
        <v>390</v>
      </c>
      <c r="G5" s="417" t="s">
        <v>464</v>
      </c>
      <c r="H5" s="417" t="s">
        <v>464</v>
      </c>
      <c r="I5" s="417" t="s">
        <v>464</v>
      </c>
      <c r="J5" s="417" t="s">
        <v>464</v>
      </c>
      <c r="K5" s="417" t="s">
        <v>464</v>
      </c>
      <c r="L5" s="417" t="s">
        <v>464</v>
      </c>
      <c r="M5" s="417" t="s">
        <v>464</v>
      </c>
      <c r="N5" s="417" t="s">
        <v>464</v>
      </c>
      <c r="O5" s="417" t="s">
        <v>464</v>
      </c>
      <c r="P5" s="1269" t="s">
        <v>1096</v>
      </c>
      <c r="Q5" s="417" t="s">
        <v>464</v>
      </c>
      <c r="R5" s="417" t="s">
        <v>1059</v>
      </c>
      <c r="S5" s="1276" t="s">
        <v>464</v>
      </c>
      <c r="T5" s="1277" t="s">
        <v>1100</v>
      </c>
      <c r="U5" s="1278">
        <v>3900</v>
      </c>
      <c r="V5" s="1069">
        <v>1600</v>
      </c>
      <c r="W5" s="1069">
        <v>1000</v>
      </c>
      <c r="X5" s="1069">
        <v>300</v>
      </c>
      <c r="Y5" s="1069">
        <v>300</v>
      </c>
      <c r="Z5" s="1069">
        <v>200</v>
      </c>
      <c r="AA5" s="1069">
        <v>200</v>
      </c>
      <c r="AB5" s="1069">
        <v>300</v>
      </c>
      <c r="AC5" s="1069">
        <v>500</v>
      </c>
      <c r="AD5" s="1069">
        <v>20</v>
      </c>
      <c r="AE5" s="1069" t="str">
        <f t="shared" si="0"/>
        <v>0</v>
      </c>
      <c r="AF5" s="1069">
        <v>702</v>
      </c>
      <c r="AG5" s="1069">
        <v>200</v>
      </c>
      <c r="AH5" s="1069">
        <v>0</v>
      </c>
      <c r="AI5" s="1069">
        <v>100</v>
      </c>
      <c r="AJ5" s="1088">
        <f t="shared" si="1"/>
        <v>5422</v>
      </c>
      <c r="AK5" s="1312" t="str">
        <f t="shared" si="2"/>
        <v>0</v>
      </c>
      <c r="AL5" s="1069">
        <f t="shared" si="3"/>
        <v>0</v>
      </c>
      <c r="AM5" s="1069">
        <v>0</v>
      </c>
      <c r="AN5" s="1069">
        <v>531.6</v>
      </c>
      <c r="AO5" s="1069">
        <f t="shared" si="4"/>
        <v>531.6</v>
      </c>
      <c r="AP5" s="1069">
        <f t="shared" si="5"/>
        <v>4890.4</v>
      </c>
      <c r="AQ5" s="426"/>
      <c r="AR5" s="1281" t="s">
        <v>1101</v>
      </c>
      <c r="AS5" s="1269" t="s">
        <v>1096</v>
      </c>
    </row>
    <row r="6" ht="32" customHeight="1" spans="1:45">
      <c r="A6" s="1234">
        <f t="shared" si="6"/>
        <v>3</v>
      </c>
      <c r="B6" s="1237" t="s">
        <v>1102</v>
      </c>
      <c r="C6" s="417" t="s">
        <v>425</v>
      </c>
      <c r="D6" s="417" t="s">
        <v>1095</v>
      </c>
      <c r="E6" s="1236" t="s">
        <v>202</v>
      </c>
      <c r="F6" s="417" t="s">
        <v>390</v>
      </c>
      <c r="G6" s="417" t="s">
        <v>464</v>
      </c>
      <c r="H6" s="417" t="s">
        <v>464</v>
      </c>
      <c r="I6" s="417" t="s">
        <v>464</v>
      </c>
      <c r="J6" s="417" t="s">
        <v>464</v>
      </c>
      <c r="K6" s="417" t="s">
        <v>464</v>
      </c>
      <c r="L6" s="417" t="s">
        <v>464</v>
      </c>
      <c r="M6" s="417" t="s">
        <v>464</v>
      </c>
      <c r="N6" s="417" t="s">
        <v>464</v>
      </c>
      <c r="O6" s="417" t="s">
        <v>464</v>
      </c>
      <c r="P6" s="1269" t="s">
        <v>1096</v>
      </c>
      <c r="Q6" s="417" t="s">
        <v>464</v>
      </c>
      <c r="R6" s="417" t="s">
        <v>1059</v>
      </c>
      <c r="S6" s="1276" t="s">
        <v>464</v>
      </c>
      <c r="T6" s="1279"/>
      <c r="U6" s="1278">
        <v>2000</v>
      </c>
      <c r="V6" s="1069">
        <v>1400</v>
      </c>
      <c r="W6" s="1069">
        <v>200</v>
      </c>
      <c r="X6" s="1069">
        <v>100</v>
      </c>
      <c r="Y6" s="1069">
        <v>0</v>
      </c>
      <c r="Z6" s="1069">
        <v>0</v>
      </c>
      <c r="AA6" s="1069">
        <v>0</v>
      </c>
      <c r="AB6" s="1069">
        <v>300</v>
      </c>
      <c r="AC6" s="38">
        <v>445</v>
      </c>
      <c r="AD6" s="1069">
        <v>0</v>
      </c>
      <c r="AE6" s="1069" t="str">
        <f t="shared" si="0"/>
        <v>0</v>
      </c>
      <c r="AF6" s="1069" t="str">
        <f t="shared" ref="AF6:AF20" si="7">S6</f>
        <v>0</v>
      </c>
      <c r="AG6" s="1069">
        <v>0</v>
      </c>
      <c r="AH6" s="1069">
        <v>0</v>
      </c>
      <c r="AI6" s="1069">
        <v>0</v>
      </c>
      <c r="AJ6" s="1088">
        <f t="shared" si="1"/>
        <v>2445</v>
      </c>
      <c r="AK6" s="1312" t="str">
        <f t="shared" si="2"/>
        <v>0</v>
      </c>
      <c r="AL6" s="1069">
        <f t="shared" si="3"/>
        <v>0</v>
      </c>
      <c r="AM6" s="1069">
        <v>0</v>
      </c>
      <c r="AN6" s="38">
        <v>444.52</v>
      </c>
      <c r="AO6" s="1069">
        <f t="shared" si="4"/>
        <v>444.52</v>
      </c>
      <c r="AP6" s="1069">
        <f t="shared" si="5"/>
        <v>2000.48</v>
      </c>
      <c r="AQ6" s="426"/>
      <c r="AR6" s="1281" t="s">
        <v>1103</v>
      </c>
      <c r="AS6" s="1269" t="s">
        <v>1096</v>
      </c>
    </row>
    <row r="7" ht="30" customHeight="1" spans="1:45">
      <c r="A7" s="1234">
        <f t="shared" si="6"/>
        <v>4</v>
      </c>
      <c r="B7" s="1238" t="s">
        <v>1104</v>
      </c>
      <c r="C7" s="417" t="s">
        <v>425</v>
      </c>
      <c r="D7" s="417" t="s">
        <v>1095</v>
      </c>
      <c r="E7" s="1236" t="s">
        <v>202</v>
      </c>
      <c r="F7" s="417" t="s">
        <v>390</v>
      </c>
      <c r="G7" s="417" t="s">
        <v>464</v>
      </c>
      <c r="H7" s="417" t="s">
        <v>464</v>
      </c>
      <c r="I7" s="417" t="s">
        <v>464</v>
      </c>
      <c r="J7" s="417" t="s">
        <v>464</v>
      </c>
      <c r="K7" s="417" t="s">
        <v>464</v>
      </c>
      <c r="L7" s="417" t="s">
        <v>464</v>
      </c>
      <c r="M7" s="417" t="s">
        <v>464</v>
      </c>
      <c r="N7" s="417" t="s">
        <v>464</v>
      </c>
      <c r="O7" s="417" t="s">
        <v>464</v>
      </c>
      <c r="P7" s="1269" t="s">
        <v>1096</v>
      </c>
      <c r="Q7" s="417" t="s">
        <v>464</v>
      </c>
      <c r="R7" s="417" t="s">
        <v>1059</v>
      </c>
      <c r="S7" s="1276" t="s">
        <v>464</v>
      </c>
      <c r="T7" s="1279"/>
      <c r="U7" s="1278">
        <v>2400</v>
      </c>
      <c r="V7" s="1280">
        <v>1600</v>
      </c>
      <c r="W7" s="1280">
        <v>400</v>
      </c>
      <c r="X7" s="1280">
        <v>200</v>
      </c>
      <c r="Y7" s="1280">
        <v>0</v>
      </c>
      <c r="Z7" s="1280">
        <v>0</v>
      </c>
      <c r="AA7" s="1280">
        <v>200</v>
      </c>
      <c r="AB7" s="1306">
        <v>0</v>
      </c>
      <c r="AC7" s="1069">
        <v>0</v>
      </c>
      <c r="AD7" s="1069">
        <v>0</v>
      </c>
      <c r="AE7" s="1069" t="str">
        <f t="shared" si="0"/>
        <v>0</v>
      </c>
      <c r="AF7" s="1069" t="str">
        <f t="shared" si="7"/>
        <v>0</v>
      </c>
      <c r="AG7" s="1069">
        <v>0</v>
      </c>
      <c r="AH7" s="1069">
        <v>0</v>
      </c>
      <c r="AI7" s="1069">
        <v>0</v>
      </c>
      <c r="AJ7" s="1088">
        <f t="shared" si="1"/>
        <v>2400</v>
      </c>
      <c r="AK7" s="1312" t="str">
        <f t="shared" si="2"/>
        <v>0</v>
      </c>
      <c r="AL7" s="1069">
        <f t="shared" si="3"/>
        <v>0</v>
      </c>
      <c r="AM7" s="1069">
        <v>0</v>
      </c>
      <c r="AN7" s="1069">
        <v>0</v>
      </c>
      <c r="AO7" s="1069">
        <f t="shared" si="4"/>
        <v>0</v>
      </c>
      <c r="AP7" s="1069">
        <f t="shared" si="5"/>
        <v>2400</v>
      </c>
      <c r="AQ7" s="426"/>
      <c r="AR7" s="1314" t="s">
        <v>54</v>
      </c>
      <c r="AS7" s="1269" t="s">
        <v>1096</v>
      </c>
    </row>
    <row r="8" ht="28" customHeight="1" spans="1:45">
      <c r="A8" s="1234">
        <f t="shared" si="6"/>
        <v>5</v>
      </c>
      <c r="B8" s="1238" t="s">
        <v>1105</v>
      </c>
      <c r="C8" s="417" t="s">
        <v>425</v>
      </c>
      <c r="D8" s="417" t="s">
        <v>1095</v>
      </c>
      <c r="E8" s="1236" t="s">
        <v>202</v>
      </c>
      <c r="F8" s="417" t="s">
        <v>390</v>
      </c>
      <c r="G8" s="417" t="s">
        <v>464</v>
      </c>
      <c r="H8" s="417" t="s">
        <v>464</v>
      </c>
      <c r="I8" s="417" t="s">
        <v>464</v>
      </c>
      <c r="J8" s="417" t="s">
        <v>464</v>
      </c>
      <c r="K8" s="417" t="s">
        <v>464</v>
      </c>
      <c r="L8" s="417" t="s">
        <v>464</v>
      </c>
      <c r="M8" s="417" t="s">
        <v>464</v>
      </c>
      <c r="N8" s="417" t="s">
        <v>464</v>
      </c>
      <c r="O8" s="417" t="s">
        <v>464</v>
      </c>
      <c r="P8" s="1269" t="s">
        <v>1096</v>
      </c>
      <c r="Q8" s="417" t="s">
        <v>464</v>
      </c>
      <c r="R8" s="417" t="s">
        <v>1059</v>
      </c>
      <c r="S8" s="1276" t="s">
        <v>464</v>
      </c>
      <c r="T8" s="1281"/>
      <c r="U8" s="1278">
        <v>1950</v>
      </c>
      <c r="V8" s="1069">
        <v>1200</v>
      </c>
      <c r="W8" s="1069">
        <v>200</v>
      </c>
      <c r="X8" s="1069">
        <v>100</v>
      </c>
      <c r="Y8" s="1069">
        <v>0</v>
      </c>
      <c r="Z8" s="1069">
        <v>0</v>
      </c>
      <c r="AA8" s="1069">
        <v>50</v>
      </c>
      <c r="AB8" s="1069">
        <v>400</v>
      </c>
      <c r="AC8" s="1069">
        <v>0</v>
      </c>
      <c r="AD8" s="1069">
        <v>0</v>
      </c>
      <c r="AE8" s="1069" t="str">
        <f t="shared" si="0"/>
        <v>0</v>
      </c>
      <c r="AF8" s="1069" t="str">
        <f t="shared" si="7"/>
        <v>0</v>
      </c>
      <c r="AG8" s="1069">
        <v>0</v>
      </c>
      <c r="AH8" s="1069">
        <v>0</v>
      </c>
      <c r="AI8" s="1069">
        <v>0</v>
      </c>
      <c r="AJ8" s="1088">
        <f t="shared" si="1"/>
        <v>1950</v>
      </c>
      <c r="AK8" s="1312" t="str">
        <f t="shared" si="2"/>
        <v>0</v>
      </c>
      <c r="AL8" s="1069">
        <f t="shared" si="3"/>
        <v>0</v>
      </c>
      <c r="AM8" s="1069">
        <v>0</v>
      </c>
      <c r="AN8" s="1069">
        <v>0</v>
      </c>
      <c r="AO8" s="1069">
        <f t="shared" si="4"/>
        <v>0</v>
      </c>
      <c r="AP8" s="1069">
        <f t="shared" si="5"/>
        <v>1950</v>
      </c>
      <c r="AQ8" s="426"/>
      <c r="AR8" s="1314" t="s">
        <v>54</v>
      </c>
      <c r="AS8" s="1269" t="s">
        <v>1096</v>
      </c>
    </row>
    <row r="9" ht="28" customHeight="1" spans="1:45">
      <c r="A9" s="1234">
        <f t="shared" si="6"/>
        <v>6</v>
      </c>
      <c r="B9" s="1238" t="s">
        <v>1106</v>
      </c>
      <c r="C9" s="417" t="s">
        <v>425</v>
      </c>
      <c r="D9" s="417" t="s">
        <v>1095</v>
      </c>
      <c r="E9" s="1236" t="s">
        <v>202</v>
      </c>
      <c r="F9" s="417" t="s">
        <v>390</v>
      </c>
      <c r="G9" s="417" t="s">
        <v>464</v>
      </c>
      <c r="H9" s="417" t="s">
        <v>464</v>
      </c>
      <c r="I9" s="417" t="s">
        <v>464</v>
      </c>
      <c r="J9" s="417" t="s">
        <v>464</v>
      </c>
      <c r="K9" s="417" t="s">
        <v>464</v>
      </c>
      <c r="L9" s="417" t="s">
        <v>464</v>
      </c>
      <c r="M9" s="417" t="s">
        <v>464</v>
      </c>
      <c r="N9" s="417" t="s">
        <v>464</v>
      </c>
      <c r="O9" s="417" t="s">
        <v>464</v>
      </c>
      <c r="P9" s="1269" t="s">
        <v>1096</v>
      </c>
      <c r="Q9" s="417" t="s">
        <v>464</v>
      </c>
      <c r="R9" s="417" t="s">
        <v>1059</v>
      </c>
      <c r="S9" s="1276" t="s">
        <v>464</v>
      </c>
      <c r="T9" s="1279"/>
      <c r="U9" s="1278">
        <v>1950</v>
      </c>
      <c r="V9" s="1069">
        <v>1200</v>
      </c>
      <c r="W9" s="1069">
        <v>200</v>
      </c>
      <c r="X9" s="1069">
        <v>100</v>
      </c>
      <c r="Y9" s="1069">
        <v>0</v>
      </c>
      <c r="Z9" s="1069">
        <v>0</v>
      </c>
      <c r="AA9" s="1069">
        <v>50</v>
      </c>
      <c r="AB9" s="1069">
        <v>400</v>
      </c>
      <c r="AC9" s="1069">
        <v>0</v>
      </c>
      <c r="AD9" s="1069">
        <v>0</v>
      </c>
      <c r="AE9" s="1069" t="str">
        <f t="shared" si="0"/>
        <v>0</v>
      </c>
      <c r="AF9" s="1069" t="str">
        <f t="shared" si="7"/>
        <v>0</v>
      </c>
      <c r="AG9" s="1069">
        <v>0</v>
      </c>
      <c r="AH9" s="1069">
        <v>0</v>
      </c>
      <c r="AI9" s="1069">
        <v>0</v>
      </c>
      <c r="AJ9" s="1088">
        <f t="shared" si="1"/>
        <v>1950</v>
      </c>
      <c r="AK9" s="1312" t="str">
        <f t="shared" si="2"/>
        <v>0</v>
      </c>
      <c r="AL9" s="1069">
        <f t="shared" si="3"/>
        <v>0</v>
      </c>
      <c r="AM9" s="1069">
        <v>0</v>
      </c>
      <c r="AN9" s="1069">
        <v>0</v>
      </c>
      <c r="AO9" s="1069">
        <f t="shared" si="4"/>
        <v>0</v>
      </c>
      <c r="AP9" s="1069">
        <f t="shared" si="5"/>
        <v>1950</v>
      </c>
      <c r="AQ9" s="426"/>
      <c r="AR9" s="1314" t="s">
        <v>54</v>
      </c>
      <c r="AS9" s="1269" t="s">
        <v>1096</v>
      </c>
    </row>
    <row r="10" ht="28" customHeight="1" spans="1:45">
      <c r="A10" s="1234">
        <f t="shared" si="6"/>
        <v>7</v>
      </c>
      <c r="B10" s="1238" t="s">
        <v>1107</v>
      </c>
      <c r="C10" s="417" t="s">
        <v>425</v>
      </c>
      <c r="D10" s="417" t="s">
        <v>1095</v>
      </c>
      <c r="E10" s="1236" t="s">
        <v>202</v>
      </c>
      <c r="F10" s="417" t="s">
        <v>390</v>
      </c>
      <c r="G10" s="417" t="s">
        <v>464</v>
      </c>
      <c r="H10" s="417" t="s">
        <v>464</v>
      </c>
      <c r="I10" s="417" t="s">
        <v>464</v>
      </c>
      <c r="J10" s="417" t="s">
        <v>464</v>
      </c>
      <c r="K10" s="417" t="s">
        <v>464</v>
      </c>
      <c r="L10" s="417" t="s">
        <v>464</v>
      </c>
      <c r="M10" s="417" t="s">
        <v>464</v>
      </c>
      <c r="N10" s="417" t="s">
        <v>464</v>
      </c>
      <c r="O10" s="417" t="s">
        <v>464</v>
      </c>
      <c r="P10" s="1269" t="s">
        <v>1096</v>
      </c>
      <c r="Q10" s="417" t="s">
        <v>464</v>
      </c>
      <c r="R10" s="417" t="s">
        <v>1059</v>
      </c>
      <c r="S10" s="1276" t="s">
        <v>464</v>
      </c>
      <c r="T10" s="1281"/>
      <c r="U10" s="1278">
        <v>1950</v>
      </c>
      <c r="V10" s="1069">
        <v>1200</v>
      </c>
      <c r="W10" s="1069">
        <v>200</v>
      </c>
      <c r="X10" s="1069">
        <v>100</v>
      </c>
      <c r="Y10" s="1069">
        <v>0</v>
      </c>
      <c r="Z10" s="1069">
        <v>0</v>
      </c>
      <c r="AA10" s="1069">
        <v>50</v>
      </c>
      <c r="AB10" s="1069">
        <v>400</v>
      </c>
      <c r="AC10" s="1069">
        <v>0</v>
      </c>
      <c r="AD10" s="1069">
        <v>0</v>
      </c>
      <c r="AE10" s="1069" t="str">
        <f t="shared" si="0"/>
        <v>0</v>
      </c>
      <c r="AF10" s="1069" t="str">
        <f t="shared" si="7"/>
        <v>0</v>
      </c>
      <c r="AG10" s="1069">
        <v>0</v>
      </c>
      <c r="AH10" s="1069">
        <v>0</v>
      </c>
      <c r="AI10" s="1069">
        <v>0</v>
      </c>
      <c r="AJ10" s="1088">
        <f t="shared" si="1"/>
        <v>1950</v>
      </c>
      <c r="AK10" s="1312" t="str">
        <f t="shared" si="2"/>
        <v>0</v>
      </c>
      <c r="AL10" s="1069">
        <f t="shared" si="3"/>
        <v>0</v>
      </c>
      <c r="AM10" s="1069">
        <v>0</v>
      </c>
      <c r="AN10" s="1069">
        <v>0</v>
      </c>
      <c r="AO10" s="1069">
        <f t="shared" si="4"/>
        <v>0</v>
      </c>
      <c r="AP10" s="1069">
        <f t="shared" si="5"/>
        <v>1950</v>
      </c>
      <c r="AQ10" s="426"/>
      <c r="AR10" s="1314" t="s">
        <v>54</v>
      </c>
      <c r="AS10" s="1269" t="s">
        <v>1096</v>
      </c>
    </row>
    <row r="11" ht="28" customHeight="1" spans="1:45">
      <c r="A11" s="1234">
        <f t="shared" si="6"/>
        <v>8</v>
      </c>
      <c r="B11" s="1238" t="s">
        <v>1108</v>
      </c>
      <c r="C11" s="417" t="s">
        <v>425</v>
      </c>
      <c r="D11" s="417" t="s">
        <v>1095</v>
      </c>
      <c r="E11" s="1236" t="s">
        <v>202</v>
      </c>
      <c r="F11" s="417" t="s">
        <v>390</v>
      </c>
      <c r="G11" s="417" t="s">
        <v>464</v>
      </c>
      <c r="H11" s="417" t="s">
        <v>464</v>
      </c>
      <c r="I11" s="417" t="s">
        <v>464</v>
      </c>
      <c r="J11" s="417" t="s">
        <v>464</v>
      </c>
      <c r="K11" s="417" t="s">
        <v>464</v>
      </c>
      <c r="L11" s="417" t="s">
        <v>464</v>
      </c>
      <c r="M11" s="417" t="s">
        <v>464</v>
      </c>
      <c r="N11" s="417" t="s">
        <v>464</v>
      </c>
      <c r="O11" s="417" t="s">
        <v>464</v>
      </c>
      <c r="P11" s="1269" t="s">
        <v>1096</v>
      </c>
      <c r="Q11" s="417" t="s">
        <v>464</v>
      </c>
      <c r="R11" s="417" t="s">
        <v>1059</v>
      </c>
      <c r="S11" s="1276" t="s">
        <v>464</v>
      </c>
      <c r="T11" s="1281"/>
      <c r="U11" s="1278">
        <v>1950</v>
      </c>
      <c r="V11" s="1069">
        <v>1200</v>
      </c>
      <c r="W11" s="1069">
        <v>200</v>
      </c>
      <c r="X11" s="1069">
        <v>100</v>
      </c>
      <c r="Y11" s="1069">
        <v>0</v>
      </c>
      <c r="Z11" s="1069">
        <v>0</v>
      </c>
      <c r="AA11" s="1069">
        <v>50</v>
      </c>
      <c r="AB11" s="1069">
        <v>400</v>
      </c>
      <c r="AC11" s="1069">
        <v>0</v>
      </c>
      <c r="AD11" s="1069">
        <v>0</v>
      </c>
      <c r="AE11" s="1069" t="str">
        <f t="shared" si="0"/>
        <v>0</v>
      </c>
      <c r="AF11" s="1069" t="str">
        <f t="shared" si="7"/>
        <v>0</v>
      </c>
      <c r="AG11" s="1069">
        <v>0</v>
      </c>
      <c r="AH11" s="1069">
        <v>0</v>
      </c>
      <c r="AI11" s="1069">
        <v>0</v>
      </c>
      <c r="AJ11" s="1088">
        <f t="shared" si="1"/>
        <v>1950</v>
      </c>
      <c r="AK11" s="1312" t="str">
        <f t="shared" si="2"/>
        <v>0</v>
      </c>
      <c r="AL11" s="1069">
        <f t="shared" si="3"/>
        <v>0</v>
      </c>
      <c r="AM11" s="1069">
        <v>0</v>
      </c>
      <c r="AN11" s="1069">
        <v>0</v>
      </c>
      <c r="AO11" s="1069">
        <f t="shared" si="4"/>
        <v>0</v>
      </c>
      <c r="AP11" s="1069">
        <f t="shared" si="5"/>
        <v>1950</v>
      </c>
      <c r="AQ11" s="426"/>
      <c r="AR11" s="1314" t="s">
        <v>54</v>
      </c>
      <c r="AS11" s="1269" t="s">
        <v>1096</v>
      </c>
    </row>
    <row r="12" ht="28" customHeight="1" spans="1:45">
      <c r="A12" s="1234">
        <f t="shared" si="6"/>
        <v>9</v>
      </c>
      <c r="B12" s="1238" t="s">
        <v>1109</v>
      </c>
      <c r="C12" s="1045" t="s">
        <v>425</v>
      </c>
      <c r="D12" s="1045" t="s">
        <v>1095</v>
      </c>
      <c r="E12" s="1236" t="s">
        <v>202</v>
      </c>
      <c r="F12" s="417" t="s">
        <v>390</v>
      </c>
      <c r="G12" s="1045" t="s">
        <v>464</v>
      </c>
      <c r="H12" s="1045" t="s">
        <v>464</v>
      </c>
      <c r="I12" s="1045" t="s">
        <v>464</v>
      </c>
      <c r="J12" s="1045" t="s">
        <v>464</v>
      </c>
      <c r="K12" s="1045" t="s">
        <v>464</v>
      </c>
      <c r="L12" s="1045" t="s">
        <v>464</v>
      </c>
      <c r="M12" s="1045" t="s">
        <v>464</v>
      </c>
      <c r="N12" s="1045" t="s">
        <v>464</v>
      </c>
      <c r="O12" s="1045" t="s">
        <v>464</v>
      </c>
      <c r="P12" s="1269" t="s">
        <v>1096</v>
      </c>
      <c r="Q12" s="1045" t="s">
        <v>464</v>
      </c>
      <c r="R12" s="1045" t="s">
        <v>1059</v>
      </c>
      <c r="S12" s="1282" t="s">
        <v>464</v>
      </c>
      <c r="T12" s="1283" t="s">
        <v>1110</v>
      </c>
      <c r="U12" s="1278">
        <v>2050</v>
      </c>
      <c r="V12" s="1069">
        <v>1400</v>
      </c>
      <c r="W12" s="1069">
        <v>200</v>
      </c>
      <c r="X12" s="1069">
        <v>100</v>
      </c>
      <c r="Y12" s="1069">
        <v>50</v>
      </c>
      <c r="Z12" s="1069">
        <v>0</v>
      </c>
      <c r="AA12" s="1069">
        <v>0</v>
      </c>
      <c r="AB12" s="1069">
        <v>300</v>
      </c>
      <c r="AC12" s="1069">
        <v>0</v>
      </c>
      <c r="AD12" s="1069">
        <v>0</v>
      </c>
      <c r="AE12" s="1069" t="str">
        <f t="shared" si="0"/>
        <v>0</v>
      </c>
      <c r="AF12" s="1069" t="str">
        <f t="shared" si="7"/>
        <v>0</v>
      </c>
      <c r="AG12" s="1069">
        <v>0</v>
      </c>
      <c r="AH12" s="1069">
        <v>0</v>
      </c>
      <c r="AI12" s="1069">
        <v>0</v>
      </c>
      <c r="AJ12" s="1088">
        <f t="shared" si="1"/>
        <v>2050</v>
      </c>
      <c r="AK12" s="1312" t="str">
        <f t="shared" si="2"/>
        <v>0</v>
      </c>
      <c r="AL12" s="1069">
        <f t="shared" si="3"/>
        <v>0</v>
      </c>
      <c r="AM12" s="1069">
        <v>0</v>
      </c>
      <c r="AN12" s="1069">
        <v>0</v>
      </c>
      <c r="AO12" s="1069">
        <f t="shared" si="4"/>
        <v>0</v>
      </c>
      <c r="AP12" s="1069">
        <f t="shared" si="5"/>
        <v>2050</v>
      </c>
      <c r="AQ12" s="426"/>
      <c r="AR12" s="1314" t="s">
        <v>54</v>
      </c>
      <c r="AS12" s="1269" t="s">
        <v>1096</v>
      </c>
    </row>
    <row r="13" ht="28" customHeight="1" spans="1:45">
      <c r="A13" s="1234">
        <f t="shared" si="6"/>
        <v>10</v>
      </c>
      <c r="B13" s="1238" t="s">
        <v>1111</v>
      </c>
      <c r="C13" s="417" t="s">
        <v>425</v>
      </c>
      <c r="D13" s="417" t="s">
        <v>1095</v>
      </c>
      <c r="E13" s="1236" t="s">
        <v>202</v>
      </c>
      <c r="F13" s="417" t="s">
        <v>390</v>
      </c>
      <c r="G13" s="417" t="s">
        <v>464</v>
      </c>
      <c r="H13" s="417" t="s">
        <v>464</v>
      </c>
      <c r="I13" s="417" t="s">
        <v>464</v>
      </c>
      <c r="J13" s="417" t="s">
        <v>464</v>
      </c>
      <c r="K13" s="417" t="s">
        <v>464</v>
      </c>
      <c r="L13" s="417" t="s">
        <v>464</v>
      </c>
      <c r="M13" s="417" t="s">
        <v>464</v>
      </c>
      <c r="N13" s="417" t="s">
        <v>464</v>
      </c>
      <c r="O13" s="417" t="s">
        <v>464</v>
      </c>
      <c r="P13" s="1269" t="s">
        <v>1096</v>
      </c>
      <c r="Q13" s="417" t="s">
        <v>464</v>
      </c>
      <c r="R13" s="417" t="s">
        <v>1059</v>
      </c>
      <c r="S13" s="1276" t="s">
        <v>464</v>
      </c>
      <c r="T13" s="1281"/>
      <c r="U13" s="1278">
        <v>2600</v>
      </c>
      <c r="V13" s="1069">
        <v>1500</v>
      </c>
      <c r="W13" s="1069">
        <v>400</v>
      </c>
      <c r="X13" s="1069">
        <v>200</v>
      </c>
      <c r="Y13" s="1069">
        <v>0</v>
      </c>
      <c r="Z13" s="1069">
        <v>0</v>
      </c>
      <c r="AA13" s="1069">
        <v>0</v>
      </c>
      <c r="AB13" s="1069">
        <v>500</v>
      </c>
      <c r="AC13" s="1069">
        <v>0</v>
      </c>
      <c r="AD13" s="1069">
        <v>0</v>
      </c>
      <c r="AE13" s="1069" t="str">
        <f t="shared" si="0"/>
        <v>0</v>
      </c>
      <c r="AF13" s="1069" t="str">
        <f t="shared" si="7"/>
        <v>0</v>
      </c>
      <c r="AG13" s="1069">
        <v>0</v>
      </c>
      <c r="AH13" s="1069">
        <v>0</v>
      </c>
      <c r="AI13" s="1069">
        <v>0</v>
      </c>
      <c r="AJ13" s="1088">
        <f t="shared" si="1"/>
        <v>2600</v>
      </c>
      <c r="AK13" s="1312" t="str">
        <f t="shared" si="2"/>
        <v>0</v>
      </c>
      <c r="AL13" s="1069">
        <f t="shared" si="3"/>
        <v>0</v>
      </c>
      <c r="AM13" s="1069">
        <v>0</v>
      </c>
      <c r="AN13" s="1069">
        <v>0</v>
      </c>
      <c r="AO13" s="1069">
        <f t="shared" si="4"/>
        <v>0</v>
      </c>
      <c r="AP13" s="1069">
        <f t="shared" si="5"/>
        <v>2600</v>
      </c>
      <c r="AQ13" s="426"/>
      <c r="AR13" s="1314" t="s">
        <v>54</v>
      </c>
      <c r="AS13" s="1269" t="s">
        <v>1096</v>
      </c>
    </row>
    <row r="14" ht="28" customHeight="1" spans="1:45">
      <c r="A14" s="1234">
        <f t="shared" si="6"/>
        <v>11</v>
      </c>
      <c r="B14" s="1238" t="s">
        <v>1112</v>
      </c>
      <c r="C14" s="417" t="s">
        <v>425</v>
      </c>
      <c r="D14" s="417" t="s">
        <v>1095</v>
      </c>
      <c r="E14" s="1236" t="s">
        <v>202</v>
      </c>
      <c r="F14" s="417" t="s">
        <v>390</v>
      </c>
      <c r="G14" s="417" t="s">
        <v>464</v>
      </c>
      <c r="H14" s="417" t="s">
        <v>464</v>
      </c>
      <c r="I14" s="417" t="s">
        <v>464</v>
      </c>
      <c r="J14" s="417" t="s">
        <v>464</v>
      </c>
      <c r="K14" s="417" t="s">
        <v>464</v>
      </c>
      <c r="L14" s="417" t="s">
        <v>464</v>
      </c>
      <c r="M14" s="417" t="s">
        <v>464</v>
      </c>
      <c r="N14" s="417" t="s">
        <v>464</v>
      </c>
      <c r="O14" s="417" t="s">
        <v>464</v>
      </c>
      <c r="P14" s="1269" t="s">
        <v>1096</v>
      </c>
      <c r="Q14" s="417" t="s">
        <v>464</v>
      </c>
      <c r="R14" s="417" t="s">
        <v>1059</v>
      </c>
      <c r="S14" s="1276" t="s">
        <v>464</v>
      </c>
      <c r="T14" s="1281"/>
      <c r="U14" s="1278">
        <v>2600</v>
      </c>
      <c r="V14" s="1069">
        <v>1500</v>
      </c>
      <c r="W14" s="1069">
        <v>400</v>
      </c>
      <c r="X14" s="1069">
        <v>200</v>
      </c>
      <c r="Y14" s="1069">
        <v>0</v>
      </c>
      <c r="Z14" s="1069">
        <v>0</v>
      </c>
      <c r="AA14" s="1069">
        <v>0</v>
      </c>
      <c r="AB14" s="1069">
        <v>500</v>
      </c>
      <c r="AC14" s="1069">
        <v>0</v>
      </c>
      <c r="AD14" s="1069">
        <v>0</v>
      </c>
      <c r="AE14" s="1069" t="str">
        <f t="shared" si="0"/>
        <v>0</v>
      </c>
      <c r="AF14" s="1069" t="str">
        <f t="shared" si="7"/>
        <v>0</v>
      </c>
      <c r="AG14" s="1069">
        <v>0</v>
      </c>
      <c r="AH14" s="1069">
        <v>0</v>
      </c>
      <c r="AI14" s="1069">
        <v>0</v>
      </c>
      <c r="AJ14" s="1088">
        <f t="shared" si="1"/>
        <v>2600</v>
      </c>
      <c r="AK14" s="1312" t="str">
        <f t="shared" si="2"/>
        <v>0</v>
      </c>
      <c r="AL14" s="1069">
        <f t="shared" si="3"/>
        <v>0</v>
      </c>
      <c r="AM14" s="1069">
        <v>0</v>
      </c>
      <c r="AN14" s="1069">
        <v>0</v>
      </c>
      <c r="AO14" s="1069">
        <f t="shared" si="4"/>
        <v>0</v>
      </c>
      <c r="AP14" s="1069">
        <f t="shared" si="5"/>
        <v>2600</v>
      </c>
      <c r="AQ14" s="426"/>
      <c r="AR14" s="1314" t="s">
        <v>54</v>
      </c>
      <c r="AS14" s="1269" t="s">
        <v>1096</v>
      </c>
    </row>
    <row r="15" ht="28" customHeight="1" spans="1:45">
      <c r="A15" s="1234">
        <f t="shared" si="6"/>
        <v>12</v>
      </c>
      <c r="B15" s="1238" t="s">
        <v>1113</v>
      </c>
      <c r="C15" s="1239" t="s">
        <v>425</v>
      </c>
      <c r="D15" s="1239" t="s">
        <v>1095</v>
      </c>
      <c r="E15" s="1236" t="s">
        <v>202</v>
      </c>
      <c r="F15" s="417" t="s">
        <v>390</v>
      </c>
      <c r="G15" s="1239" t="s">
        <v>464</v>
      </c>
      <c r="H15" s="1239" t="s">
        <v>464</v>
      </c>
      <c r="I15" s="1239" t="s">
        <v>464</v>
      </c>
      <c r="J15" s="1239" t="s">
        <v>464</v>
      </c>
      <c r="K15" s="1239" t="s">
        <v>464</v>
      </c>
      <c r="L15" s="1239" t="s">
        <v>464</v>
      </c>
      <c r="M15" s="1239" t="s">
        <v>464</v>
      </c>
      <c r="N15" s="1239" t="s">
        <v>464</v>
      </c>
      <c r="O15" s="1239" t="s">
        <v>464</v>
      </c>
      <c r="P15" s="1269" t="s">
        <v>1096</v>
      </c>
      <c r="Q15" s="1239" t="s">
        <v>464</v>
      </c>
      <c r="R15" s="1239" t="s">
        <v>1059</v>
      </c>
      <c r="S15" s="1276" t="s">
        <v>464</v>
      </c>
      <c r="T15" s="1281"/>
      <c r="U15" s="1278">
        <v>2000</v>
      </c>
      <c r="V15" s="1069">
        <v>1400</v>
      </c>
      <c r="W15" s="1069">
        <v>200</v>
      </c>
      <c r="X15" s="1069">
        <v>100</v>
      </c>
      <c r="Y15" s="1069">
        <v>0</v>
      </c>
      <c r="Z15" s="1069">
        <v>0</v>
      </c>
      <c r="AA15" s="1069">
        <v>0</v>
      </c>
      <c r="AB15" s="1069">
        <v>300</v>
      </c>
      <c r="AC15" s="1069">
        <v>0</v>
      </c>
      <c r="AD15" s="1069">
        <v>0</v>
      </c>
      <c r="AE15" s="1069" t="str">
        <f t="shared" si="0"/>
        <v>0</v>
      </c>
      <c r="AF15" s="1069" t="str">
        <f t="shared" si="7"/>
        <v>0</v>
      </c>
      <c r="AG15" s="1069">
        <v>0</v>
      </c>
      <c r="AH15" s="1069">
        <v>0</v>
      </c>
      <c r="AI15" s="1069">
        <v>0</v>
      </c>
      <c r="AJ15" s="1088">
        <f t="shared" si="1"/>
        <v>2000</v>
      </c>
      <c r="AK15" s="1312" t="str">
        <f t="shared" si="2"/>
        <v>0</v>
      </c>
      <c r="AL15" s="1069">
        <f t="shared" si="3"/>
        <v>0</v>
      </c>
      <c r="AM15" s="1069">
        <v>0</v>
      </c>
      <c r="AN15" s="1069">
        <v>0</v>
      </c>
      <c r="AO15" s="1069">
        <f t="shared" si="4"/>
        <v>0</v>
      </c>
      <c r="AP15" s="1069">
        <f t="shared" si="5"/>
        <v>2000</v>
      </c>
      <c r="AQ15" s="426"/>
      <c r="AR15" s="1315" t="s">
        <v>54</v>
      </c>
      <c r="AS15" s="1269" t="s">
        <v>1096</v>
      </c>
    </row>
    <row r="16" ht="31" customHeight="1" spans="1:45">
      <c r="A16" s="1234">
        <f t="shared" si="6"/>
        <v>13</v>
      </c>
      <c r="B16" s="1238" t="s">
        <v>1114</v>
      </c>
      <c r="C16" s="417" t="s">
        <v>425</v>
      </c>
      <c r="D16" s="417" t="s">
        <v>1115</v>
      </c>
      <c r="E16" s="1236" t="s">
        <v>202</v>
      </c>
      <c r="F16" s="417" t="s">
        <v>390</v>
      </c>
      <c r="G16" s="417" t="s">
        <v>464</v>
      </c>
      <c r="H16" s="417" t="s">
        <v>464</v>
      </c>
      <c r="I16" s="417" t="s">
        <v>464</v>
      </c>
      <c r="J16" s="417" t="s">
        <v>464</v>
      </c>
      <c r="K16" s="417" t="s">
        <v>464</v>
      </c>
      <c r="L16" s="417" t="s">
        <v>464</v>
      </c>
      <c r="M16" s="417" t="s">
        <v>464</v>
      </c>
      <c r="N16" s="417" t="s">
        <v>464</v>
      </c>
      <c r="O16" s="417" t="s">
        <v>464</v>
      </c>
      <c r="P16" s="1269" t="s">
        <v>1096</v>
      </c>
      <c r="Q16" s="417" t="s">
        <v>464</v>
      </c>
      <c r="R16" s="417" t="s">
        <v>1059</v>
      </c>
      <c r="S16" s="1276" t="s">
        <v>464</v>
      </c>
      <c r="T16" s="1281"/>
      <c r="U16" s="1278">
        <v>2000</v>
      </c>
      <c r="V16" s="1069">
        <v>1100</v>
      </c>
      <c r="W16" s="1069">
        <v>200</v>
      </c>
      <c r="X16" s="1069">
        <v>100</v>
      </c>
      <c r="Y16" s="1069">
        <v>100</v>
      </c>
      <c r="Z16" s="1069">
        <v>100</v>
      </c>
      <c r="AA16" s="1069">
        <v>0</v>
      </c>
      <c r="AB16" s="1069">
        <v>400</v>
      </c>
      <c r="AC16" s="1069">
        <v>0</v>
      </c>
      <c r="AD16" s="1069">
        <v>0</v>
      </c>
      <c r="AE16" s="1069" t="str">
        <f t="shared" si="0"/>
        <v>0</v>
      </c>
      <c r="AF16" s="1069" t="str">
        <f t="shared" si="7"/>
        <v>0</v>
      </c>
      <c r="AG16" s="1069">
        <v>0</v>
      </c>
      <c r="AH16" s="1069">
        <v>0</v>
      </c>
      <c r="AI16" s="1069">
        <v>0</v>
      </c>
      <c r="AJ16" s="1088">
        <f t="shared" si="1"/>
        <v>2000</v>
      </c>
      <c r="AK16" s="1312" t="str">
        <f t="shared" si="2"/>
        <v>0</v>
      </c>
      <c r="AL16" s="1069">
        <f t="shared" si="3"/>
        <v>0</v>
      </c>
      <c r="AM16" s="1069">
        <v>0</v>
      </c>
      <c r="AN16" s="1069">
        <v>0</v>
      </c>
      <c r="AO16" s="1069">
        <f t="shared" si="4"/>
        <v>0</v>
      </c>
      <c r="AP16" s="1069">
        <f t="shared" ref="AP16:AP42" si="8">AJ16-AO16</f>
        <v>2000</v>
      </c>
      <c r="AQ16" s="426"/>
      <c r="AR16" s="1316" t="s">
        <v>54</v>
      </c>
      <c r="AS16" s="1269" t="s">
        <v>1096</v>
      </c>
    </row>
    <row r="17" ht="31" customHeight="1" spans="1:45">
      <c r="A17" s="1234">
        <f t="shared" si="6"/>
        <v>14</v>
      </c>
      <c r="B17" s="1238" t="s">
        <v>1116</v>
      </c>
      <c r="C17" s="1045" t="s">
        <v>425</v>
      </c>
      <c r="D17" s="1045" t="s">
        <v>1095</v>
      </c>
      <c r="E17" s="1236" t="s">
        <v>202</v>
      </c>
      <c r="F17" s="417" t="s">
        <v>390</v>
      </c>
      <c r="G17" s="1045" t="s">
        <v>464</v>
      </c>
      <c r="H17" s="1045" t="s">
        <v>464</v>
      </c>
      <c r="I17" s="1045" t="s">
        <v>464</v>
      </c>
      <c r="J17" s="1045" t="s">
        <v>464</v>
      </c>
      <c r="K17" s="1045" t="s">
        <v>464</v>
      </c>
      <c r="L17" s="1045" t="s">
        <v>464</v>
      </c>
      <c r="M17" s="1045" t="s">
        <v>464</v>
      </c>
      <c r="N17" s="1045" t="s">
        <v>464</v>
      </c>
      <c r="O17" s="1045" t="s">
        <v>464</v>
      </c>
      <c r="P17" s="1269" t="s">
        <v>1096</v>
      </c>
      <c r="Q17" s="1045" t="s">
        <v>464</v>
      </c>
      <c r="R17" s="1045" t="s">
        <v>1059</v>
      </c>
      <c r="S17" s="1282" t="s">
        <v>464</v>
      </c>
      <c r="T17" s="1284"/>
      <c r="U17" s="1278">
        <v>2260</v>
      </c>
      <c r="V17" s="1069">
        <v>1200</v>
      </c>
      <c r="W17" s="1069">
        <v>300</v>
      </c>
      <c r="X17" s="1069">
        <v>200</v>
      </c>
      <c r="Y17" s="1069">
        <v>200</v>
      </c>
      <c r="Z17" s="1069">
        <v>0</v>
      </c>
      <c r="AA17" s="1069">
        <v>0</v>
      </c>
      <c r="AB17" s="1069">
        <v>360</v>
      </c>
      <c r="AC17" s="1069">
        <v>0</v>
      </c>
      <c r="AD17" s="1069">
        <v>0</v>
      </c>
      <c r="AE17" s="1069" t="str">
        <f t="shared" si="0"/>
        <v>0</v>
      </c>
      <c r="AF17" s="1069" t="str">
        <f t="shared" si="7"/>
        <v>0</v>
      </c>
      <c r="AG17" s="1069">
        <v>0</v>
      </c>
      <c r="AH17" s="1069">
        <v>0</v>
      </c>
      <c r="AI17" s="1069">
        <v>0</v>
      </c>
      <c r="AJ17" s="1088">
        <f t="shared" si="1"/>
        <v>2260</v>
      </c>
      <c r="AK17" s="1312" t="str">
        <f t="shared" si="2"/>
        <v>0</v>
      </c>
      <c r="AL17" s="1069">
        <f t="shared" si="3"/>
        <v>0</v>
      </c>
      <c r="AM17" s="1069">
        <v>0</v>
      </c>
      <c r="AN17" s="1069">
        <v>0</v>
      </c>
      <c r="AO17" s="1069">
        <f t="shared" si="4"/>
        <v>0</v>
      </c>
      <c r="AP17" s="1069">
        <f t="shared" si="8"/>
        <v>2260</v>
      </c>
      <c r="AQ17" s="426"/>
      <c r="AR17" s="1316" t="s">
        <v>54</v>
      </c>
      <c r="AS17" s="1269" t="s">
        <v>1096</v>
      </c>
    </row>
    <row r="18" ht="28" customHeight="1" spans="1:45">
      <c r="A18" s="1234">
        <f t="shared" si="6"/>
        <v>15</v>
      </c>
      <c r="B18" s="1238" t="s">
        <v>1117</v>
      </c>
      <c r="C18" s="1045" t="s">
        <v>425</v>
      </c>
      <c r="D18" s="1045" t="s">
        <v>1095</v>
      </c>
      <c r="E18" s="1236" t="s">
        <v>202</v>
      </c>
      <c r="F18" s="417" t="s">
        <v>390</v>
      </c>
      <c r="G18" s="1045" t="s">
        <v>464</v>
      </c>
      <c r="H18" s="1045" t="s">
        <v>464</v>
      </c>
      <c r="I18" s="1045" t="s">
        <v>464</v>
      </c>
      <c r="J18" s="1045" t="s">
        <v>464</v>
      </c>
      <c r="K18" s="1045" t="s">
        <v>464</v>
      </c>
      <c r="L18" s="1045" t="s">
        <v>464</v>
      </c>
      <c r="M18" s="1045" t="s">
        <v>464</v>
      </c>
      <c r="N18" s="1045" t="s">
        <v>464</v>
      </c>
      <c r="O18" s="1045" t="s">
        <v>464</v>
      </c>
      <c r="P18" s="1269" t="s">
        <v>1096</v>
      </c>
      <c r="Q18" s="1045" t="s">
        <v>464</v>
      </c>
      <c r="R18" s="1045" t="s">
        <v>1059</v>
      </c>
      <c r="S18" s="1282" t="s">
        <v>464</v>
      </c>
      <c r="T18" s="1285"/>
      <c r="U18" s="1278">
        <v>2200</v>
      </c>
      <c r="V18" s="1069">
        <v>1500</v>
      </c>
      <c r="W18" s="1069">
        <v>200</v>
      </c>
      <c r="X18" s="1069">
        <v>100</v>
      </c>
      <c r="Y18" s="1069">
        <v>50</v>
      </c>
      <c r="Z18" s="1069">
        <v>50</v>
      </c>
      <c r="AA18" s="1069">
        <v>0</v>
      </c>
      <c r="AB18" s="1069">
        <v>300</v>
      </c>
      <c r="AC18" s="1069">
        <v>0</v>
      </c>
      <c r="AD18" s="1069">
        <v>0</v>
      </c>
      <c r="AE18" s="1069" t="str">
        <f t="shared" si="0"/>
        <v>0</v>
      </c>
      <c r="AF18" s="1069" t="str">
        <f t="shared" si="7"/>
        <v>0</v>
      </c>
      <c r="AG18" s="1069">
        <v>0</v>
      </c>
      <c r="AH18" s="1069">
        <v>0</v>
      </c>
      <c r="AI18" s="1069">
        <v>0</v>
      </c>
      <c r="AJ18" s="1088">
        <f t="shared" si="1"/>
        <v>2200</v>
      </c>
      <c r="AK18" s="1312" t="str">
        <f t="shared" si="2"/>
        <v>0</v>
      </c>
      <c r="AL18" s="1069">
        <f t="shared" si="3"/>
        <v>0</v>
      </c>
      <c r="AM18" s="1069">
        <v>0</v>
      </c>
      <c r="AN18" s="1069">
        <v>0</v>
      </c>
      <c r="AO18" s="1069">
        <f t="shared" si="4"/>
        <v>0</v>
      </c>
      <c r="AP18" s="1069">
        <f t="shared" si="8"/>
        <v>2200</v>
      </c>
      <c r="AQ18" s="426"/>
      <c r="AR18" s="1317" t="s">
        <v>54</v>
      </c>
      <c r="AS18" s="1269" t="s">
        <v>1096</v>
      </c>
    </row>
    <row r="19" ht="28" customHeight="1" spans="1:45">
      <c r="A19" s="1234">
        <f t="shared" si="6"/>
        <v>16</v>
      </c>
      <c r="B19" s="1238" t="s">
        <v>1118</v>
      </c>
      <c r="C19" s="1045" t="s">
        <v>425</v>
      </c>
      <c r="D19" s="1045" t="s">
        <v>1095</v>
      </c>
      <c r="E19" s="1236" t="s">
        <v>202</v>
      </c>
      <c r="F19" s="417" t="s">
        <v>390</v>
      </c>
      <c r="G19" s="1045" t="s">
        <v>464</v>
      </c>
      <c r="H19" s="1045" t="s">
        <v>464</v>
      </c>
      <c r="I19" s="1045" t="s">
        <v>464</v>
      </c>
      <c r="J19" s="1045" t="s">
        <v>464</v>
      </c>
      <c r="K19" s="1045" t="s">
        <v>464</v>
      </c>
      <c r="L19" s="1045" t="s">
        <v>464</v>
      </c>
      <c r="M19" s="1045" t="s">
        <v>464</v>
      </c>
      <c r="N19" s="1045" t="s">
        <v>464</v>
      </c>
      <c r="O19" s="1045" t="s">
        <v>464</v>
      </c>
      <c r="P19" s="1269" t="s">
        <v>1096</v>
      </c>
      <c r="Q19" s="1045" t="s">
        <v>464</v>
      </c>
      <c r="R19" s="1045" t="s">
        <v>1059</v>
      </c>
      <c r="S19" s="1282" t="s">
        <v>464</v>
      </c>
      <c r="T19" s="1285"/>
      <c r="U19" s="1278">
        <v>2400</v>
      </c>
      <c r="V19" s="1280">
        <v>1600</v>
      </c>
      <c r="W19" s="1280">
        <v>400</v>
      </c>
      <c r="X19" s="1280">
        <v>200</v>
      </c>
      <c r="Y19" s="1280">
        <v>0</v>
      </c>
      <c r="Z19" s="1280">
        <v>0</v>
      </c>
      <c r="AA19" s="1280">
        <v>0</v>
      </c>
      <c r="AB19" s="1069">
        <v>200</v>
      </c>
      <c r="AC19" s="1069">
        <v>0</v>
      </c>
      <c r="AD19" s="1069">
        <v>0</v>
      </c>
      <c r="AE19" s="1069" t="str">
        <f t="shared" si="0"/>
        <v>0</v>
      </c>
      <c r="AF19" s="1069" t="str">
        <f t="shared" si="7"/>
        <v>0</v>
      </c>
      <c r="AG19" s="1069">
        <v>0</v>
      </c>
      <c r="AH19" s="1069">
        <v>0</v>
      </c>
      <c r="AI19" s="1069">
        <v>0</v>
      </c>
      <c r="AJ19" s="1088">
        <f t="shared" si="1"/>
        <v>2400</v>
      </c>
      <c r="AK19" s="1312" t="str">
        <f t="shared" si="2"/>
        <v>0</v>
      </c>
      <c r="AL19" s="1069">
        <f t="shared" si="3"/>
        <v>0</v>
      </c>
      <c r="AM19" s="1069">
        <v>0</v>
      </c>
      <c r="AN19" s="1069">
        <v>0</v>
      </c>
      <c r="AO19" s="1069">
        <f t="shared" si="4"/>
        <v>0</v>
      </c>
      <c r="AP19" s="1069">
        <f t="shared" si="8"/>
        <v>2400</v>
      </c>
      <c r="AQ19" s="426"/>
      <c r="AR19" s="1317" t="s">
        <v>54</v>
      </c>
      <c r="AS19" s="1269" t="s">
        <v>1096</v>
      </c>
    </row>
    <row r="20" ht="28" customHeight="1" spans="1:45">
      <c r="A20" s="1234">
        <f t="shared" ref="A20:A42" si="9">ROW()-3</f>
        <v>17</v>
      </c>
      <c r="B20" s="1240" t="s">
        <v>1119</v>
      </c>
      <c r="C20" s="1239" t="s">
        <v>425</v>
      </c>
      <c r="D20" s="1239" t="s">
        <v>1120</v>
      </c>
      <c r="E20" s="1236" t="s">
        <v>202</v>
      </c>
      <c r="F20" s="417" t="s">
        <v>390</v>
      </c>
      <c r="G20" s="1239" t="s">
        <v>464</v>
      </c>
      <c r="H20" s="1239" t="s">
        <v>464</v>
      </c>
      <c r="I20" s="1239" t="s">
        <v>464</v>
      </c>
      <c r="J20" s="1239" t="s">
        <v>464</v>
      </c>
      <c r="K20" s="1239" t="s">
        <v>464</v>
      </c>
      <c r="L20" s="1239" t="s">
        <v>464</v>
      </c>
      <c r="M20" s="1239" t="s">
        <v>464</v>
      </c>
      <c r="N20" s="1239" t="s">
        <v>464</v>
      </c>
      <c r="O20" s="1239" t="s">
        <v>464</v>
      </c>
      <c r="P20" s="1269" t="s">
        <v>1096</v>
      </c>
      <c r="Q20" s="1239" t="s">
        <v>464</v>
      </c>
      <c r="R20" s="1239" t="s">
        <v>1059</v>
      </c>
      <c r="S20" s="1286" t="s">
        <v>464</v>
      </c>
      <c r="T20" s="1287"/>
      <c r="U20" s="1278">
        <v>1900</v>
      </c>
      <c r="V20" s="1069">
        <v>1200</v>
      </c>
      <c r="W20" s="1069">
        <v>200</v>
      </c>
      <c r="X20" s="1069">
        <v>100</v>
      </c>
      <c r="Y20" s="1069">
        <v>50</v>
      </c>
      <c r="Z20" s="1069">
        <v>50</v>
      </c>
      <c r="AA20" s="1069">
        <v>0</v>
      </c>
      <c r="AB20" s="1069">
        <v>300</v>
      </c>
      <c r="AC20" s="1069">
        <v>0</v>
      </c>
      <c r="AD20" s="1069">
        <v>0</v>
      </c>
      <c r="AE20" s="1069" t="str">
        <f t="shared" ref="AE20:AE40" si="10">K20</f>
        <v>0</v>
      </c>
      <c r="AF20" s="1069" t="str">
        <f t="shared" ref="AF20:AF40" si="11">S20</f>
        <v>0</v>
      </c>
      <c r="AG20" s="1069">
        <v>0</v>
      </c>
      <c r="AH20" s="1069">
        <v>0</v>
      </c>
      <c r="AI20" s="1069">
        <v>0</v>
      </c>
      <c r="AJ20" s="1088">
        <f t="shared" ref="AJ20:AJ40" si="12">SUM(V20:AI20)</f>
        <v>1900</v>
      </c>
      <c r="AK20" s="1312" t="str">
        <f t="shared" ref="AK20:AK41" si="13">H20</f>
        <v>0</v>
      </c>
      <c r="AL20" s="1069">
        <f t="shared" ref="AL20:AL41" si="14">U20/F20*AK20</f>
        <v>0</v>
      </c>
      <c r="AM20" s="1069">
        <v>0</v>
      </c>
      <c r="AN20" s="1069">
        <v>0</v>
      </c>
      <c r="AO20" s="1069">
        <f t="shared" ref="AO20:AO40" si="15">SUM(AL20:AN20)</f>
        <v>0</v>
      </c>
      <c r="AP20" s="1069">
        <f t="shared" si="8"/>
        <v>1900</v>
      </c>
      <c r="AQ20" s="426"/>
      <c r="AR20" s="1315" t="s">
        <v>54</v>
      </c>
      <c r="AS20" s="1269" t="s">
        <v>1096</v>
      </c>
    </row>
    <row r="21" ht="28" customHeight="1" spans="1:45">
      <c r="A21" s="1234">
        <f t="shared" si="9"/>
        <v>18</v>
      </c>
      <c r="B21" s="1241" t="s">
        <v>1121</v>
      </c>
      <c r="C21" s="1045" t="s">
        <v>1122</v>
      </c>
      <c r="D21" s="359" t="s">
        <v>1123</v>
      </c>
      <c r="E21" s="1236" t="s">
        <v>202</v>
      </c>
      <c r="F21" s="417" t="s">
        <v>390</v>
      </c>
      <c r="G21" s="1045" t="s">
        <v>464</v>
      </c>
      <c r="H21" s="1045" t="s">
        <v>464</v>
      </c>
      <c r="I21" s="1045" t="s">
        <v>464</v>
      </c>
      <c r="J21" s="1045" t="s">
        <v>464</v>
      </c>
      <c r="K21" s="1045" t="s">
        <v>464</v>
      </c>
      <c r="L21" s="1045" t="s">
        <v>464</v>
      </c>
      <c r="M21" s="1045" t="s">
        <v>464</v>
      </c>
      <c r="N21" s="1045" t="s">
        <v>464</v>
      </c>
      <c r="O21" s="1045" t="s">
        <v>464</v>
      </c>
      <c r="P21" s="1269" t="s">
        <v>1096</v>
      </c>
      <c r="Q21" s="1045" t="s">
        <v>464</v>
      </c>
      <c r="R21" s="1045" t="s">
        <v>1059</v>
      </c>
      <c r="S21" s="1282" t="s">
        <v>464</v>
      </c>
      <c r="T21" s="1283" t="s">
        <v>1124</v>
      </c>
      <c r="U21" s="1278">
        <v>2850</v>
      </c>
      <c r="V21" s="1069">
        <v>1500</v>
      </c>
      <c r="W21" s="1069">
        <v>400</v>
      </c>
      <c r="X21" s="1069">
        <v>200</v>
      </c>
      <c r="Y21" s="1069">
        <v>200</v>
      </c>
      <c r="Z21" s="1069">
        <v>50</v>
      </c>
      <c r="AA21" s="1069">
        <v>0</v>
      </c>
      <c r="AB21" s="1069">
        <v>500</v>
      </c>
      <c r="AC21" s="1069">
        <v>0</v>
      </c>
      <c r="AD21" s="1069">
        <v>0</v>
      </c>
      <c r="AE21" s="1069" t="str">
        <f t="shared" si="10"/>
        <v>0</v>
      </c>
      <c r="AF21" s="1069" t="str">
        <f t="shared" si="11"/>
        <v>0</v>
      </c>
      <c r="AG21" s="1069">
        <v>0</v>
      </c>
      <c r="AH21" s="1069">
        <v>0</v>
      </c>
      <c r="AI21" s="1069">
        <v>0</v>
      </c>
      <c r="AJ21" s="1088">
        <f t="shared" si="12"/>
        <v>2850</v>
      </c>
      <c r="AK21" s="1312" t="str">
        <f t="shared" si="13"/>
        <v>0</v>
      </c>
      <c r="AL21" s="1069">
        <f t="shared" si="14"/>
        <v>0</v>
      </c>
      <c r="AM21" s="1069">
        <v>0</v>
      </c>
      <c r="AN21" s="1069">
        <v>0</v>
      </c>
      <c r="AO21" s="1069">
        <f t="shared" si="15"/>
        <v>0</v>
      </c>
      <c r="AP21" s="1069">
        <f t="shared" si="8"/>
        <v>2850</v>
      </c>
      <c r="AQ21" s="426"/>
      <c r="AR21" s="1318" t="s">
        <v>54</v>
      </c>
      <c r="AS21" s="1269" t="s">
        <v>1096</v>
      </c>
    </row>
    <row r="22" ht="28" customHeight="1" spans="1:45">
      <c r="A22" s="1234">
        <f t="shared" si="9"/>
        <v>19</v>
      </c>
      <c r="B22" s="1241" t="s">
        <v>1125</v>
      </c>
      <c r="C22" s="1045" t="s">
        <v>1122</v>
      </c>
      <c r="D22" s="359" t="s">
        <v>1126</v>
      </c>
      <c r="E22" s="1236" t="s">
        <v>202</v>
      </c>
      <c r="F22" s="417" t="s">
        <v>390</v>
      </c>
      <c r="G22" s="1045" t="s">
        <v>464</v>
      </c>
      <c r="H22" s="1045" t="s">
        <v>464</v>
      </c>
      <c r="I22" s="1045" t="s">
        <v>464</v>
      </c>
      <c r="J22" s="1045" t="s">
        <v>464</v>
      </c>
      <c r="K22" s="1045" t="s">
        <v>464</v>
      </c>
      <c r="L22" s="1045" t="s">
        <v>464</v>
      </c>
      <c r="M22" s="1045" t="s">
        <v>464</v>
      </c>
      <c r="N22" s="1045" t="s">
        <v>464</v>
      </c>
      <c r="O22" s="1045" t="s">
        <v>464</v>
      </c>
      <c r="P22" s="1269" t="s">
        <v>1096</v>
      </c>
      <c r="Q22" s="1045" t="s">
        <v>464</v>
      </c>
      <c r="R22" s="1045" t="s">
        <v>1059</v>
      </c>
      <c r="S22" s="1282" t="s">
        <v>464</v>
      </c>
      <c r="T22" s="1288" t="s">
        <v>1124</v>
      </c>
      <c r="U22" s="1278">
        <v>2850</v>
      </c>
      <c r="V22" s="1069">
        <v>1500</v>
      </c>
      <c r="W22" s="1069">
        <v>400</v>
      </c>
      <c r="X22" s="1069">
        <v>200</v>
      </c>
      <c r="Y22" s="1069">
        <v>200</v>
      </c>
      <c r="Z22" s="1069">
        <v>50</v>
      </c>
      <c r="AA22" s="1069">
        <v>0</v>
      </c>
      <c r="AB22" s="1069">
        <v>500</v>
      </c>
      <c r="AC22" s="1069">
        <v>0</v>
      </c>
      <c r="AD22" s="1069">
        <v>0</v>
      </c>
      <c r="AE22" s="1069" t="str">
        <f t="shared" si="10"/>
        <v>0</v>
      </c>
      <c r="AF22" s="1069" t="str">
        <f t="shared" si="11"/>
        <v>0</v>
      </c>
      <c r="AG22" s="1069">
        <v>0</v>
      </c>
      <c r="AH22" s="1069">
        <v>0</v>
      </c>
      <c r="AI22" s="1069">
        <v>0</v>
      </c>
      <c r="AJ22" s="1088">
        <f t="shared" si="12"/>
        <v>2850</v>
      </c>
      <c r="AK22" s="1312" t="str">
        <f t="shared" si="13"/>
        <v>0</v>
      </c>
      <c r="AL22" s="1069">
        <f t="shared" si="14"/>
        <v>0</v>
      </c>
      <c r="AM22" s="1069">
        <v>0</v>
      </c>
      <c r="AN22" s="1069">
        <v>0</v>
      </c>
      <c r="AO22" s="1069">
        <f t="shared" si="15"/>
        <v>0</v>
      </c>
      <c r="AP22" s="1069">
        <f t="shared" si="8"/>
        <v>2850</v>
      </c>
      <c r="AQ22" s="426"/>
      <c r="AR22" s="1318" t="s">
        <v>54</v>
      </c>
      <c r="AS22" s="1269" t="s">
        <v>1096</v>
      </c>
    </row>
    <row r="23" ht="28" customHeight="1" spans="1:45">
      <c r="A23" s="1234">
        <f t="shared" si="9"/>
        <v>20</v>
      </c>
      <c r="B23" s="1241" t="s">
        <v>1127</v>
      </c>
      <c r="C23" s="417" t="s">
        <v>425</v>
      </c>
      <c r="D23" s="310" t="s">
        <v>1128</v>
      </c>
      <c r="E23" s="1236" t="s">
        <v>202</v>
      </c>
      <c r="F23" s="417" t="s">
        <v>390</v>
      </c>
      <c r="G23" s="417" t="s">
        <v>464</v>
      </c>
      <c r="H23" s="417" t="s">
        <v>464</v>
      </c>
      <c r="I23" s="417" t="s">
        <v>464</v>
      </c>
      <c r="J23" s="417" t="s">
        <v>464</v>
      </c>
      <c r="K23" s="417" t="s">
        <v>464</v>
      </c>
      <c r="L23" s="417" t="s">
        <v>464</v>
      </c>
      <c r="M23" s="417" t="s">
        <v>464</v>
      </c>
      <c r="N23" s="417" t="s">
        <v>464</v>
      </c>
      <c r="O23" s="417" t="s">
        <v>464</v>
      </c>
      <c r="P23" s="1269" t="s">
        <v>1096</v>
      </c>
      <c r="Q23" s="417" t="s">
        <v>464</v>
      </c>
      <c r="R23" s="417" t="s">
        <v>1059</v>
      </c>
      <c r="S23" s="1276" t="s">
        <v>464</v>
      </c>
      <c r="T23" s="417"/>
      <c r="U23" s="1278">
        <v>1950</v>
      </c>
      <c r="V23" s="1069">
        <v>1400</v>
      </c>
      <c r="W23" s="1069">
        <v>200</v>
      </c>
      <c r="X23" s="1069">
        <v>100</v>
      </c>
      <c r="Y23" s="1069">
        <v>0</v>
      </c>
      <c r="Z23" s="1069">
        <v>0</v>
      </c>
      <c r="AA23" s="1069">
        <v>0</v>
      </c>
      <c r="AB23" s="1069">
        <v>250</v>
      </c>
      <c r="AC23" s="1069">
        <v>0</v>
      </c>
      <c r="AD23" s="1069">
        <v>0</v>
      </c>
      <c r="AE23" s="1069" t="str">
        <f t="shared" si="10"/>
        <v>0</v>
      </c>
      <c r="AF23" s="1069" t="str">
        <f t="shared" si="11"/>
        <v>0</v>
      </c>
      <c r="AG23" s="1069">
        <v>0</v>
      </c>
      <c r="AH23" s="1069">
        <v>0</v>
      </c>
      <c r="AI23" s="1069">
        <v>0</v>
      </c>
      <c r="AJ23" s="1088">
        <f t="shared" si="12"/>
        <v>1950</v>
      </c>
      <c r="AK23" s="1312" t="str">
        <f t="shared" si="13"/>
        <v>0</v>
      </c>
      <c r="AL23" s="1069">
        <f t="shared" si="14"/>
        <v>0</v>
      </c>
      <c r="AM23" s="1069">
        <v>0</v>
      </c>
      <c r="AN23" s="1069">
        <v>0</v>
      </c>
      <c r="AO23" s="1069">
        <f t="shared" si="15"/>
        <v>0</v>
      </c>
      <c r="AP23" s="1069">
        <f t="shared" si="8"/>
        <v>1950</v>
      </c>
      <c r="AQ23" s="426"/>
      <c r="AR23" s="1319" t="s">
        <v>54</v>
      </c>
      <c r="AS23" s="1269" t="s">
        <v>1096</v>
      </c>
    </row>
    <row r="24" ht="28" customHeight="1" spans="1:45">
      <c r="A24" s="1234">
        <f t="shared" si="9"/>
        <v>21</v>
      </c>
      <c r="B24" s="1241" t="s">
        <v>1129</v>
      </c>
      <c r="C24" s="417" t="s">
        <v>425</v>
      </c>
      <c r="D24" s="416" t="s">
        <v>1130</v>
      </c>
      <c r="E24" s="1236" t="s">
        <v>202</v>
      </c>
      <c r="F24" s="417" t="s">
        <v>390</v>
      </c>
      <c r="G24" s="417" t="s">
        <v>464</v>
      </c>
      <c r="H24" s="417" t="s">
        <v>464</v>
      </c>
      <c r="I24" s="417" t="s">
        <v>464</v>
      </c>
      <c r="J24" s="417" t="s">
        <v>464</v>
      </c>
      <c r="K24" s="417" t="s">
        <v>464</v>
      </c>
      <c r="L24" s="417" t="s">
        <v>464</v>
      </c>
      <c r="M24" s="417" t="s">
        <v>464</v>
      </c>
      <c r="N24" s="417" t="s">
        <v>464</v>
      </c>
      <c r="O24" s="417" t="s">
        <v>464</v>
      </c>
      <c r="P24" s="1269" t="s">
        <v>1096</v>
      </c>
      <c r="Q24" s="417" t="s">
        <v>464</v>
      </c>
      <c r="R24" s="417" t="s">
        <v>1059</v>
      </c>
      <c r="S24" s="1276" t="s">
        <v>464</v>
      </c>
      <c r="T24" s="417"/>
      <c r="U24" s="1278">
        <v>2000</v>
      </c>
      <c r="V24" s="1069">
        <v>1300</v>
      </c>
      <c r="W24" s="1069">
        <v>200</v>
      </c>
      <c r="X24" s="1069">
        <v>100</v>
      </c>
      <c r="Y24" s="1069">
        <v>100</v>
      </c>
      <c r="Z24" s="1069">
        <v>0</v>
      </c>
      <c r="AA24" s="1069">
        <v>0</v>
      </c>
      <c r="AB24" s="1069">
        <v>300</v>
      </c>
      <c r="AC24" s="1069">
        <v>0</v>
      </c>
      <c r="AD24" s="1069">
        <v>0</v>
      </c>
      <c r="AE24" s="1069" t="str">
        <f t="shared" si="10"/>
        <v>0</v>
      </c>
      <c r="AF24" s="1069" t="str">
        <f t="shared" si="11"/>
        <v>0</v>
      </c>
      <c r="AG24" s="1069">
        <v>0</v>
      </c>
      <c r="AH24" s="1069">
        <v>0</v>
      </c>
      <c r="AI24" s="1069">
        <v>0</v>
      </c>
      <c r="AJ24" s="1088">
        <f t="shared" si="12"/>
        <v>2000</v>
      </c>
      <c r="AK24" s="1312" t="str">
        <f t="shared" si="13"/>
        <v>0</v>
      </c>
      <c r="AL24" s="1069">
        <f t="shared" si="14"/>
        <v>0</v>
      </c>
      <c r="AM24" s="1069">
        <v>0</v>
      </c>
      <c r="AN24" s="1069">
        <v>0</v>
      </c>
      <c r="AO24" s="1069">
        <f t="shared" si="15"/>
        <v>0</v>
      </c>
      <c r="AP24" s="1069">
        <f t="shared" si="8"/>
        <v>2000</v>
      </c>
      <c r="AQ24" s="426"/>
      <c r="AR24" s="1316" t="s">
        <v>54</v>
      </c>
      <c r="AS24" s="1269" t="s">
        <v>1096</v>
      </c>
    </row>
    <row r="25" ht="28" customHeight="1" spans="1:45">
      <c r="A25" s="1234">
        <f t="shared" si="9"/>
        <v>22</v>
      </c>
      <c r="B25" s="1241" t="s">
        <v>1131</v>
      </c>
      <c r="C25" s="417" t="s">
        <v>425</v>
      </c>
      <c r="D25" s="416" t="s">
        <v>1132</v>
      </c>
      <c r="E25" s="1236" t="s">
        <v>202</v>
      </c>
      <c r="F25" s="417" t="s">
        <v>390</v>
      </c>
      <c r="G25" s="417" t="s">
        <v>464</v>
      </c>
      <c r="H25" s="417" t="s">
        <v>464</v>
      </c>
      <c r="I25" s="417" t="s">
        <v>464</v>
      </c>
      <c r="J25" s="417" t="s">
        <v>464</v>
      </c>
      <c r="K25" s="417" t="s">
        <v>464</v>
      </c>
      <c r="L25" s="417" t="s">
        <v>464</v>
      </c>
      <c r="M25" s="417" t="s">
        <v>464</v>
      </c>
      <c r="N25" s="417" t="s">
        <v>464</v>
      </c>
      <c r="O25" s="417" t="s">
        <v>464</v>
      </c>
      <c r="P25" s="1269" t="s">
        <v>1096</v>
      </c>
      <c r="Q25" s="417" t="s">
        <v>464</v>
      </c>
      <c r="R25" s="417" t="s">
        <v>1059</v>
      </c>
      <c r="S25" s="1276" t="s">
        <v>464</v>
      </c>
      <c r="T25" s="417"/>
      <c r="U25" s="1278">
        <v>1950</v>
      </c>
      <c r="V25" s="1069">
        <v>1400</v>
      </c>
      <c r="W25" s="1069">
        <v>200</v>
      </c>
      <c r="X25" s="1069">
        <v>100</v>
      </c>
      <c r="Y25" s="1069">
        <v>0</v>
      </c>
      <c r="Z25" s="1069">
        <v>50</v>
      </c>
      <c r="AA25" s="1069">
        <v>0</v>
      </c>
      <c r="AB25" s="1088">
        <v>200</v>
      </c>
      <c r="AC25" s="1307">
        <v>0</v>
      </c>
      <c r="AD25" s="1307">
        <v>0</v>
      </c>
      <c r="AE25" s="1069" t="str">
        <f t="shared" si="10"/>
        <v>0</v>
      </c>
      <c r="AF25" s="1069" t="str">
        <f t="shared" si="11"/>
        <v>0</v>
      </c>
      <c r="AG25" s="1088">
        <v>0</v>
      </c>
      <c r="AH25" s="1088">
        <v>0</v>
      </c>
      <c r="AI25" s="1088">
        <v>0</v>
      </c>
      <c r="AJ25" s="1088">
        <f t="shared" si="12"/>
        <v>1950</v>
      </c>
      <c r="AK25" s="1312" t="str">
        <f t="shared" si="13"/>
        <v>0</v>
      </c>
      <c r="AL25" s="1069">
        <f t="shared" si="14"/>
        <v>0</v>
      </c>
      <c r="AM25" s="1069">
        <v>0</v>
      </c>
      <c r="AN25" s="1069">
        <v>0</v>
      </c>
      <c r="AO25" s="1069">
        <f t="shared" si="15"/>
        <v>0</v>
      </c>
      <c r="AP25" s="1069">
        <f t="shared" si="8"/>
        <v>1950</v>
      </c>
      <c r="AQ25" s="426"/>
      <c r="AR25" s="1316" t="s">
        <v>54</v>
      </c>
      <c r="AS25" s="1269" t="s">
        <v>1096</v>
      </c>
    </row>
    <row r="26" ht="28" customHeight="1" spans="1:45">
      <c r="A26" s="1234">
        <f t="shared" si="9"/>
        <v>23</v>
      </c>
      <c r="B26" s="1242" t="s">
        <v>1133</v>
      </c>
      <c r="C26" s="1243" t="s">
        <v>425</v>
      </c>
      <c r="D26" s="1244" t="s">
        <v>1134</v>
      </c>
      <c r="E26" s="1236" t="s">
        <v>202</v>
      </c>
      <c r="F26" s="417" t="s">
        <v>390</v>
      </c>
      <c r="G26" s="1243" t="s">
        <v>464</v>
      </c>
      <c r="H26" s="1243" t="s">
        <v>464</v>
      </c>
      <c r="I26" s="1243" t="s">
        <v>464</v>
      </c>
      <c r="J26" s="1243" t="s">
        <v>464</v>
      </c>
      <c r="K26" s="1243" t="s">
        <v>464</v>
      </c>
      <c r="L26" s="1243" t="s">
        <v>464</v>
      </c>
      <c r="M26" s="1243" t="s">
        <v>464</v>
      </c>
      <c r="N26" s="1243" t="s">
        <v>464</v>
      </c>
      <c r="O26" s="1243" t="s">
        <v>464</v>
      </c>
      <c r="P26" s="1269" t="s">
        <v>1096</v>
      </c>
      <c r="Q26" s="1243" t="s">
        <v>464</v>
      </c>
      <c r="R26" s="1243" t="s">
        <v>1059</v>
      </c>
      <c r="S26" s="1289" t="s">
        <v>464</v>
      </c>
      <c r="T26" s="1258" t="s">
        <v>1110</v>
      </c>
      <c r="U26" s="1278">
        <v>2050</v>
      </c>
      <c r="V26" s="1069">
        <v>1400</v>
      </c>
      <c r="W26" s="1069">
        <v>200</v>
      </c>
      <c r="X26" s="1069">
        <v>100</v>
      </c>
      <c r="Y26" s="1069">
        <v>50</v>
      </c>
      <c r="Z26" s="1069">
        <v>0</v>
      </c>
      <c r="AA26" s="1069">
        <v>0</v>
      </c>
      <c r="AB26" s="1069">
        <v>300</v>
      </c>
      <c r="AC26" s="1307">
        <v>0</v>
      </c>
      <c r="AD26" s="1307">
        <v>0</v>
      </c>
      <c r="AE26" s="1069" t="str">
        <f t="shared" si="10"/>
        <v>0</v>
      </c>
      <c r="AF26" s="1069" t="str">
        <f t="shared" si="11"/>
        <v>0</v>
      </c>
      <c r="AG26" s="1307">
        <v>0</v>
      </c>
      <c r="AH26" s="1307">
        <v>0</v>
      </c>
      <c r="AI26" s="1307">
        <v>0</v>
      </c>
      <c r="AJ26" s="1088">
        <f t="shared" si="12"/>
        <v>2050</v>
      </c>
      <c r="AK26" s="1312" t="str">
        <f t="shared" si="13"/>
        <v>0</v>
      </c>
      <c r="AL26" s="1069">
        <f t="shared" si="14"/>
        <v>0</v>
      </c>
      <c r="AM26" s="1069">
        <v>0</v>
      </c>
      <c r="AN26" s="1069">
        <v>0</v>
      </c>
      <c r="AO26" s="1069">
        <f t="shared" si="15"/>
        <v>0</v>
      </c>
      <c r="AP26" s="1069">
        <f t="shared" si="8"/>
        <v>2050</v>
      </c>
      <c r="AQ26" s="426"/>
      <c r="AR26" s="1316" t="s">
        <v>54</v>
      </c>
      <c r="AS26" s="1269" t="s">
        <v>1096</v>
      </c>
    </row>
    <row r="27" ht="28" customHeight="1" spans="1:45">
      <c r="A27" s="1234">
        <f t="shared" si="9"/>
        <v>24</v>
      </c>
      <c r="B27" s="1245" t="s">
        <v>1135</v>
      </c>
      <c r="C27" s="1045" t="s">
        <v>425</v>
      </c>
      <c r="D27" s="1244" t="s">
        <v>1136</v>
      </c>
      <c r="E27" s="1236" t="s">
        <v>202</v>
      </c>
      <c r="F27" s="417" t="s">
        <v>390</v>
      </c>
      <c r="G27" s="1045" t="s">
        <v>464</v>
      </c>
      <c r="H27" s="1045" t="s">
        <v>464</v>
      </c>
      <c r="I27" s="1045" t="s">
        <v>464</v>
      </c>
      <c r="J27" s="1045" t="s">
        <v>464</v>
      </c>
      <c r="K27" s="1045" t="s">
        <v>464</v>
      </c>
      <c r="L27" s="1045" t="s">
        <v>464</v>
      </c>
      <c r="M27" s="1045" t="s">
        <v>464</v>
      </c>
      <c r="N27" s="1045" t="s">
        <v>464</v>
      </c>
      <c r="O27" s="1045" t="s">
        <v>464</v>
      </c>
      <c r="P27" s="1269" t="s">
        <v>1096</v>
      </c>
      <c r="Q27" s="1045" t="s">
        <v>464</v>
      </c>
      <c r="R27" s="1045" t="s">
        <v>1059</v>
      </c>
      <c r="S27" s="1282" t="s">
        <v>464</v>
      </c>
      <c r="T27" s="1258" t="s">
        <v>1137</v>
      </c>
      <c r="U27" s="1278">
        <v>2100</v>
      </c>
      <c r="V27" s="1069">
        <v>1300</v>
      </c>
      <c r="W27" s="1069">
        <v>200</v>
      </c>
      <c r="X27" s="1069">
        <v>100</v>
      </c>
      <c r="Y27" s="1069">
        <v>100</v>
      </c>
      <c r="Z27" s="1069">
        <v>50</v>
      </c>
      <c r="AA27" s="1069">
        <v>50</v>
      </c>
      <c r="AB27" s="1088">
        <v>300</v>
      </c>
      <c r="AC27" s="1307">
        <v>0</v>
      </c>
      <c r="AD27" s="1307">
        <v>0</v>
      </c>
      <c r="AE27" s="1069" t="str">
        <f t="shared" si="10"/>
        <v>0</v>
      </c>
      <c r="AF27" s="1069" t="str">
        <f t="shared" si="11"/>
        <v>0</v>
      </c>
      <c r="AG27" s="1307">
        <v>0</v>
      </c>
      <c r="AH27" s="1307">
        <v>0</v>
      </c>
      <c r="AI27" s="1307">
        <v>0</v>
      </c>
      <c r="AJ27" s="1088">
        <f t="shared" si="12"/>
        <v>2100</v>
      </c>
      <c r="AK27" s="1312" t="str">
        <f t="shared" si="13"/>
        <v>0</v>
      </c>
      <c r="AL27" s="1069">
        <f t="shared" si="14"/>
        <v>0</v>
      </c>
      <c r="AM27" s="1069">
        <v>0</v>
      </c>
      <c r="AN27" s="1069">
        <v>0</v>
      </c>
      <c r="AO27" s="1069">
        <f t="shared" si="15"/>
        <v>0</v>
      </c>
      <c r="AP27" s="1069">
        <f t="shared" si="8"/>
        <v>2100</v>
      </c>
      <c r="AQ27" s="426"/>
      <c r="AR27" s="1316" t="s">
        <v>54</v>
      </c>
      <c r="AS27" s="1269" t="s">
        <v>1096</v>
      </c>
    </row>
    <row r="28" ht="28" customHeight="1" spans="1:45">
      <c r="A28" s="1234">
        <f t="shared" si="9"/>
        <v>25</v>
      </c>
      <c r="B28" s="1245" t="s">
        <v>1138</v>
      </c>
      <c r="C28" s="1246" t="s">
        <v>425</v>
      </c>
      <c r="D28" s="416" t="s">
        <v>1139</v>
      </c>
      <c r="E28" s="1236" t="s">
        <v>202</v>
      </c>
      <c r="F28" s="417" t="s">
        <v>390</v>
      </c>
      <c r="G28" s="1247" t="s">
        <v>464</v>
      </c>
      <c r="H28" s="1247" t="s">
        <v>464</v>
      </c>
      <c r="I28" s="1247" t="s">
        <v>464</v>
      </c>
      <c r="J28" s="1247" t="s">
        <v>464</v>
      </c>
      <c r="K28" s="1247" t="s">
        <v>464</v>
      </c>
      <c r="L28" s="1247" t="s">
        <v>464</v>
      </c>
      <c r="M28" s="1247" t="s">
        <v>464</v>
      </c>
      <c r="N28" s="1247" t="s">
        <v>464</v>
      </c>
      <c r="O28" s="1247" t="s">
        <v>464</v>
      </c>
      <c r="P28" s="1269" t="s">
        <v>1096</v>
      </c>
      <c r="Q28" s="1247" t="s">
        <v>464</v>
      </c>
      <c r="R28" s="1247" t="s">
        <v>1059</v>
      </c>
      <c r="S28" s="1290" t="s">
        <v>464</v>
      </c>
      <c r="T28" s="1291"/>
      <c r="U28" s="1278">
        <v>2300</v>
      </c>
      <c r="V28" s="377">
        <v>1400</v>
      </c>
      <c r="W28" s="377">
        <v>300</v>
      </c>
      <c r="X28" s="377">
        <v>300</v>
      </c>
      <c r="Y28" s="377">
        <v>50</v>
      </c>
      <c r="Z28" s="377">
        <v>0</v>
      </c>
      <c r="AA28" s="377">
        <v>50</v>
      </c>
      <c r="AB28" s="263">
        <v>200</v>
      </c>
      <c r="AC28" s="1307">
        <v>0</v>
      </c>
      <c r="AD28" s="1307">
        <v>0</v>
      </c>
      <c r="AE28" s="1069" t="str">
        <f t="shared" si="10"/>
        <v>0</v>
      </c>
      <c r="AF28" s="1069" t="str">
        <f t="shared" si="11"/>
        <v>0</v>
      </c>
      <c r="AG28" s="1088">
        <v>0</v>
      </c>
      <c r="AH28" s="1088">
        <v>0</v>
      </c>
      <c r="AI28" s="1088">
        <v>0</v>
      </c>
      <c r="AJ28" s="1088">
        <f t="shared" si="12"/>
        <v>2300</v>
      </c>
      <c r="AK28" s="1312" t="str">
        <f t="shared" si="13"/>
        <v>0</v>
      </c>
      <c r="AL28" s="1069">
        <f t="shared" si="14"/>
        <v>0</v>
      </c>
      <c r="AM28" s="1069">
        <v>0</v>
      </c>
      <c r="AN28" s="1069">
        <v>0</v>
      </c>
      <c r="AO28" s="1069">
        <f t="shared" si="15"/>
        <v>0</v>
      </c>
      <c r="AP28" s="1069">
        <f t="shared" si="8"/>
        <v>2300</v>
      </c>
      <c r="AQ28" s="426"/>
      <c r="AR28" s="1320" t="s">
        <v>54</v>
      </c>
      <c r="AS28" s="1269" t="s">
        <v>1096</v>
      </c>
    </row>
    <row r="29" ht="28" customHeight="1" spans="1:45">
      <c r="A29" s="1234">
        <f t="shared" si="9"/>
        <v>26</v>
      </c>
      <c r="B29" s="1248" t="s">
        <v>1140</v>
      </c>
      <c r="C29" s="1243" t="s">
        <v>425</v>
      </c>
      <c r="D29" s="1249" t="s">
        <v>1141</v>
      </c>
      <c r="E29" s="1236" t="s">
        <v>202</v>
      </c>
      <c r="F29" s="417" t="s">
        <v>390</v>
      </c>
      <c r="G29" s="1243" t="s">
        <v>464</v>
      </c>
      <c r="H29" s="1243" t="s">
        <v>464</v>
      </c>
      <c r="I29" s="1243" t="s">
        <v>464</v>
      </c>
      <c r="J29" s="1243" t="s">
        <v>464</v>
      </c>
      <c r="K29" s="1243" t="s">
        <v>464</v>
      </c>
      <c r="L29" s="1243" t="s">
        <v>464</v>
      </c>
      <c r="M29" s="1045" t="s">
        <v>464</v>
      </c>
      <c r="N29" s="1045" t="s">
        <v>464</v>
      </c>
      <c r="O29" s="1045" t="s">
        <v>464</v>
      </c>
      <c r="P29" s="1269" t="s">
        <v>1096</v>
      </c>
      <c r="Q29" s="1045" t="s">
        <v>464</v>
      </c>
      <c r="R29" s="1282" t="s">
        <v>1059</v>
      </c>
      <c r="S29" s="1045" t="s">
        <v>464</v>
      </c>
      <c r="T29" s="1270"/>
      <c r="U29" s="1278">
        <v>2000</v>
      </c>
      <c r="V29" s="1069">
        <v>1300</v>
      </c>
      <c r="W29" s="1069">
        <v>200</v>
      </c>
      <c r="X29" s="1069">
        <v>100</v>
      </c>
      <c r="Y29" s="1069">
        <v>100</v>
      </c>
      <c r="Z29" s="1069">
        <v>0</v>
      </c>
      <c r="AA29" s="1069">
        <v>0</v>
      </c>
      <c r="AB29" s="1088">
        <v>300</v>
      </c>
      <c r="AC29" s="1307">
        <v>0</v>
      </c>
      <c r="AD29" s="1307">
        <v>0</v>
      </c>
      <c r="AE29" s="1069" t="str">
        <f t="shared" si="10"/>
        <v>0</v>
      </c>
      <c r="AF29" s="1069" t="str">
        <f t="shared" si="11"/>
        <v>0</v>
      </c>
      <c r="AG29" s="1088">
        <v>0</v>
      </c>
      <c r="AH29" s="1088">
        <v>0</v>
      </c>
      <c r="AI29" s="1088">
        <v>0</v>
      </c>
      <c r="AJ29" s="1088">
        <f t="shared" si="12"/>
        <v>2000</v>
      </c>
      <c r="AK29" s="1312" t="str">
        <f t="shared" si="13"/>
        <v>0</v>
      </c>
      <c r="AL29" s="1069">
        <f t="shared" si="14"/>
        <v>0</v>
      </c>
      <c r="AM29" s="1069">
        <v>0</v>
      </c>
      <c r="AN29" s="1069">
        <v>0</v>
      </c>
      <c r="AO29" s="1069">
        <f t="shared" si="15"/>
        <v>0</v>
      </c>
      <c r="AP29" s="1069">
        <f t="shared" si="8"/>
        <v>2000</v>
      </c>
      <c r="AQ29" s="426"/>
      <c r="AR29" s="1316" t="s">
        <v>54</v>
      </c>
      <c r="AS29" s="1269" t="s">
        <v>1096</v>
      </c>
    </row>
    <row r="30" ht="30" customHeight="1" spans="1:45">
      <c r="A30" s="1234">
        <f t="shared" si="9"/>
        <v>27</v>
      </c>
      <c r="B30" s="1250" t="s">
        <v>1142</v>
      </c>
      <c r="C30" s="1045" t="s">
        <v>425</v>
      </c>
      <c r="D30" s="359" t="s">
        <v>1143</v>
      </c>
      <c r="E30" s="1236" t="s">
        <v>202</v>
      </c>
      <c r="F30" s="417" t="s">
        <v>390</v>
      </c>
      <c r="G30" s="1045" t="s">
        <v>464</v>
      </c>
      <c r="H30" s="1045" t="s">
        <v>464</v>
      </c>
      <c r="I30" s="1045" t="s">
        <v>464</v>
      </c>
      <c r="J30" s="1045" t="s">
        <v>464</v>
      </c>
      <c r="K30" s="1045" t="s">
        <v>464</v>
      </c>
      <c r="L30" s="1045" t="s">
        <v>464</v>
      </c>
      <c r="M30" s="1270" t="s">
        <v>464</v>
      </c>
      <c r="N30" s="1243" t="s">
        <v>464</v>
      </c>
      <c r="O30" s="1243" t="s">
        <v>464</v>
      </c>
      <c r="P30" s="1269" t="s">
        <v>1096</v>
      </c>
      <c r="Q30" s="1243" t="s">
        <v>464</v>
      </c>
      <c r="R30" s="1243" t="s">
        <v>1059</v>
      </c>
      <c r="S30" s="1292" t="s">
        <v>464</v>
      </c>
      <c r="T30" s="1258" t="s">
        <v>1110</v>
      </c>
      <c r="U30" s="1278">
        <v>2050</v>
      </c>
      <c r="V30" s="1069">
        <v>1400</v>
      </c>
      <c r="W30" s="1069">
        <v>200</v>
      </c>
      <c r="X30" s="1069">
        <v>100</v>
      </c>
      <c r="Y30" s="1069">
        <v>50</v>
      </c>
      <c r="Z30" s="1069">
        <v>0</v>
      </c>
      <c r="AA30" s="1069">
        <v>0</v>
      </c>
      <c r="AB30" s="1069">
        <v>300</v>
      </c>
      <c r="AC30" s="1307">
        <v>0</v>
      </c>
      <c r="AD30" s="1307">
        <v>0</v>
      </c>
      <c r="AE30" s="1069" t="str">
        <f t="shared" si="10"/>
        <v>0</v>
      </c>
      <c r="AF30" s="1069" t="str">
        <f t="shared" si="11"/>
        <v>0</v>
      </c>
      <c r="AG30" s="1088">
        <v>0</v>
      </c>
      <c r="AH30" s="1088">
        <v>0</v>
      </c>
      <c r="AI30" s="1088">
        <v>0</v>
      </c>
      <c r="AJ30" s="1088">
        <f t="shared" si="12"/>
        <v>2050</v>
      </c>
      <c r="AK30" s="1312" t="str">
        <f t="shared" si="13"/>
        <v>0</v>
      </c>
      <c r="AL30" s="1069">
        <f t="shared" si="14"/>
        <v>0</v>
      </c>
      <c r="AM30" s="1069">
        <v>0</v>
      </c>
      <c r="AN30" s="1069">
        <v>0</v>
      </c>
      <c r="AO30" s="1069">
        <f t="shared" si="15"/>
        <v>0</v>
      </c>
      <c r="AP30" s="1069">
        <f t="shared" si="8"/>
        <v>2050</v>
      </c>
      <c r="AQ30" s="426"/>
      <c r="AR30" s="1316" t="s">
        <v>54</v>
      </c>
      <c r="AS30" s="1269" t="s">
        <v>1096</v>
      </c>
    </row>
    <row r="31" ht="30" customHeight="1" spans="1:45">
      <c r="A31" s="1234">
        <f t="shared" si="9"/>
        <v>28</v>
      </c>
      <c r="B31" s="1251" t="s">
        <v>1144</v>
      </c>
      <c r="C31" s="1239" t="s">
        <v>425</v>
      </c>
      <c r="D31" s="1252" t="s">
        <v>1145</v>
      </c>
      <c r="E31" s="1236" t="s">
        <v>202</v>
      </c>
      <c r="F31" s="417" t="s">
        <v>390</v>
      </c>
      <c r="G31" s="1239" t="s">
        <v>464</v>
      </c>
      <c r="H31" s="1239" t="s">
        <v>464</v>
      </c>
      <c r="I31" s="1239" t="s">
        <v>464</v>
      </c>
      <c r="J31" s="1239" t="s">
        <v>464</v>
      </c>
      <c r="K31" s="1239" t="s">
        <v>464</v>
      </c>
      <c r="L31" s="1239" t="s">
        <v>464</v>
      </c>
      <c r="M31" s="1239" t="s">
        <v>464</v>
      </c>
      <c r="N31" s="1239" t="s">
        <v>464</v>
      </c>
      <c r="O31" s="1239" t="s">
        <v>464</v>
      </c>
      <c r="P31" s="1269" t="s">
        <v>1096</v>
      </c>
      <c r="Q31" s="1239" t="s">
        <v>464</v>
      </c>
      <c r="R31" s="1286" t="s">
        <v>1059</v>
      </c>
      <c r="S31" s="1293" t="s">
        <v>464</v>
      </c>
      <c r="T31" s="1294"/>
      <c r="U31" s="1278">
        <v>2000</v>
      </c>
      <c r="V31" s="1069">
        <v>1300</v>
      </c>
      <c r="W31" s="1069">
        <v>200</v>
      </c>
      <c r="X31" s="1069">
        <v>100</v>
      </c>
      <c r="Y31" s="1069">
        <v>100</v>
      </c>
      <c r="Z31" s="1069">
        <v>0</v>
      </c>
      <c r="AA31" s="1069">
        <v>0</v>
      </c>
      <c r="AB31" s="1088">
        <v>300</v>
      </c>
      <c r="AC31" s="1307">
        <v>0</v>
      </c>
      <c r="AD31" s="1307">
        <v>0</v>
      </c>
      <c r="AE31" s="1069" t="str">
        <f t="shared" si="10"/>
        <v>0</v>
      </c>
      <c r="AF31" s="1069" t="str">
        <f t="shared" si="11"/>
        <v>0</v>
      </c>
      <c r="AG31" s="1088">
        <v>0</v>
      </c>
      <c r="AH31" s="1088">
        <v>0</v>
      </c>
      <c r="AI31" s="1088">
        <v>0</v>
      </c>
      <c r="AJ31" s="1088">
        <f t="shared" si="12"/>
        <v>2000</v>
      </c>
      <c r="AK31" s="1312" t="str">
        <f t="shared" si="13"/>
        <v>0</v>
      </c>
      <c r="AL31" s="1069">
        <f t="shared" si="14"/>
        <v>0</v>
      </c>
      <c r="AM31" s="1069">
        <v>0</v>
      </c>
      <c r="AN31" s="1069">
        <v>0</v>
      </c>
      <c r="AO31" s="1069">
        <f t="shared" si="15"/>
        <v>0</v>
      </c>
      <c r="AP31" s="1069">
        <f t="shared" si="8"/>
        <v>2000</v>
      </c>
      <c r="AQ31" s="1321"/>
      <c r="AR31" s="1316" t="s">
        <v>54</v>
      </c>
      <c r="AS31" s="1269" t="s">
        <v>1096</v>
      </c>
    </row>
    <row r="32" ht="30" customHeight="1" spans="1:45">
      <c r="A32" s="1234">
        <f t="shared" si="9"/>
        <v>29</v>
      </c>
      <c r="B32" s="1250" t="s">
        <v>1146</v>
      </c>
      <c r="C32" s="417" t="s">
        <v>425</v>
      </c>
      <c r="D32" s="1252" t="s">
        <v>1145</v>
      </c>
      <c r="E32" s="1236" t="s">
        <v>202</v>
      </c>
      <c r="F32" s="417" t="s">
        <v>390</v>
      </c>
      <c r="G32" s="417" t="s">
        <v>464</v>
      </c>
      <c r="H32" s="417" t="s">
        <v>464</v>
      </c>
      <c r="I32" s="417" t="s">
        <v>464</v>
      </c>
      <c r="J32" s="417" t="s">
        <v>464</v>
      </c>
      <c r="K32" s="417" t="s">
        <v>464</v>
      </c>
      <c r="L32" s="417" t="s">
        <v>464</v>
      </c>
      <c r="M32" s="417" t="s">
        <v>464</v>
      </c>
      <c r="N32" s="417" t="s">
        <v>464</v>
      </c>
      <c r="O32" s="417" t="s">
        <v>464</v>
      </c>
      <c r="P32" s="1269" t="s">
        <v>1096</v>
      </c>
      <c r="Q32" s="417" t="s">
        <v>464</v>
      </c>
      <c r="R32" s="417" t="s">
        <v>1059</v>
      </c>
      <c r="S32" s="1295" t="s">
        <v>464</v>
      </c>
      <c r="T32" s="1294"/>
      <c r="U32" s="1278">
        <v>2000</v>
      </c>
      <c r="V32" s="1069">
        <v>1300</v>
      </c>
      <c r="W32" s="1069">
        <v>200</v>
      </c>
      <c r="X32" s="1069">
        <v>100</v>
      </c>
      <c r="Y32" s="1069">
        <v>100</v>
      </c>
      <c r="Z32" s="1069">
        <v>0</v>
      </c>
      <c r="AA32" s="1069">
        <v>0</v>
      </c>
      <c r="AB32" s="1088">
        <v>300</v>
      </c>
      <c r="AC32" s="1307">
        <v>0</v>
      </c>
      <c r="AD32" s="1307">
        <v>0</v>
      </c>
      <c r="AE32" s="1069" t="str">
        <f t="shared" si="10"/>
        <v>0</v>
      </c>
      <c r="AF32" s="1069" t="str">
        <f t="shared" si="11"/>
        <v>0</v>
      </c>
      <c r="AG32" s="1088">
        <v>0</v>
      </c>
      <c r="AH32" s="1088">
        <v>0</v>
      </c>
      <c r="AI32" s="1088">
        <v>0</v>
      </c>
      <c r="AJ32" s="1088">
        <f t="shared" si="12"/>
        <v>2000</v>
      </c>
      <c r="AK32" s="1312" t="str">
        <f t="shared" ref="AK32:AK41" si="16">H32</f>
        <v>0</v>
      </c>
      <c r="AL32" s="1069">
        <f t="shared" si="14"/>
        <v>0</v>
      </c>
      <c r="AM32" s="1069">
        <v>0</v>
      </c>
      <c r="AN32" s="1069">
        <v>0</v>
      </c>
      <c r="AO32" s="1069">
        <f t="shared" si="15"/>
        <v>0</v>
      </c>
      <c r="AP32" s="1069">
        <f t="shared" si="8"/>
        <v>2000</v>
      </c>
      <c r="AQ32" s="1217"/>
      <c r="AR32" s="1316" t="s">
        <v>54</v>
      </c>
      <c r="AS32" s="1269" t="s">
        <v>1096</v>
      </c>
    </row>
    <row r="33" ht="30" customHeight="1" spans="1:45">
      <c r="A33" s="1234">
        <f t="shared" si="9"/>
        <v>30</v>
      </c>
      <c r="B33" s="1253" t="s">
        <v>1147</v>
      </c>
      <c r="C33" s="1254" t="s">
        <v>425</v>
      </c>
      <c r="D33" s="1254" t="s">
        <v>1148</v>
      </c>
      <c r="E33" s="1236" t="s">
        <v>202</v>
      </c>
      <c r="F33" s="417" t="s">
        <v>390</v>
      </c>
      <c r="G33" s="417" t="s">
        <v>464</v>
      </c>
      <c r="H33" s="417" t="s">
        <v>464</v>
      </c>
      <c r="I33" s="417" t="s">
        <v>464</v>
      </c>
      <c r="J33" s="417" t="s">
        <v>464</v>
      </c>
      <c r="K33" s="417" t="s">
        <v>464</v>
      </c>
      <c r="L33" s="417" t="s">
        <v>464</v>
      </c>
      <c r="M33" s="417" t="s">
        <v>464</v>
      </c>
      <c r="N33" s="417" t="s">
        <v>464</v>
      </c>
      <c r="O33" s="417" t="s">
        <v>464</v>
      </c>
      <c r="P33" s="1269" t="s">
        <v>1096</v>
      </c>
      <c r="Q33" s="417" t="s">
        <v>464</v>
      </c>
      <c r="R33" s="1276" t="s">
        <v>1059</v>
      </c>
      <c r="S33" s="1246" t="s">
        <v>464</v>
      </c>
      <c r="T33" s="417"/>
      <c r="U33" s="1278">
        <v>2200</v>
      </c>
      <c r="V33" s="1069">
        <v>1200</v>
      </c>
      <c r="W33" s="1069">
        <v>300</v>
      </c>
      <c r="X33" s="1069">
        <v>200</v>
      </c>
      <c r="Y33" s="1069">
        <v>200</v>
      </c>
      <c r="Z33" s="1069">
        <v>0</v>
      </c>
      <c r="AA33" s="1069">
        <v>0</v>
      </c>
      <c r="AB33" s="1088">
        <v>300</v>
      </c>
      <c r="AC33" s="1307">
        <v>0</v>
      </c>
      <c r="AD33" s="1307">
        <v>0</v>
      </c>
      <c r="AE33" s="1069" t="str">
        <f t="shared" si="10"/>
        <v>0</v>
      </c>
      <c r="AF33" s="1069" t="str">
        <f t="shared" si="11"/>
        <v>0</v>
      </c>
      <c r="AG33" s="1088">
        <v>0</v>
      </c>
      <c r="AH33" s="1088">
        <v>0</v>
      </c>
      <c r="AI33" s="1088">
        <v>0</v>
      </c>
      <c r="AJ33" s="1088">
        <f t="shared" ref="AJ33:AJ42" si="17">SUM(V33:AI33)</f>
        <v>2200</v>
      </c>
      <c r="AK33" s="1312" t="str">
        <f t="shared" si="16"/>
        <v>0</v>
      </c>
      <c r="AL33" s="1069">
        <f t="shared" si="14"/>
        <v>0</v>
      </c>
      <c r="AM33" s="1069">
        <v>0</v>
      </c>
      <c r="AN33" s="1069">
        <v>0</v>
      </c>
      <c r="AO33" s="1069">
        <f t="shared" si="15"/>
        <v>0</v>
      </c>
      <c r="AP33" s="1069">
        <f t="shared" si="8"/>
        <v>2200</v>
      </c>
      <c r="AQ33" s="1217"/>
      <c r="AR33" s="1316" t="s">
        <v>54</v>
      </c>
      <c r="AS33" s="1269" t="s">
        <v>1096</v>
      </c>
    </row>
    <row r="34" ht="60" customHeight="1" spans="1:45">
      <c r="A34" s="1234">
        <f t="shared" si="9"/>
        <v>31</v>
      </c>
      <c r="B34" s="1255" t="s">
        <v>1149</v>
      </c>
      <c r="C34" s="1045" t="s">
        <v>425</v>
      </c>
      <c r="D34" s="1256" t="s">
        <v>1150</v>
      </c>
      <c r="E34" s="1236" t="s">
        <v>202</v>
      </c>
      <c r="F34" s="417" t="s">
        <v>390</v>
      </c>
      <c r="G34" s="1045" t="s">
        <v>464</v>
      </c>
      <c r="H34" s="1045" t="s">
        <v>464</v>
      </c>
      <c r="I34" s="1045" t="s">
        <v>464</v>
      </c>
      <c r="J34" s="1045" t="s">
        <v>464</v>
      </c>
      <c r="K34" s="1045" t="s">
        <v>464</v>
      </c>
      <c r="L34" s="1045" t="s">
        <v>464</v>
      </c>
      <c r="M34" s="1045" t="s">
        <v>464</v>
      </c>
      <c r="N34" s="1045" t="s">
        <v>464</v>
      </c>
      <c r="O34" s="1045" t="s">
        <v>464</v>
      </c>
      <c r="P34" s="1269" t="s">
        <v>1096</v>
      </c>
      <c r="Q34" s="1045" t="s">
        <v>464</v>
      </c>
      <c r="R34" s="1243" t="s">
        <v>1059</v>
      </c>
      <c r="S34" s="1289" t="s">
        <v>464</v>
      </c>
      <c r="T34" s="1296" t="s">
        <v>1151</v>
      </c>
      <c r="U34" s="1278">
        <v>2000</v>
      </c>
      <c r="V34" s="1069">
        <v>1300</v>
      </c>
      <c r="W34" s="1069">
        <v>200</v>
      </c>
      <c r="X34" s="1069">
        <v>100</v>
      </c>
      <c r="Y34" s="1069">
        <v>100</v>
      </c>
      <c r="Z34" s="1069">
        <v>0</v>
      </c>
      <c r="AA34" s="1069">
        <v>0</v>
      </c>
      <c r="AB34" s="1088">
        <v>300</v>
      </c>
      <c r="AC34" s="1307">
        <v>0</v>
      </c>
      <c r="AD34" s="1307">
        <v>0</v>
      </c>
      <c r="AE34" s="1069" t="str">
        <f t="shared" si="10"/>
        <v>0</v>
      </c>
      <c r="AF34" s="1069" t="str">
        <f t="shared" si="11"/>
        <v>0</v>
      </c>
      <c r="AG34" s="1088">
        <v>0</v>
      </c>
      <c r="AH34" s="1088">
        <v>0</v>
      </c>
      <c r="AI34" s="1088">
        <v>0</v>
      </c>
      <c r="AJ34" s="1088">
        <f t="shared" si="17"/>
        <v>2000</v>
      </c>
      <c r="AK34" s="1312" t="str">
        <f t="shared" si="16"/>
        <v>0</v>
      </c>
      <c r="AL34" s="1069">
        <f t="shared" si="14"/>
        <v>0</v>
      </c>
      <c r="AM34" s="1069">
        <v>0</v>
      </c>
      <c r="AN34" s="1069">
        <v>0</v>
      </c>
      <c r="AO34" s="1069">
        <f t="shared" ref="AO34:AO42" si="18">SUM(AL34:AN34)</f>
        <v>0</v>
      </c>
      <c r="AP34" s="1069">
        <f t="shared" si="8"/>
        <v>2000</v>
      </c>
      <c r="AQ34" s="1217"/>
      <c r="AR34" s="1314" t="s">
        <v>54</v>
      </c>
      <c r="AS34" s="1269" t="s">
        <v>1096</v>
      </c>
    </row>
    <row r="35" ht="30" customHeight="1" spans="1:45">
      <c r="A35" s="1234">
        <f t="shared" si="9"/>
        <v>32</v>
      </c>
      <c r="B35" s="1257" t="s">
        <v>1152</v>
      </c>
      <c r="C35" s="1258" t="s">
        <v>425</v>
      </c>
      <c r="D35" s="1259" t="s">
        <v>1153</v>
      </c>
      <c r="E35" s="1236" t="s">
        <v>202</v>
      </c>
      <c r="F35" s="417" t="s">
        <v>390</v>
      </c>
      <c r="G35" s="1258" t="s">
        <v>464</v>
      </c>
      <c r="H35" s="1258" t="s">
        <v>464</v>
      </c>
      <c r="I35" s="1045" t="s">
        <v>464</v>
      </c>
      <c r="J35" s="1258" t="s">
        <v>464</v>
      </c>
      <c r="K35" s="1258" t="s">
        <v>464</v>
      </c>
      <c r="L35" s="1258" t="s">
        <v>464</v>
      </c>
      <c r="M35" s="1258" t="s">
        <v>464</v>
      </c>
      <c r="N35" s="1258" t="s">
        <v>464</v>
      </c>
      <c r="O35" s="1258" t="s">
        <v>464</v>
      </c>
      <c r="P35" s="1269" t="s">
        <v>1096</v>
      </c>
      <c r="Q35" s="1258" t="s">
        <v>464</v>
      </c>
      <c r="R35" s="1258" t="s">
        <v>1059</v>
      </c>
      <c r="S35" s="1297" t="s">
        <v>464</v>
      </c>
      <c r="T35" s="1258"/>
      <c r="U35" s="1278">
        <v>3000</v>
      </c>
      <c r="V35" s="1069">
        <v>1800</v>
      </c>
      <c r="W35" s="1069">
        <v>400</v>
      </c>
      <c r="X35" s="1069">
        <v>200</v>
      </c>
      <c r="Y35" s="1069">
        <v>100</v>
      </c>
      <c r="Z35" s="1069">
        <v>100</v>
      </c>
      <c r="AA35" s="1069">
        <v>200</v>
      </c>
      <c r="AB35" s="1088">
        <v>200</v>
      </c>
      <c r="AC35" s="1307">
        <v>0</v>
      </c>
      <c r="AD35" s="1307">
        <v>0</v>
      </c>
      <c r="AE35" s="1069" t="str">
        <f t="shared" si="10"/>
        <v>0</v>
      </c>
      <c r="AF35" s="1069" t="str">
        <f t="shared" si="11"/>
        <v>0</v>
      </c>
      <c r="AG35" s="1088">
        <v>0</v>
      </c>
      <c r="AH35" s="1088">
        <v>0</v>
      </c>
      <c r="AI35" s="1088">
        <v>0</v>
      </c>
      <c r="AJ35" s="1088">
        <f t="shared" si="17"/>
        <v>3000</v>
      </c>
      <c r="AK35" s="1312" t="str">
        <f t="shared" si="16"/>
        <v>0</v>
      </c>
      <c r="AL35" s="1069">
        <f>U35/F35*AK35*0.5</f>
        <v>0</v>
      </c>
      <c r="AM35" s="1069">
        <v>0</v>
      </c>
      <c r="AN35" s="1069">
        <v>0</v>
      </c>
      <c r="AO35" s="1069">
        <f t="shared" si="18"/>
        <v>0</v>
      </c>
      <c r="AP35" s="1069">
        <f t="shared" si="8"/>
        <v>3000</v>
      </c>
      <c r="AQ35" s="1217"/>
      <c r="AR35" s="1322" t="s">
        <v>54</v>
      </c>
      <c r="AS35" s="1269" t="s">
        <v>1096</v>
      </c>
    </row>
    <row r="36" ht="30" customHeight="1" spans="1:45">
      <c r="A36" s="1234">
        <f t="shared" si="9"/>
        <v>33</v>
      </c>
      <c r="B36" s="1257" t="s">
        <v>1154</v>
      </c>
      <c r="C36" s="1260" t="s">
        <v>425</v>
      </c>
      <c r="D36" s="1260" t="s">
        <v>981</v>
      </c>
      <c r="E36" s="1236" t="s">
        <v>202</v>
      </c>
      <c r="F36" s="417" t="s">
        <v>390</v>
      </c>
      <c r="G36" s="1260">
        <v>0</v>
      </c>
      <c r="H36" s="1260">
        <v>0</v>
      </c>
      <c r="I36" s="1260">
        <v>0</v>
      </c>
      <c r="J36" s="1260">
        <v>0</v>
      </c>
      <c r="K36" s="1260">
        <v>0</v>
      </c>
      <c r="L36" s="1260">
        <v>0</v>
      </c>
      <c r="M36" s="1271">
        <v>0</v>
      </c>
      <c r="N36" s="1271">
        <v>0</v>
      </c>
      <c r="O36" s="1271">
        <v>0</v>
      </c>
      <c r="P36" s="1269" t="s">
        <v>1096</v>
      </c>
      <c r="Q36" s="1271">
        <v>0</v>
      </c>
      <c r="R36" s="1271" t="s">
        <v>1059</v>
      </c>
      <c r="S36" s="1298">
        <v>0</v>
      </c>
      <c r="T36" s="1291" t="s">
        <v>1155</v>
      </c>
      <c r="U36" s="1278">
        <v>1900</v>
      </c>
      <c r="V36" s="1069">
        <v>1400</v>
      </c>
      <c r="W36" s="1069">
        <v>200</v>
      </c>
      <c r="X36" s="1069">
        <v>100</v>
      </c>
      <c r="Y36" s="1069">
        <v>0</v>
      </c>
      <c r="Z36" s="1069">
        <v>0</v>
      </c>
      <c r="AA36" s="1069">
        <v>0</v>
      </c>
      <c r="AB36" s="1069">
        <v>200</v>
      </c>
      <c r="AC36" s="1307">
        <v>0</v>
      </c>
      <c r="AD36" s="1307">
        <v>0</v>
      </c>
      <c r="AE36" s="1069">
        <f t="shared" si="10"/>
        <v>0</v>
      </c>
      <c r="AF36" s="1069">
        <f t="shared" si="11"/>
        <v>0</v>
      </c>
      <c r="AG36" s="1088">
        <v>0</v>
      </c>
      <c r="AH36" s="1088">
        <v>0</v>
      </c>
      <c r="AI36" s="1088">
        <v>0</v>
      </c>
      <c r="AJ36" s="1088">
        <f t="shared" si="17"/>
        <v>1900</v>
      </c>
      <c r="AK36" s="1312">
        <f t="shared" si="16"/>
        <v>0</v>
      </c>
      <c r="AL36" s="1069">
        <f t="shared" si="14"/>
        <v>0</v>
      </c>
      <c r="AM36" s="1069">
        <v>0</v>
      </c>
      <c r="AN36" s="1069">
        <v>0</v>
      </c>
      <c r="AO36" s="1069">
        <f t="shared" si="18"/>
        <v>0</v>
      </c>
      <c r="AP36" s="1069">
        <f t="shared" si="8"/>
        <v>1900</v>
      </c>
      <c r="AQ36" s="1217"/>
      <c r="AR36" s="1316" t="s">
        <v>54</v>
      </c>
      <c r="AS36" s="1269" t="s">
        <v>1096</v>
      </c>
    </row>
    <row r="37" ht="30" customHeight="1" spans="1:45">
      <c r="A37" s="1234">
        <f t="shared" si="9"/>
        <v>34</v>
      </c>
      <c r="B37" s="1257" t="s">
        <v>1156</v>
      </c>
      <c r="C37" s="1045" t="s">
        <v>425</v>
      </c>
      <c r="D37" s="1256" t="s">
        <v>1157</v>
      </c>
      <c r="E37" s="1236" t="s">
        <v>202</v>
      </c>
      <c r="F37" s="417" t="s">
        <v>390</v>
      </c>
      <c r="G37" s="1045" t="s">
        <v>464</v>
      </c>
      <c r="H37" s="1045" t="s">
        <v>464</v>
      </c>
      <c r="I37" s="1045" t="s">
        <v>464</v>
      </c>
      <c r="J37" s="1045" t="s">
        <v>464</v>
      </c>
      <c r="K37" s="1045" t="s">
        <v>464</v>
      </c>
      <c r="L37" s="1045" t="s">
        <v>464</v>
      </c>
      <c r="M37" s="1045" t="s">
        <v>464</v>
      </c>
      <c r="N37" s="1045" t="s">
        <v>464</v>
      </c>
      <c r="O37" s="1045" t="s">
        <v>464</v>
      </c>
      <c r="P37" s="1269" t="s">
        <v>1096</v>
      </c>
      <c r="Q37" s="1282" t="s">
        <v>464</v>
      </c>
      <c r="R37" s="1045" t="s">
        <v>1059</v>
      </c>
      <c r="S37" s="1045" t="s">
        <v>464</v>
      </c>
      <c r="T37" s="1045" t="s">
        <v>1158</v>
      </c>
      <c r="U37" s="1278">
        <v>2000</v>
      </c>
      <c r="V37" s="1069">
        <v>1300</v>
      </c>
      <c r="W37" s="1069">
        <v>200</v>
      </c>
      <c r="X37" s="1069">
        <v>100</v>
      </c>
      <c r="Y37" s="1069">
        <v>100</v>
      </c>
      <c r="Z37" s="1069">
        <v>0</v>
      </c>
      <c r="AA37" s="1069">
        <v>0</v>
      </c>
      <c r="AB37" s="1088">
        <v>300</v>
      </c>
      <c r="AC37" s="1307">
        <v>0</v>
      </c>
      <c r="AD37" s="1307">
        <v>0</v>
      </c>
      <c r="AE37" s="1069" t="str">
        <f t="shared" si="10"/>
        <v>0</v>
      </c>
      <c r="AF37" s="1069" t="str">
        <f t="shared" si="11"/>
        <v>0</v>
      </c>
      <c r="AG37" s="1088">
        <v>0</v>
      </c>
      <c r="AH37" s="1088">
        <v>0</v>
      </c>
      <c r="AI37" s="1088">
        <v>0</v>
      </c>
      <c r="AJ37" s="1088">
        <f t="shared" si="17"/>
        <v>2000</v>
      </c>
      <c r="AK37" s="1312" t="str">
        <f t="shared" si="16"/>
        <v>0</v>
      </c>
      <c r="AL37" s="1069">
        <f t="shared" si="14"/>
        <v>0</v>
      </c>
      <c r="AM37" s="1069">
        <v>0</v>
      </c>
      <c r="AN37" s="1069">
        <v>0</v>
      </c>
      <c r="AO37" s="1069">
        <f t="shared" si="18"/>
        <v>0</v>
      </c>
      <c r="AP37" s="1069">
        <f t="shared" si="8"/>
        <v>2000</v>
      </c>
      <c r="AQ37" s="1217"/>
      <c r="AR37" s="1316" t="s">
        <v>54</v>
      </c>
      <c r="AS37" s="1269" t="s">
        <v>1096</v>
      </c>
    </row>
    <row r="38" ht="30" customHeight="1" spans="1:45">
      <c r="A38" s="1234">
        <f t="shared" si="9"/>
        <v>35</v>
      </c>
      <c r="B38" s="1257" t="s">
        <v>1159</v>
      </c>
      <c r="C38" s="1045" t="s">
        <v>425</v>
      </c>
      <c r="D38" s="1256" t="s">
        <v>1160</v>
      </c>
      <c r="E38" s="1236" t="s">
        <v>202</v>
      </c>
      <c r="F38" s="417" t="s">
        <v>390</v>
      </c>
      <c r="G38" s="1045" t="s">
        <v>464</v>
      </c>
      <c r="H38" s="1045" t="s">
        <v>464</v>
      </c>
      <c r="I38" s="1045" t="s">
        <v>464</v>
      </c>
      <c r="J38" s="1045" t="s">
        <v>464</v>
      </c>
      <c r="K38" s="1045" t="s">
        <v>464</v>
      </c>
      <c r="L38" s="1045" t="s">
        <v>464</v>
      </c>
      <c r="M38" s="1045" t="s">
        <v>464</v>
      </c>
      <c r="N38" s="1045" t="s">
        <v>464</v>
      </c>
      <c r="O38" s="1045" t="s">
        <v>464</v>
      </c>
      <c r="P38" s="1269" t="s">
        <v>1096</v>
      </c>
      <c r="Q38" s="1282" t="s">
        <v>464</v>
      </c>
      <c r="R38" s="1045" t="s">
        <v>1059</v>
      </c>
      <c r="S38" s="1045" t="s">
        <v>464</v>
      </c>
      <c r="T38" s="1258" t="s">
        <v>1161</v>
      </c>
      <c r="U38" s="1278">
        <v>1900</v>
      </c>
      <c r="V38" s="1069">
        <v>1400</v>
      </c>
      <c r="W38" s="1069">
        <v>200</v>
      </c>
      <c r="X38" s="1069">
        <v>100</v>
      </c>
      <c r="Y38" s="1069">
        <v>0</v>
      </c>
      <c r="Z38" s="1069">
        <v>0</v>
      </c>
      <c r="AA38" s="1069">
        <v>0</v>
      </c>
      <c r="AB38" s="1069">
        <v>200</v>
      </c>
      <c r="AC38" s="1307">
        <v>0</v>
      </c>
      <c r="AD38" s="1307">
        <v>0</v>
      </c>
      <c r="AE38" s="1069">
        <v>0</v>
      </c>
      <c r="AF38" s="1069">
        <v>0</v>
      </c>
      <c r="AG38" s="1088">
        <v>0</v>
      </c>
      <c r="AH38" s="1088">
        <v>0</v>
      </c>
      <c r="AI38" s="1088">
        <v>0</v>
      </c>
      <c r="AJ38" s="1088">
        <f t="shared" si="17"/>
        <v>1900</v>
      </c>
      <c r="AK38" s="1312" t="str">
        <f t="shared" si="16"/>
        <v>0</v>
      </c>
      <c r="AL38" s="1069">
        <v>0</v>
      </c>
      <c r="AM38" s="1069">
        <v>0</v>
      </c>
      <c r="AN38" s="1069">
        <v>0</v>
      </c>
      <c r="AO38" s="1069">
        <f t="shared" si="18"/>
        <v>0</v>
      </c>
      <c r="AP38" s="1069">
        <f t="shared" si="8"/>
        <v>1900</v>
      </c>
      <c r="AQ38" s="1217"/>
      <c r="AR38" s="1320" t="s">
        <v>54</v>
      </c>
      <c r="AS38" s="1269" t="s">
        <v>1096</v>
      </c>
    </row>
    <row r="39" ht="30" customHeight="1" spans="1:45">
      <c r="A39" s="1234">
        <f t="shared" si="9"/>
        <v>36</v>
      </c>
      <c r="B39" s="1261" t="s">
        <v>1162</v>
      </c>
      <c r="C39" s="1258" t="s">
        <v>425</v>
      </c>
      <c r="D39" s="1259" t="s">
        <v>1095</v>
      </c>
      <c r="E39" s="1236" t="s">
        <v>202</v>
      </c>
      <c r="F39" s="417" t="s">
        <v>390</v>
      </c>
      <c r="G39" s="1258" t="s">
        <v>464</v>
      </c>
      <c r="H39" s="1258" t="s">
        <v>464</v>
      </c>
      <c r="I39" s="1258" t="s">
        <v>464</v>
      </c>
      <c r="J39" s="1258" t="s">
        <v>464</v>
      </c>
      <c r="K39" s="1258" t="s">
        <v>464</v>
      </c>
      <c r="L39" s="1258" t="s">
        <v>464</v>
      </c>
      <c r="M39" s="1258" t="s">
        <v>464</v>
      </c>
      <c r="N39" s="1258" t="s">
        <v>464</v>
      </c>
      <c r="O39" s="1258" t="s">
        <v>464</v>
      </c>
      <c r="P39" s="1269" t="s">
        <v>1096</v>
      </c>
      <c r="Q39" s="1258" t="s">
        <v>464</v>
      </c>
      <c r="R39" s="1258" t="s">
        <v>1059</v>
      </c>
      <c r="S39" s="1258" t="s">
        <v>464</v>
      </c>
      <c r="T39" s="1299"/>
      <c r="U39" s="1278">
        <v>2200</v>
      </c>
      <c r="V39" s="1300">
        <v>1500</v>
      </c>
      <c r="W39" s="1300">
        <v>100</v>
      </c>
      <c r="X39" s="1300">
        <v>0</v>
      </c>
      <c r="Y39" s="1300">
        <v>0</v>
      </c>
      <c r="Z39" s="1300">
        <v>100</v>
      </c>
      <c r="AA39" s="1300">
        <v>0</v>
      </c>
      <c r="AB39" s="1300">
        <v>500</v>
      </c>
      <c r="AC39" s="1307">
        <v>0</v>
      </c>
      <c r="AD39" s="1307">
        <v>0</v>
      </c>
      <c r="AE39" s="1069">
        <v>0</v>
      </c>
      <c r="AF39" s="1308">
        <v>0</v>
      </c>
      <c r="AG39" s="1088">
        <v>0</v>
      </c>
      <c r="AH39" s="1088">
        <v>0</v>
      </c>
      <c r="AI39" s="1088">
        <v>0</v>
      </c>
      <c r="AJ39" s="1088">
        <f t="shared" si="17"/>
        <v>2200</v>
      </c>
      <c r="AK39" s="1312" t="str">
        <f t="shared" si="16"/>
        <v>0</v>
      </c>
      <c r="AL39" s="1069">
        <v>0</v>
      </c>
      <c r="AM39" s="1069">
        <v>0</v>
      </c>
      <c r="AN39" s="1069">
        <v>0</v>
      </c>
      <c r="AO39" s="1069">
        <f t="shared" si="18"/>
        <v>0</v>
      </c>
      <c r="AP39" s="1069">
        <f t="shared" si="8"/>
        <v>2200</v>
      </c>
      <c r="AQ39" s="1217"/>
      <c r="AR39" s="1320" t="s">
        <v>54</v>
      </c>
      <c r="AS39" s="1269" t="s">
        <v>1096</v>
      </c>
    </row>
    <row r="40" ht="30" customHeight="1" spans="1:45">
      <c r="A40" s="1234">
        <f t="shared" si="9"/>
        <v>37</v>
      </c>
      <c r="B40" s="1262" t="s">
        <v>1163</v>
      </c>
      <c r="C40" s="1239" t="s">
        <v>425</v>
      </c>
      <c r="D40" s="1263" t="s">
        <v>1164</v>
      </c>
      <c r="E40" s="1236" t="s">
        <v>202</v>
      </c>
      <c r="F40" s="417" t="s">
        <v>390</v>
      </c>
      <c r="G40" s="1239" t="s">
        <v>464</v>
      </c>
      <c r="H40" s="1239" t="s">
        <v>464</v>
      </c>
      <c r="I40" s="1239" t="s">
        <v>464</v>
      </c>
      <c r="J40" s="1239" t="s">
        <v>464</v>
      </c>
      <c r="K40" s="1239" t="s">
        <v>464</v>
      </c>
      <c r="L40" s="1239" t="s">
        <v>464</v>
      </c>
      <c r="M40" s="1239" t="s">
        <v>464</v>
      </c>
      <c r="N40" s="1239" t="s">
        <v>464</v>
      </c>
      <c r="O40" s="1239" t="s">
        <v>464</v>
      </c>
      <c r="P40" s="1269" t="s">
        <v>1096</v>
      </c>
      <c r="Q40" s="1286" t="s">
        <v>464</v>
      </c>
      <c r="R40" s="1239" t="s">
        <v>1059</v>
      </c>
      <c r="S40" s="1239" t="s">
        <v>464</v>
      </c>
      <c r="T40" s="1239" t="s">
        <v>1165</v>
      </c>
      <c r="U40" s="1278">
        <v>2000</v>
      </c>
      <c r="V40" s="1069">
        <v>1300</v>
      </c>
      <c r="W40" s="1069">
        <v>200</v>
      </c>
      <c r="X40" s="1069">
        <v>100</v>
      </c>
      <c r="Y40" s="1069">
        <v>100</v>
      </c>
      <c r="Z40" s="1069">
        <v>0</v>
      </c>
      <c r="AA40" s="1069">
        <v>0</v>
      </c>
      <c r="AB40" s="1088">
        <v>300</v>
      </c>
      <c r="AC40" s="1309">
        <v>0</v>
      </c>
      <c r="AD40" s="1307">
        <v>0</v>
      </c>
      <c r="AE40" s="1069">
        <v>0</v>
      </c>
      <c r="AF40" s="1308">
        <v>0</v>
      </c>
      <c r="AG40" s="1088">
        <v>0</v>
      </c>
      <c r="AH40" s="1088">
        <v>0</v>
      </c>
      <c r="AI40" s="1088">
        <v>0</v>
      </c>
      <c r="AJ40" s="1088">
        <f t="shared" si="17"/>
        <v>2000</v>
      </c>
      <c r="AK40" s="1312" t="str">
        <f t="shared" si="16"/>
        <v>0</v>
      </c>
      <c r="AL40" s="1069">
        <v>0</v>
      </c>
      <c r="AM40" s="1069">
        <v>0</v>
      </c>
      <c r="AN40" s="1069">
        <v>0</v>
      </c>
      <c r="AO40" s="1069">
        <f t="shared" si="18"/>
        <v>0</v>
      </c>
      <c r="AP40" s="1069">
        <f t="shared" si="8"/>
        <v>2000</v>
      </c>
      <c r="AQ40" s="1217"/>
      <c r="AR40" s="1320" t="s">
        <v>54</v>
      </c>
      <c r="AS40" s="1269" t="s">
        <v>1096</v>
      </c>
    </row>
    <row r="41" ht="30" customHeight="1" spans="1:45">
      <c r="A41" s="1234">
        <f t="shared" si="9"/>
        <v>38</v>
      </c>
      <c r="B41" s="1262" t="s">
        <v>1166</v>
      </c>
      <c r="C41" s="1239" t="s">
        <v>425</v>
      </c>
      <c r="D41" s="1263" t="s">
        <v>1167</v>
      </c>
      <c r="E41" s="1236" t="s">
        <v>202</v>
      </c>
      <c r="F41" s="417" t="s">
        <v>390</v>
      </c>
      <c r="G41" s="1239" t="s">
        <v>464</v>
      </c>
      <c r="H41" s="1239" t="s">
        <v>464</v>
      </c>
      <c r="I41" s="1239" t="s">
        <v>464</v>
      </c>
      <c r="J41" s="1239" t="s">
        <v>464</v>
      </c>
      <c r="K41" s="1239" t="s">
        <v>464</v>
      </c>
      <c r="L41" s="1239" t="s">
        <v>464</v>
      </c>
      <c r="M41" s="1239" t="s">
        <v>464</v>
      </c>
      <c r="N41" s="1239" t="s">
        <v>464</v>
      </c>
      <c r="O41" s="1239" t="s">
        <v>464</v>
      </c>
      <c r="P41" s="1269" t="s">
        <v>1096</v>
      </c>
      <c r="Q41" s="1286" t="s">
        <v>464</v>
      </c>
      <c r="R41" s="1239" t="s">
        <v>1059</v>
      </c>
      <c r="S41" s="1239" t="s">
        <v>464</v>
      </c>
      <c r="T41" s="1301" t="s">
        <v>1168</v>
      </c>
      <c r="U41" s="1278">
        <v>2000</v>
      </c>
      <c r="V41" s="1069">
        <v>1300</v>
      </c>
      <c r="W41" s="1069">
        <v>200</v>
      </c>
      <c r="X41" s="1069">
        <v>100</v>
      </c>
      <c r="Y41" s="1069">
        <v>100</v>
      </c>
      <c r="Z41" s="1069">
        <v>0</v>
      </c>
      <c r="AA41" s="1069">
        <v>0</v>
      </c>
      <c r="AB41" s="1088">
        <v>300</v>
      </c>
      <c r="AC41" s="1309">
        <v>0</v>
      </c>
      <c r="AD41" s="1307">
        <v>0</v>
      </c>
      <c r="AE41" s="1069">
        <v>0</v>
      </c>
      <c r="AF41" s="1308">
        <v>0</v>
      </c>
      <c r="AG41" s="1088">
        <v>0</v>
      </c>
      <c r="AH41" s="1088">
        <v>0</v>
      </c>
      <c r="AI41" s="1088">
        <v>0</v>
      </c>
      <c r="AJ41" s="1088">
        <f t="shared" si="17"/>
        <v>2000</v>
      </c>
      <c r="AK41" s="1312" t="str">
        <f t="shared" si="16"/>
        <v>0</v>
      </c>
      <c r="AL41" s="1069">
        <v>0</v>
      </c>
      <c r="AM41" s="1069">
        <v>0</v>
      </c>
      <c r="AN41" s="1069">
        <v>0</v>
      </c>
      <c r="AO41" s="1069">
        <f t="shared" si="18"/>
        <v>0</v>
      </c>
      <c r="AP41" s="1069">
        <f t="shared" si="8"/>
        <v>2000</v>
      </c>
      <c r="AQ41" s="1217"/>
      <c r="AR41" s="1320" t="s">
        <v>54</v>
      </c>
      <c r="AS41" s="1269" t="s">
        <v>1096</v>
      </c>
    </row>
    <row r="42" ht="61" customHeight="1" spans="1:45">
      <c r="A42" s="1234">
        <f t="shared" si="9"/>
        <v>39</v>
      </c>
      <c r="B42" s="1264" t="s">
        <v>1169</v>
      </c>
      <c r="C42" s="1258" t="s">
        <v>425</v>
      </c>
      <c r="D42" s="1265" t="s">
        <v>250</v>
      </c>
      <c r="E42" s="1236" t="s">
        <v>202</v>
      </c>
      <c r="F42" s="417" t="s">
        <v>390</v>
      </c>
      <c r="G42" s="1258" t="s">
        <v>464</v>
      </c>
      <c r="H42" s="1258" t="s">
        <v>464</v>
      </c>
      <c r="I42" s="1258" t="s">
        <v>464</v>
      </c>
      <c r="J42" s="1258" t="s">
        <v>464</v>
      </c>
      <c r="K42" s="1258" t="s">
        <v>464</v>
      </c>
      <c r="L42" s="1258" t="s">
        <v>464</v>
      </c>
      <c r="M42" s="1258" t="s">
        <v>464</v>
      </c>
      <c r="N42" s="1258" t="s">
        <v>464</v>
      </c>
      <c r="O42" s="1258" t="s">
        <v>464</v>
      </c>
      <c r="P42" s="1269" t="s">
        <v>1096</v>
      </c>
      <c r="Q42" s="1259" t="s">
        <v>464</v>
      </c>
      <c r="R42" s="1258" t="s">
        <v>1059</v>
      </c>
      <c r="S42" s="1258" t="s">
        <v>464</v>
      </c>
      <c r="T42" s="1302" t="s">
        <v>1170</v>
      </c>
      <c r="U42" s="1278">
        <v>2000</v>
      </c>
      <c r="V42" s="1069">
        <v>1300</v>
      </c>
      <c r="W42" s="1069">
        <v>200</v>
      </c>
      <c r="X42" s="1069">
        <v>100</v>
      </c>
      <c r="Y42" s="1069">
        <v>100</v>
      </c>
      <c r="Z42" s="1069">
        <v>0</v>
      </c>
      <c r="AA42" s="1069">
        <v>0</v>
      </c>
      <c r="AB42" s="1088">
        <v>300</v>
      </c>
      <c r="AC42" s="1309">
        <v>0</v>
      </c>
      <c r="AD42" s="1307">
        <v>0</v>
      </c>
      <c r="AE42" s="1069">
        <v>0</v>
      </c>
      <c r="AF42" s="1308">
        <v>0</v>
      </c>
      <c r="AG42" s="1088">
        <v>0</v>
      </c>
      <c r="AH42" s="1088">
        <v>0</v>
      </c>
      <c r="AI42" s="1088">
        <v>0</v>
      </c>
      <c r="AJ42" s="1088">
        <f t="shared" si="17"/>
        <v>2000</v>
      </c>
      <c r="AK42" s="1312">
        <v>0</v>
      </c>
      <c r="AL42" s="1069">
        <v>0</v>
      </c>
      <c r="AM42" s="1069">
        <v>0</v>
      </c>
      <c r="AN42" s="1069">
        <v>0</v>
      </c>
      <c r="AO42" s="1069">
        <f t="shared" si="18"/>
        <v>0</v>
      </c>
      <c r="AP42" s="1069">
        <f t="shared" si="8"/>
        <v>2000</v>
      </c>
      <c r="AQ42" s="1217"/>
      <c r="AR42" s="1322" t="s">
        <v>54</v>
      </c>
      <c r="AS42" s="1269" t="s">
        <v>1096</v>
      </c>
    </row>
    <row r="43" ht="55" customHeight="1" spans="1:44">
      <c r="A43" s="1266"/>
      <c r="B43" s="1267" t="s">
        <v>37</v>
      </c>
      <c r="C43" s="1217"/>
      <c r="D43" s="1217"/>
      <c r="E43" s="1217"/>
      <c r="F43" s="769"/>
      <c r="G43" s="769"/>
      <c r="H43" s="769"/>
      <c r="I43" s="769"/>
      <c r="J43" s="769"/>
      <c r="K43" s="769"/>
      <c r="L43" s="769"/>
      <c r="M43" s="769"/>
      <c r="N43" s="769"/>
      <c r="O43" s="769"/>
      <c r="P43" s="769"/>
      <c r="Q43" s="769"/>
      <c r="R43" s="769"/>
      <c r="S43" s="769"/>
      <c r="T43" s="1217"/>
      <c r="U43" s="1303">
        <f>SUM(U4:U42)</f>
        <v>87910</v>
      </c>
      <c r="V43" s="1303">
        <f>SUM(V4:V42)</f>
        <v>54600</v>
      </c>
      <c r="W43" s="1303">
        <f>SUM(W4:W42)</f>
        <v>10500</v>
      </c>
      <c r="X43" s="1303">
        <f t="shared" ref="V43:AP43" si="19">SUM(X4:X42)</f>
        <v>5300</v>
      </c>
      <c r="Y43" s="1303">
        <f t="shared" si="19"/>
        <v>2800</v>
      </c>
      <c r="Z43" s="1303">
        <f t="shared" si="19"/>
        <v>1000</v>
      </c>
      <c r="AA43" s="1303">
        <f t="shared" si="19"/>
        <v>1100</v>
      </c>
      <c r="AB43" s="1303">
        <f t="shared" si="19"/>
        <v>12610</v>
      </c>
      <c r="AC43" s="1303">
        <f t="shared" si="19"/>
        <v>1445</v>
      </c>
      <c r="AD43" s="1303">
        <f t="shared" si="19"/>
        <v>20</v>
      </c>
      <c r="AE43" s="1303">
        <f t="shared" si="19"/>
        <v>0</v>
      </c>
      <c r="AF43" s="1303">
        <f t="shared" si="19"/>
        <v>702</v>
      </c>
      <c r="AG43" s="1303">
        <f t="shared" si="19"/>
        <v>600</v>
      </c>
      <c r="AH43" s="1303">
        <f t="shared" si="19"/>
        <v>0</v>
      </c>
      <c r="AI43" s="1303">
        <f t="shared" si="19"/>
        <v>100</v>
      </c>
      <c r="AJ43" s="1303">
        <f t="shared" si="19"/>
        <v>90777</v>
      </c>
      <c r="AK43" s="1303">
        <f t="shared" si="19"/>
        <v>0</v>
      </c>
      <c r="AL43" s="1303">
        <f t="shared" si="19"/>
        <v>0</v>
      </c>
      <c r="AM43" s="1303">
        <f t="shared" si="19"/>
        <v>0</v>
      </c>
      <c r="AN43" s="1303">
        <f t="shared" si="19"/>
        <v>976.12</v>
      </c>
      <c r="AO43" s="1303">
        <f t="shared" si="19"/>
        <v>976.12</v>
      </c>
      <c r="AP43" s="1303">
        <f t="shared" si="19"/>
        <v>89800.88</v>
      </c>
      <c r="AQ43" s="198"/>
      <c r="AR43" s="1323"/>
    </row>
  </sheetData>
  <mergeCells count="44">
    <mergeCell ref="U1:AR1"/>
    <mergeCell ref="H2:I2"/>
    <mergeCell ref="A2:A3"/>
    <mergeCell ref="B2:B3"/>
    <mergeCell ref="C2:C3"/>
    <mergeCell ref="D2:D3"/>
    <mergeCell ref="E2:E3"/>
    <mergeCell ref="F2:F3"/>
    <mergeCell ref="G2:G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  <mergeCell ref="AH2:AH3"/>
    <mergeCell ref="AI2:AI3"/>
    <mergeCell ref="AJ2:AJ3"/>
    <mergeCell ref="AK2:AK3"/>
    <mergeCell ref="AL2:AL3"/>
    <mergeCell ref="AM2:AM3"/>
    <mergeCell ref="AN2:AN3"/>
    <mergeCell ref="AO2:AO3"/>
    <mergeCell ref="AP2:AP3"/>
    <mergeCell ref="AQ2:AQ3"/>
    <mergeCell ref="AR2:AR3"/>
  </mergeCells>
  <pageMargins left="0.590277777777778" right="0.393055555555556" top="0.472222222222222" bottom="0.786805555555556" header="0.550694444444444" footer="0"/>
  <pageSetup paperSize="9" scale="53" fitToHeight="0" orientation="landscape" horizontalDpi="600"/>
  <headerFooter>
    <oddFooter>&amp;L审批：&amp;C审核：&amp;R制表：陶刘燕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  <pageSetUpPr fitToPage="1"/>
  </sheetPr>
  <dimension ref="A1:BB79"/>
  <sheetViews>
    <sheetView workbookViewId="0">
      <pane xSplit="2" ySplit="3" topLeftCell="AA4" activePane="bottomRight" state="frozen"/>
      <selection/>
      <selection pane="topRight"/>
      <selection pane="bottomLeft"/>
      <selection pane="bottomRight" activeCell="Z30" sqref="Z30:AF30"/>
    </sheetView>
  </sheetViews>
  <sheetFormatPr defaultColWidth="9" defaultRowHeight="30" customHeight="1"/>
  <cols>
    <col min="1" max="1" width="4.13333333333333" style="48" customWidth="1"/>
    <col min="2" max="2" width="8.5" style="57" customWidth="1"/>
    <col min="3" max="3" width="8.25" style="48" customWidth="1"/>
    <col min="4" max="4" width="13.125" style="48" customWidth="1"/>
    <col min="5" max="5" width="7.63333333333333" style="48" customWidth="1"/>
    <col min="6" max="16" width="5.63333333333333" style="48" customWidth="1"/>
    <col min="17" max="17" width="24.3833333333333" style="48" customWidth="1"/>
    <col min="18" max="19" width="8.25" style="48" customWidth="1"/>
    <col min="20" max="21" width="5.38333333333333" style="48" customWidth="1"/>
    <col min="22" max="22" width="5.75" style="48" customWidth="1"/>
    <col min="23" max="23" width="26.5" style="48" customWidth="1"/>
    <col min="24" max="25" width="10" style="56" customWidth="1"/>
    <col min="26" max="26" width="8.19166666666667" style="55" customWidth="1"/>
    <col min="27" max="27" width="8.46666666666667" style="48" customWidth="1"/>
    <col min="28" max="28" width="8.05" style="48" customWidth="1"/>
    <col min="29" max="29" width="7.13333333333333" style="48" customWidth="1"/>
    <col min="30" max="31" width="6.13333333333333" style="48" customWidth="1"/>
    <col min="32" max="32" width="7.13333333333333" style="55" customWidth="1"/>
    <col min="33" max="33" width="6" style="55" customWidth="1"/>
    <col min="34" max="34" width="6.13333333333333" style="48" customWidth="1"/>
    <col min="35" max="36" width="7.13333333333333" style="48" customWidth="1"/>
    <col min="37" max="38" width="5.38333333333333" style="48" customWidth="1"/>
    <col min="39" max="39" width="6.75" style="49" customWidth="1"/>
    <col min="40" max="42" width="5.38333333333333" style="48" customWidth="1"/>
    <col min="43" max="43" width="8.25" style="55" customWidth="1"/>
    <col min="44" max="44" width="6.6" style="54" customWidth="1"/>
    <col min="45" max="45" width="7" style="55" customWidth="1"/>
    <col min="46" max="46" width="5.75" style="55" customWidth="1"/>
    <col min="47" max="47" width="6.13333333333333" style="55" customWidth="1"/>
    <col min="48" max="48" width="5.75" style="55" customWidth="1"/>
    <col min="49" max="49" width="6.75" style="55" customWidth="1"/>
    <col min="50" max="50" width="7.13333333333333" style="55" customWidth="1"/>
    <col min="51" max="51" width="8.5" style="55" customWidth="1"/>
    <col min="52" max="52" width="15.25" style="48" customWidth="1"/>
    <col min="53" max="53" width="29" style="48" customWidth="1"/>
    <col min="54" max="55" width="11.125" style="48"/>
    <col min="56" max="16384" width="9" style="48"/>
  </cols>
  <sheetData>
    <row r="1" s="48" customFormat="1" ht="31" customHeight="1" spans="2:53">
      <c r="B1" s="57"/>
      <c r="X1" s="113"/>
      <c r="Y1" s="113" t="s">
        <v>1171</v>
      </c>
      <c r="Z1" s="1162"/>
      <c r="AA1" s="1163"/>
      <c r="AB1" s="1163"/>
      <c r="AC1" s="1163"/>
      <c r="AD1" s="1163"/>
      <c r="AE1" s="1163"/>
      <c r="AF1" s="1163"/>
      <c r="AG1" s="1163"/>
      <c r="AH1" s="1163"/>
      <c r="AI1" s="1163"/>
      <c r="AJ1" s="1163"/>
      <c r="AK1" s="1163"/>
      <c r="AL1" s="1163"/>
      <c r="AM1" s="597"/>
      <c r="AN1" s="1163"/>
      <c r="AO1" s="1163"/>
      <c r="AP1" s="1163"/>
      <c r="AQ1" s="1163"/>
      <c r="AR1" s="1191"/>
      <c r="AS1" s="1162"/>
      <c r="AT1" s="1162"/>
      <c r="AU1" s="1162"/>
      <c r="AV1" s="1162"/>
      <c r="AW1" s="1162"/>
      <c r="AX1" s="1162"/>
      <c r="AY1" s="1162"/>
      <c r="AZ1" s="1163"/>
      <c r="BA1" s="174"/>
    </row>
    <row r="2" s="48" customFormat="1" ht="21" customHeight="1" spans="1:53">
      <c r="A2" s="1097" t="s">
        <v>0</v>
      </c>
      <c r="B2" s="1098" t="s">
        <v>1</v>
      </c>
      <c r="C2" s="1099" t="s">
        <v>272</v>
      </c>
      <c r="D2" s="1099" t="s">
        <v>1172</v>
      </c>
      <c r="E2" s="1099" t="s">
        <v>273</v>
      </c>
      <c r="F2" s="1100" t="s">
        <v>385</v>
      </c>
      <c r="G2" s="1100" t="s">
        <v>40</v>
      </c>
      <c r="H2" s="1100" t="s">
        <v>688</v>
      </c>
      <c r="I2" s="1100" t="s">
        <v>7</v>
      </c>
      <c r="J2" s="1100"/>
      <c r="K2" s="1100" t="s">
        <v>689</v>
      </c>
      <c r="L2" s="1100" t="s">
        <v>690</v>
      </c>
      <c r="M2" s="1100" t="s">
        <v>691</v>
      </c>
      <c r="N2" s="1100" t="s">
        <v>692</v>
      </c>
      <c r="O2" s="1100" t="s">
        <v>693</v>
      </c>
      <c r="P2" s="1100" t="s">
        <v>694</v>
      </c>
      <c r="Q2" s="1099" t="s">
        <v>14</v>
      </c>
      <c r="R2" s="1100" t="s">
        <v>15</v>
      </c>
      <c r="S2" s="1100" t="s">
        <v>1173</v>
      </c>
      <c r="T2" s="1141" t="s">
        <v>1174</v>
      </c>
      <c r="U2" s="1141" t="s">
        <v>1175</v>
      </c>
      <c r="V2" s="1100" t="s">
        <v>1176</v>
      </c>
      <c r="W2" s="1142" t="s">
        <v>1177</v>
      </c>
      <c r="X2" s="1143"/>
      <c r="Y2" s="1143" t="s">
        <v>22</v>
      </c>
      <c r="Z2" s="1164" t="s">
        <v>23</v>
      </c>
      <c r="AA2" s="1165" t="s">
        <v>24</v>
      </c>
      <c r="AB2" s="1165" t="s">
        <v>25</v>
      </c>
      <c r="AC2" s="1165" t="s">
        <v>26</v>
      </c>
      <c r="AD2" s="1165" t="s">
        <v>27</v>
      </c>
      <c r="AE2" s="1165" t="s">
        <v>28</v>
      </c>
      <c r="AF2" s="1165" t="s">
        <v>29</v>
      </c>
      <c r="AG2" s="1179" t="s">
        <v>1178</v>
      </c>
      <c r="AH2" s="1165" t="s">
        <v>1174</v>
      </c>
      <c r="AI2" s="1179" t="s">
        <v>21</v>
      </c>
      <c r="AJ2" s="1179" t="s">
        <v>1175</v>
      </c>
      <c r="AK2" s="1179" t="s">
        <v>32</v>
      </c>
      <c r="AL2" s="1165" t="s">
        <v>278</v>
      </c>
      <c r="AM2" s="1180" t="s">
        <v>33</v>
      </c>
      <c r="AN2" s="1179" t="s">
        <v>34</v>
      </c>
      <c r="AO2" s="1179" t="s">
        <v>35</v>
      </c>
      <c r="AP2" s="1179" t="s">
        <v>36</v>
      </c>
      <c r="AQ2" s="1165" t="s">
        <v>37</v>
      </c>
      <c r="AR2" s="1192" t="s">
        <v>38</v>
      </c>
      <c r="AS2" s="1164" t="s">
        <v>39</v>
      </c>
      <c r="AT2" s="1193" t="s">
        <v>40</v>
      </c>
      <c r="AU2" s="1194" t="s">
        <v>1179</v>
      </c>
      <c r="AV2" s="1193" t="s">
        <v>329</v>
      </c>
      <c r="AW2" s="1164" t="s">
        <v>331</v>
      </c>
      <c r="AX2" s="1164" t="s">
        <v>46</v>
      </c>
      <c r="AY2" s="1164" t="s">
        <v>47</v>
      </c>
      <c r="AZ2" s="1165" t="s">
        <v>48</v>
      </c>
      <c r="BA2" s="1204" t="s">
        <v>49</v>
      </c>
    </row>
    <row r="3" s="48" customFormat="1" ht="21" customHeight="1" spans="1:53">
      <c r="A3" s="1101"/>
      <c r="B3" s="1102"/>
      <c r="C3" s="1099"/>
      <c r="D3" s="1099"/>
      <c r="E3" s="1099"/>
      <c r="F3" s="1100"/>
      <c r="G3" s="1100"/>
      <c r="H3" s="1100"/>
      <c r="I3" s="1100" t="s">
        <v>327</v>
      </c>
      <c r="J3" s="1100" t="s">
        <v>8</v>
      </c>
      <c r="K3" s="1100"/>
      <c r="L3" s="1100"/>
      <c r="M3" s="1100"/>
      <c r="N3" s="1100"/>
      <c r="O3" s="1100"/>
      <c r="P3" s="1100"/>
      <c r="Q3" s="1099"/>
      <c r="R3" s="1100"/>
      <c r="S3" s="1100"/>
      <c r="T3" s="1141"/>
      <c r="U3" s="1141"/>
      <c r="V3" s="1100"/>
      <c r="W3" s="1142"/>
      <c r="X3" s="1143" t="s">
        <v>21</v>
      </c>
      <c r="Y3" s="1143"/>
      <c r="Z3" s="1166"/>
      <c r="AA3" s="1167"/>
      <c r="AB3" s="1167"/>
      <c r="AC3" s="1167"/>
      <c r="AD3" s="1167"/>
      <c r="AE3" s="1167"/>
      <c r="AF3" s="1167"/>
      <c r="AG3" s="1181"/>
      <c r="AH3" s="1167"/>
      <c r="AI3" s="1181"/>
      <c r="AJ3" s="1181"/>
      <c r="AK3" s="1181"/>
      <c r="AL3" s="1167"/>
      <c r="AM3" s="1182"/>
      <c r="AN3" s="1181"/>
      <c r="AO3" s="1181"/>
      <c r="AP3" s="1181"/>
      <c r="AQ3" s="1167"/>
      <c r="AR3" s="1195"/>
      <c r="AS3" s="1166"/>
      <c r="AT3" s="1196"/>
      <c r="AU3" s="1197"/>
      <c r="AV3" s="1196"/>
      <c r="AW3" s="1166"/>
      <c r="AX3" s="1166"/>
      <c r="AY3" s="1166"/>
      <c r="AZ3" s="1167"/>
      <c r="BA3" s="1205"/>
    </row>
    <row r="4" s="48" customFormat="1" ht="33" customHeight="1" spans="1:53">
      <c r="A4" s="1103">
        <f>ROW()-3</f>
        <v>1</v>
      </c>
      <c r="B4" s="1104" t="s">
        <v>1180</v>
      </c>
      <c r="C4" s="1105" t="s">
        <v>707</v>
      </c>
      <c r="D4" s="1106">
        <v>44257</v>
      </c>
      <c r="E4" s="1105" t="s">
        <v>53</v>
      </c>
      <c r="F4" s="1107">
        <v>31</v>
      </c>
      <c r="G4" s="1107">
        <v>0</v>
      </c>
      <c r="H4" s="1107">
        <v>0</v>
      </c>
      <c r="I4" s="1107">
        <v>0</v>
      </c>
      <c r="J4" s="1107">
        <v>0</v>
      </c>
      <c r="K4" s="1107">
        <v>0</v>
      </c>
      <c r="L4" s="1107">
        <v>0</v>
      </c>
      <c r="M4" s="1107">
        <v>0</v>
      </c>
      <c r="N4" s="1107">
        <v>0</v>
      </c>
      <c r="O4" s="1107">
        <v>0</v>
      </c>
      <c r="P4" s="1107">
        <v>0</v>
      </c>
      <c r="Q4" s="1144" t="s">
        <v>54</v>
      </c>
      <c r="R4" s="1105">
        <v>10</v>
      </c>
      <c r="S4" s="1107">
        <v>0</v>
      </c>
      <c r="T4" s="1105">
        <v>240</v>
      </c>
      <c r="U4" s="1107">
        <v>0</v>
      </c>
      <c r="V4" s="1107">
        <v>0</v>
      </c>
      <c r="W4" s="1145"/>
      <c r="X4" s="67">
        <v>200</v>
      </c>
      <c r="Y4" s="115">
        <v>4400</v>
      </c>
      <c r="Z4" s="377">
        <v>2000</v>
      </c>
      <c r="AA4" s="199">
        <v>900</v>
      </c>
      <c r="AB4" s="199">
        <v>600</v>
      </c>
      <c r="AC4" s="199">
        <v>300</v>
      </c>
      <c r="AD4" s="199">
        <v>100</v>
      </c>
      <c r="AE4" s="199">
        <v>100</v>
      </c>
      <c r="AF4" s="199">
        <v>400</v>
      </c>
      <c r="AG4" s="199"/>
      <c r="AH4" s="1183">
        <f t="shared" ref="AH4:AH16" si="0">T4</f>
        <v>240</v>
      </c>
      <c r="AI4" s="67">
        <v>200</v>
      </c>
      <c r="AJ4" s="1184">
        <f t="shared" ref="AJ4:AJ16" si="1">U4</f>
        <v>0</v>
      </c>
      <c r="AK4" s="1177">
        <v>11</v>
      </c>
      <c r="AL4" s="1185">
        <f t="shared" ref="AL4:AL16" si="2">L4</f>
        <v>0</v>
      </c>
      <c r="AM4" s="49">
        <v>770</v>
      </c>
      <c r="AN4" s="1186">
        <v>300</v>
      </c>
      <c r="AO4" s="1177">
        <v>0</v>
      </c>
      <c r="AP4" s="1177">
        <v>300</v>
      </c>
      <c r="AQ4" s="122">
        <f t="shared" ref="AQ4:AQ16" si="3">SUM(Z4:AP4)</f>
        <v>6221</v>
      </c>
      <c r="AR4" s="1198">
        <f>I4</f>
        <v>0</v>
      </c>
      <c r="AS4" s="1169">
        <f t="shared" ref="AS4:AS16" si="4">Y4/F4*AR4</f>
        <v>0</v>
      </c>
      <c r="AT4" s="1199">
        <f t="shared" ref="AT4:AT16" si="5">G4*2</f>
        <v>0</v>
      </c>
      <c r="AU4" s="122">
        <v>0</v>
      </c>
      <c r="AV4" s="1177">
        <v>14.29</v>
      </c>
      <c r="AW4" s="396">
        <v>544.52</v>
      </c>
      <c r="AX4" s="122">
        <f t="shared" ref="AX4:AX16" si="6">SUM(AS4:AW4)</f>
        <v>558.81</v>
      </c>
      <c r="AY4" s="122">
        <f t="shared" ref="AY4:AY16" si="7">AQ4-AX4</f>
        <v>5662.19</v>
      </c>
      <c r="AZ4" s="426"/>
      <c r="BA4" s="1025" t="s">
        <v>710</v>
      </c>
    </row>
    <row r="5" s="48" customFormat="1" ht="33" customHeight="1" spans="1:53">
      <c r="A5" s="1103">
        <f>ROW()-3</f>
        <v>2</v>
      </c>
      <c r="B5" s="1104" t="s">
        <v>1181</v>
      </c>
      <c r="C5" s="1105" t="s">
        <v>253</v>
      </c>
      <c r="D5" s="1106">
        <v>44676</v>
      </c>
      <c r="E5" s="1105" t="s">
        <v>53</v>
      </c>
      <c r="F5" s="1107">
        <v>31</v>
      </c>
      <c r="G5" s="1107">
        <v>0</v>
      </c>
      <c r="H5" s="1107">
        <v>0</v>
      </c>
      <c r="I5" s="1107">
        <v>0</v>
      </c>
      <c r="J5" s="1107">
        <v>0</v>
      </c>
      <c r="K5" s="1107">
        <v>0</v>
      </c>
      <c r="L5" s="1107">
        <v>0</v>
      </c>
      <c r="M5" s="1107">
        <v>1</v>
      </c>
      <c r="N5" s="1107">
        <v>0</v>
      </c>
      <c r="O5" s="1107">
        <v>1</v>
      </c>
      <c r="P5" s="1107">
        <v>0</v>
      </c>
      <c r="Q5" s="1144" t="s">
        <v>1182</v>
      </c>
      <c r="R5" s="1105">
        <v>12</v>
      </c>
      <c r="S5" s="1107">
        <v>0</v>
      </c>
      <c r="T5" s="1105">
        <v>210</v>
      </c>
      <c r="U5" s="1107">
        <v>0</v>
      </c>
      <c r="V5" s="1107">
        <v>0</v>
      </c>
      <c r="W5" s="1145" t="s">
        <v>1183</v>
      </c>
      <c r="X5" s="67">
        <v>200</v>
      </c>
      <c r="Y5" s="1168">
        <v>5600</v>
      </c>
      <c r="Z5" s="1169">
        <v>2000</v>
      </c>
      <c r="AA5" s="23">
        <v>1100</v>
      </c>
      <c r="AB5" s="24">
        <v>500</v>
      </c>
      <c r="AC5" s="24">
        <v>500</v>
      </c>
      <c r="AD5" s="31">
        <v>500</v>
      </c>
      <c r="AE5" s="24">
        <v>500</v>
      </c>
      <c r="AF5" s="31">
        <v>500</v>
      </c>
      <c r="AG5" s="1187">
        <v>200</v>
      </c>
      <c r="AH5" s="1183">
        <f t="shared" si="0"/>
        <v>210</v>
      </c>
      <c r="AI5" s="67">
        <v>200</v>
      </c>
      <c r="AJ5" s="1184">
        <f t="shared" si="1"/>
        <v>0</v>
      </c>
      <c r="AK5" s="1177">
        <v>11</v>
      </c>
      <c r="AL5" s="1185">
        <f t="shared" si="2"/>
        <v>0</v>
      </c>
      <c r="AM5" s="316">
        <f>240+1344</f>
        <v>1584</v>
      </c>
      <c r="AN5" s="1177">
        <v>200</v>
      </c>
      <c r="AO5" s="1177">
        <v>100</v>
      </c>
      <c r="AP5" s="1177">
        <v>100</v>
      </c>
      <c r="AQ5" s="122">
        <f t="shared" si="3"/>
        <v>8205</v>
      </c>
      <c r="AR5" s="1198">
        <f t="shared" ref="AR5:AR16" si="8">I5+J5+L5/2</f>
        <v>0</v>
      </c>
      <c r="AS5" s="1169">
        <f t="shared" si="4"/>
        <v>0</v>
      </c>
      <c r="AT5" s="1199">
        <f t="shared" si="5"/>
        <v>0</v>
      </c>
      <c r="AU5" s="122">
        <v>0</v>
      </c>
      <c r="AV5" s="1200">
        <v>0</v>
      </c>
      <c r="AW5" s="396">
        <v>544.52</v>
      </c>
      <c r="AX5" s="122">
        <f t="shared" si="6"/>
        <v>544.52</v>
      </c>
      <c r="AY5" s="122">
        <f t="shared" si="7"/>
        <v>7660.48</v>
      </c>
      <c r="AZ5" s="426"/>
      <c r="BA5" s="1025" t="s">
        <v>1184</v>
      </c>
    </row>
    <row r="6" s="48" customFormat="1" ht="29" customHeight="1" spans="1:53">
      <c r="A6" s="1103">
        <f t="shared" ref="A6:A16" si="9">ROW()-3</f>
        <v>3</v>
      </c>
      <c r="B6" s="1108" t="s">
        <v>1185</v>
      </c>
      <c r="C6" s="1109" t="s">
        <v>133</v>
      </c>
      <c r="D6" s="1110">
        <v>45439</v>
      </c>
      <c r="E6" s="1109" t="s">
        <v>53</v>
      </c>
      <c r="F6" s="1107">
        <v>31</v>
      </c>
      <c r="G6" s="1111">
        <v>0</v>
      </c>
      <c r="H6" s="1111">
        <v>0</v>
      </c>
      <c r="I6" s="1107">
        <v>0</v>
      </c>
      <c r="J6" s="1111">
        <v>0</v>
      </c>
      <c r="K6" s="1111">
        <v>0</v>
      </c>
      <c r="L6" s="1136">
        <v>0</v>
      </c>
      <c r="M6" s="531">
        <v>1</v>
      </c>
      <c r="N6" s="1107">
        <v>0</v>
      </c>
      <c r="O6" s="1107">
        <v>1</v>
      </c>
      <c r="P6" s="1107">
        <v>0</v>
      </c>
      <c r="Q6" s="1144" t="s">
        <v>1186</v>
      </c>
      <c r="R6" s="534">
        <v>5</v>
      </c>
      <c r="S6" s="1107">
        <v>0</v>
      </c>
      <c r="T6" s="1105">
        <v>240</v>
      </c>
      <c r="U6" s="534">
        <v>0</v>
      </c>
      <c r="V6" s="1107">
        <v>0</v>
      </c>
      <c r="W6" s="1146" t="s">
        <v>1187</v>
      </c>
      <c r="X6" s="67">
        <v>200</v>
      </c>
      <c r="Y6" s="1168">
        <v>3500</v>
      </c>
      <c r="Z6" s="122">
        <v>1600</v>
      </c>
      <c r="AA6" s="426">
        <v>400</v>
      </c>
      <c r="AB6" s="426">
        <v>500</v>
      </c>
      <c r="AC6" s="426">
        <v>300</v>
      </c>
      <c r="AD6" s="426">
        <v>200</v>
      </c>
      <c r="AE6" s="426">
        <v>200</v>
      </c>
      <c r="AF6" s="122">
        <v>300</v>
      </c>
      <c r="AG6" s="122"/>
      <c r="AH6" s="1183">
        <f t="shared" si="0"/>
        <v>240</v>
      </c>
      <c r="AI6" s="67">
        <v>200</v>
      </c>
      <c r="AJ6" s="1184">
        <f t="shared" si="1"/>
        <v>0</v>
      </c>
      <c r="AK6" s="1177"/>
      <c r="AL6" s="1185">
        <f t="shared" si="2"/>
        <v>0</v>
      </c>
      <c r="AM6" s="316">
        <v>540</v>
      </c>
      <c r="AN6" s="1177">
        <v>0</v>
      </c>
      <c r="AO6" s="1177">
        <v>300</v>
      </c>
      <c r="AP6" s="1177">
        <v>0</v>
      </c>
      <c r="AQ6" s="122">
        <f t="shared" si="3"/>
        <v>4780</v>
      </c>
      <c r="AR6" s="1198">
        <f t="shared" si="8"/>
        <v>0</v>
      </c>
      <c r="AS6" s="1169">
        <f t="shared" si="4"/>
        <v>0</v>
      </c>
      <c r="AT6" s="1199">
        <f t="shared" si="5"/>
        <v>0</v>
      </c>
      <c r="AU6" s="122">
        <v>0</v>
      </c>
      <c r="AV6" s="1177">
        <v>0</v>
      </c>
      <c r="AW6" s="1206">
        <v>444.52</v>
      </c>
      <c r="AX6" s="122">
        <f t="shared" si="6"/>
        <v>444.52</v>
      </c>
      <c r="AY6" s="122">
        <f t="shared" si="7"/>
        <v>4335.48</v>
      </c>
      <c r="AZ6" s="426"/>
      <c r="BA6" s="726" t="s">
        <v>1188</v>
      </c>
    </row>
    <row r="7" s="48" customFormat="1" ht="29" customHeight="1" spans="1:53">
      <c r="A7" s="1103">
        <f t="shared" si="9"/>
        <v>4</v>
      </c>
      <c r="B7" s="1112" t="s">
        <v>1189</v>
      </c>
      <c r="C7" s="1113" t="s">
        <v>1190</v>
      </c>
      <c r="D7" s="1114">
        <v>45614</v>
      </c>
      <c r="E7" s="1115" t="s">
        <v>1191</v>
      </c>
      <c r="F7" s="1107">
        <v>31</v>
      </c>
      <c r="G7" s="1107">
        <v>0</v>
      </c>
      <c r="H7" s="1107">
        <v>0</v>
      </c>
      <c r="I7" s="1107">
        <v>1</v>
      </c>
      <c r="J7" s="1107">
        <v>0</v>
      </c>
      <c r="K7" s="1107">
        <v>0</v>
      </c>
      <c r="L7" s="1107">
        <v>0</v>
      </c>
      <c r="M7" s="1107">
        <v>0</v>
      </c>
      <c r="N7" s="1107">
        <v>0</v>
      </c>
      <c r="O7" s="1107">
        <v>0</v>
      </c>
      <c r="P7" s="1107">
        <v>0</v>
      </c>
      <c r="Q7" s="1147" t="s">
        <v>1192</v>
      </c>
      <c r="R7" s="1138">
        <v>0</v>
      </c>
      <c r="S7" s="1107">
        <v>0</v>
      </c>
      <c r="T7" s="1113">
        <v>210</v>
      </c>
      <c r="U7" s="1138">
        <v>0</v>
      </c>
      <c r="V7" s="1107">
        <v>0</v>
      </c>
      <c r="W7" s="1148"/>
      <c r="X7" s="67">
        <v>200</v>
      </c>
      <c r="Y7" s="1168">
        <v>2800</v>
      </c>
      <c r="Z7" s="122">
        <v>1400</v>
      </c>
      <c r="AA7" s="426">
        <v>300</v>
      </c>
      <c r="AB7" s="426">
        <v>300</v>
      </c>
      <c r="AC7" s="426">
        <v>200</v>
      </c>
      <c r="AD7" s="426">
        <v>200</v>
      </c>
      <c r="AE7" s="426">
        <v>100</v>
      </c>
      <c r="AF7" s="122">
        <v>300</v>
      </c>
      <c r="AG7" s="122"/>
      <c r="AH7" s="1183">
        <f t="shared" si="0"/>
        <v>210</v>
      </c>
      <c r="AI7" s="67">
        <v>200</v>
      </c>
      <c r="AJ7" s="1184">
        <f t="shared" si="1"/>
        <v>0</v>
      </c>
      <c r="AK7" s="1177"/>
      <c r="AL7" s="1185">
        <f t="shared" si="2"/>
        <v>0</v>
      </c>
      <c r="AM7" s="316">
        <f t="shared" ref="AM7:AM16" si="10">V7</f>
        <v>0</v>
      </c>
      <c r="AN7" s="1177">
        <v>0</v>
      </c>
      <c r="AO7" s="1177">
        <v>0</v>
      </c>
      <c r="AP7" s="1177">
        <v>0</v>
      </c>
      <c r="AQ7" s="122">
        <f t="shared" si="3"/>
        <v>3210</v>
      </c>
      <c r="AR7" s="1198">
        <f t="shared" si="8"/>
        <v>1</v>
      </c>
      <c r="AS7" s="1169">
        <f t="shared" si="4"/>
        <v>90.3225806451613</v>
      </c>
      <c r="AT7" s="1199">
        <f t="shared" si="5"/>
        <v>0</v>
      </c>
      <c r="AU7" s="122">
        <v>0</v>
      </c>
      <c r="AV7" s="1177">
        <v>0</v>
      </c>
      <c r="AW7" s="396">
        <v>0</v>
      </c>
      <c r="AX7" s="122">
        <f t="shared" si="6"/>
        <v>90.3225806451613</v>
      </c>
      <c r="AY7" s="122">
        <f t="shared" si="7"/>
        <v>3119.67741935484</v>
      </c>
      <c r="AZ7" s="426"/>
      <c r="BA7" s="1207" t="s">
        <v>1193</v>
      </c>
    </row>
    <row r="8" s="1096" customFormat="1" ht="29" customHeight="1" spans="1:54">
      <c r="A8" s="1116">
        <f t="shared" si="9"/>
        <v>5</v>
      </c>
      <c r="B8" s="1117" t="s">
        <v>1194</v>
      </c>
      <c r="C8" s="1118" t="s">
        <v>1190</v>
      </c>
      <c r="D8" s="1119">
        <v>45614</v>
      </c>
      <c r="E8" s="1118" t="s">
        <v>1191</v>
      </c>
      <c r="F8" s="1120">
        <v>31</v>
      </c>
      <c r="G8" s="1120">
        <v>0</v>
      </c>
      <c r="H8" s="1120">
        <v>0</v>
      </c>
      <c r="I8" s="1120">
        <v>0</v>
      </c>
      <c r="J8" s="1120">
        <v>0</v>
      </c>
      <c r="K8" s="1120">
        <v>0</v>
      </c>
      <c r="L8" s="1120">
        <v>0</v>
      </c>
      <c r="M8" s="1120">
        <v>0</v>
      </c>
      <c r="N8" s="1120">
        <v>0</v>
      </c>
      <c r="O8" s="1120">
        <v>0</v>
      </c>
      <c r="P8" s="1120">
        <v>0</v>
      </c>
      <c r="Q8" s="1149" t="s">
        <v>54</v>
      </c>
      <c r="R8" s="1150">
        <v>0</v>
      </c>
      <c r="S8" s="1120">
        <v>0</v>
      </c>
      <c r="T8" s="1118">
        <v>30</v>
      </c>
      <c r="U8" s="1150">
        <v>0</v>
      </c>
      <c r="V8" s="1120">
        <v>0</v>
      </c>
      <c r="W8" s="1151" t="s">
        <v>1195</v>
      </c>
      <c r="X8" s="1152">
        <v>200</v>
      </c>
      <c r="Y8" s="1170">
        <v>2800</v>
      </c>
      <c r="Z8" s="1171">
        <f>Y8/31*24</f>
        <v>2167.74193548387</v>
      </c>
      <c r="AA8" s="1172">
        <v>0</v>
      </c>
      <c r="AB8" s="1172">
        <v>0</v>
      </c>
      <c r="AC8" s="1172">
        <v>0</v>
      </c>
      <c r="AD8" s="1172">
        <v>0</v>
      </c>
      <c r="AE8" s="1172">
        <v>0</v>
      </c>
      <c r="AF8" s="1171">
        <v>0</v>
      </c>
      <c r="AG8" s="1171"/>
      <c r="AH8" s="1188">
        <f t="shared" si="0"/>
        <v>30</v>
      </c>
      <c r="AI8" s="1152">
        <v>200</v>
      </c>
      <c r="AJ8" s="1189">
        <f t="shared" si="1"/>
        <v>0</v>
      </c>
      <c r="AK8" s="1176"/>
      <c r="AL8" s="1188">
        <f t="shared" si="2"/>
        <v>0</v>
      </c>
      <c r="AM8" s="1190">
        <f t="shared" si="10"/>
        <v>0</v>
      </c>
      <c r="AN8" s="1176">
        <v>0</v>
      </c>
      <c r="AO8" s="1176">
        <v>0</v>
      </c>
      <c r="AP8" s="1176">
        <v>0</v>
      </c>
      <c r="AQ8" s="1171">
        <f t="shared" si="3"/>
        <v>2397.74193548387</v>
      </c>
      <c r="AR8" s="1201">
        <f t="shared" si="8"/>
        <v>0</v>
      </c>
      <c r="AS8" s="1202">
        <f t="shared" si="4"/>
        <v>0</v>
      </c>
      <c r="AT8" s="1203">
        <f t="shared" si="5"/>
        <v>0</v>
      </c>
      <c r="AU8" s="1176">
        <v>0</v>
      </c>
      <c r="AV8" s="1176">
        <v>0</v>
      </c>
      <c r="AW8" s="1208">
        <v>0</v>
      </c>
      <c r="AX8" s="1171">
        <f t="shared" si="6"/>
        <v>0</v>
      </c>
      <c r="AY8" s="1171">
        <f t="shared" si="7"/>
        <v>2397.74193548387</v>
      </c>
      <c r="AZ8" s="1209" t="s">
        <v>1196</v>
      </c>
      <c r="BA8" s="1210" t="s">
        <v>1197</v>
      </c>
      <c r="BB8" s="1211">
        <f>(2800/31*24)</f>
        <v>2167.74193548387</v>
      </c>
    </row>
    <row r="9" s="48" customFormat="1" ht="49" customHeight="1" spans="1:53">
      <c r="A9" s="1103">
        <f t="shared" si="9"/>
        <v>6</v>
      </c>
      <c r="B9" s="1112" t="s">
        <v>1198</v>
      </c>
      <c r="C9" s="1113" t="s">
        <v>409</v>
      </c>
      <c r="D9" s="1114">
        <v>45607</v>
      </c>
      <c r="E9" s="1113" t="s">
        <v>53</v>
      </c>
      <c r="F9" s="1107">
        <v>31</v>
      </c>
      <c r="G9" s="1107">
        <v>0</v>
      </c>
      <c r="H9" s="1107">
        <v>0</v>
      </c>
      <c r="I9" s="1107">
        <v>0</v>
      </c>
      <c r="J9" s="1107">
        <v>0</v>
      </c>
      <c r="K9" s="1107">
        <v>0</v>
      </c>
      <c r="L9" s="1107">
        <v>0</v>
      </c>
      <c r="M9" s="1107">
        <v>0</v>
      </c>
      <c r="N9" s="1107">
        <v>0</v>
      </c>
      <c r="O9" s="1107">
        <v>0</v>
      </c>
      <c r="P9" s="1107">
        <v>0</v>
      </c>
      <c r="Q9" s="81" t="s">
        <v>54</v>
      </c>
      <c r="R9" s="1138">
        <v>10</v>
      </c>
      <c r="S9" s="1107">
        <v>7</v>
      </c>
      <c r="T9" s="1138">
        <v>0</v>
      </c>
      <c r="U9" s="1138">
        <v>300</v>
      </c>
      <c r="V9" s="1107">
        <v>70</v>
      </c>
      <c r="W9" s="1153" t="s">
        <v>1199</v>
      </c>
      <c r="X9" s="67">
        <v>200</v>
      </c>
      <c r="Y9" s="1168">
        <v>3300</v>
      </c>
      <c r="Z9" s="122">
        <v>1500</v>
      </c>
      <c r="AA9" s="426">
        <v>500</v>
      </c>
      <c r="AB9" s="426">
        <v>400</v>
      </c>
      <c r="AC9" s="426">
        <v>400</v>
      </c>
      <c r="AD9" s="426">
        <v>200</v>
      </c>
      <c r="AE9" s="426">
        <v>200</v>
      </c>
      <c r="AF9" s="122">
        <v>100</v>
      </c>
      <c r="AG9" s="122"/>
      <c r="AH9" s="1183">
        <f t="shared" si="0"/>
        <v>0</v>
      </c>
      <c r="AI9" s="67">
        <v>200</v>
      </c>
      <c r="AJ9" s="1184">
        <f t="shared" si="1"/>
        <v>300</v>
      </c>
      <c r="AK9" s="1177"/>
      <c r="AL9" s="1185">
        <f t="shared" si="2"/>
        <v>0</v>
      </c>
      <c r="AM9" s="316">
        <f t="shared" si="10"/>
        <v>70</v>
      </c>
      <c r="AN9" s="1177">
        <v>0</v>
      </c>
      <c r="AO9" s="1177">
        <v>0</v>
      </c>
      <c r="AP9" s="1177">
        <v>0</v>
      </c>
      <c r="AQ9" s="122">
        <f t="shared" si="3"/>
        <v>3870</v>
      </c>
      <c r="AR9" s="1198">
        <f t="shared" si="8"/>
        <v>0</v>
      </c>
      <c r="AS9" s="1169">
        <f t="shared" si="4"/>
        <v>0</v>
      </c>
      <c r="AT9" s="1199">
        <f t="shared" si="5"/>
        <v>0</v>
      </c>
      <c r="AU9" s="122">
        <v>300</v>
      </c>
      <c r="AV9" s="1177">
        <v>0</v>
      </c>
      <c r="AW9" s="1177">
        <v>0</v>
      </c>
      <c r="AX9" s="122">
        <f t="shared" si="6"/>
        <v>300</v>
      </c>
      <c r="AY9" s="122">
        <f t="shared" si="7"/>
        <v>3570</v>
      </c>
      <c r="AZ9" s="426"/>
      <c r="BA9" s="1207" t="s">
        <v>1200</v>
      </c>
    </row>
    <row r="10" s="48" customFormat="1" ht="29" customHeight="1" spans="1:53">
      <c r="A10" s="1103">
        <f t="shared" si="9"/>
        <v>7</v>
      </c>
      <c r="B10" s="1121" t="s">
        <v>1201</v>
      </c>
      <c r="C10" s="1105" t="s">
        <v>425</v>
      </c>
      <c r="D10" s="1106">
        <v>44197</v>
      </c>
      <c r="E10" s="1105" t="s">
        <v>53</v>
      </c>
      <c r="F10" s="1107">
        <v>31</v>
      </c>
      <c r="G10" s="1107">
        <v>0</v>
      </c>
      <c r="H10" s="1107">
        <v>0</v>
      </c>
      <c r="I10" s="1107">
        <v>0</v>
      </c>
      <c r="J10" s="1107">
        <v>0</v>
      </c>
      <c r="K10" s="1107">
        <v>0</v>
      </c>
      <c r="L10" s="531">
        <v>0</v>
      </c>
      <c r="M10" s="1107">
        <v>0</v>
      </c>
      <c r="N10" s="1107">
        <v>0</v>
      </c>
      <c r="O10" s="1107">
        <v>0</v>
      </c>
      <c r="P10" s="1107">
        <v>0</v>
      </c>
      <c r="Q10" s="1144" t="s">
        <v>54</v>
      </c>
      <c r="R10" s="1105">
        <v>10</v>
      </c>
      <c r="S10" s="1107">
        <v>0</v>
      </c>
      <c r="T10" s="1105">
        <v>0</v>
      </c>
      <c r="U10" s="1107">
        <v>300</v>
      </c>
      <c r="V10" s="1107">
        <v>0</v>
      </c>
      <c r="W10" s="1154"/>
      <c r="X10" s="67">
        <v>200</v>
      </c>
      <c r="Y10" s="1030">
        <v>3100</v>
      </c>
      <c r="Z10" s="122">
        <v>1500</v>
      </c>
      <c r="AA10" s="122">
        <v>400</v>
      </c>
      <c r="AB10" s="122">
        <v>300</v>
      </c>
      <c r="AC10" s="122">
        <v>200</v>
      </c>
      <c r="AD10" s="122">
        <v>200</v>
      </c>
      <c r="AE10" s="122">
        <v>100</v>
      </c>
      <c r="AF10" s="122">
        <v>400</v>
      </c>
      <c r="AG10" s="122"/>
      <c r="AH10" s="1183">
        <f t="shared" si="0"/>
        <v>0</v>
      </c>
      <c r="AI10" s="67">
        <v>200</v>
      </c>
      <c r="AJ10" s="1184">
        <f t="shared" si="1"/>
        <v>300</v>
      </c>
      <c r="AK10" s="1177"/>
      <c r="AL10" s="1185">
        <f t="shared" si="2"/>
        <v>0</v>
      </c>
      <c r="AM10" s="316">
        <f t="shared" si="10"/>
        <v>0</v>
      </c>
      <c r="AN10" s="1177">
        <v>0</v>
      </c>
      <c r="AO10" s="1177">
        <v>0</v>
      </c>
      <c r="AP10" s="1177">
        <v>0</v>
      </c>
      <c r="AQ10" s="122">
        <f t="shared" si="3"/>
        <v>3600</v>
      </c>
      <c r="AR10" s="1198">
        <f t="shared" si="8"/>
        <v>0</v>
      </c>
      <c r="AS10" s="1169">
        <f t="shared" si="4"/>
        <v>0</v>
      </c>
      <c r="AT10" s="1199">
        <f t="shared" si="5"/>
        <v>0</v>
      </c>
      <c r="AU10" s="122">
        <v>0</v>
      </c>
      <c r="AV10" s="1177">
        <v>0</v>
      </c>
      <c r="AW10" s="396">
        <v>444.52</v>
      </c>
      <c r="AX10" s="122">
        <f t="shared" si="6"/>
        <v>444.52</v>
      </c>
      <c r="AY10" s="122">
        <f t="shared" si="7"/>
        <v>3155.48</v>
      </c>
      <c r="AZ10" s="426"/>
      <c r="BA10" s="1025" t="s">
        <v>135</v>
      </c>
    </row>
    <row r="11" s="48" customFormat="1" ht="29" customHeight="1" spans="1:53">
      <c r="A11" s="1103">
        <f t="shared" si="9"/>
        <v>8</v>
      </c>
      <c r="B11" s="1104" t="s">
        <v>1202</v>
      </c>
      <c r="C11" s="1105" t="s">
        <v>546</v>
      </c>
      <c r="D11" s="1106">
        <v>44531</v>
      </c>
      <c r="E11" s="1105" t="s">
        <v>53</v>
      </c>
      <c r="F11" s="1107">
        <v>31</v>
      </c>
      <c r="G11" s="1107">
        <v>0</v>
      </c>
      <c r="H11" s="1107">
        <v>0</v>
      </c>
      <c r="I11" s="1107">
        <v>1</v>
      </c>
      <c r="J11" s="1107">
        <v>0</v>
      </c>
      <c r="K11" s="1107">
        <v>0</v>
      </c>
      <c r="L11" s="531">
        <v>0</v>
      </c>
      <c r="M11" s="1107">
        <v>0</v>
      </c>
      <c r="N11" s="1107">
        <v>0</v>
      </c>
      <c r="O11" s="1107">
        <v>0</v>
      </c>
      <c r="P11" s="1107">
        <v>0</v>
      </c>
      <c r="Q11" s="1155" t="s">
        <v>1203</v>
      </c>
      <c r="R11" s="1105">
        <v>10</v>
      </c>
      <c r="S11" s="1107">
        <v>0</v>
      </c>
      <c r="T11" s="1105">
        <v>0</v>
      </c>
      <c r="U11" s="1107">
        <v>290</v>
      </c>
      <c r="V11" s="1107">
        <v>0</v>
      </c>
      <c r="W11" s="1154"/>
      <c r="X11" s="67">
        <v>200</v>
      </c>
      <c r="Y11" s="1168">
        <v>2400</v>
      </c>
      <c r="Z11" s="154">
        <v>1400</v>
      </c>
      <c r="AA11" s="1173">
        <v>300</v>
      </c>
      <c r="AB11" s="1173">
        <v>300</v>
      </c>
      <c r="AC11" s="1173">
        <v>0</v>
      </c>
      <c r="AD11" s="1173">
        <v>0</v>
      </c>
      <c r="AE11" s="1173">
        <v>0</v>
      </c>
      <c r="AF11" s="1173">
        <v>400</v>
      </c>
      <c r="AG11" s="1173"/>
      <c r="AH11" s="1183">
        <f t="shared" si="0"/>
        <v>0</v>
      </c>
      <c r="AI11" s="67">
        <v>200</v>
      </c>
      <c r="AJ11" s="1184">
        <f t="shared" si="1"/>
        <v>290</v>
      </c>
      <c r="AK11" s="1177"/>
      <c r="AL11" s="1185">
        <f t="shared" si="2"/>
        <v>0</v>
      </c>
      <c r="AM11" s="316">
        <f t="shared" si="10"/>
        <v>0</v>
      </c>
      <c r="AN11" s="1177">
        <v>0</v>
      </c>
      <c r="AO11" s="1177">
        <v>0</v>
      </c>
      <c r="AP11" s="1177">
        <v>0</v>
      </c>
      <c r="AQ11" s="122">
        <f t="shared" si="3"/>
        <v>2890</v>
      </c>
      <c r="AR11" s="1198">
        <f t="shared" si="8"/>
        <v>1</v>
      </c>
      <c r="AS11" s="1169">
        <f t="shared" si="4"/>
        <v>77.4193548387097</v>
      </c>
      <c r="AT11" s="1199">
        <f t="shared" si="5"/>
        <v>0</v>
      </c>
      <c r="AU11" s="1177">
        <v>0</v>
      </c>
      <c r="AV11" s="1177">
        <v>0</v>
      </c>
      <c r="AW11" s="396">
        <v>444.52</v>
      </c>
      <c r="AX11" s="122">
        <f t="shared" si="6"/>
        <v>521.93935483871</v>
      </c>
      <c r="AY11" s="122">
        <f t="shared" si="7"/>
        <v>2368.06064516129</v>
      </c>
      <c r="AZ11" s="426"/>
      <c r="BA11" s="1025" t="s">
        <v>1204</v>
      </c>
    </row>
    <row r="12" s="48" customFormat="1" ht="29" customHeight="1" spans="1:53">
      <c r="A12" s="1103">
        <f t="shared" si="9"/>
        <v>9</v>
      </c>
      <c r="B12" s="1122" t="s">
        <v>1205</v>
      </c>
      <c r="C12" s="1105" t="s">
        <v>958</v>
      </c>
      <c r="D12" s="1106">
        <v>44197</v>
      </c>
      <c r="E12" s="1105" t="s">
        <v>53</v>
      </c>
      <c r="F12" s="1107">
        <v>31</v>
      </c>
      <c r="G12" s="1107">
        <v>0</v>
      </c>
      <c r="H12" s="1107">
        <v>0</v>
      </c>
      <c r="I12" s="1107">
        <v>0</v>
      </c>
      <c r="J12" s="1107">
        <v>0</v>
      </c>
      <c r="K12" s="1107">
        <v>0</v>
      </c>
      <c r="L12" s="531">
        <v>0</v>
      </c>
      <c r="M12" s="1107">
        <v>0</v>
      </c>
      <c r="N12" s="1107">
        <v>0</v>
      </c>
      <c r="O12" s="1107">
        <v>0</v>
      </c>
      <c r="P12" s="1107">
        <v>0</v>
      </c>
      <c r="Q12" s="1144" t="s">
        <v>54</v>
      </c>
      <c r="R12" s="1105">
        <v>10</v>
      </c>
      <c r="S12" s="1107">
        <v>0</v>
      </c>
      <c r="T12" s="1105">
        <v>0</v>
      </c>
      <c r="U12" s="1107">
        <v>300</v>
      </c>
      <c r="V12" s="1107">
        <v>0</v>
      </c>
      <c r="W12" s="1154"/>
      <c r="X12" s="67">
        <v>200</v>
      </c>
      <c r="Y12" s="1168">
        <v>3000</v>
      </c>
      <c r="Z12" s="122">
        <v>1500</v>
      </c>
      <c r="AA12" s="426">
        <v>400</v>
      </c>
      <c r="AB12" s="426">
        <v>300</v>
      </c>
      <c r="AC12" s="426">
        <v>200</v>
      </c>
      <c r="AD12" s="426">
        <v>200</v>
      </c>
      <c r="AE12" s="426">
        <v>100</v>
      </c>
      <c r="AF12" s="122">
        <v>300</v>
      </c>
      <c r="AG12" s="263"/>
      <c r="AH12" s="1183">
        <f t="shared" si="0"/>
        <v>0</v>
      </c>
      <c r="AI12" s="67">
        <v>200</v>
      </c>
      <c r="AJ12" s="1184">
        <f t="shared" si="1"/>
        <v>300</v>
      </c>
      <c r="AK12" s="1177"/>
      <c r="AL12" s="1185">
        <f t="shared" si="2"/>
        <v>0</v>
      </c>
      <c r="AM12" s="316">
        <f t="shared" si="10"/>
        <v>0</v>
      </c>
      <c r="AN12" s="1177">
        <v>0</v>
      </c>
      <c r="AO12" s="1177">
        <v>0</v>
      </c>
      <c r="AP12" s="1177">
        <v>0</v>
      </c>
      <c r="AQ12" s="122">
        <f t="shared" si="3"/>
        <v>3500</v>
      </c>
      <c r="AR12" s="1198">
        <f t="shared" si="8"/>
        <v>0</v>
      </c>
      <c r="AS12" s="1169">
        <f t="shared" si="4"/>
        <v>0</v>
      </c>
      <c r="AT12" s="1199">
        <f t="shared" si="5"/>
        <v>0</v>
      </c>
      <c r="AU12" s="122">
        <v>0</v>
      </c>
      <c r="AV12" s="1177">
        <v>0</v>
      </c>
      <c r="AW12" s="1177">
        <v>0</v>
      </c>
      <c r="AX12" s="122">
        <f t="shared" si="6"/>
        <v>0</v>
      </c>
      <c r="AY12" s="122">
        <f t="shared" si="7"/>
        <v>3500</v>
      </c>
      <c r="AZ12" s="426"/>
      <c r="BA12" s="1144" t="s">
        <v>72</v>
      </c>
    </row>
    <row r="13" s="48" customFormat="1" ht="29" customHeight="1" spans="1:53">
      <c r="A13" s="1103">
        <f t="shared" si="9"/>
        <v>10</v>
      </c>
      <c r="B13" s="1122" t="s">
        <v>1206</v>
      </c>
      <c r="C13" s="1105" t="s">
        <v>958</v>
      </c>
      <c r="D13" s="1106">
        <v>44200</v>
      </c>
      <c r="E13" s="1105" t="s">
        <v>53</v>
      </c>
      <c r="F13" s="1107">
        <v>31</v>
      </c>
      <c r="G13" s="1107">
        <v>0</v>
      </c>
      <c r="H13" s="1107">
        <v>0</v>
      </c>
      <c r="I13" s="1107">
        <v>0</v>
      </c>
      <c r="J13" s="1107">
        <v>0</v>
      </c>
      <c r="K13" s="1107">
        <v>0</v>
      </c>
      <c r="L13" s="531">
        <v>0</v>
      </c>
      <c r="M13" s="1107">
        <v>5.5</v>
      </c>
      <c r="N13" s="1107">
        <v>1</v>
      </c>
      <c r="O13" s="1107">
        <v>2</v>
      </c>
      <c r="P13" s="1107">
        <v>6.5</v>
      </c>
      <c r="Q13" s="1144" t="s">
        <v>1207</v>
      </c>
      <c r="R13" s="1105">
        <v>10</v>
      </c>
      <c r="S13" s="1107">
        <v>0</v>
      </c>
      <c r="T13" s="1105">
        <v>0</v>
      </c>
      <c r="U13" s="1107">
        <v>300</v>
      </c>
      <c r="V13" s="1107">
        <v>0</v>
      </c>
      <c r="W13" s="1154"/>
      <c r="X13" s="67">
        <v>200</v>
      </c>
      <c r="Y13" s="1168">
        <v>3900</v>
      </c>
      <c r="Z13" s="122">
        <v>1700</v>
      </c>
      <c r="AA13" s="426">
        <v>500</v>
      </c>
      <c r="AB13" s="426">
        <v>500</v>
      </c>
      <c r="AC13" s="426">
        <v>300</v>
      </c>
      <c r="AD13" s="426">
        <v>200</v>
      </c>
      <c r="AE13" s="426">
        <v>200</v>
      </c>
      <c r="AF13" s="122">
        <v>500</v>
      </c>
      <c r="AG13" s="122"/>
      <c r="AH13" s="1183">
        <f t="shared" si="0"/>
        <v>0</v>
      </c>
      <c r="AI13" s="67">
        <v>200</v>
      </c>
      <c r="AJ13" s="1184">
        <f t="shared" si="1"/>
        <v>300</v>
      </c>
      <c r="AK13" s="1177"/>
      <c r="AL13" s="1185">
        <f t="shared" si="2"/>
        <v>0</v>
      </c>
      <c r="AM13" s="316">
        <f t="shared" si="10"/>
        <v>0</v>
      </c>
      <c r="AN13" s="1177">
        <v>0</v>
      </c>
      <c r="AO13" s="1177">
        <v>0</v>
      </c>
      <c r="AP13" s="1177">
        <v>0</v>
      </c>
      <c r="AQ13" s="122">
        <f t="shared" si="3"/>
        <v>4400</v>
      </c>
      <c r="AR13" s="1198">
        <f t="shared" si="8"/>
        <v>0</v>
      </c>
      <c r="AS13" s="1169">
        <f t="shared" si="4"/>
        <v>0</v>
      </c>
      <c r="AT13" s="1199">
        <f t="shared" si="5"/>
        <v>0</v>
      </c>
      <c r="AU13" s="122">
        <v>0</v>
      </c>
      <c r="AV13" s="1177">
        <v>0</v>
      </c>
      <c r="AW13" s="1177">
        <v>0</v>
      </c>
      <c r="AX13" s="122">
        <f t="shared" si="6"/>
        <v>0</v>
      </c>
      <c r="AY13" s="122">
        <f t="shared" si="7"/>
        <v>4400</v>
      </c>
      <c r="AZ13" s="426"/>
      <c r="BA13" s="1212" t="s">
        <v>1208</v>
      </c>
    </row>
    <row r="14" s="48" customFormat="1" ht="29" customHeight="1" spans="1:53">
      <c r="A14" s="1103">
        <f t="shared" si="9"/>
        <v>11</v>
      </c>
      <c r="B14" s="1123" t="s">
        <v>1209</v>
      </c>
      <c r="C14" s="1105" t="s">
        <v>462</v>
      </c>
      <c r="D14" s="1106">
        <v>44197</v>
      </c>
      <c r="E14" s="1105" t="s">
        <v>53</v>
      </c>
      <c r="F14" s="1107">
        <v>31</v>
      </c>
      <c r="G14" s="1107">
        <v>0</v>
      </c>
      <c r="H14" s="1107">
        <v>0</v>
      </c>
      <c r="I14" s="1107">
        <v>0</v>
      </c>
      <c r="J14" s="1107">
        <v>0</v>
      </c>
      <c r="K14" s="1107">
        <v>0</v>
      </c>
      <c r="L14" s="531">
        <v>0</v>
      </c>
      <c r="M14" s="1107">
        <v>2</v>
      </c>
      <c r="N14" s="1107">
        <v>0</v>
      </c>
      <c r="O14" s="1107">
        <v>0</v>
      </c>
      <c r="P14" s="1107">
        <v>2</v>
      </c>
      <c r="Q14" s="1144" t="s">
        <v>54</v>
      </c>
      <c r="R14" s="1105">
        <v>10</v>
      </c>
      <c r="S14" s="1107">
        <v>2</v>
      </c>
      <c r="T14" s="1105">
        <v>0</v>
      </c>
      <c r="U14" s="1107">
        <v>300</v>
      </c>
      <c r="V14" s="1107">
        <v>20</v>
      </c>
      <c r="W14" s="1154"/>
      <c r="X14" s="67">
        <v>200</v>
      </c>
      <c r="Y14" s="115">
        <v>2500</v>
      </c>
      <c r="Z14" s="377">
        <v>1500</v>
      </c>
      <c r="AA14" s="199">
        <v>300</v>
      </c>
      <c r="AB14" s="199">
        <v>300</v>
      </c>
      <c r="AC14" s="199">
        <v>100</v>
      </c>
      <c r="AD14" s="199">
        <v>0</v>
      </c>
      <c r="AE14" s="199">
        <v>0</v>
      </c>
      <c r="AF14" s="199">
        <v>300</v>
      </c>
      <c r="AG14" s="200"/>
      <c r="AH14" s="1183">
        <f t="shared" si="0"/>
        <v>0</v>
      </c>
      <c r="AI14" s="67">
        <v>200</v>
      </c>
      <c r="AJ14" s="1184">
        <f t="shared" si="1"/>
        <v>300</v>
      </c>
      <c r="AK14" s="1177"/>
      <c r="AL14" s="1185">
        <f t="shared" si="2"/>
        <v>0</v>
      </c>
      <c r="AM14" s="316">
        <f t="shared" si="10"/>
        <v>20</v>
      </c>
      <c r="AN14" s="1177">
        <v>0</v>
      </c>
      <c r="AO14" s="1177">
        <v>0</v>
      </c>
      <c r="AP14" s="1177">
        <v>0</v>
      </c>
      <c r="AQ14" s="122">
        <f t="shared" si="3"/>
        <v>3020</v>
      </c>
      <c r="AR14" s="1198">
        <f t="shared" si="8"/>
        <v>0</v>
      </c>
      <c r="AS14" s="1169">
        <f t="shared" si="4"/>
        <v>0</v>
      </c>
      <c r="AT14" s="1199">
        <f t="shared" si="5"/>
        <v>0</v>
      </c>
      <c r="AU14" s="122">
        <v>0</v>
      </c>
      <c r="AV14" s="1177">
        <v>0</v>
      </c>
      <c r="AW14" s="1177">
        <v>0</v>
      </c>
      <c r="AX14" s="122">
        <f t="shared" si="6"/>
        <v>0</v>
      </c>
      <c r="AY14" s="122">
        <f t="shared" si="7"/>
        <v>3020</v>
      </c>
      <c r="AZ14" s="426"/>
      <c r="BA14" s="1144" t="s">
        <v>72</v>
      </c>
    </row>
    <row r="15" s="48" customFormat="1" ht="28" customHeight="1" spans="1:53">
      <c r="A15" s="1103">
        <f t="shared" si="9"/>
        <v>12</v>
      </c>
      <c r="B15" s="1122" t="s">
        <v>1210</v>
      </c>
      <c r="C15" s="1105" t="s">
        <v>425</v>
      </c>
      <c r="D15" s="1106">
        <v>44197</v>
      </c>
      <c r="E15" s="1105" t="s">
        <v>53</v>
      </c>
      <c r="F15" s="1107">
        <v>31</v>
      </c>
      <c r="G15" s="1107">
        <v>0</v>
      </c>
      <c r="H15" s="1107">
        <v>0</v>
      </c>
      <c r="I15" s="1107">
        <v>0</v>
      </c>
      <c r="J15" s="1107">
        <v>0</v>
      </c>
      <c r="K15" s="1107">
        <v>0</v>
      </c>
      <c r="L15" s="531">
        <v>0</v>
      </c>
      <c r="M15" s="1107">
        <v>5</v>
      </c>
      <c r="N15" s="1107">
        <v>0</v>
      </c>
      <c r="O15" s="1107">
        <v>0</v>
      </c>
      <c r="P15" s="1107">
        <v>5</v>
      </c>
      <c r="Q15" s="1144" t="s">
        <v>54</v>
      </c>
      <c r="R15" s="1105">
        <v>10</v>
      </c>
      <c r="S15" s="1107">
        <v>21</v>
      </c>
      <c r="T15" s="1105">
        <v>0</v>
      </c>
      <c r="U15" s="1107">
        <v>300</v>
      </c>
      <c r="V15" s="1107">
        <v>210</v>
      </c>
      <c r="W15" s="1154"/>
      <c r="X15" s="67">
        <v>200</v>
      </c>
      <c r="Y15" s="1168">
        <v>3000</v>
      </c>
      <c r="Z15" s="122">
        <v>1500</v>
      </c>
      <c r="AA15" s="426">
        <v>400</v>
      </c>
      <c r="AB15" s="426">
        <v>300</v>
      </c>
      <c r="AC15" s="426">
        <v>200</v>
      </c>
      <c r="AD15" s="426">
        <v>200</v>
      </c>
      <c r="AE15" s="426">
        <v>100</v>
      </c>
      <c r="AF15" s="122">
        <v>300</v>
      </c>
      <c r="AG15" s="122"/>
      <c r="AH15" s="1183">
        <f t="shared" si="0"/>
        <v>0</v>
      </c>
      <c r="AI15" s="67">
        <v>200</v>
      </c>
      <c r="AJ15" s="1184">
        <f t="shared" si="1"/>
        <v>300</v>
      </c>
      <c r="AK15" s="1177"/>
      <c r="AL15" s="1185">
        <f t="shared" si="2"/>
        <v>0</v>
      </c>
      <c r="AM15" s="316">
        <f t="shared" si="10"/>
        <v>210</v>
      </c>
      <c r="AN15" s="1177">
        <v>0</v>
      </c>
      <c r="AO15" s="1177">
        <v>0</v>
      </c>
      <c r="AP15" s="1177">
        <v>0</v>
      </c>
      <c r="AQ15" s="122">
        <f t="shared" si="3"/>
        <v>3710</v>
      </c>
      <c r="AR15" s="1198">
        <f t="shared" si="8"/>
        <v>0</v>
      </c>
      <c r="AS15" s="1169">
        <f t="shared" si="4"/>
        <v>0</v>
      </c>
      <c r="AT15" s="1199">
        <f t="shared" si="5"/>
        <v>0</v>
      </c>
      <c r="AU15" s="122">
        <v>0</v>
      </c>
      <c r="AV15" s="1177">
        <v>0</v>
      </c>
      <c r="AW15" s="1177">
        <v>0</v>
      </c>
      <c r="AX15" s="122">
        <f t="shared" si="6"/>
        <v>0</v>
      </c>
      <c r="AY15" s="122">
        <f t="shared" si="7"/>
        <v>3710</v>
      </c>
      <c r="AZ15" s="426"/>
      <c r="BA15" s="1144" t="s">
        <v>72</v>
      </c>
    </row>
    <row r="16" s="48" customFormat="1" ht="21" customHeight="1" spans="1:53">
      <c r="A16" s="1103">
        <f t="shared" si="9"/>
        <v>13</v>
      </c>
      <c r="B16" s="1123" t="s">
        <v>1211</v>
      </c>
      <c r="C16" s="1105" t="s">
        <v>462</v>
      </c>
      <c r="D16" s="1106">
        <v>44197</v>
      </c>
      <c r="E16" s="1105" t="s">
        <v>53</v>
      </c>
      <c r="F16" s="1107">
        <v>31</v>
      </c>
      <c r="G16" s="1107">
        <v>0</v>
      </c>
      <c r="H16" s="1107">
        <v>0</v>
      </c>
      <c r="I16" s="1107">
        <v>0</v>
      </c>
      <c r="J16" s="1107">
        <v>0</v>
      </c>
      <c r="K16" s="1107">
        <v>0</v>
      </c>
      <c r="L16" s="531">
        <v>0</v>
      </c>
      <c r="M16" s="1107">
        <v>1.5</v>
      </c>
      <c r="N16" s="1107">
        <v>0</v>
      </c>
      <c r="O16" s="1107">
        <v>0</v>
      </c>
      <c r="P16" s="1107">
        <v>1.5</v>
      </c>
      <c r="Q16" s="1144" t="s">
        <v>54</v>
      </c>
      <c r="R16" s="1105">
        <v>10</v>
      </c>
      <c r="S16" s="1107">
        <v>3</v>
      </c>
      <c r="T16" s="1105">
        <v>0</v>
      </c>
      <c r="U16" s="1107">
        <v>300</v>
      </c>
      <c r="V16" s="1107">
        <v>30</v>
      </c>
      <c r="W16" s="1154"/>
      <c r="X16" s="67">
        <v>200</v>
      </c>
      <c r="Y16" s="1168">
        <v>2400</v>
      </c>
      <c r="Z16" s="154">
        <v>1400</v>
      </c>
      <c r="AA16" s="1173">
        <v>300</v>
      </c>
      <c r="AB16" s="1173">
        <v>300</v>
      </c>
      <c r="AC16" s="1173">
        <v>0</v>
      </c>
      <c r="AD16" s="1173">
        <v>0</v>
      </c>
      <c r="AE16" s="1173">
        <v>0</v>
      </c>
      <c r="AF16" s="1173">
        <v>400</v>
      </c>
      <c r="AG16" s="1173"/>
      <c r="AH16" s="1183">
        <f t="shared" si="0"/>
        <v>0</v>
      </c>
      <c r="AI16" s="67">
        <v>200</v>
      </c>
      <c r="AJ16" s="1184">
        <f t="shared" si="1"/>
        <v>300</v>
      </c>
      <c r="AK16" s="1177"/>
      <c r="AL16" s="1185">
        <f t="shared" si="2"/>
        <v>0</v>
      </c>
      <c r="AM16" s="316">
        <f t="shared" si="10"/>
        <v>30</v>
      </c>
      <c r="AN16" s="1177">
        <v>0</v>
      </c>
      <c r="AO16" s="1177">
        <v>0</v>
      </c>
      <c r="AP16" s="1177">
        <v>0</v>
      </c>
      <c r="AQ16" s="122">
        <f t="shared" si="3"/>
        <v>2930</v>
      </c>
      <c r="AR16" s="1198">
        <f t="shared" si="8"/>
        <v>0</v>
      </c>
      <c r="AS16" s="1169">
        <f t="shared" si="4"/>
        <v>0</v>
      </c>
      <c r="AT16" s="1199">
        <f t="shared" si="5"/>
        <v>0</v>
      </c>
      <c r="AU16" s="122">
        <v>0</v>
      </c>
      <c r="AV16" s="1177">
        <v>0</v>
      </c>
      <c r="AW16" s="1177">
        <v>0</v>
      </c>
      <c r="AX16" s="122">
        <f t="shared" si="6"/>
        <v>0</v>
      </c>
      <c r="AY16" s="122">
        <f t="shared" si="7"/>
        <v>2930</v>
      </c>
      <c r="AZ16" s="426"/>
      <c r="BA16" s="1144" t="s">
        <v>72</v>
      </c>
    </row>
    <row r="17" s="48" customFormat="1" ht="25" customHeight="1" spans="1:53">
      <c r="A17" s="1103">
        <f t="shared" ref="A17:A41" si="11">ROW()-3</f>
        <v>14</v>
      </c>
      <c r="B17" s="1123" t="s">
        <v>1212</v>
      </c>
      <c r="C17" s="1105" t="s">
        <v>593</v>
      </c>
      <c r="D17" s="1106">
        <v>44211</v>
      </c>
      <c r="E17" s="1105" t="s">
        <v>53</v>
      </c>
      <c r="F17" s="1107">
        <v>31</v>
      </c>
      <c r="G17" s="1107">
        <v>0</v>
      </c>
      <c r="H17" s="1107">
        <v>0</v>
      </c>
      <c r="I17" s="1107">
        <v>0</v>
      </c>
      <c r="J17" s="1107">
        <v>0</v>
      </c>
      <c r="K17" s="1107">
        <v>0</v>
      </c>
      <c r="L17" s="531">
        <v>0</v>
      </c>
      <c r="M17" s="1107">
        <v>1</v>
      </c>
      <c r="N17" s="1107">
        <v>1</v>
      </c>
      <c r="O17" s="1107">
        <v>0</v>
      </c>
      <c r="P17" s="1107">
        <v>2</v>
      </c>
      <c r="Q17" s="1155" t="s">
        <v>1213</v>
      </c>
      <c r="R17" s="1105">
        <v>10</v>
      </c>
      <c r="S17" s="1107">
        <v>0</v>
      </c>
      <c r="T17" s="1105">
        <v>0</v>
      </c>
      <c r="U17" s="1107">
        <v>300</v>
      </c>
      <c r="V17" s="1107">
        <v>0</v>
      </c>
      <c r="W17" s="1154"/>
      <c r="X17" s="67">
        <v>200</v>
      </c>
      <c r="Y17" s="1168">
        <v>2400</v>
      </c>
      <c r="Z17" s="154">
        <v>1400</v>
      </c>
      <c r="AA17" s="1173">
        <v>300</v>
      </c>
      <c r="AB17" s="1173">
        <v>300</v>
      </c>
      <c r="AC17" s="1173">
        <v>0</v>
      </c>
      <c r="AD17" s="1173">
        <v>0</v>
      </c>
      <c r="AE17" s="1173">
        <v>0</v>
      </c>
      <c r="AF17" s="1173">
        <v>400</v>
      </c>
      <c r="AG17" s="1173"/>
      <c r="AH17" s="1183">
        <f t="shared" ref="AH17:AH41" si="12">T17</f>
        <v>0</v>
      </c>
      <c r="AI17" s="67">
        <v>200</v>
      </c>
      <c r="AJ17" s="1184">
        <f t="shared" ref="AJ17:AJ41" si="13">U17</f>
        <v>300</v>
      </c>
      <c r="AK17" s="1177"/>
      <c r="AL17" s="1185">
        <f t="shared" ref="AL17:AL41" si="14">L17</f>
        <v>0</v>
      </c>
      <c r="AM17" s="316">
        <f t="shared" ref="AM17:AM41" si="15">V17</f>
        <v>0</v>
      </c>
      <c r="AN17" s="1177">
        <v>0</v>
      </c>
      <c r="AO17" s="1177">
        <v>0</v>
      </c>
      <c r="AP17" s="1177">
        <v>0</v>
      </c>
      <c r="AQ17" s="122">
        <f t="shared" ref="AQ17:AQ41" si="16">SUM(Z17:AP17)</f>
        <v>2900</v>
      </c>
      <c r="AR17" s="1198">
        <f t="shared" ref="AR17:AR43" si="17">I17+J17+L17/2</f>
        <v>0</v>
      </c>
      <c r="AS17" s="1169">
        <f>Y17/30*AR17</f>
        <v>0</v>
      </c>
      <c r="AT17" s="1199">
        <f t="shared" ref="AT17:AT43" si="18">G17*2</f>
        <v>0</v>
      </c>
      <c r="AU17" s="122">
        <v>0</v>
      </c>
      <c r="AV17" s="1177">
        <v>0</v>
      </c>
      <c r="AW17" s="1177">
        <v>0</v>
      </c>
      <c r="AX17" s="122">
        <f t="shared" ref="AX17:AX41" si="19">SUM(AS17:AW17)</f>
        <v>0</v>
      </c>
      <c r="AY17" s="122">
        <f t="shared" ref="AY17:AY41" si="20">AQ17-AX17</f>
        <v>2900</v>
      </c>
      <c r="AZ17" s="426"/>
      <c r="BA17" s="1144" t="s">
        <v>1214</v>
      </c>
    </row>
    <row r="18" s="1096" customFormat="1" ht="25" customHeight="1" spans="1:53">
      <c r="A18" s="1116">
        <f t="shared" si="11"/>
        <v>15</v>
      </c>
      <c r="B18" s="1124" t="s">
        <v>1215</v>
      </c>
      <c r="C18" s="1125" t="s">
        <v>593</v>
      </c>
      <c r="D18" s="1126">
        <v>44280</v>
      </c>
      <c r="E18" s="1125" t="s">
        <v>53</v>
      </c>
      <c r="F18" s="1120">
        <v>31</v>
      </c>
      <c r="G18" s="1120">
        <v>0</v>
      </c>
      <c r="H18" s="1120">
        <v>0</v>
      </c>
      <c r="I18" s="1120">
        <v>2</v>
      </c>
      <c r="J18" s="1120">
        <v>0</v>
      </c>
      <c r="K18" s="1120">
        <v>0</v>
      </c>
      <c r="L18" s="1137">
        <v>0</v>
      </c>
      <c r="M18" s="1120">
        <v>0</v>
      </c>
      <c r="N18" s="1120">
        <v>1</v>
      </c>
      <c r="O18" s="1120">
        <v>0</v>
      </c>
      <c r="P18" s="1120">
        <v>1</v>
      </c>
      <c r="Q18" s="1149" t="s">
        <v>1216</v>
      </c>
      <c r="R18" s="1125">
        <v>10</v>
      </c>
      <c r="S18" s="1120">
        <v>0</v>
      </c>
      <c r="T18" s="1125">
        <v>0</v>
      </c>
      <c r="U18" s="1120">
        <v>280</v>
      </c>
      <c r="V18" s="1120">
        <v>0</v>
      </c>
      <c r="W18" s="1156"/>
      <c r="X18" s="1152">
        <v>200</v>
      </c>
      <c r="Y18" s="1170">
        <v>2400</v>
      </c>
      <c r="Z18" s="1174">
        <v>1400</v>
      </c>
      <c r="AA18" s="1175">
        <v>300</v>
      </c>
      <c r="AB18" s="1175">
        <v>300</v>
      </c>
      <c r="AC18" s="1175">
        <v>0</v>
      </c>
      <c r="AD18" s="1175">
        <v>0</v>
      </c>
      <c r="AE18" s="1175">
        <v>0</v>
      </c>
      <c r="AF18" s="1175">
        <v>400</v>
      </c>
      <c r="AG18" s="1175"/>
      <c r="AH18" s="1188">
        <f t="shared" si="12"/>
        <v>0</v>
      </c>
      <c r="AI18" s="1152">
        <v>200</v>
      </c>
      <c r="AJ18" s="1189">
        <f t="shared" si="13"/>
        <v>280</v>
      </c>
      <c r="AK18" s="1176"/>
      <c r="AL18" s="1188">
        <f t="shared" si="14"/>
        <v>0</v>
      </c>
      <c r="AM18" s="1190">
        <f t="shared" si="15"/>
        <v>0</v>
      </c>
      <c r="AN18" s="1176">
        <v>0</v>
      </c>
      <c r="AO18" s="1176">
        <v>0</v>
      </c>
      <c r="AP18" s="1176">
        <v>0</v>
      </c>
      <c r="AQ18" s="1171">
        <f t="shared" si="16"/>
        <v>2880</v>
      </c>
      <c r="AR18" s="1201">
        <f t="shared" si="17"/>
        <v>2</v>
      </c>
      <c r="AS18" s="1202">
        <f>Y18/31*AR18</f>
        <v>154.838709677419</v>
      </c>
      <c r="AT18" s="1203">
        <f t="shared" si="18"/>
        <v>0</v>
      </c>
      <c r="AU18" s="1171">
        <v>0</v>
      </c>
      <c r="AV18" s="1176">
        <v>0</v>
      </c>
      <c r="AW18" s="1176">
        <v>0</v>
      </c>
      <c r="AX18" s="1171">
        <f t="shared" si="19"/>
        <v>154.838709677419</v>
      </c>
      <c r="AY18" s="1171">
        <f t="shared" si="20"/>
        <v>2725.16129032258</v>
      </c>
      <c r="AZ18" s="1209" t="s">
        <v>1217</v>
      </c>
      <c r="BA18" s="1213" t="s">
        <v>1218</v>
      </c>
    </row>
    <row r="19" s="48" customFormat="1" ht="23" customHeight="1" spans="1:53">
      <c r="A19" s="1103">
        <f t="shared" si="11"/>
        <v>16</v>
      </c>
      <c r="B19" s="1123" t="s">
        <v>1219</v>
      </c>
      <c r="C19" s="1105" t="s">
        <v>425</v>
      </c>
      <c r="D19" s="1106">
        <v>44298</v>
      </c>
      <c r="E19" s="1105" t="s">
        <v>53</v>
      </c>
      <c r="F19" s="1107">
        <v>31</v>
      </c>
      <c r="G19" s="1107">
        <v>0</v>
      </c>
      <c r="H19" s="1107">
        <v>0</v>
      </c>
      <c r="I19" s="1107">
        <v>0</v>
      </c>
      <c r="J19" s="1107">
        <v>0</v>
      </c>
      <c r="K19" s="1107">
        <v>0</v>
      </c>
      <c r="L19" s="531">
        <v>0</v>
      </c>
      <c r="M19" s="1107">
        <v>5.5</v>
      </c>
      <c r="N19" s="1107">
        <v>0</v>
      </c>
      <c r="O19" s="1107">
        <v>0</v>
      </c>
      <c r="P19" s="1107">
        <v>5.5</v>
      </c>
      <c r="Q19" s="1144" t="s">
        <v>54</v>
      </c>
      <c r="R19" s="1105">
        <v>10</v>
      </c>
      <c r="S19" s="1107">
        <v>0</v>
      </c>
      <c r="T19" s="1105">
        <v>0</v>
      </c>
      <c r="U19" s="1107">
        <v>300</v>
      </c>
      <c r="V19" s="1107">
        <v>0</v>
      </c>
      <c r="W19" s="1154"/>
      <c r="X19" s="67">
        <v>200</v>
      </c>
      <c r="Y19" s="1168">
        <v>2900</v>
      </c>
      <c r="Z19" s="377">
        <v>1500</v>
      </c>
      <c r="AA19" s="426">
        <v>400</v>
      </c>
      <c r="AB19" s="426">
        <v>200</v>
      </c>
      <c r="AC19" s="426">
        <v>200</v>
      </c>
      <c r="AD19" s="426">
        <v>200</v>
      </c>
      <c r="AE19" s="426">
        <v>200</v>
      </c>
      <c r="AF19" s="122">
        <v>200</v>
      </c>
      <c r="AG19" s="122"/>
      <c r="AH19" s="1183">
        <f t="shared" si="12"/>
        <v>0</v>
      </c>
      <c r="AI19" s="67">
        <v>200</v>
      </c>
      <c r="AJ19" s="1184">
        <f t="shared" si="13"/>
        <v>300</v>
      </c>
      <c r="AK19" s="1177"/>
      <c r="AL19" s="1185">
        <f t="shared" si="14"/>
        <v>0</v>
      </c>
      <c r="AM19" s="316">
        <f t="shared" si="15"/>
        <v>0</v>
      </c>
      <c r="AN19" s="1177">
        <v>0</v>
      </c>
      <c r="AO19" s="1177">
        <v>0</v>
      </c>
      <c r="AP19" s="1177">
        <v>0</v>
      </c>
      <c r="AQ19" s="122">
        <f t="shared" si="16"/>
        <v>3400</v>
      </c>
      <c r="AR19" s="1198">
        <f t="shared" si="17"/>
        <v>0</v>
      </c>
      <c r="AS19" s="1169">
        <f t="shared" ref="AS17:AS41" si="21">Y19/F19*AR19</f>
        <v>0</v>
      </c>
      <c r="AT19" s="1199">
        <f t="shared" si="18"/>
        <v>0</v>
      </c>
      <c r="AU19" s="122">
        <v>0</v>
      </c>
      <c r="AV19" s="1177">
        <v>0</v>
      </c>
      <c r="AW19" s="1177">
        <v>0</v>
      </c>
      <c r="AX19" s="122">
        <f t="shared" si="19"/>
        <v>0</v>
      </c>
      <c r="AY19" s="122">
        <f t="shared" si="20"/>
        <v>3400</v>
      </c>
      <c r="AZ19" s="426"/>
      <c r="BA19" s="1144" t="s">
        <v>72</v>
      </c>
    </row>
    <row r="20" s="48" customFormat="1" ht="23" customHeight="1" spans="1:53">
      <c r="A20" s="1103">
        <f t="shared" si="11"/>
        <v>17</v>
      </c>
      <c r="B20" s="1123" t="s">
        <v>1220</v>
      </c>
      <c r="C20" s="1107" t="s">
        <v>425</v>
      </c>
      <c r="D20" s="1127">
        <v>44286</v>
      </c>
      <c r="E20" s="1107" t="s">
        <v>53</v>
      </c>
      <c r="F20" s="1107">
        <v>31</v>
      </c>
      <c r="G20" s="1107">
        <v>0</v>
      </c>
      <c r="H20" s="1107">
        <v>0</v>
      </c>
      <c r="I20" s="1107">
        <v>2</v>
      </c>
      <c r="J20" s="1107">
        <v>0</v>
      </c>
      <c r="K20" s="1107">
        <v>0</v>
      </c>
      <c r="L20" s="1138">
        <v>0</v>
      </c>
      <c r="M20" s="1107">
        <v>0</v>
      </c>
      <c r="N20" s="1107">
        <v>0</v>
      </c>
      <c r="O20" s="1107">
        <v>0</v>
      </c>
      <c r="P20" s="1107">
        <v>0</v>
      </c>
      <c r="Q20" s="1155" t="s">
        <v>1221</v>
      </c>
      <c r="R20" s="1107">
        <v>10</v>
      </c>
      <c r="S20" s="1107">
        <v>0</v>
      </c>
      <c r="T20" s="1107">
        <v>0</v>
      </c>
      <c r="U20" s="1107">
        <v>280</v>
      </c>
      <c r="V20" s="1107">
        <v>0</v>
      </c>
      <c r="W20" s="1154"/>
      <c r="X20" s="67">
        <v>200</v>
      </c>
      <c r="Y20" s="557">
        <v>2600</v>
      </c>
      <c r="Z20" s="122">
        <v>1200</v>
      </c>
      <c r="AA20" s="426">
        <v>300</v>
      </c>
      <c r="AB20" s="426">
        <v>300</v>
      </c>
      <c r="AC20" s="426">
        <v>200</v>
      </c>
      <c r="AD20" s="426">
        <v>200</v>
      </c>
      <c r="AE20" s="426">
        <v>100</v>
      </c>
      <c r="AF20" s="122">
        <v>300</v>
      </c>
      <c r="AG20" s="200"/>
      <c r="AH20" s="1183">
        <f t="shared" si="12"/>
        <v>0</v>
      </c>
      <c r="AI20" s="67">
        <v>200</v>
      </c>
      <c r="AJ20" s="1184">
        <f t="shared" si="13"/>
        <v>280</v>
      </c>
      <c r="AK20" s="1177"/>
      <c r="AL20" s="1185">
        <f t="shared" si="14"/>
        <v>0</v>
      </c>
      <c r="AM20" s="316">
        <f t="shared" si="15"/>
        <v>0</v>
      </c>
      <c r="AN20" s="1177">
        <v>0</v>
      </c>
      <c r="AO20" s="1177">
        <v>0</v>
      </c>
      <c r="AP20" s="1177">
        <v>0</v>
      </c>
      <c r="AQ20" s="122">
        <f t="shared" si="16"/>
        <v>3080</v>
      </c>
      <c r="AR20" s="1198">
        <f t="shared" si="17"/>
        <v>2</v>
      </c>
      <c r="AS20" s="1169">
        <f t="shared" si="21"/>
        <v>167.741935483871</v>
      </c>
      <c r="AT20" s="1199">
        <f t="shared" si="18"/>
        <v>0</v>
      </c>
      <c r="AU20" s="122">
        <v>0</v>
      </c>
      <c r="AV20" s="1177">
        <v>0</v>
      </c>
      <c r="AW20" s="1177">
        <v>0</v>
      </c>
      <c r="AX20" s="122">
        <f t="shared" si="19"/>
        <v>167.741935483871</v>
      </c>
      <c r="AY20" s="122">
        <f t="shared" si="20"/>
        <v>2912.25806451613</v>
      </c>
      <c r="AZ20" s="426"/>
      <c r="BA20" s="1214" t="s">
        <v>1222</v>
      </c>
    </row>
    <row r="21" s="48" customFormat="1" ht="23" customHeight="1" spans="1:53">
      <c r="A21" s="1103">
        <f t="shared" si="11"/>
        <v>18</v>
      </c>
      <c r="B21" s="1123" t="s">
        <v>1223</v>
      </c>
      <c r="C21" s="1105" t="s">
        <v>958</v>
      </c>
      <c r="D21" s="1106">
        <v>44351</v>
      </c>
      <c r="E21" s="1105" t="s">
        <v>53</v>
      </c>
      <c r="F21" s="1107">
        <v>31</v>
      </c>
      <c r="G21" s="1107">
        <v>0</v>
      </c>
      <c r="H21" s="1107">
        <v>0</v>
      </c>
      <c r="I21" s="1107">
        <v>0</v>
      </c>
      <c r="J21" s="1107">
        <v>0</v>
      </c>
      <c r="K21" s="1107">
        <v>0</v>
      </c>
      <c r="L21" s="531">
        <v>0</v>
      </c>
      <c r="M21" s="1107">
        <v>3</v>
      </c>
      <c r="N21" s="1107">
        <v>0</v>
      </c>
      <c r="O21" s="1107">
        <v>2</v>
      </c>
      <c r="P21" s="1107">
        <v>1</v>
      </c>
      <c r="Q21" s="1144" t="s">
        <v>1224</v>
      </c>
      <c r="R21" s="1105">
        <v>10</v>
      </c>
      <c r="S21" s="1107">
        <v>0</v>
      </c>
      <c r="T21" s="1105">
        <v>0</v>
      </c>
      <c r="U21" s="1107">
        <v>300</v>
      </c>
      <c r="V21" s="1107">
        <v>0</v>
      </c>
      <c r="W21" s="1154"/>
      <c r="X21" s="67">
        <v>200</v>
      </c>
      <c r="Y21" s="1168">
        <v>2800</v>
      </c>
      <c r="Z21" s="122">
        <v>1400</v>
      </c>
      <c r="AA21" s="426">
        <v>300</v>
      </c>
      <c r="AB21" s="426">
        <v>300</v>
      </c>
      <c r="AC21" s="426">
        <v>200</v>
      </c>
      <c r="AD21" s="426">
        <v>200</v>
      </c>
      <c r="AE21" s="426">
        <v>100</v>
      </c>
      <c r="AF21" s="122">
        <v>300</v>
      </c>
      <c r="AG21" s="122"/>
      <c r="AH21" s="1183">
        <f t="shared" si="12"/>
        <v>0</v>
      </c>
      <c r="AI21" s="67">
        <v>200</v>
      </c>
      <c r="AJ21" s="1184">
        <f t="shared" si="13"/>
        <v>300</v>
      </c>
      <c r="AK21" s="1177"/>
      <c r="AL21" s="1185">
        <f t="shared" si="14"/>
        <v>0</v>
      </c>
      <c r="AM21" s="316">
        <f t="shared" si="15"/>
        <v>0</v>
      </c>
      <c r="AN21" s="1177">
        <v>0</v>
      </c>
      <c r="AO21" s="1177">
        <v>0</v>
      </c>
      <c r="AP21" s="1177">
        <v>0</v>
      </c>
      <c r="AQ21" s="122">
        <f t="shared" si="16"/>
        <v>3300</v>
      </c>
      <c r="AR21" s="1198">
        <f t="shared" si="17"/>
        <v>0</v>
      </c>
      <c r="AS21" s="1169">
        <f t="shared" si="21"/>
        <v>0</v>
      </c>
      <c r="AT21" s="1199">
        <f t="shared" si="18"/>
        <v>0</v>
      </c>
      <c r="AU21" s="122">
        <v>0</v>
      </c>
      <c r="AV21" s="1177">
        <v>0</v>
      </c>
      <c r="AW21" s="1177">
        <v>0</v>
      </c>
      <c r="AX21" s="122">
        <f t="shared" si="19"/>
        <v>0</v>
      </c>
      <c r="AY21" s="122">
        <f t="shared" si="20"/>
        <v>3300</v>
      </c>
      <c r="AZ21" s="426"/>
      <c r="BA21" s="1212" t="s">
        <v>1225</v>
      </c>
    </row>
    <row r="22" s="48" customFormat="1" ht="23" customHeight="1" spans="1:53">
      <c r="A22" s="1103">
        <f t="shared" si="11"/>
        <v>19</v>
      </c>
      <c r="B22" s="1123" t="s">
        <v>1226</v>
      </c>
      <c r="C22" s="1105" t="s">
        <v>958</v>
      </c>
      <c r="D22" s="1106">
        <v>44380</v>
      </c>
      <c r="E22" s="1105" t="s">
        <v>53</v>
      </c>
      <c r="F22" s="1107">
        <v>31</v>
      </c>
      <c r="G22" s="1107">
        <v>0</v>
      </c>
      <c r="H22" s="1107">
        <v>0</v>
      </c>
      <c r="I22" s="1107">
        <v>0</v>
      </c>
      <c r="J22" s="1107">
        <v>0</v>
      </c>
      <c r="K22" s="1107">
        <v>0</v>
      </c>
      <c r="L22" s="531">
        <v>0</v>
      </c>
      <c r="M22" s="1107">
        <v>2</v>
      </c>
      <c r="N22" s="1107">
        <v>0</v>
      </c>
      <c r="O22" s="1107">
        <v>1</v>
      </c>
      <c r="P22" s="1107">
        <v>1</v>
      </c>
      <c r="Q22" s="1144" t="s">
        <v>1227</v>
      </c>
      <c r="R22" s="1105">
        <v>10</v>
      </c>
      <c r="S22" s="1107">
        <v>0</v>
      </c>
      <c r="T22" s="1105">
        <v>0</v>
      </c>
      <c r="U22" s="1107">
        <v>300</v>
      </c>
      <c r="V22" s="1107">
        <v>0</v>
      </c>
      <c r="W22" s="1154"/>
      <c r="X22" s="67">
        <v>200</v>
      </c>
      <c r="Y22" s="1168">
        <v>2700</v>
      </c>
      <c r="Z22" s="122">
        <v>1300</v>
      </c>
      <c r="AA22" s="426">
        <v>300</v>
      </c>
      <c r="AB22" s="426">
        <v>300</v>
      </c>
      <c r="AC22" s="426">
        <v>200</v>
      </c>
      <c r="AD22" s="426">
        <v>200</v>
      </c>
      <c r="AE22" s="426">
        <v>100</v>
      </c>
      <c r="AF22" s="122">
        <v>300</v>
      </c>
      <c r="AG22" s="122"/>
      <c r="AH22" s="1183">
        <f t="shared" si="12"/>
        <v>0</v>
      </c>
      <c r="AI22" s="67">
        <v>200</v>
      </c>
      <c r="AJ22" s="1184">
        <f t="shared" si="13"/>
        <v>300</v>
      </c>
      <c r="AK22" s="1177"/>
      <c r="AL22" s="1185">
        <f t="shared" si="14"/>
        <v>0</v>
      </c>
      <c r="AM22" s="316">
        <f t="shared" si="15"/>
        <v>0</v>
      </c>
      <c r="AN22" s="1177">
        <v>0</v>
      </c>
      <c r="AO22" s="1177">
        <v>0</v>
      </c>
      <c r="AP22" s="1177">
        <v>0</v>
      </c>
      <c r="AQ22" s="122">
        <f t="shared" si="16"/>
        <v>3200</v>
      </c>
      <c r="AR22" s="1198">
        <f t="shared" si="17"/>
        <v>0</v>
      </c>
      <c r="AS22" s="1169">
        <f t="shared" si="21"/>
        <v>0</v>
      </c>
      <c r="AT22" s="1199">
        <f t="shared" si="18"/>
        <v>0</v>
      </c>
      <c r="AU22" s="122">
        <v>0</v>
      </c>
      <c r="AV22" s="1177">
        <v>0</v>
      </c>
      <c r="AW22" s="1177">
        <v>0</v>
      </c>
      <c r="AX22" s="122">
        <f t="shared" si="19"/>
        <v>0</v>
      </c>
      <c r="AY22" s="122">
        <f t="shared" si="20"/>
        <v>3200</v>
      </c>
      <c r="AZ22" s="426"/>
      <c r="BA22" s="1212" t="s">
        <v>1228</v>
      </c>
    </row>
    <row r="23" s="48" customFormat="1" ht="23" customHeight="1" spans="1:53">
      <c r="A23" s="1103">
        <f t="shared" si="11"/>
        <v>20</v>
      </c>
      <c r="B23" s="1123" t="s">
        <v>1229</v>
      </c>
      <c r="C23" s="1105" t="s">
        <v>425</v>
      </c>
      <c r="D23" s="1106">
        <v>44426</v>
      </c>
      <c r="E23" s="1105" t="s">
        <v>53</v>
      </c>
      <c r="F23" s="1107">
        <v>31</v>
      </c>
      <c r="G23" s="1107">
        <v>0</v>
      </c>
      <c r="H23" s="1107">
        <v>0</v>
      </c>
      <c r="I23" s="1107">
        <v>0</v>
      </c>
      <c r="J23" s="1107">
        <v>0</v>
      </c>
      <c r="K23" s="1107">
        <v>0</v>
      </c>
      <c r="L23" s="531">
        <v>0</v>
      </c>
      <c r="M23" s="1107">
        <v>4.5</v>
      </c>
      <c r="N23" s="1107">
        <v>0</v>
      </c>
      <c r="O23" s="1107">
        <v>0</v>
      </c>
      <c r="P23" s="1107">
        <v>4.5</v>
      </c>
      <c r="Q23" s="1144" t="s">
        <v>54</v>
      </c>
      <c r="R23" s="1105">
        <v>10</v>
      </c>
      <c r="S23" s="1107">
        <v>0</v>
      </c>
      <c r="T23" s="1105">
        <v>0</v>
      </c>
      <c r="U23" s="1107">
        <v>300</v>
      </c>
      <c r="V23" s="1107">
        <v>0</v>
      </c>
      <c r="W23" s="1157"/>
      <c r="X23" s="67">
        <v>200</v>
      </c>
      <c r="Y23" s="1168">
        <v>2800</v>
      </c>
      <c r="Z23" s="122">
        <v>1400</v>
      </c>
      <c r="AA23" s="426">
        <v>300</v>
      </c>
      <c r="AB23" s="426">
        <v>300</v>
      </c>
      <c r="AC23" s="426">
        <v>200</v>
      </c>
      <c r="AD23" s="426">
        <v>200</v>
      </c>
      <c r="AE23" s="426">
        <v>100</v>
      </c>
      <c r="AF23" s="122">
        <v>300</v>
      </c>
      <c r="AG23" s="122"/>
      <c r="AH23" s="1183">
        <f t="shared" si="12"/>
        <v>0</v>
      </c>
      <c r="AI23" s="67">
        <v>200</v>
      </c>
      <c r="AJ23" s="1184">
        <f t="shared" si="13"/>
        <v>300</v>
      </c>
      <c r="AK23" s="1177"/>
      <c r="AL23" s="1185">
        <f t="shared" si="14"/>
        <v>0</v>
      </c>
      <c r="AM23" s="316">
        <f t="shared" si="15"/>
        <v>0</v>
      </c>
      <c r="AN23" s="1177">
        <v>0</v>
      </c>
      <c r="AO23" s="1177">
        <v>0</v>
      </c>
      <c r="AP23" s="1177">
        <v>0</v>
      </c>
      <c r="AQ23" s="122">
        <f t="shared" si="16"/>
        <v>3300</v>
      </c>
      <c r="AR23" s="1198">
        <f t="shared" si="17"/>
        <v>0</v>
      </c>
      <c r="AS23" s="1169">
        <f t="shared" si="21"/>
        <v>0</v>
      </c>
      <c r="AT23" s="1199">
        <f t="shared" si="18"/>
        <v>0</v>
      </c>
      <c r="AU23" s="122">
        <v>0</v>
      </c>
      <c r="AV23" s="1177">
        <v>0</v>
      </c>
      <c r="AW23" s="1177">
        <v>0</v>
      </c>
      <c r="AX23" s="122">
        <f t="shared" si="19"/>
        <v>0</v>
      </c>
      <c r="AY23" s="122">
        <f t="shared" si="20"/>
        <v>3300</v>
      </c>
      <c r="AZ23" s="426"/>
      <c r="BA23" s="1144" t="s">
        <v>72</v>
      </c>
    </row>
    <row r="24" s="48" customFormat="1" ht="23" customHeight="1" spans="1:53">
      <c r="A24" s="1103">
        <f t="shared" si="11"/>
        <v>21</v>
      </c>
      <c r="B24" s="1123" t="s">
        <v>1230</v>
      </c>
      <c r="C24" s="1105" t="s">
        <v>462</v>
      </c>
      <c r="D24" s="1106">
        <v>44426</v>
      </c>
      <c r="E24" s="1105" t="s">
        <v>53</v>
      </c>
      <c r="F24" s="1107">
        <v>31</v>
      </c>
      <c r="G24" s="1107">
        <v>0</v>
      </c>
      <c r="H24" s="1107">
        <v>0</v>
      </c>
      <c r="I24" s="1107">
        <v>0</v>
      </c>
      <c r="J24" s="1107">
        <v>0</v>
      </c>
      <c r="K24" s="1107">
        <v>0</v>
      </c>
      <c r="L24" s="531">
        <v>0</v>
      </c>
      <c r="M24" s="1107">
        <v>1</v>
      </c>
      <c r="N24" s="1107">
        <v>0</v>
      </c>
      <c r="O24" s="1107">
        <v>0</v>
      </c>
      <c r="P24" s="1107">
        <v>1</v>
      </c>
      <c r="Q24" s="1144" t="s">
        <v>54</v>
      </c>
      <c r="R24" s="1105">
        <v>10</v>
      </c>
      <c r="S24" s="1107">
        <v>2</v>
      </c>
      <c r="T24" s="1105">
        <v>0</v>
      </c>
      <c r="U24" s="1107">
        <v>300</v>
      </c>
      <c r="V24" s="1107">
        <v>20</v>
      </c>
      <c r="W24" s="1157"/>
      <c r="X24" s="67">
        <v>200</v>
      </c>
      <c r="Y24" s="1168">
        <v>2400</v>
      </c>
      <c r="Z24" s="154">
        <v>1400</v>
      </c>
      <c r="AA24" s="1173">
        <v>300</v>
      </c>
      <c r="AB24" s="1173">
        <v>300</v>
      </c>
      <c r="AC24" s="1173">
        <v>0</v>
      </c>
      <c r="AD24" s="1173">
        <v>0</v>
      </c>
      <c r="AE24" s="1173">
        <v>0</v>
      </c>
      <c r="AF24" s="1173">
        <v>400</v>
      </c>
      <c r="AG24" s="1173"/>
      <c r="AH24" s="1183">
        <f t="shared" si="12"/>
        <v>0</v>
      </c>
      <c r="AI24" s="67">
        <v>200</v>
      </c>
      <c r="AJ24" s="1184">
        <f t="shared" si="13"/>
        <v>300</v>
      </c>
      <c r="AK24" s="1177"/>
      <c r="AL24" s="1185">
        <f t="shared" si="14"/>
        <v>0</v>
      </c>
      <c r="AM24" s="316">
        <f t="shared" si="15"/>
        <v>20</v>
      </c>
      <c r="AN24" s="1177">
        <v>0</v>
      </c>
      <c r="AO24" s="1177">
        <v>0</v>
      </c>
      <c r="AP24" s="1177">
        <v>0</v>
      </c>
      <c r="AQ24" s="122">
        <f t="shared" si="16"/>
        <v>2920</v>
      </c>
      <c r="AR24" s="1198">
        <f t="shared" si="17"/>
        <v>0</v>
      </c>
      <c r="AS24" s="1169">
        <f t="shared" si="21"/>
        <v>0</v>
      </c>
      <c r="AT24" s="1199">
        <f t="shared" si="18"/>
        <v>0</v>
      </c>
      <c r="AU24" s="122">
        <v>0</v>
      </c>
      <c r="AV24" s="1177">
        <v>0</v>
      </c>
      <c r="AW24" s="1177">
        <v>0</v>
      </c>
      <c r="AX24" s="122">
        <f t="shared" si="19"/>
        <v>0</v>
      </c>
      <c r="AY24" s="122">
        <f t="shared" si="20"/>
        <v>2920</v>
      </c>
      <c r="AZ24" s="426"/>
      <c r="BA24" s="1144" t="s">
        <v>72</v>
      </c>
    </row>
    <row r="25" s="48" customFormat="1" ht="27" customHeight="1" spans="1:53">
      <c r="A25" s="1103">
        <f t="shared" si="11"/>
        <v>22</v>
      </c>
      <c r="B25" s="1123" t="s">
        <v>1231</v>
      </c>
      <c r="C25" s="1105" t="s">
        <v>425</v>
      </c>
      <c r="D25" s="1106">
        <v>44492</v>
      </c>
      <c r="E25" s="1105" t="s">
        <v>53</v>
      </c>
      <c r="F25" s="1107">
        <v>31</v>
      </c>
      <c r="G25" s="1107">
        <v>0</v>
      </c>
      <c r="H25" s="1107">
        <v>0</v>
      </c>
      <c r="I25" s="1107">
        <v>0</v>
      </c>
      <c r="J25" s="1107">
        <v>0</v>
      </c>
      <c r="K25" s="1107">
        <v>0</v>
      </c>
      <c r="L25" s="531">
        <v>0</v>
      </c>
      <c r="M25" s="1107">
        <v>4</v>
      </c>
      <c r="N25" s="1107">
        <v>0</v>
      </c>
      <c r="O25" s="1107">
        <v>0</v>
      </c>
      <c r="P25" s="1107">
        <v>4</v>
      </c>
      <c r="Q25" s="1144" t="s">
        <v>54</v>
      </c>
      <c r="R25" s="1105">
        <v>10</v>
      </c>
      <c r="S25" s="1107">
        <v>28</v>
      </c>
      <c r="T25" s="1105">
        <v>0</v>
      </c>
      <c r="U25" s="1107">
        <v>300</v>
      </c>
      <c r="V25" s="1107">
        <v>280</v>
      </c>
      <c r="W25" s="1157"/>
      <c r="X25" s="67">
        <v>200</v>
      </c>
      <c r="Y25" s="1168">
        <v>2300</v>
      </c>
      <c r="Z25" s="154">
        <v>1300</v>
      </c>
      <c r="AA25" s="1173">
        <v>300</v>
      </c>
      <c r="AB25" s="1173">
        <v>300</v>
      </c>
      <c r="AC25" s="1173">
        <v>0</v>
      </c>
      <c r="AD25" s="1173">
        <v>0</v>
      </c>
      <c r="AE25" s="1173">
        <v>0</v>
      </c>
      <c r="AF25" s="1173">
        <v>400</v>
      </c>
      <c r="AG25" s="1173"/>
      <c r="AH25" s="1183">
        <f t="shared" si="12"/>
        <v>0</v>
      </c>
      <c r="AI25" s="67">
        <v>200</v>
      </c>
      <c r="AJ25" s="1184">
        <f t="shared" si="13"/>
        <v>300</v>
      </c>
      <c r="AK25" s="1177"/>
      <c r="AL25" s="1185">
        <f t="shared" si="14"/>
        <v>0</v>
      </c>
      <c r="AM25" s="316">
        <f t="shared" si="15"/>
        <v>280</v>
      </c>
      <c r="AN25" s="1177">
        <v>0</v>
      </c>
      <c r="AO25" s="1177">
        <v>0</v>
      </c>
      <c r="AP25" s="1177">
        <v>0</v>
      </c>
      <c r="AQ25" s="122">
        <f t="shared" si="16"/>
        <v>3080</v>
      </c>
      <c r="AR25" s="1198">
        <f t="shared" si="17"/>
        <v>0</v>
      </c>
      <c r="AS25" s="1169">
        <f t="shared" si="21"/>
        <v>0</v>
      </c>
      <c r="AT25" s="1199">
        <f t="shared" si="18"/>
        <v>0</v>
      </c>
      <c r="AU25" s="122">
        <v>0</v>
      </c>
      <c r="AV25" s="1177">
        <v>0</v>
      </c>
      <c r="AW25" s="1177">
        <v>0</v>
      </c>
      <c r="AX25" s="122">
        <f t="shared" si="19"/>
        <v>0</v>
      </c>
      <c r="AY25" s="122">
        <f t="shared" si="20"/>
        <v>3080</v>
      </c>
      <c r="AZ25" s="426"/>
      <c r="BA25" s="1144" t="s">
        <v>72</v>
      </c>
    </row>
    <row r="26" s="48" customFormat="1" ht="25" customHeight="1" spans="1:53">
      <c r="A26" s="1103">
        <f t="shared" si="11"/>
        <v>23</v>
      </c>
      <c r="B26" s="1123" t="s">
        <v>1232</v>
      </c>
      <c r="C26" s="1105" t="s">
        <v>474</v>
      </c>
      <c r="D26" s="1106">
        <v>44533</v>
      </c>
      <c r="E26" s="1105" t="s">
        <v>53</v>
      </c>
      <c r="F26" s="1107">
        <v>31</v>
      </c>
      <c r="G26" s="1107">
        <v>0</v>
      </c>
      <c r="H26" s="1107">
        <v>0</v>
      </c>
      <c r="I26" s="1107">
        <v>0</v>
      </c>
      <c r="J26" s="1107">
        <v>0</v>
      </c>
      <c r="K26" s="1107">
        <v>0</v>
      </c>
      <c r="L26" s="531">
        <v>0</v>
      </c>
      <c r="M26" s="1107">
        <v>0</v>
      </c>
      <c r="N26" s="1107">
        <v>0</v>
      </c>
      <c r="O26" s="1107">
        <v>0</v>
      </c>
      <c r="P26" s="1107">
        <v>0</v>
      </c>
      <c r="Q26" s="1144" t="s">
        <v>54</v>
      </c>
      <c r="R26" s="1105">
        <v>10</v>
      </c>
      <c r="S26" s="1107">
        <v>0</v>
      </c>
      <c r="T26" s="1105">
        <v>0</v>
      </c>
      <c r="U26" s="1107">
        <v>300</v>
      </c>
      <c r="V26" s="1107">
        <v>0</v>
      </c>
      <c r="W26" s="1157"/>
      <c r="X26" s="67">
        <v>200</v>
      </c>
      <c r="Y26" s="1168">
        <v>2400</v>
      </c>
      <c r="Z26" s="154">
        <v>1400</v>
      </c>
      <c r="AA26" s="1173">
        <v>300</v>
      </c>
      <c r="AB26" s="1173">
        <v>300</v>
      </c>
      <c r="AC26" s="1173">
        <v>0</v>
      </c>
      <c r="AD26" s="1173">
        <v>0</v>
      </c>
      <c r="AE26" s="1173">
        <v>0</v>
      </c>
      <c r="AF26" s="1173">
        <v>400</v>
      </c>
      <c r="AG26" s="1173"/>
      <c r="AH26" s="1183">
        <f t="shared" si="12"/>
        <v>0</v>
      </c>
      <c r="AI26" s="67">
        <v>200</v>
      </c>
      <c r="AJ26" s="1184">
        <f t="shared" si="13"/>
        <v>300</v>
      </c>
      <c r="AK26" s="1177"/>
      <c r="AL26" s="1185">
        <f t="shared" si="14"/>
        <v>0</v>
      </c>
      <c r="AM26" s="316">
        <f t="shared" si="15"/>
        <v>0</v>
      </c>
      <c r="AN26" s="1177">
        <v>0</v>
      </c>
      <c r="AO26" s="1177">
        <v>0</v>
      </c>
      <c r="AP26" s="1177">
        <v>0</v>
      </c>
      <c r="AQ26" s="122">
        <f t="shared" si="16"/>
        <v>2900</v>
      </c>
      <c r="AR26" s="1198">
        <f t="shared" si="17"/>
        <v>0</v>
      </c>
      <c r="AS26" s="1169">
        <f t="shared" si="21"/>
        <v>0</v>
      </c>
      <c r="AT26" s="1199">
        <f t="shared" si="18"/>
        <v>0</v>
      </c>
      <c r="AU26" s="1177">
        <v>0</v>
      </c>
      <c r="AV26" s="1177">
        <v>0</v>
      </c>
      <c r="AW26" s="1177">
        <v>0</v>
      </c>
      <c r="AX26" s="122">
        <f t="shared" si="19"/>
        <v>0</v>
      </c>
      <c r="AY26" s="122">
        <f t="shared" si="20"/>
        <v>2900</v>
      </c>
      <c r="AZ26" s="426"/>
      <c r="BA26" s="1144" t="s">
        <v>72</v>
      </c>
    </row>
    <row r="27" s="48" customFormat="1" ht="25" customHeight="1" spans="1:53">
      <c r="A27" s="1103">
        <f t="shared" si="11"/>
        <v>24</v>
      </c>
      <c r="B27" s="1123" t="s">
        <v>1233</v>
      </c>
      <c r="C27" s="1105" t="s">
        <v>958</v>
      </c>
      <c r="D27" s="1106">
        <v>44616</v>
      </c>
      <c r="E27" s="1105" t="s">
        <v>53</v>
      </c>
      <c r="F27" s="1107">
        <v>31</v>
      </c>
      <c r="G27" s="1107">
        <v>0</v>
      </c>
      <c r="H27" s="1107">
        <v>0</v>
      </c>
      <c r="I27" s="1107">
        <v>0</v>
      </c>
      <c r="J27" s="1107">
        <v>0</v>
      </c>
      <c r="K27" s="1107">
        <v>0</v>
      </c>
      <c r="L27" s="531">
        <v>0</v>
      </c>
      <c r="M27" s="1107">
        <v>0</v>
      </c>
      <c r="N27" s="1107">
        <v>0</v>
      </c>
      <c r="O27" s="1107">
        <v>0</v>
      </c>
      <c r="P27" s="1107">
        <v>0</v>
      </c>
      <c r="Q27" s="1144" t="s">
        <v>54</v>
      </c>
      <c r="R27" s="1105">
        <v>10</v>
      </c>
      <c r="S27" s="1107">
        <v>0</v>
      </c>
      <c r="T27" s="1105">
        <v>0</v>
      </c>
      <c r="U27" s="1107">
        <v>300</v>
      </c>
      <c r="V27" s="1107">
        <v>0</v>
      </c>
      <c r="W27" s="1157"/>
      <c r="X27" s="67">
        <v>200</v>
      </c>
      <c r="Y27" s="1168">
        <v>3000</v>
      </c>
      <c r="Z27" s="122">
        <v>1500</v>
      </c>
      <c r="AA27" s="426">
        <v>400</v>
      </c>
      <c r="AB27" s="426">
        <v>300</v>
      </c>
      <c r="AC27" s="426">
        <v>200</v>
      </c>
      <c r="AD27" s="426">
        <v>200</v>
      </c>
      <c r="AE27" s="426">
        <v>100</v>
      </c>
      <c r="AF27" s="122">
        <v>300</v>
      </c>
      <c r="AG27" s="562" t="s">
        <v>491</v>
      </c>
      <c r="AH27" s="1183">
        <f t="shared" si="12"/>
        <v>0</v>
      </c>
      <c r="AI27" s="67">
        <v>200</v>
      </c>
      <c r="AJ27" s="1184">
        <f t="shared" si="13"/>
        <v>300</v>
      </c>
      <c r="AK27" s="1177"/>
      <c r="AL27" s="1185">
        <f t="shared" si="14"/>
        <v>0</v>
      </c>
      <c r="AM27" s="316">
        <f t="shared" si="15"/>
        <v>0</v>
      </c>
      <c r="AN27" s="1177">
        <v>0</v>
      </c>
      <c r="AO27" s="1177">
        <v>0</v>
      </c>
      <c r="AP27" s="1177">
        <v>0</v>
      </c>
      <c r="AQ27" s="122">
        <f t="shared" si="16"/>
        <v>3500</v>
      </c>
      <c r="AR27" s="1198">
        <f t="shared" si="17"/>
        <v>0</v>
      </c>
      <c r="AS27" s="1169">
        <f t="shared" si="21"/>
        <v>0</v>
      </c>
      <c r="AT27" s="1199">
        <f t="shared" si="18"/>
        <v>0</v>
      </c>
      <c r="AU27" s="1177">
        <v>0</v>
      </c>
      <c r="AV27" s="1177">
        <v>0</v>
      </c>
      <c r="AW27" s="1177">
        <v>0</v>
      </c>
      <c r="AX27" s="122">
        <f t="shared" si="19"/>
        <v>0</v>
      </c>
      <c r="AY27" s="122">
        <f t="shared" si="20"/>
        <v>3500</v>
      </c>
      <c r="AZ27" s="426"/>
      <c r="BA27" s="1144" t="s">
        <v>72</v>
      </c>
    </row>
    <row r="28" s="48" customFormat="1" ht="42" customHeight="1" spans="1:53">
      <c r="A28" s="1103">
        <f t="shared" si="11"/>
        <v>25</v>
      </c>
      <c r="B28" s="1123" t="s">
        <v>1234</v>
      </c>
      <c r="C28" s="1105" t="s">
        <v>425</v>
      </c>
      <c r="D28" s="1106">
        <v>44619</v>
      </c>
      <c r="E28" s="1105" t="s">
        <v>53</v>
      </c>
      <c r="F28" s="1107">
        <v>31</v>
      </c>
      <c r="G28" s="1107">
        <v>0</v>
      </c>
      <c r="H28" s="1107">
        <v>0</v>
      </c>
      <c r="I28" s="1107">
        <v>0</v>
      </c>
      <c r="J28" s="1107">
        <v>0</v>
      </c>
      <c r="K28" s="1107">
        <v>0</v>
      </c>
      <c r="L28" s="531">
        <v>0</v>
      </c>
      <c r="M28" s="1107">
        <v>3</v>
      </c>
      <c r="N28" s="1107">
        <v>0</v>
      </c>
      <c r="O28" s="1107">
        <v>2</v>
      </c>
      <c r="P28" s="1107">
        <v>1</v>
      </c>
      <c r="Q28" s="1144" t="s">
        <v>1235</v>
      </c>
      <c r="R28" s="1105">
        <v>10</v>
      </c>
      <c r="S28" s="1107">
        <v>11</v>
      </c>
      <c r="T28" s="1105">
        <v>0</v>
      </c>
      <c r="U28" s="1107">
        <v>300</v>
      </c>
      <c r="V28" s="1107">
        <v>110</v>
      </c>
      <c r="W28" s="1157" t="s">
        <v>1236</v>
      </c>
      <c r="X28" s="67">
        <v>200</v>
      </c>
      <c r="Y28" s="1168">
        <v>2300</v>
      </c>
      <c r="Z28" s="154">
        <v>1200</v>
      </c>
      <c r="AA28" s="1173">
        <v>400</v>
      </c>
      <c r="AB28" s="1173">
        <v>300</v>
      </c>
      <c r="AC28" s="1173">
        <v>0</v>
      </c>
      <c r="AD28" s="1173">
        <v>0</v>
      </c>
      <c r="AE28" s="1173">
        <v>0</v>
      </c>
      <c r="AF28" s="1173">
        <v>400</v>
      </c>
      <c r="AG28" s="1173"/>
      <c r="AH28" s="1183">
        <f t="shared" si="12"/>
        <v>0</v>
      </c>
      <c r="AI28" s="67">
        <v>200</v>
      </c>
      <c r="AJ28" s="1184">
        <f t="shared" si="13"/>
        <v>300</v>
      </c>
      <c r="AK28" s="1177"/>
      <c r="AL28" s="1185">
        <f t="shared" si="14"/>
        <v>0</v>
      </c>
      <c r="AM28" s="316">
        <f t="shared" si="15"/>
        <v>110</v>
      </c>
      <c r="AN28" s="1177">
        <v>0</v>
      </c>
      <c r="AO28" s="1177">
        <v>0</v>
      </c>
      <c r="AP28" s="1177">
        <v>0</v>
      </c>
      <c r="AQ28" s="122">
        <f t="shared" si="16"/>
        <v>2910</v>
      </c>
      <c r="AR28" s="1198">
        <f t="shared" si="17"/>
        <v>0</v>
      </c>
      <c r="AS28" s="1169">
        <f t="shared" si="21"/>
        <v>0</v>
      </c>
      <c r="AT28" s="1199">
        <f t="shared" si="18"/>
        <v>0</v>
      </c>
      <c r="AU28" s="1177">
        <v>0</v>
      </c>
      <c r="AV28" s="1177">
        <v>0</v>
      </c>
      <c r="AW28" s="1177">
        <v>0</v>
      </c>
      <c r="AX28" s="122">
        <f t="shared" si="19"/>
        <v>0</v>
      </c>
      <c r="AY28" s="122">
        <f t="shared" si="20"/>
        <v>2910</v>
      </c>
      <c r="AZ28" s="426"/>
      <c r="BA28" s="1144" t="s">
        <v>72</v>
      </c>
    </row>
    <row r="29" s="1096" customFormat="1" ht="25" customHeight="1" spans="1:53">
      <c r="A29" s="1116">
        <f t="shared" si="11"/>
        <v>26</v>
      </c>
      <c r="B29" s="1124" t="s">
        <v>1237</v>
      </c>
      <c r="C29" s="1125" t="s">
        <v>593</v>
      </c>
      <c r="D29" s="1126">
        <v>44622</v>
      </c>
      <c r="E29" s="1125" t="s">
        <v>53</v>
      </c>
      <c r="F29" s="1120">
        <v>31</v>
      </c>
      <c r="G29" s="1120">
        <v>0</v>
      </c>
      <c r="H29" s="1120">
        <v>0</v>
      </c>
      <c r="I29" s="1120">
        <v>0</v>
      </c>
      <c r="J29" s="1120">
        <v>0</v>
      </c>
      <c r="K29" s="1120">
        <v>0</v>
      </c>
      <c r="L29" s="1137">
        <v>0</v>
      </c>
      <c r="M29" s="1120">
        <v>0</v>
      </c>
      <c r="N29" s="1120">
        <v>0</v>
      </c>
      <c r="O29" s="1120">
        <v>0</v>
      </c>
      <c r="P29" s="1120">
        <v>0</v>
      </c>
      <c r="Q29" s="1158" t="s">
        <v>54</v>
      </c>
      <c r="R29" s="1125">
        <v>10</v>
      </c>
      <c r="S29" s="1120">
        <v>0</v>
      </c>
      <c r="T29" s="1125">
        <v>0</v>
      </c>
      <c r="U29" s="1120">
        <v>300</v>
      </c>
      <c r="V29" s="1120">
        <v>0</v>
      </c>
      <c r="W29" s="1156"/>
      <c r="X29" s="1152">
        <v>200</v>
      </c>
      <c r="Y29" s="1170">
        <v>2400</v>
      </c>
      <c r="Z29" s="1174">
        <v>1200</v>
      </c>
      <c r="AA29" s="1176">
        <v>300</v>
      </c>
      <c r="AB29" s="1176">
        <v>300</v>
      </c>
      <c r="AC29" s="1176">
        <v>200</v>
      </c>
      <c r="AD29" s="1176">
        <v>100</v>
      </c>
      <c r="AE29" s="1176">
        <v>100</v>
      </c>
      <c r="AF29" s="1176">
        <v>200</v>
      </c>
      <c r="AG29" s="1176"/>
      <c r="AH29" s="1188">
        <f t="shared" si="12"/>
        <v>0</v>
      </c>
      <c r="AI29" s="1152">
        <v>200</v>
      </c>
      <c r="AJ29" s="1189">
        <f t="shared" si="13"/>
        <v>300</v>
      </c>
      <c r="AK29" s="1176"/>
      <c r="AL29" s="1188">
        <f t="shared" si="14"/>
        <v>0</v>
      </c>
      <c r="AM29" s="1190">
        <f t="shared" si="15"/>
        <v>0</v>
      </c>
      <c r="AN29" s="1176">
        <v>0</v>
      </c>
      <c r="AO29" s="1176">
        <v>0</v>
      </c>
      <c r="AP29" s="1176">
        <v>0</v>
      </c>
      <c r="AQ29" s="1171">
        <f t="shared" si="16"/>
        <v>2900</v>
      </c>
      <c r="AR29" s="1201">
        <v>1</v>
      </c>
      <c r="AS29" s="1202">
        <f t="shared" si="21"/>
        <v>77.4193548387097</v>
      </c>
      <c r="AT29" s="1203">
        <f t="shared" si="18"/>
        <v>0</v>
      </c>
      <c r="AU29" s="1176">
        <v>0</v>
      </c>
      <c r="AV29" s="1176">
        <v>0</v>
      </c>
      <c r="AW29" s="1176">
        <v>0</v>
      </c>
      <c r="AX29" s="1171">
        <f t="shared" si="19"/>
        <v>77.4193548387097</v>
      </c>
      <c r="AY29" s="1171">
        <f t="shared" si="20"/>
        <v>2822.58064516129</v>
      </c>
      <c r="AZ29" s="1209" t="s">
        <v>1238</v>
      </c>
      <c r="BA29" s="1215" t="s">
        <v>1239</v>
      </c>
    </row>
    <row r="30" s="48" customFormat="1" ht="26" customHeight="1" spans="1:53">
      <c r="A30" s="1103">
        <f t="shared" si="11"/>
        <v>27</v>
      </c>
      <c r="B30" s="1123" t="s">
        <v>1240</v>
      </c>
      <c r="C30" s="1105" t="s">
        <v>425</v>
      </c>
      <c r="D30" s="1106">
        <v>44642</v>
      </c>
      <c r="E30" s="1105" t="s">
        <v>53</v>
      </c>
      <c r="F30" s="1107">
        <v>31</v>
      </c>
      <c r="G30" s="1107">
        <v>0</v>
      </c>
      <c r="H30" s="1107">
        <v>0</v>
      </c>
      <c r="I30" s="1107">
        <v>0.5</v>
      </c>
      <c r="J30" s="1107">
        <v>0</v>
      </c>
      <c r="K30" s="1107">
        <v>0</v>
      </c>
      <c r="L30" s="531">
        <v>0</v>
      </c>
      <c r="M30" s="1107">
        <v>0</v>
      </c>
      <c r="N30" s="1107">
        <v>0.5</v>
      </c>
      <c r="O30" s="1107">
        <v>0.5</v>
      </c>
      <c r="P30" s="1107">
        <v>0</v>
      </c>
      <c r="Q30" s="1147" t="s">
        <v>1241</v>
      </c>
      <c r="R30" s="1105">
        <v>10</v>
      </c>
      <c r="S30" s="1107">
        <v>29</v>
      </c>
      <c r="T30" s="1105">
        <v>0</v>
      </c>
      <c r="U30" s="1107">
        <v>295</v>
      </c>
      <c r="V30" s="1107">
        <v>290</v>
      </c>
      <c r="W30" s="1153" t="s">
        <v>1242</v>
      </c>
      <c r="X30" s="67">
        <v>200</v>
      </c>
      <c r="Y30" s="1168">
        <v>2800</v>
      </c>
      <c r="Z30" s="122">
        <v>1300</v>
      </c>
      <c r="AA30" s="426">
        <v>400</v>
      </c>
      <c r="AB30" s="426">
        <v>300</v>
      </c>
      <c r="AC30" s="426">
        <v>200</v>
      </c>
      <c r="AD30" s="426">
        <v>200</v>
      </c>
      <c r="AE30" s="426">
        <v>100</v>
      </c>
      <c r="AF30" s="122">
        <v>300</v>
      </c>
      <c r="AG30" s="199"/>
      <c r="AH30" s="1183">
        <f t="shared" si="12"/>
        <v>0</v>
      </c>
      <c r="AI30" s="67">
        <v>200</v>
      </c>
      <c r="AJ30" s="1184">
        <f t="shared" si="13"/>
        <v>295</v>
      </c>
      <c r="AK30" s="1177"/>
      <c r="AL30" s="1185">
        <f t="shared" si="14"/>
        <v>0</v>
      </c>
      <c r="AM30" s="316">
        <f t="shared" si="15"/>
        <v>290</v>
      </c>
      <c r="AN30" s="1177">
        <v>0</v>
      </c>
      <c r="AO30" s="1177">
        <v>0</v>
      </c>
      <c r="AP30" s="1177">
        <v>0</v>
      </c>
      <c r="AQ30" s="122">
        <f t="shared" si="16"/>
        <v>3585</v>
      </c>
      <c r="AR30" s="1198">
        <f t="shared" si="17"/>
        <v>0.5</v>
      </c>
      <c r="AS30" s="1169">
        <f t="shared" si="21"/>
        <v>45.1612903225806</v>
      </c>
      <c r="AT30" s="1199">
        <f t="shared" si="18"/>
        <v>0</v>
      </c>
      <c r="AU30" s="1177">
        <v>0</v>
      </c>
      <c r="AV30" s="1177">
        <v>0</v>
      </c>
      <c r="AW30" s="1177">
        <v>0</v>
      </c>
      <c r="AX30" s="122">
        <f t="shared" si="19"/>
        <v>45.1612903225806</v>
      </c>
      <c r="AY30" s="122">
        <f t="shared" si="20"/>
        <v>3539.83870967742</v>
      </c>
      <c r="AZ30" s="426"/>
      <c r="BA30" s="1214" t="s">
        <v>1243</v>
      </c>
    </row>
    <row r="31" s="48" customFormat="1" ht="26" customHeight="1" spans="1:53">
      <c r="A31" s="1103">
        <f t="shared" si="11"/>
        <v>28</v>
      </c>
      <c r="B31" s="1123" t="s">
        <v>1244</v>
      </c>
      <c r="C31" s="1113" t="s">
        <v>425</v>
      </c>
      <c r="D31" s="1114">
        <v>44656</v>
      </c>
      <c r="E31" s="1105" t="s">
        <v>53</v>
      </c>
      <c r="F31" s="1107">
        <v>31</v>
      </c>
      <c r="G31" s="1107">
        <v>0</v>
      </c>
      <c r="H31" s="1107">
        <v>0</v>
      </c>
      <c r="I31" s="1107">
        <v>0</v>
      </c>
      <c r="J31" s="1107">
        <v>0</v>
      </c>
      <c r="K31" s="1107">
        <v>0</v>
      </c>
      <c r="L31" s="531">
        <v>0</v>
      </c>
      <c r="M31" s="1107">
        <v>2</v>
      </c>
      <c r="N31" s="1107">
        <v>0</v>
      </c>
      <c r="O31" s="1107">
        <v>0</v>
      </c>
      <c r="P31" s="1107">
        <v>2</v>
      </c>
      <c r="Q31" s="1144" t="s">
        <v>54</v>
      </c>
      <c r="R31" s="1105">
        <v>10</v>
      </c>
      <c r="S31" s="1107">
        <v>0</v>
      </c>
      <c r="T31" s="1105">
        <v>0</v>
      </c>
      <c r="U31" s="1107">
        <v>300</v>
      </c>
      <c r="V31" s="1107">
        <v>0</v>
      </c>
      <c r="W31" s="1154"/>
      <c r="X31" s="67">
        <v>200</v>
      </c>
      <c r="Y31" s="1168">
        <v>2300</v>
      </c>
      <c r="Z31" s="154">
        <v>1300</v>
      </c>
      <c r="AA31" s="1173">
        <v>300</v>
      </c>
      <c r="AB31" s="1173">
        <v>300</v>
      </c>
      <c r="AC31" s="1173">
        <v>0</v>
      </c>
      <c r="AD31" s="1173">
        <v>0</v>
      </c>
      <c r="AE31" s="1173">
        <v>0</v>
      </c>
      <c r="AF31" s="1173">
        <v>400</v>
      </c>
      <c r="AG31" s="377"/>
      <c r="AH31" s="1183">
        <f t="shared" si="12"/>
        <v>0</v>
      </c>
      <c r="AI31" s="67">
        <v>200</v>
      </c>
      <c r="AJ31" s="1184">
        <f t="shared" si="13"/>
        <v>300</v>
      </c>
      <c r="AK31" s="1177"/>
      <c r="AL31" s="1185">
        <f t="shared" si="14"/>
        <v>0</v>
      </c>
      <c r="AM31" s="316">
        <f t="shared" si="15"/>
        <v>0</v>
      </c>
      <c r="AN31" s="1177">
        <v>0</v>
      </c>
      <c r="AO31" s="1177">
        <v>0</v>
      </c>
      <c r="AP31" s="1177">
        <v>0</v>
      </c>
      <c r="AQ31" s="122">
        <f t="shared" si="16"/>
        <v>2800</v>
      </c>
      <c r="AR31" s="1198">
        <f t="shared" si="17"/>
        <v>0</v>
      </c>
      <c r="AS31" s="1169">
        <f t="shared" si="21"/>
        <v>0</v>
      </c>
      <c r="AT31" s="1199">
        <f t="shared" si="18"/>
        <v>0</v>
      </c>
      <c r="AU31" s="1177">
        <v>0</v>
      </c>
      <c r="AV31" s="1177">
        <v>0</v>
      </c>
      <c r="AW31" s="1177">
        <v>0</v>
      </c>
      <c r="AX31" s="122">
        <f t="shared" si="19"/>
        <v>0</v>
      </c>
      <c r="AY31" s="122">
        <f t="shared" si="20"/>
        <v>2800</v>
      </c>
      <c r="AZ31" s="426"/>
      <c r="BA31" s="1144" t="s">
        <v>72</v>
      </c>
    </row>
    <row r="32" s="48" customFormat="1" ht="25" customHeight="1" spans="1:53">
      <c r="A32" s="1103">
        <f t="shared" si="11"/>
        <v>29</v>
      </c>
      <c r="B32" s="1123" t="s">
        <v>1245</v>
      </c>
      <c r="C32" s="1113" t="s">
        <v>593</v>
      </c>
      <c r="D32" s="1114">
        <v>44685</v>
      </c>
      <c r="E32" s="1105" t="s">
        <v>53</v>
      </c>
      <c r="F32" s="1107">
        <v>31</v>
      </c>
      <c r="G32" s="1107">
        <v>0</v>
      </c>
      <c r="H32" s="1107">
        <v>0</v>
      </c>
      <c r="I32" s="1107">
        <v>0</v>
      </c>
      <c r="J32" s="1107">
        <v>0</v>
      </c>
      <c r="K32" s="1107">
        <v>0</v>
      </c>
      <c r="L32" s="1107">
        <v>0</v>
      </c>
      <c r="M32" s="1107">
        <v>0</v>
      </c>
      <c r="N32" s="1107">
        <v>2</v>
      </c>
      <c r="O32" s="1107">
        <v>0</v>
      </c>
      <c r="P32" s="1107">
        <v>2</v>
      </c>
      <c r="Q32" s="81" t="s">
        <v>1246</v>
      </c>
      <c r="R32" s="1105">
        <v>10</v>
      </c>
      <c r="S32" s="1107">
        <v>0</v>
      </c>
      <c r="T32" s="1105">
        <v>0</v>
      </c>
      <c r="U32" s="1107">
        <v>300</v>
      </c>
      <c r="V32" s="1107">
        <v>0</v>
      </c>
      <c r="W32" s="1154"/>
      <c r="X32" s="67">
        <v>200</v>
      </c>
      <c r="Y32" s="1168">
        <v>2400</v>
      </c>
      <c r="Z32" s="154">
        <v>1200</v>
      </c>
      <c r="AA32" s="1177">
        <v>300</v>
      </c>
      <c r="AB32" s="1177">
        <v>300</v>
      </c>
      <c r="AC32" s="1177">
        <v>200</v>
      </c>
      <c r="AD32" s="1177">
        <v>100</v>
      </c>
      <c r="AE32" s="1177">
        <v>100</v>
      </c>
      <c r="AF32" s="1177">
        <v>200</v>
      </c>
      <c r="AG32" s="1177"/>
      <c r="AH32" s="1183">
        <f t="shared" si="12"/>
        <v>0</v>
      </c>
      <c r="AI32" s="67">
        <v>200</v>
      </c>
      <c r="AJ32" s="1184">
        <f t="shared" si="13"/>
        <v>300</v>
      </c>
      <c r="AK32" s="1177"/>
      <c r="AL32" s="1185">
        <f t="shared" si="14"/>
        <v>0</v>
      </c>
      <c r="AM32" s="316">
        <f t="shared" si="15"/>
        <v>0</v>
      </c>
      <c r="AN32" s="1177">
        <v>0</v>
      </c>
      <c r="AO32" s="1177">
        <v>0</v>
      </c>
      <c r="AP32" s="1177">
        <v>0</v>
      </c>
      <c r="AQ32" s="122">
        <f t="shared" si="16"/>
        <v>2900</v>
      </c>
      <c r="AR32" s="1198">
        <f t="shared" si="17"/>
        <v>0</v>
      </c>
      <c r="AS32" s="1169">
        <f t="shared" si="21"/>
        <v>0</v>
      </c>
      <c r="AT32" s="1199">
        <f t="shared" si="18"/>
        <v>0</v>
      </c>
      <c r="AU32" s="1169">
        <v>0</v>
      </c>
      <c r="AV32" s="1177">
        <v>0</v>
      </c>
      <c r="AW32" s="1177">
        <v>0</v>
      </c>
      <c r="AX32" s="122">
        <f t="shared" si="19"/>
        <v>0</v>
      </c>
      <c r="AY32" s="122">
        <f t="shared" si="20"/>
        <v>2900</v>
      </c>
      <c r="AZ32" s="426"/>
      <c r="BA32" s="1207" t="s">
        <v>1247</v>
      </c>
    </row>
    <row r="33" s="48" customFormat="1" ht="25" customHeight="1" spans="1:53">
      <c r="A33" s="1103">
        <f t="shared" si="11"/>
        <v>30</v>
      </c>
      <c r="B33" s="1123" t="s">
        <v>1248</v>
      </c>
      <c r="C33" s="1105" t="s">
        <v>958</v>
      </c>
      <c r="D33" s="1114">
        <v>44696</v>
      </c>
      <c r="E33" s="1105" t="s">
        <v>53</v>
      </c>
      <c r="F33" s="1107">
        <v>31</v>
      </c>
      <c r="G33" s="1107">
        <v>0</v>
      </c>
      <c r="H33" s="1107">
        <v>0</v>
      </c>
      <c r="I33" s="1107">
        <v>0</v>
      </c>
      <c r="J33" s="1107">
        <v>0</v>
      </c>
      <c r="K33" s="1107">
        <v>0</v>
      </c>
      <c r="L33" s="531">
        <v>0</v>
      </c>
      <c r="M33" s="1107">
        <v>1</v>
      </c>
      <c r="N33" s="1107">
        <v>0</v>
      </c>
      <c r="O33" s="1107">
        <v>1</v>
      </c>
      <c r="P33" s="1107">
        <v>0</v>
      </c>
      <c r="Q33" s="1144" t="s">
        <v>1249</v>
      </c>
      <c r="R33" s="1105">
        <v>10</v>
      </c>
      <c r="S33" s="1107">
        <v>0</v>
      </c>
      <c r="T33" s="1105">
        <v>0</v>
      </c>
      <c r="U33" s="1107">
        <v>300</v>
      </c>
      <c r="V33" s="1107">
        <v>0</v>
      </c>
      <c r="W33" s="1154"/>
      <c r="X33" s="67">
        <v>200</v>
      </c>
      <c r="Y33" s="1168">
        <v>3200</v>
      </c>
      <c r="Z33" s="122">
        <v>1500</v>
      </c>
      <c r="AA33" s="426">
        <v>300</v>
      </c>
      <c r="AB33" s="426">
        <v>300</v>
      </c>
      <c r="AC33" s="426">
        <v>200</v>
      </c>
      <c r="AD33" s="426">
        <v>200</v>
      </c>
      <c r="AE33" s="426">
        <v>200</v>
      </c>
      <c r="AF33" s="122">
        <v>500</v>
      </c>
      <c r="AG33" s="1177"/>
      <c r="AH33" s="1183">
        <f t="shared" si="12"/>
        <v>0</v>
      </c>
      <c r="AI33" s="67">
        <v>200</v>
      </c>
      <c r="AJ33" s="1184">
        <f t="shared" si="13"/>
        <v>300</v>
      </c>
      <c r="AK33" s="1177"/>
      <c r="AL33" s="1185">
        <f t="shared" si="14"/>
        <v>0</v>
      </c>
      <c r="AM33" s="316">
        <f t="shared" si="15"/>
        <v>0</v>
      </c>
      <c r="AN33" s="1177">
        <v>0</v>
      </c>
      <c r="AO33" s="1177">
        <v>0</v>
      </c>
      <c r="AP33" s="1177">
        <v>0</v>
      </c>
      <c r="AQ33" s="122">
        <f t="shared" si="16"/>
        <v>3700</v>
      </c>
      <c r="AR33" s="1198">
        <f t="shared" si="17"/>
        <v>0</v>
      </c>
      <c r="AS33" s="1169">
        <f t="shared" si="21"/>
        <v>0</v>
      </c>
      <c r="AT33" s="1199">
        <f t="shared" si="18"/>
        <v>0</v>
      </c>
      <c r="AU33" s="1169">
        <f>AA33/31*AT33</f>
        <v>0</v>
      </c>
      <c r="AV33" s="1177">
        <v>0</v>
      </c>
      <c r="AW33" s="1177">
        <v>0</v>
      </c>
      <c r="AX33" s="122">
        <f t="shared" si="19"/>
        <v>0</v>
      </c>
      <c r="AY33" s="122">
        <f t="shared" si="20"/>
        <v>3700</v>
      </c>
      <c r="AZ33" s="426"/>
      <c r="BA33" s="1144" t="s">
        <v>1250</v>
      </c>
    </row>
    <row r="34" s="48" customFormat="1" ht="25" customHeight="1" spans="1:53">
      <c r="A34" s="1103">
        <f t="shared" si="11"/>
        <v>31</v>
      </c>
      <c r="B34" s="1123" t="s">
        <v>1251</v>
      </c>
      <c r="C34" s="1113" t="s">
        <v>409</v>
      </c>
      <c r="D34" s="1114">
        <v>44718</v>
      </c>
      <c r="E34" s="1113" t="s">
        <v>53</v>
      </c>
      <c r="F34" s="1107">
        <v>31</v>
      </c>
      <c r="G34" s="1107">
        <v>0</v>
      </c>
      <c r="H34" s="1107">
        <v>0</v>
      </c>
      <c r="I34" s="1107">
        <v>0</v>
      </c>
      <c r="J34" s="1107">
        <v>0</v>
      </c>
      <c r="K34" s="1107">
        <v>0</v>
      </c>
      <c r="L34" s="531">
        <v>0</v>
      </c>
      <c r="M34" s="1107">
        <v>0</v>
      </c>
      <c r="N34" s="1107">
        <v>0</v>
      </c>
      <c r="O34" s="1107">
        <v>0</v>
      </c>
      <c r="P34" s="1107">
        <v>0</v>
      </c>
      <c r="Q34" s="1144" t="s">
        <v>54</v>
      </c>
      <c r="R34" s="1105">
        <v>10</v>
      </c>
      <c r="S34" s="1107">
        <v>8</v>
      </c>
      <c r="T34" s="1105">
        <v>106</v>
      </c>
      <c r="U34" s="1107">
        <v>300</v>
      </c>
      <c r="V34" s="1107">
        <v>80</v>
      </c>
      <c r="W34" s="1159" t="s">
        <v>1252</v>
      </c>
      <c r="X34" s="67">
        <v>200</v>
      </c>
      <c r="Y34" s="1168">
        <v>3200</v>
      </c>
      <c r="Z34" s="122">
        <v>1500</v>
      </c>
      <c r="AA34" s="426">
        <v>300</v>
      </c>
      <c r="AB34" s="426">
        <v>300</v>
      </c>
      <c r="AC34" s="426">
        <v>200</v>
      </c>
      <c r="AD34" s="426">
        <v>200</v>
      </c>
      <c r="AE34" s="426">
        <v>200</v>
      </c>
      <c r="AF34" s="122">
        <v>500</v>
      </c>
      <c r="AG34" s="122">
        <v>50</v>
      </c>
      <c r="AH34" s="1183">
        <f t="shared" si="12"/>
        <v>106</v>
      </c>
      <c r="AI34" s="67">
        <v>200</v>
      </c>
      <c r="AJ34" s="1184">
        <f t="shared" si="13"/>
        <v>300</v>
      </c>
      <c r="AK34" s="1177"/>
      <c r="AL34" s="1185">
        <f t="shared" si="14"/>
        <v>0</v>
      </c>
      <c r="AM34" s="316">
        <f t="shared" si="15"/>
        <v>80</v>
      </c>
      <c r="AN34" s="1177">
        <v>0</v>
      </c>
      <c r="AO34" s="1177">
        <v>0</v>
      </c>
      <c r="AP34" s="1177">
        <v>0</v>
      </c>
      <c r="AQ34" s="122">
        <f t="shared" si="16"/>
        <v>3936</v>
      </c>
      <c r="AR34" s="1198">
        <f t="shared" si="17"/>
        <v>0</v>
      </c>
      <c r="AS34" s="1169">
        <f t="shared" si="21"/>
        <v>0</v>
      </c>
      <c r="AT34" s="1199">
        <f t="shared" si="18"/>
        <v>0</v>
      </c>
      <c r="AU34" s="1169">
        <f>AA34/31*AT34</f>
        <v>0</v>
      </c>
      <c r="AV34" s="1177">
        <v>0</v>
      </c>
      <c r="AW34" s="1177">
        <v>0</v>
      </c>
      <c r="AX34" s="122">
        <f t="shared" si="19"/>
        <v>0</v>
      </c>
      <c r="AY34" s="122">
        <f t="shared" si="20"/>
        <v>3936</v>
      </c>
      <c r="AZ34" s="426"/>
      <c r="BA34" s="1216" t="s">
        <v>1253</v>
      </c>
    </row>
    <row r="35" s="48" customFormat="1" ht="27" customHeight="1" spans="1:53">
      <c r="A35" s="1103">
        <f t="shared" si="11"/>
        <v>32</v>
      </c>
      <c r="B35" s="1128" t="s">
        <v>1254</v>
      </c>
      <c r="C35" s="1113" t="s">
        <v>593</v>
      </c>
      <c r="D35" s="1129">
        <v>44808</v>
      </c>
      <c r="E35" s="1113" t="s">
        <v>53</v>
      </c>
      <c r="F35" s="1107">
        <v>31</v>
      </c>
      <c r="G35" s="1107">
        <v>0</v>
      </c>
      <c r="H35" s="1107">
        <v>0</v>
      </c>
      <c r="I35" s="1107">
        <v>0</v>
      </c>
      <c r="J35" s="1107">
        <v>0</v>
      </c>
      <c r="K35" s="1107">
        <v>0</v>
      </c>
      <c r="L35" s="531">
        <v>0</v>
      </c>
      <c r="M35" s="1107">
        <v>2</v>
      </c>
      <c r="N35" s="1107">
        <v>2</v>
      </c>
      <c r="O35" s="1107">
        <v>0</v>
      </c>
      <c r="P35" s="1107">
        <v>4</v>
      </c>
      <c r="Q35" s="81" t="s">
        <v>1255</v>
      </c>
      <c r="R35" s="1105">
        <v>10</v>
      </c>
      <c r="S35" s="1107">
        <v>0</v>
      </c>
      <c r="T35" s="1105">
        <v>0</v>
      </c>
      <c r="U35" s="1107">
        <v>300</v>
      </c>
      <c r="V35" s="1107">
        <v>0</v>
      </c>
      <c r="W35" s="1154"/>
      <c r="X35" s="67">
        <v>200</v>
      </c>
      <c r="Y35" s="1178">
        <v>2400</v>
      </c>
      <c r="Z35" s="154">
        <v>1400</v>
      </c>
      <c r="AA35" s="1177">
        <v>200</v>
      </c>
      <c r="AB35" s="1177">
        <v>200</v>
      </c>
      <c r="AC35" s="1177">
        <v>200</v>
      </c>
      <c r="AD35" s="1177">
        <v>100</v>
      </c>
      <c r="AE35" s="1177">
        <v>100</v>
      </c>
      <c r="AF35" s="1177">
        <v>200</v>
      </c>
      <c r="AG35" s="1177"/>
      <c r="AH35" s="1183">
        <f t="shared" si="12"/>
        <v>0</v>
      </c>
      <c r="AI35" s="67">
        <v>200</v>
      </c>
      <c r="AJ35" s="1184">
        <f t="shared" si="13"/>
        <v>300</v>
      </c>
      <c r="AK35" s="1177"/>
      <c r="AL35" s="1185">
        <f t="shared" si="14"/>
        <v>0</v>
      </c>
      <c r="AM35" s="316">
        <f t="shared" si="15"/>
        <v>0</v>
      </c>
      <c r="AN35" s="1177">
        <v>0</v>
      </c>
      <c r="AO35" s="1177">
        <v>0</v>
      </c>
      <c r="AP35" s="1177">
        <v>0</v>
      </c>
      <c r="AQ35" s="122">
        <f t="shared" si="16"/>
        <v>2900</v>
      </c>
      <c r="AR35" s="1198">
        <f t="shared" si="17"/>
        <v>0</v>
      </c>
      <c r="AS35" s="1169">
        <f t="shared" si="21"/>
        <v>0</v>
      </c>
      <c r="AT35" s="1199">
        <f t="shared" si="18"/>
        <v>0</v>
      </c>
      <c r="AU35" s="1169">
        <v>0</v>
      </c>
      <c r="AV35" s="1177">
        <v>0</v>
      </c>
      <c r="AW35" s="1177">
        <v>0</v>
      </c>
      <c r="AX35" s="122">
        <f t="shared" si="19"/>
        <v>0</v>
      </c>
      <c r="AY35" s="122">
        <f t="shared" si="20"/>
        <v>2900</v>
      </c>
      <c r="AZ35" s="426"/>
      <c r="BA35" s="1144" t="s">
        <v>1256</v>
      </c>
    </row>
    <row r="36" s="48" customFormat="1" ht="23" customHeight="1" spans="1:53">
      <c r="A36" s="1103">
        <f t="shared" si="11"/>
        <v>33</v>
      </c>
      <c r="B36" s="1130" t="s">
        <v>1257</v>
      </c>
      <c r="C36" s="1113" t="s">
        <v>593</v>
      </c>
      <c r="D36" s="1114">
        <v>44846</v>
      </c>
      <c r="E36" s="1113" t="s">
        <v>53</v>
      </c>
      <c r="F36" s="1107">
        <v>31</v>
      </c>
      <c r="G36" s="1107">
        <v>0</v>
      </c>
      <c r="H36" s="1107">
        <v>0</v>
      </c>
      <c r="I36" s="1107">
        <v>0</v>
      </c>
      <c r="J36" s="1107">
        <v>0</v>
      </c>
      <c r="K36" s="1107">
        <v>0</v>
      </c>
      <c r="L36" s="531">
        <v>0</v>
      </c>
      <c r="M36" s="1107">
        <v>0</v>
      </c>
      <c r="N36" s="1107">
        <v>0</v>
      </c>
      <c r="O36" s="1107">
        <v>0</v>
      </c>
      <c r="P36" s="1107">
        <v>0</v>
      </c>
      <c r="Q36" s="1144" t="s">
        <v>54</v>
      </c>
      <c r="R36" s="1105">
        <v>10</v>
      </c>
      <c r="S36" s="1107">
        <v>0</v>
      </c>
      <c r="T36" s="1105">
        <v>0</v>
      </c>
      <c r="U36" s="1107">
        <v>300</v>
      </c>
      <c r="V36" s="1107">
        <v>0</v>
      </c>
      <c r="W36" s="1157"/>
      <c r="X36" s="67">
        <v>200</v>
      </c>
      <c r="Y36" s="1168">
        <v>2400</v>
      </c>
      <c r="Z36" s="122">
        <v>1400</v>
      </c>
      <c r="AA36" s="1173">
        <v>200</v>
      </c>
      <c r="AB36" s="1173">
        <v>200</v>
      </c>
      <c r="AC36" s="1173">
        <v>200</v>
      </c>
      <c r="AD36" s="1173">
        <v>100</v>
      </c>
      <c r="AE36" s="1173">
        <v>100</v>
      </c>
      <c r="AF36" s="1173">
        <v>200</v>
      </c>
      <c r="AG36" s="1173"/>
      <c r="AH36" s="1183">
        <f t="shared" si="12"/>
        <v>0</v>
      </c>
      <c r="AI36" s="67">
        <v>200</v>
      </c>
      <c r="AJ36" s="1184">
        <f t="shared" si="13"/>
        <v>300</v>
      </c>
      <c r="AK36" s="1177"/>
      <c r="AL36" s="1185">
        <f t="shared" si="14"/>
        <v>0</v>
      </c>
      <c r="AM36" s="316">
        <f t="shared" si="15"/>
        <v>0</v>
      </c>
      <c r="AN36" s="1177">
        <v>0</v>
      </c>
      <c r="AO36" s="1177">
        <v>0</v>
      </c>
      <c r="AP36" s="1177">
        <v>0</v>
      </c>
      <c r="AQ36" s="122">
        <f t="shared" si="16"/>
        <v>2900</v>
      </c>
      <c r="AR36" s="1198">
        <f t="shared" si="17"/>
        <v>0</v>
      </c>
      <c r="AS36" s="1169">
        <f t="shared" si="21"/>
        <v>0</v>
      </c>
      <c r="AT36" s="1199">
        <f t="shared" si="18"/>
        <v>0</v>
      </c>
      <c r="AU36" s="1169">
        <v>0</v>
      </c>
      <c r="AV36" s="1177">
        <v>0</v>
      </c>
      <c r="AW36" s="1177">
        <v>0</v>
      </c>
      <c r="AX36" s="122">
        <f t="shared" si="19"/>
        <v>0</v>
      </c>
      <c r="AY36" s="122">
        <f t="shared" si="20"/>
        <v>2900</v>
      </c>
      <c r="AZ36" s="426"/>
      <c r="BA36" s="1144" t="s">
        <v>72</v>
      </c>
    </row>
    <row r="37" s="48" customFormat="1" ht="27" customHeight="1" spans="1:53">
      <c r="A37" s="1103">
        <f t="shared" si="11"/>
        <v>34</v>
      </c>
      <c r="B37" s="1131" t="s">
        <v>1258</v>
      </c>
      <c r="C37" s="1105" t="s">
        <v>958</v>
      </c>
      <c r="D37" s="1129">
        <v>44979</v>
      </c>
      <c r="E37" s="1113" t="s">
        <v>53</v>
      </c>
      <c r="F37" s="1107">
        <v>31</v>
      </c>
      <c r="G37" s="1107">
        <v>0</v>
      </c>
      <c r="H37" s="1107">
        <v>0</v>
      </c>
      <c r="I37" s="1107">
        <v>0</v>
      </c>
      <c r="J37" s="1107">
        <v>0</v>
      </c>
      <c r="K37" s="1107">
        <v>0</v>
      </c>
      <c r="L37" s="531">
        <v>0</v>
      </c>
      <c r="M37" s="1107">
        <v>0</v>
      </c>
      <c r="N37" s="1107">
        <v>0</v>
      </c>
      <c r="O37" s="1107">
        <v>0</v>
      </c>
      <c r="P37" s="1107">
        <v>0</v>
      </c>
      <c r="Q37" s="1144" t="s">
        <v>54</v>
      </c>
      <c r="R37" s="1105">
        <v>10</v>
      </c>
      <c r="S37" s="1107">
        <v>-15</v>
      </c>
      <c r="T37" s="1105">
        <v>0</v>
      </c>
      <c r="U37" s="1107">
        <v>300</v>
      </c>
      <c r="V37" s="1107">
        <v>-150</v>
      </c>
      <c r="W37" s="1154"/>
      <c r="X37" s="67">
        <v>200</v>
      </c>
      <c r="Y37" s="1168">
        <v>2700</v>
      </c>
      <c r="Z37" s="122">
        <v>1300</v>
      </c>
      <c r="AA37" s="426">
        <v>300</v>
      </c>
      <c r="AB37" s="426">
        <v>300</v>
      </c>
      <c r="AC37" s="426">
        <v>200</v>
      </c>
      <c r="AD37" s="426">
        <v>200</v>
      </c>
      <c r="AE37" s="426">
        <v>100</v>
      </c>
      <c r="AF37" s="122">
        <v>300</v>
      </c>
      <c r="AG37" s="1177"/>
      <c r="AH37" s="1183">
        <f t="shared" si="12"/>
        <v>0</v>
      </c>
      <c r="AI37" s="67">
        <v>200</v>
      </c>
      <c r="AJ37" s="1184">
        <f t="shared" si="13"/>
        <v>300</v>
      </c>
      <c r="AK37" s="1177"/>
      <c r="AL37" s="1185">
        <f t="shared" si="14"/>
        <v>0</v>
      </c>
      <c r="AM37" s="316">
        <f t="shared" si="15"/>
        <v>-150</v>
      </c>
      <c r="AN37" s="1177">
        <v>0</v>
      </c>
      <c r="AO37" s="1200">
        <v>0</v>
      </c>
      <c r="AP37" s="1200">
        <v>0</v>
      </c>
      <c r="AQ37" s="1033">
        <f t="shared" si="16"/>
        <v>3050</v>
      </c>
      <c r="AR37" s="1198">
        <f t="shared" si="17"/>
        <v>0</v>
      </c>
      <c r="AS37" s="1169">
        <f t="shared" si="21"/>
        <v>0</v>
      </c>
      <c r="AT37" s="1199">
        <f t="shared" si="18"/>
        <v>0</v>
      </c>
      <c r="AU37" s="1169">
        <f>AA37/31*AT37</f>
        <v>0</v>
      </c>
      <c r="AV37" s="1177">
        <v>0</v>
      </c>
      <c r="AW37" s="1177">
        <v>0</v>
      </c>
      <c r="AX37" s="122">
        <f t="shared" si="19"/>
        <v>0</v>
      </c>
      <c r="AY37" s="122">
        <f t="shared" si="20"/>
        <v>3050</v>
      </c>
      <c r="AZ37" s="1217"/>
      <c r="BA37" s="1212" t="s">
        <v>1259</v>
      </c>
    </row>
    <row r="38" s="48" customFormat="1" ht="27" customHeight="1" spans="1:53">
      <c r="A38" s="1103">
        <f t="shared" si="11"/>
        <v>35</v>
      </c>
      <c r="B38" s="1130" t="s">
        <v>1260</v>
      </c>
      <c r="C38" s="1113" t="s">
        <v>409</v>
      </c>
      <c r="D38" s="1114">
        <v>45033</v>
      </c>
      <c r="E38" s="1105" t="s">
        <v>53</v>
      </c>
      <c r="F38" s="1107">
        <v>31</v>
      </c>
      <c r="G38" s="1107">
        <v>0</v>
      </c>
      <c r="H38" s="1107">
        <v>0</v>
      </c>
      <c r="I38" s="1107">
        <v>0</v>
      </c>
      <c r="J38" s="1107">
        <v>0</v>
      </c>
      <c r="K38" s="1107">
        <v>0</v>
      </c>
      <c r="L38" s="531">
        <v>0</v>
      </c>
      <c r="M38" s="1107">
        <v>0</v>
      </c>
      <c r="N38" s="1107">
        <v>0</v>
      </c>
      <c r="O38" s="1107">
        <v>0</v>
      </c>
      <c r="P38" s="1107">
        <v>0</v>
      </c>
      <c r="Q38" s="1144" t="s">
        <v>54</v>
      </c>
      <c r="R38" s="1105">
        <v>10</v>
      </c>
      <c r="S38" s="1107">
        <v>5</v>
      </c>
      <c r="T38" s="1105">
        <v>106</v>
      </c>
      <c r="U38" s="1107">
        <v>300</v>
      </c>
      <c r="V38" s="1107">
        <v>50</v>
      </c>
      <c r="W38" s="1157"/>
      <c r="X38" s="67">
        <v>200</v>
      </c>
      <c r="Y38" s="1178">
        <v>3200</v>
      </c>
      <c r="Z38" s="122">
        <v>1700</v>
      </c>
      <c r="AA38" s="426">
        <v>400</v>
      </c>
      <c r="AB38" s="426">
        <v>300</v>
      </c>
      <c r="AC38" s="426">
        <v>200</v>
      </c>
      <c r="AD38" s="426">
        <v>200</v>
      </c>
      <c r="AE38" s="426">
        <v>100</v>
      </c>
      <c r="AF38" s="122">
        <v>300</v>
      </c>
      <c r="AG38" s="122"/>
      <c r="AH38" s="1183">
        <f t="shared" si="12"/>
        <v>106</v>
      </c>
      <c r="AI38" s="67">
        <v>200</v>
      </c>
      <c r="AJ38" s="1184">
        <f t="shared" si="13"/>
        <v>300</v>
      </c>
      <c r="AK38" s="1177"/>
      <c r="AL38" s="1185">
        <f t="shared" si="14"/>
        <v>0</v>
      </c>
      <c r="AM38" s="316">
        <f t="shared" si="15"/>
        <v>50</v>
      </c>
      <c r="AN38" s="1177">
        <v>0</v>
      </c>
      <c r="AO38" s="1200">
        <v>0</v>
      </c>
      <c r="AP38" s="1200">
        <v>0</v>
      </c>
      <c r="AQ38" s="1033">
        <f t="shared" si="16"/>
        <v>3856</v>
      </c>
      <c r="AR38" s="1198">
        <f t="shared" si="17"/>
        <v>0</v>
      </c>
      <c r="AS38" s="1169">
        <f t="shared" si="21"/>
        <v>0</v>
      </c>
      <c r="AT38" s="1199">
        <f t="shared" si="18"/>
        <v>0</v>
      </c>
      <c r="AU38" s="1169">
        <f>AA38/31*AT38</f>
        <v>0</v>
      </c>
      <c r="AV38" s="1177">
        <v>0</v>
      </c>
      <c r="AW38" s="1177">
        <v>0</v>
      </c>
      <c r="AX38" s="122">
        <f t="shared" si="19"/>
        <v>0</v>
      </c>
      <c r="AY38" s="122">
        <f t="shared" si="20"/>
        <v>3856</v>
      </c>
      <c r="AZ38" s="1217"/>
      <c r="BA38" s="1144" t="s">
        <v>1261</v>
      </c>
    </row>
    <row r="39" s="48" customFormat="1" ht="27" customHeight="1" spans="1:53">
      <c r="A39" s="1103">
        <f t="shared" si="11"/>
        <v>36</v>
      </c>
      <c r="B39" s="1130" t="s">
        <v>1262</v>
      </c>
      <c r="C39" s="1105" t="s">
        <v>958</v>
      </c>
      <c r="D39" s="1106">
        <v>45075</v>
      </c>
      <c r="E39" s="1113" t="s">
        <v>53</v>
      </c>
      <c r="F39" s="1107">
        <v>31</v>
      </c>
      <c r="G39" s="1107">
        <v>0</v>
      </c>
      <c r="H39" s="1107">
        <v>0</v>
      </c>
      <c r="I39" s="1107">
        <v>0</v>
      </c>
      <c r="J39" s="1107">
        <v>0</v>
      </c>
      <c r="K39" s="1107">
        <v>0</v>
      </c>
      <c r="L39" s="531">
        <v>0</v>
      </c>
      <c r="M39" s="1107">
        <v>0</v>
      </c>
      <c r="N39" s="1107">
        <v>0</v>
      </c>
      <c r="O39" s="1107">
        <v>0</v>
      </c>
      <c r="P39" s="1107">
        <v>0</v>
      </c>
      <c r="Q39" s="1144" t="s">
        <v>54</v>
      </c>
      <c r="R39" s="1105">
        <v>10</v>
      </c>
      <c r="S39" s="1107">
        <v>0</v>
      </c>
      <c r="T39" s="1105">
        <v>0</v>
      </c>
      <c r="U39" s="1107">
        <v>300</v>
      </c>
      <c r="V39" s="1107">
        <v>0</v>
      </c>
      <c r="W39" s="1157"/>
      <c r="X39" s="67">
        <v>200</v>
      </c>
      <c r="Y39" s="1178">
        <v>3200</v>
      </c>
      <c r="Z39" s="122">
        <v>1700</v>
      </c>
      <c r="AA39" s="426">
        <v>400</v>
      </c>
      <c r="AB39" s="426">
        <v>300</v>
      </c>
      <c r="AC39" s="426">
        <v>200</v>
      </c>
      <c r="AD39" s="426">
        <v>200</v>
      </c>
      <c r="AE39" s="426">
        <v>100</v>
      </c>
      <c r="AF39" s="122">
        <v>300</v>
      </c>
      <c r="AG39" s="1177"/>
      <c r="AH39" s="1183">
        <f t="shared" si="12"/>
        <v>0</v>
      </c>
      <c r="AI39" s="67">
        <v>200</v>
      </c>
      <c r="AJ39" s="1184">
        <f t="shared" si="13"/>
        <v>300</v>
      </c>
      <c r="AK39" s="1177"/>
      <c r="AL39" s="1185">
        <f t="shared" si="14"/>
        <v>0</v>
      </c>
      <c r="AM39" s="316">
        <f t="shared" si="15"/>
        <v>0</v>
      </c>
      <c r="AN39" s="1177">
        <v>0</v>
      </c>
      <c r="AO39" s="1177">
        <v>0</v>
      </c>
      <c r="AP39" s="1177">
        <v>0</v>
      </c>
      <c r="AQ39" s="1033">
        <f t="shared" si="16"/>
        <v>3700</v>
      </c>
      <c r="AR39" s="1198">
        <f t="shared" si="17"/>
        <v>0</v>
      </c>
      <c r="AS39" s="1169">
        <f t="shared" si="21"/>
        <v>0</v>
      </c>
      <c r="AT39" s="1199">
        <f t="shared" si="18"/>
        <v>0</v>
      </c>
      <c r="AU39" s="1169">
        <f>AA39/31*AT39</f>
        <v>0</v>
      </c>
      <c r="AV39" s="1177">
        <v>0</v>
      </c>
      <c r="AW39" s="1177">
        <v>0</v>
      </c>
      <c r="AX39" s="122">
        <f t="shared" si="19"/>
        <v>0</v>
      </c>
      <c r="AY39" s="122">
        <f t="shared" si="20"/>
        <v>3700</v>
      </c>
      <c r="AZ39" s="1217"/>
      <c r="BA39" s="1144" t="s">
        <v>72</v>
      </c>
    </row>
    <row r="40" s="48" customFormat="1" customHeight="1" spans="1:53">
      <c r="A40" s="1103">
        <f t="shared" si="11"/>
        <v>37</v>
      </c>
      <c r="B40" s="1130" t="s">
        <v>1263</v>
      </c>
      <c r="C40" s="1105" t="s">
        <v>425</v>
      </c>
      <c r="D40" s="1106">
        <v>45159</v>
      </c>
      <c r="E40" s="1105" t="s">
        <v>53</v>
      </c>
      <c r="F40" s="1107">
        <v>31</v>
      </c>
      <c r="G40" s="1107">
        <v>0</v>
      </c>
      <c r="H40" s="1107">
        <v>0</v>
      </c>
      <c r="I40" s="1107">
        <v>0</v>
      </c>
      <c r="J40" s="1107">
        <v>0</v>
      </c>
      <c r="K40" s="1107">
        <v>0</v>
      </c>
      <c r="L40" s="531">
        <v>0</v>
      </c>
      <c r="M40" s="1107">
        <v>2</v>
      </c>
      <c r="N40" s="1107">
        <v>0</v>
      </c>
      <c r="O40" s="1107">
        <v>2</v>
      </c>
      <c r="P40" s="1107">
        <v>0</v>
      </c>
      <c r="Q40" s="1144" t="s">
        <v>1235</v>
      </c>
      <c r="R40" s="1105">
        <v>10</v>
      </c>
      <c r="S40" s="1107">
        <v>0</v>
      </c>
      <c r="T40" s="1105">
        <v>0</v>
      </c>
      <c r="U40" s="1107">
        <v>300</v>
      </c>
      <c r="V40" s="1107">
        <v>0</v>
      </c>
      <c r="W40" s="1157"/>
      <c r="X40" s="67">
        <v>200</v>
      </c>
      <c r="Y40" s="1168">
        <v>2800</v>
      </c>
      <c r="Z40" s="122">
        <v>1400</v>
      </c>
      <c r="AA40" s="426">
        <v>300</v>
      </c>
      <c r="AB40" s="426">
        <v>300</v>
      </c>
      <c r="AC40" s="426">
        <v>200</v>
      </c>
      <c r="AD40" s="426">
        <v>200</v>
      </c>
      <c r="AE40" s="426">
        <v>100</v>
      </c>
      <c r="AF40" s="122">
        <v>300</v>
      </c>
      <c r="AG40" s="1177"/>
      <c r="AH40" s="1183">
        <f t="shared" si="12"/>
        <v>0</v>
      </c>
      <c r="AI40" s="67">
        <v>200</v>
      </c>
      <c r="AJ40" s="1184">
        <f t="shared" si="13"/>
        <v>300</v>
      </c>
      <c r="AK40" s="1177"/>
      <c r="AL40" s="1185">
        <f t="shared" si="14"/>
        <v>0</v>
      </c>
      <c r="AM40" s="316">
        <f t="shared" si="15"/>
        <v>0</v>
      </c>
      <c r="AN40" s="1177">
        <v>0</v>
      </c>
      <c r="AO40" s="1200">
        <v>0</v>
      </c>
      <c r="AP40" s="1200">
        <v>0</v>
      </c>
      <c r="AQ40" s="1033">
        <f t="shared" si="16"/>
        <v>3300</v>
      </c>
      <c r="AR40" s="1198">
        <f t="shared" si="17"/>
        <v>0</v>
      </c>
      <c r="AS40" s="1169">
        <f t="shared" si="21"/>
        <v>0</v>
      </c>
      <c r="AT40" s="1199">
        <f t="shared" si="18"/>
        <v>0</v>
      </c>
      <c r="AU40" s="1169">
        <f>AA40/31*AT40</f>
        <v>0</v>
      </c>
      <c r="AV40" s="1177">
        <v>0</v>
      </c>
      <c r="AW40" s="1177">
        <v>0</v>
      </c>
      <c r="AX40" s="122">
        <f t="shared" si="19"/>
        <v>0</v>
      </c>
      <c r="AY40" s="122">
        <f t="shared" si="20"/>
        <v>3300</v>
      </c>
      <c r="AZ40" s="1217"/>
      <c r="BA40" s="1144" t="s">
        <v>1264</v>
      </c>
    </row>
    <row r="41" s="48" customFormat="1" ht="29" customHeight="1" spans="1:53">
      <c r="A41" s="1103">
        <f t="shared" si="11"/>
        <v>38</v>
      </c>
      <c r="B41" s="1130" t="s">
        <v>1265</v>
      </c>
      <c r="C41" s="1105" t="s">
        <v>593</v>
      </c>
      <c r="D41" s="1106">
        <v>45165</v>
      </c>
      <c r="E41" s="1105" t="s">
        <v>53</v>
      </c>
      <c r="F41" s="1107">
        <v>31</v>
      </c>
      <c r="G41" s="1107">
        <v>0</v>
      </c>
      <c r="H41" s="1107">
        <v>0</v>
      </c>
      <c r="I41" s="1107">
        <v>1</v>
      </c>
      <c r="J41" s="1107">
        <v>0</v>
      </c>
      <c r="K41" s="1107">
        <v>0</v>
      </c>
      <c r="L41" s="531">
        <v>0</v>
      </c>
      <c r="M41" s="1107">
        <v>0</v>
      </c>
      <c r="N41" s="1107">
        <v>2</v>
      </c>
      <c r="O41" s="1107">
        <v>0</v>
      </c>
      <c r="P41" s="1107">
        <v>2</v>
      </c>
      <c r="Q41" s="1155" t="s">
        <v>1266</v>
      </c>
      <c r="R41" s="1105">
        <v>10</v>
      </c>
      <c r="S41" s="1107">
        <v>0</v>
      </c>
      <c r="T41" s="1105">
        <v>0</v>
      </c>
      <c r="U41" s="1107">
        <v>290</v>
      </c>
      <c r="V41" s="1107">
        <v>0</v>
      </c>
      <c r="W41" s="1157"/>
      <c r="X41" s="67">
        <v>200</v>
      </c>
      <c r="Y41" s="1178">
        <v>2200</v>
      </c>
      <c r="Z41" s="154">
        <v>1200</v>
      </c>
      <c r="AA41" s="1177">
        <v>200</v>
      </c>
      <c r="AB41" s="1177">
        <v>200</v>
      </c>
      <c r="AC41" s="1177">
        <v>200</v>
      </c>
      <c r="AD41" s="1177">
        <v>100</v>
      </c>
      <c r="AE41" s="1177">
        <v>100</v>
      </c>
      <c r="AF41" s="1177">
        <v>200</v>
      </c>
      <c r="AG41" s="1177"/>
      <c r="AH41" s="1183">
        <f t="shared" si="12"/>
        <v>0</v>
      </c>
      <c r="AI41" s="67">
        <v>200</v>
      </c>
      <c r="AJ41" s="1184">
        <f t="shared" si="13"/>
        <v>290</v>
      </c>
      <c r="AK41" s="1177"/>
      <c r="AL41" s="1185">
        <f t="shared" si="14"/>
        <v>0</v>
      </c>
      <c r="AM41" s="316">
        <f t="shared" si="15"/>
        <v>0</v>
      </c>
      <c r="AN41" s="1177">
        <v>0</v>
      </c>
      <c r="AO41" s="1200">
        <v>0</v>
      </c>
      <c r="AP41" s="1200">
        <v>0</v>
      </c>
      <c r="AQ41" s="1033">
        <f t="shared" si="16"/>
        <v>2690</v>
      </c>
      <c r="AR41" s="1198">
        <f t="shared" si="17"/>
        <v>1</v>
      </c>
      <c r="AS41" s="1169">
        <f t="shared" si="21"/>
        <v>70.9677419354839</v>
      </c>
      <c r="AT41" s="1199">
        <f t="shared" si="18"/>
        <v>0</v>
      </c>
      <c r="AU41" s="1169">
        <f>AA41/31*AT41</f>
        <v>0</v>
      </c>
      <c r="AV41" s="1177">
        <v>0</v>
      </c>
      <c r="AW41" s="1177">
        <v>0</v>
      </c>
      <c r="AX41" s="122">
        <f t="shared" si="19"/>
        <v>70.9677419354839</v>
      </c>
      <c r="AY41" s="122">
        <f t="shared" si="20"/>
        <v>2619.03225806452</v>
      </c>
      <c r="AZ41" s="1217"/>
      <c r="BA41" s="1155" t="s">
        <v>1267</v>
      </c>
    </row>
    <row r="42" s="48" customFormat="1" ht="22" customHeight="1" spans="1:53">
      <c r="A42" s="1103">
        <f t="shared" ref="A42:A61" si="22">ROW()-3</f>
        <v>39</v>
      </c>
      <c r="B42" s="1130" t="s">
        <v>1268</v>
      </c>
      <c r="C42" s="1105" t="s">
        <v>593</v>
      </c>
      <c r="D42" s="1106">
        <v>45170</v>
      </c>
      <c r="E42" s="1105" t="s">
        <v>53</v>
      </c>
      <c r="F42" s="1107">
        <v>31</v>
      </c>
      <c r="G42" s="1107">
        <v>0</v>
      </c>
      <c r="H42" s="1107">
        <v>0</v>
      </c>
      <c r="I42" s="1107">
        <v>0</v>
      </c>
      <c r="J42" s="1107">
        <v>0</v>
      </c>
      <c r="K42" s="1107">
        <v>0</v>
      </c>
      <c r="L42" s="531">
        <v>0</v>
      </c>
      <c r="M42" s="1107">
        <v>1</v>
      </c>
      <c r="N42" s="1107">
        <v>0</v>
      </c>
      <c r="O42" s="1107">
        <v>1</v>
      </c>
      <c r="P42" s="1107">
        <v>0</v>
      </c>
      <c r="Q42" s="1144" t="s">
        <v>1269</v>
      </c>
      <c r="R42" s="1105">
        <v>10</v>
      </c>
      <c r="S42" s="1107">
        <v>0</v>
      </c>
      <c r="T42" s="1105">
        <v>0</v>
      </c>
      <c r="U42" s="1107">
        <v>300</v>
      </c>
      <c r="V42" s="1107">
        <v>0</v>
      </c>
      <c r="W42" s="1157"/>
      <c r="X42" s="67">
        <v>200</v>
      </c>
      <c r="Y42" s="1178">
        <v>2400</v>
      </c>
      <c r="Z42" s="154">
        <v>1400</v>
      </c>
      <c r="AA42" s="1177">
        <v>200</v>
      </c>
      <c r="AB42" s="1177">
        <v>200</v>
      </c>
      <c r="AC42" s="1177">
        <v>200</v>
      </c>
      <c r="AD42" s="1177">
        <v>100</v>
      </c>
      <c r="AE42" s="1177">
        <v>100</v>
      </c>
      <c r="AF42" s="1177">
        <v>200</v>
      </c>
      <c r="AG42" s="1177"/>
      <c r="AH42" s="1183">
        <f t="shared" ref="AH42:AH78" si="23">T42</f>
        <v>0</v>
      </c>
      <c r="AI42" s="67">
        <v>200</v>
      </c>
      <c r="AJ42" s="1184">
        <f t="shared" ref="AJ42:AJ78" si="24">U42</f>
        <v>300</v>
      </c>
      <c r="AK42" s="1177"/>
      <c r="AL42" s="1185">
        <f t="shared" ref="AL42:AL78" si="25">L42</f>
        <v>0</v>
      </c>
      <c r="AM42" s="316">
        <f t="shared" ref="AM42:AM78" si="26">V42</f>
        <v>0</v>
      </c>
      <c r="AN42" s="1177">
        <v>0</v>
      </c>
      <c r="AO42" s="1200">
        <v>0</v>
      </c>
      <c r="AP42" s="1200">
        <v>0</v>
      </c>
      <c r="AQ42" s="1033">
        <f t="shared" ref="AQ42:AQ78" si="27">SUM(Z42:AP42)</f>
        <v>2900</v>
      </c>
      <c r="AR42" s="1198">
        <f t="shared" ref="AR42:AR78" si="28">I42+J42+L42/2</f>
        <v>0</v>
      </c>
      <c r="AS42" s="1169">
        <f t="shared" ref="AS42:AS71" si="29">Y42/F42*AR42</f>
        <v>0</v>
      </c>
      <c r="AT42" s="1199">
        <f t="shared" ref="AT42:AT78" si="30">G42*2</f>
        <v>0</v>
      </c>
      <c r="AU42" s="1169">
        <f t="shared" ref="AU42:AU49" si="31">AA42/31*AT42</f>
        <v>0</v>
      </c>
      <c r="AV42" s="1177">
        <v>0</v>
      </c>
      <c r="AW42" s="1177">
        <v>0</v>
      </c>
      <c r="AX42" s="122">
        <f t="shared" ref="AX42:AX78" si="32">SUM(AS42:AW42)</f>
        <v>0</v>
      </c>
      <c r="AY42" s="122">
        <f t="shared" ref="AY42:AY64" si="33">AQ42-AX42</f>
        <v>2900</v>
      </c>
      <c r="AZ42" s="1217"/>
      <c r="BA42" s="1144" t="s">
        <v>1270</v>
      </c>
    </row>
    <row r="43" s="48" customFormat="1" ht="24" customHeight="1" spans="1:53">
      <c r="A43" s="1103">
        <f t="shared" si="22"/>
        <v>40</v>
      </c>
      <c r="B43" s="1130" t="s">
        <v>1271</v>
      </c>
      <c r="C43" s="1105" t="s">
        <v>958</v>
      </c>
      <c r="D43" s="1106">
        <v>45226</v>
      </c>
      <c r="E43" s="1105" t="s">
        <v>53</v>
      </c>
      <c r="F43" s="1107">
        <v>31</v>
      </c>
      <c r="G43" s="1107">
        <v>0</v>
      </c>
      <c r="H43" s="1107">
        <v>0</v>
      </c>
      <c r="I43" s="1107">
        <v>1</v>
      </c>
      <c r="J43" s="1107">
        <v>0</v>
      </c>
      <c r="K43" s="1107">
        <v>0</v>
      </c>
      <c r="L43" s="531">
        <v>0</v>
      </c>
      <c r="M43" s="1107">
        <v>0</v>
      </c>
      <c r="N43" s="1107">
        <v>1</v>
      </c>
      <c r="O43" s="1107">
        <v>1</v>
      </c>
      <c r="P43" s="1107">
        <v>0</v>
      </c>
      <c r="Q43" s="1144" t="s">
        <v>1272</v>
      </c>
      <c r="R43" s="1105">
        <v>10</v>
      </c>
      <c r="S43" s="1107">
        <v>10</v>
      </c>
      <c r="T43" s="1105">
        <v>0</v>
      </c>
      <c r="U43" s="1107">
        <v>290</v>
      </c>
      <c r="V43" s="1107">
        <v>100</v>
      </c>
      <c r="W43" s="1157"/>
      <c r="X43" s="67">
        <v>200</v>
      </c>
      <c r="Y43" s="1168">
        <v>3300</v>
      </c>
      <c r="Z43" s="122">
        <v>1500</v>
      </c>
      <c r="AA43" s="426">
        <v>400</v>
      </c>
      <c r="AB43" s="426">
        <v>300</v>
      </c>
      <c r="AC43" s="426">
        <v>200</v>
      </c>
      <c r="AD43" s="426">
        <v>200</v>
      </c>
      <c r="AE43" s="426">
        <v>200</v>
      </c>
      <c r="AF43" s="122">
        <v>500</v>
      </c>
      <c r="AG43" s="122"/>
      <c r="AH43" s="1183">
        <f t="shared" si="23"/>
        <v>0</v>
      </c>
      <c r="AI43" s="67">
        <v>200</v>
      </c>
      <c r="AJ43" s="1184">
        <f t="shared" si="24"/>
        <v>290</v>
      </c>
      <c r="AK43" s="1177"/>
      <c r="AL43" s="1185">
        <f t="shared" si="25"/>
        <v>0</v>
      </c>
      <c r="AM43" s="316">
        <f t="shared" si="26"/>
        <v>100</v>
      </c>
      <c r="AN43" s="1177">
        <v>0</v>
      </c>
      <c r="AO43" s="1200">
        <v>0</v>
      </c>
      <c r="AP43" s="1200">
        <v>0</v>
      </c>
      <c r="AQ43" s="1033">
        <f t="shared" si="27"/>
        <v>3890</v>
      </c>
      <c r="AR43" s="1198">
        <f t="shared" si="28"/>
        <v>1</v>
      </c>
      <c r="AS43" s="1169">
        <f t="shared" si="29"/>
        <v>106.451612903226</v>
      </c>
      <c r="AT43" s="1199">
        <f t="shared" si="30"/>
        <v>0</v>
      </c>
      <c r="AU43" s="1169">
        <f t="shared" si="31"/>
        <v>0</v>
      </c>
      <c r="AV43" s="1177">
        <v>0</v>
      </c>
      <c r="AW43" s="1177">
        <v>0</v>
      </c>
      <c r="AX43" s="122">
        <f t="shared" si="32"/>
        <v>106.451612903226</v>
      </c>
      <c r="AY43" s="122">
        <f t="shared" si="33"/>
        <v>3783.54838709677</v>
      </c>
      <c r="AZ43" s="1217"/>
      <c r="BA43" s="1144" t="s">
        <v>1273</v>
      </c>
    </row>
    <row r="44" s="48" customFormat="1" ht="24" customHeight="1" spans="1:53">
      <c r="A44" s="1103">
        <f t="shared" si="22"/>
        <v>41</v>
      </c>
      <c r="B44" s="1130" t="s">
        <v>1274</v>
      </c>
      <c r="C44" s="1105" t="s">
        <v>958</v>
      </c>
      <c r="D44" s="1106">
        <v>45254</v>
      </c>
      <c r="E44" s="1105" t="s">
        <v>53</v>
      </c>
      <c r="F44" s="1107">
        <v>31</v>
      </c>
      <c r="G44" s="1107">
        <v>0</v>
      </c>
      <c r="H44" s="1107">
        <v>0</v>
      </c>
      <c r="I44" s="1107">
        <v>0</v>
      </c>
      <c r="J44" s="1107">
        <v>0</v>
      </c>
      <c r="K44" s="1107">
        <v>0</v>
      </c>
      <c r="L44" s="531">
        <v>0</v>
      </c>
      <c r="M44" s="1107">
        <v>3</v>
      </c>
      <c r="N44" s="1107">
        <v>0</v>
      </c>
      <c r="O44" s="1107">
        <v>2</v>
      </c>
      <c r="P44" s="1107">
        <v>1</v>
      </c>
      <c r="Q44" s="1144" t="s">
        <v>1275</v>
      </c>
      <c r="R44" s="1105">
        <v>10</v>
      </c>
      <c r="S44" s="1107">
        <v>0</v>
      </c>
      <c r="T44" s="1105">
        <v>0</v>
      </c>
      <c r="U44" s="1107">
        <v>300</v>
      </c>
      <c r="V44" s="1107">
        <v>0</v>
      </c>
      <c r="W44" s="1157"/>
      <c r="X44" s="67">
        <v>200</v>
      </c>
      <c r="Y44" s="1168">
        <v>2700</v>
      </c>
      <c r="Z44" s="122">
        <v>1300</v>
      </c>
      <c r="AA44" s="426">
        <v>300</v>
      </c>
      <c r="AB44" s="426">
        <v>300</v>
      </c>
      <c r="AC44" s="426">
        <v>200</v>
      </c>
      <c r="AD44" s="426">
        <v>200</v>
      </c>
      <c r="AE44" s="426">
        <v>100</v>
      </c>
      <c r="AF44" s="122">
        <v>300</v>
      </c>
      <c r="AG44" s="1177"/>
      <c r="AH44" s="1183">
        <f t="shared" si="23"/>
        <v>0</v>
      </c>
      <c r="AI44" s="67">
        <v>200</v>
      </c>
      <c r="AJ44" s="1184">
        <f t="shared" si="24"/>
        <v>300</v>
      </c>
      <c r="AK44" s="1177"/>
      <c r="AL44" s="1185">
        <f t="shared" si="25"/>
        <v>0</v>
      </c>
      <c r="AM44" s="316">
        <f t="shared" si="26"/>
        <v>0</v>
      </c>
      <c r="AN44" s="1177">
        <v>0</v>
      </c>
      <c r="AO44" s="1200">
        <v>0</v>
      </c>
      <c r="AP44" s="1200">
        <v>0</v>
      </c>
      <c r="AQ44" s="1033">
        <f t="shared" si="27"/>
        <v>3200</v>
      </c>
      <c r="AR44" s="1198">
        <f t="shared" si="28"/>
        <v>0</v>
      </c>
      <c r="AS44" s="1169">
        <f t="shared" si="29"/>
        <v>0</v>
      </c>
      <c r="AT44" s="1199">
        <f t="shared" si="30"/>
        <v>0</v>
      </c>
      <c r="AU44" s="1169">
        <f t="shared" si="31"/>
        <v>0</v>
      </c>
      <c r="AV44" s="1177">
        <v>0</v>
      </c>
      <c r="AW44" s="1177">
        <v>0</v>
      </c>
      <c r="AX44" s="122">
        <f t="shared" si="32"/>
        <v>0</v>
      </c>
      <c r="AY44" s="122">
        <f t="shared" si="33"/>
        <v>3200</v>
      </c>
      <c r="AZ44" s="1217"/>
      <c r="BA44" s="1144" t="s">
        <v>1276</v>
      </c>
    </row>
    <row r="45" s="48" customFormat="1" ht="25" customHeight="1" spans="1:53">
      <c r="A45" s="1103">
        <f t="shared" si="22"/>
        <v>42</v>
      </c>
      <c r="B45" s="351" t="s">
        <v>1277</v>
      </c>
      <c r="C45" s="1105" t="s">
        <v>593</v>
      </c>
      <c r="D45" s="1106">
        <v>45348</v>
      </c>
      <c r="E45" s="1105" t="s">
        <v>53</v>
      </c>
      <c r="F45" s="1107">
        <v>31</v>
      </c>
      <c r="G45" s="1107">
        <v>0</v>
      </c>
      <c r="H45" s="1107">
        <v>0</v>
      </c>
      <c r="I45" s="1107">
        <v>2</v>
      </c>
      <c r="J45" s="1107">
        <v>0</v>
      </c>
      <c r="K45" s="1107">
        <v>0</v>
      </c>
      <c r="L45" s="531">
        <v>0</v>
      </c>
      <c r="M45" s="1107">
        <v>0</v>
      </c>
      <c r="N45" s="1107">
        <v>1</v>
      </c>
      <c r="O45" s="1107">
        <v>0</v>
      </c>
      <c r="P45" s="1107">
        <v>1</v>
      </c>
      <c r="Q45" s="1155" t="s">
        <v>1278</v>
      </c>
      <c r="R45" s="1105">
        <v>10</v>
      </c>
      <c r="S45" s="1107">
        <v>0</v>
      </c>
      <c r="T45" s="1105">
        <v>0</v>
      </c>
      <c r="U45" s="1107">
        <v>281</v>
      </c>
      <c r="V45" s="1107">
        <v>0</v>
      </c>
      <c r="W45" s="1157"/>
      <c r="X45" s="67">
        <v>200</v>
      </c>
      <c r="Y45" s="1178">
        <v>2400</v>
      </c>
      <c r="Z45" s="154">
        <v>1400</v>
      </c>
      <c r="AA45" s="1177">
        <v>200</v>
      </c>
      <c r="AB45" s="1177">
        <v>200</v>
      </c>
      <c r="AC45" s="1177">
        <v>200</v>
      </c>
      <c r="AD45" s="1177">
        <v>100</v>
      </c>
      <c r="AE45" s="1177">
        <v>100</v>
      </c>
      <c r="AF45" s="1177">
        <v>200</v>
      </c>
      <c r="AG45" s="1177"/>
      <c r="AH45" s="1183">
        <f t="shared" si="23"/>
        <v>0</v>
      </c>
      <c r="AI45" s="67">
        <v>200</v>
      </c>
      <c r="AJ45" s="1184">
        <f t="shared" si="24"/>
        <v>281</v>
      </c>
      <c r="AK45" s="1177"/>
      <c r="AL45" s="1185">
        <f t="shared" si="25"/>
        <v>0</v>
      </c>
      <c r="AM45" s="316">
        <f t="shared" si="26"/>
        <v>0</v>
      </c>
      <c r="AN45" s="1177">
        <v>0</v>
      </c>
      <c r="AO45" s="1200">
        <v>0</v>
      </c>
      <c r="AP45" s="1200">
        <v>0</v>
      </c>
      <c r="AQ45" s="1033">
        <f t="shared" si="27"/>
        <v>2881</v>
      </c>
      <c r="AR45" s="1198">
        <f t="shared" si="28"/>
        <v>2</v>
      </c>
      <c r="AS45" s="1169">
        <f t="shared" si="29"/>
        <v>154.838709677419</v>
      </c>
      <c r="AT45" s="1199">
        <f t="shared" si="30"/>
        <v>0</v>
      </c>
      <c r="AU45" s="1169">
        <f t="shared" si="31"/>
        <v>0</v>
      </c>
      <c r="AV45" s="1177">
        <v>0</v>
      </c>
      <c r="AW45" s="1177">
        <v>0</v>
      </c>
      <c r="AX45" s="122">
        <f t="shared" si="32"/>
        <v>154.838709677419</v>
      </c>
      <c r="AY45" s="122">
        <f t="shared" si="33"/>
        <v>2726.16129032258</v>
      </c>
      <c r="AZ45" s="1217"/>
      <c r="BA45" s="1155" t="s">
        <v>1279</v>
      </c>
    </row>
    <row r="46" s="48" customFormat="1" ht="25" customHeight="1" spans="1:53">
      <c r="A46" s="1103">
        <f t="shared" si="22"/>
        <v>43</v>
      </c>
      <c r="B46" s="351" t="s">
        <v>1280</v>
      </c>
      <c r="C46" s="1105" t="s">
        <v>593</v>
      </c>
      <c r="D46" s="1106">
        <v>45348</v>
      </c>
      <c r="E46" s="1105" t="s">
        <v>53</v>
      </c>
      <c r="F46" s="1107">
        <v>31</v>
      </c>
      <c r="G46" s="1107">
        <v>0</v>
      </c>
      <c r="H46" s="1107">
        <v>0</v>
      </c>
      <c r="I46" s="1107">
        <v>0</v>
      </c>
      <c r="J46" s="1107">
        <v>0</v>
      </c>
      <c r="K46" s="1107">
        <v>0</v>
      </c>
      <c r="L46" s="531">
        <v>0</v>
      </c>
      <c r="M46" s="1107">
        <v>0</v>
      </c>
      <c r="N46" s="1107">
        <v>2</v>
      </c>
      <c r="O46" s="1107">
        <v>0</v>
      </c>
      <c r="P46" s="1107">
        <v>2</v>
      </c>
      <c r="Q46" s="1155" t="s">
        <v>1281</v>
      </c>
      <c r="R46" s="1105">
        <v>10</v>
      </c>
      <c r="S46" s="1107">
        <v>0</v>
      </c>
      <c r="T46" s="1105">
        <v>0</v>
      </c>
      <c r="U46" s="1107">
        <v>300</v>
      </c>
      <c r="V46" s="1107">
        <v>0</v>
      </c>
      <c r="W46" s="1157"/>
      <c r="X46" s="67">
        <v>200</v>
      </c>
      <c r="Y46" s="1178">
        <v>2400</v>
      </c>
      <c r="Z46" s="154">
        <v>1400</v>
      </c>
      <c r="AA46" s="1177">
        <v>200</v>
      </c>
      <c r="AB46" s="1177">
        <v>200</v>
      </c>
      <c r="AC46" s="1177">
        <v>200</v>
      </c>
      <c r="AD46" s="1177">
        <v>100</v>
      </c>
      <c r="AE46" s="1177">
        <v>100</v>
      </c>
      <c r="AF46" s="1177">
        <v>200</v>
      </c>
      <c r="AG46" s="1177"/>
      <c r="AH46" s="1183">
        <f t="shared" si="23"/>
        <v>0</v>
      </c>
      <c r="AI46" s="67">
        <v>200</v>
      </c>
      <c r="AJ46" s="1184">
        <f t="shared" si="24"/>
        <v>300</v>
      </c>
      <c r="AK46" s="1177"/>
      <c r="AL46" s="1185">
        <f t="shared" si="25"/>
        <v>0</v>
      </c>
      <c r="AM46" s="316">
        <f t="shared" si="26"/>
        <v>0</v>
      </c>
      <c r="AN46" s="1177">
        <v>0</v>
      </c>
      <c r="AO46" s="1200">
        <v>0</v>
      </c>
      <c r="AP46" s="1200">
        <v>0</v>
      </c>
      <c r="AQ46" s="1033">
        <f t="shared" si="27"/>
        <v>2900</v>
      </c>
      <c r="AR46" s="1198">
        <f t="shared" si="28"/>
        <v>0</v>
      </c>
      <c r="AS46" s="1169">
        <f t="shared" si="29"/>
        <v>0</v>
      </c>
      <c r="AT46" s="1199">
        <f t="shared" si="30"/>
        <v>0</v>
      </c>
      <c r="AU46" s="1169">
        <f t="shared" si="31"/>
        <v>0</v>
      </c>
      <c r="AV46" s="1177">
        <v>0</v>
      </c>
      <c r="AW46" s="1177">
        <v>0</v>
      </c>
      <c r="AX46" s="122">
        <f t="shared" si="32"/>
        <v>0</v>
      </c>
      <c r="AY46" s="122">
        <f t="shared" si="33"/>
        <v>2900</v>
      </c>
      <c r="AZ46" s="1217"/>
      <c r="BA46" s="1155" t="s">
        <v>1282</v>
      </c>
    </row>
    <row r="47" s="48" customFormat="1" ht="25" customHeight="1" spans="1:53">
      <c r="A47" s="1103">
        <f t="shared" si="22"/>
        <v>44</v>
      </c>
      <c r="B47" s="351" t="s">
        <v>1283</v>
      </c>
      <c r="C47" s="1105" t="s">
        <v>593</v>
      </c>
      <c r="D47" s="1106">
        <v>45348</v>
      </c>
      <c r="E47" s="1105" t="s">
        <v>53</v>
      </c>
      <c r="F47" s="1107">
        <v>31</v>
      </c>
      <c r="G47" s="1107">
        <v>0</v>
      </c>
      <c r="H47" s="1107">
        <v>0</v>
      </c>
      <c r="I47" s="1107">
        <v>0</v>
      </c>
      <c r="J47" s="1107">
        <v>0</v>
      </c>
      <c r="K47" s="1107">
        <v>0</v>
      </c>
      <c r="L47" s="531">
        <v>0</v>
      </c>
      <c r="M47" s="1107">
        <v>0</v>
      </c>
      <c r="N47" s="1107">
        <v>1</v>
      </c>
      <c r="O47" s="1107">
        <v>0</v>
      </c>
      <c r="P47" s="1107">
        <v>1</v>
      </c>
      <c r="Q47" s="1155" t="s">
        <v>1284</v>
      </c>
      <c r="R47" s="1105">
        <v>10</v>
      </c>
      <c r="S47" s="1107">
        <v>0</v>
      </c>
      <c r="T47" s="1105">
        <v>0</v>
      </c>
      <c r="U47" s="1107">
        <v>300</v>
      </c>
      <c r="V47" s="1107">
        <v>0</v>
      </c>
      <c r="W47" s="1157"/>
      <c r="X47" s="67">
        <v>200</v>
      </c>
      <c r="Y47" s="1178">
        <v>2400</v>
      </c>
      <c r="Z47" s="154">
        <v>1400</v>
      </c>
      <c r="AA47" s="1177">
        <v>200</v>
      </c>
      <c r="AB47" s="1177">
        <v>200</v>
      </c>
      <c r="AC47" s="1177">
        <v>200</v>
      </c>
      <c r="AD47" s="1177">
        <v>100</v>
      </c>
      <c r="AE47" s="1177">
        <v>100</v>
      </c>
      <c r="AF47" s="1177">
        <v>200</v>
      </c>
      <c r="AG47" s="1177"/>
      <c r="AH47" s="1183">
        <f t="shared" si="23"/>
        <v>0</v>
      </c>
      <c r="AI47" s="67">
        <v>200</v>
      </c>
      <c r="AJ47" s="1184">
        <f t="shared" si="24"/>
        <v>300</v>
      </c>
      <c r="AK47" s="1177"/>
      <c r="AL47" s="1185">
        <f t="shared" si="25"/>
        <v>0</v>
      </c>
      <c r="AM47" s="316">
        <f t="shared" si="26"/>
        <v>0</v>
      </c>
      <c r="AN47" s="1177">
        <v>0</v>
      </c>
      <c r="AO47" s="1200">
        <v>0</v>
      </c>
      <c r="AP47" s="1200">
        <v>0</v>
      </c>
      <c r="AQ47" s="1033">
        <f t="shared" si="27"/>
        <v>2900</v>
      </c>
      <c r="AR47" s="1198">
        <f t="shared" si="28"/>
        <v>0</v>
      </c>
      <c r="AS47" s="1169">
        <f t="shared" si="29"/>
        <v>0</v>
      </c>
      <c r="AT47" s="1199">
        <f t="shared" si="30"/>
        <v>0</v>
      </c>
      <c r="AU47" s="1169">
        <f t="shared" si="31"/>
        <v>0</v>
      </c>
      <c r="AV47" s="1177">
        <v>0</v>
      </c>
      <c r="AW47" s="1177">
        <v>0</v>
      </c>
      <c r="AX47" s="122">
        <f t="shared" si="32"/>
        <v>0</v>
      </c>
      <c r="AY47" s="122">
        <f t="shared" si="33"/>
        <v>2900</v>
      </c>
      <c r="AZ47" s="1217"/>
      <c r="BA47" s="1155" t="s">
        <v>1285</v>
      </c>
    </row>
    <row r="48" s="48" customFormat="1" ht="25" customHeight="1" spans="1:53">
      <c r="A48" s="1103">
        <f t="shared" si="22"/>
        <v>45</v>
      </c>
      <c r="B48" s="351" t="s">
        <v>1286</v>
      </c>
      <c r="C48" s="1105" t="s">
        <v>593</v>
      </c>
      <c r="D48" s="1106">
        <v>45348</v>
      </c>
      <c r="E48" s="1105" t="s">
        <v>53</v>
      </c>
      <c r="F48" s="1107">
        <v>31</v>
      </c>
      <c r="G48" s="1107">
        <v>0</v>
      </c>
      <c r="H48" s="1107">
        <v>0</v>
      </c>
      <c r="I48" s="1107">
        <v>0</v>
      </c>
      <c r="J48" s="1107">
        <v>0</v>
      </c>
      <c r="K48" s="1107">
        <v>0</v>
      </c>
      <c r="L48" s="531">
        <v>0</v>
      </c>
      <c r="M48" s="1107">
        <v>0</v>
      </c>
      <c r="N48" s="1107">
        <v>1</v>
      </c>
      <c r="O48" s="1107">
        <v>0</v>
      </c>
      <c r="P48" s="1107">
        <v>1</v>
      </c>
      <c r="Q48" s="1155" t="s">
        <v>1287</v>
      </c>
      <c r="R48" s="1105">
        <v>10</v>
      </c>
      <c r="S48" s="1107">
        <v>0</v>
      </c>
      <c r="T48" s="1105">
        <v>0</v>
      </c>
      <c r="U48" s="1107">
        <v>300</v>
      </c>
      <c r="V48" s="1107">
        <v>0</v>
      </c>
      <c r="W48" s="1157"/>
      <c r="X48" s="67">
        <v>200</v>
      </c>
      <c r="Y48" s="1178">
        <v>2400</v>
      </c>
      <c r="Z48" s="154">
        <v>1400</v>
      </c>
      <c r="AA48" s="1177">
        <v>200</v>
      </c>
      <c r="AB48" s="1177">
        <v>200</v>
      </c>
      <c r="AC48" s="1177">
        <v>200</v>
      </c>
      <c r="AD48" s="1177">
        <v>100</v>
      </c>
      <c r="AE48" s="1177">
        <v>100</v>
      </c>
      <c r="AF48" s="1177">
        <v>200</v>
      </c>
      <c r="AG48" s="1177"/>
      <c r="AH48" s="1183">
        <f t="shared" si="23"/>
        <v>0</v>
      </c>
      <c r="AI48" s="67">
        <v>200</v>
      </c>
      <c r="AJ48" s="1184">
        <f t="shared" si="24"/>
        <v>300</v>
      </c>
      <c r="AK48" s="1177"/>
      <c r="AL48" s="1185">
        <f t="shared" si="25"/>
        <v>0</v>
      </c>
      <c r="AM48" s="316">
        <f t="shared" si="26"/>
        <v>0</v>
      </c>
      <c r="AN48" s="1177">
        <v>0</v>
      </c>
      <c r="AO48" s="1200">
        <v>0</v>
      </c>
      <c r="AP48" s="1200">
        <v>0</v>
      </c>
      <c r="AQ48" s="1033">
        <f t="shared" si="27"/>
        <v>2900</v>
      </c>
      <c r="AR48" s="1198">
        <f t="shared" si="28"/>
        <v>0</v>
      </c>
      <c r="AS48" s="1169">
        <f t="shared" si="29"/>
        <v>0</v>
      </c>
      <c r="AT48" s="1199">
        <f t="shared" si="30"/>
        <v>0</v>
      </c>
      <c r="AU48" s="1169">
        <f t="shared" si="31"/>
        <v>0</v>
      </c>
      <c r="AV48" s="1177">
        <v>0</v>
      </c>
      <c r="AW48" s="1177">
        <v>0</v>
      </c>
      <c r="AX48" s="122">
        <f t="shared" si="32"/>
        <v>0</v>
      </c>
      <c r="AY48" s="122">
        <f t="shared" si="33"/>
        <v>2900</v>
      </c>
      <c r="AZ48" s="1217"/>
      <c r="BA48" s="1155" t="s">
        <v>1288</v>
      </c>
    </row>
    <row r="49" s="48" customFormat="1" ht="25" customHeight="1" spans="1:53">
      <c r="A49" s="1103">
        <f t="shared" si="22"/>
        <v>46</v>
      </c>
      <c r="B49" s="351" t="s">
        <v>1289</v>
      </c>
      <c r="C49" s="1113" t="s">
        <v>1290</v>
      </c>
      <c r="D49" s="1106">
        <v>45292</v>
      </c>
      <c r="E49" s="1105" t="s">
        <v>1291</v>
      </c>
      <c r="F49" s="1107">
        <v>31</v>
      </c>
      <c r="G49" s="1107">
        <v>0</v>
      </c>
      <c r="H49" s="1107">
        <v>0</v>
      </c>
      <c r="I49" s="1107">
        <v>0</v>
      </c>
      <c r="J49" s="1107">
        <v>0</v>
      </c>
      <c r="K49" s="1107">
        <v>0</v>
      </c>
      <c r="L49" s="531">
        <v>0</v>
      </c>
      <c r="M49" s="1107">
        <v>0</v>
      </c>
      <c r="N49" s="1107">
        <v>0</v>
      </c>
      <c r="O49" s="1107">
        <v>0</v>
      </c>
      <c r="P49" s="1107">
        <v>0</v>
      </c>
      <c r="Q49" s="1144" t="s">
        <v>54</v>
      </c>
      <c r="R49" s="1105">
        <v>10</v>
      </c>
      <c r="S49" s="1107">
        <v>0</v>
      </c>
      <c r="T49" s="1105">
        <v>0</v>
      </c>
      <c r="U49" s="1107">
        <v>300</v>
      </c>
      <c r="V49" s="1107">
        <v>0</v>
      </c>
      <c r="W49" s="1157"/>
      <c r="X49" s="67">
        <v>200</v>
      </c>
      <c r="Y49" s="315">
        <v>2700</v>
      </c>
      <c r="Z49" s="154">
        <v>1400</v>
      </c>
      <c r="AA49" s="1173">
        <v>300</v>
      </c>
      <c r="AB49" s="1173">
        <v>300</v>
      </c>
      <c r="AC49" s="1177">
        <v>200</v>
      </c>
      <c r="AD49" s="1177">
        <v>50</v>
      </c>
      <c r="AE49" s="1177">
        <v>50</v>
      </c>
      <c r="AF49" s="1173">
        <v>400</v>
      </c>
      <c r="AG49" s="1177"/>
      <c r="AH49" s="1183">
        <f t="shared" si="23"/>
        <v>0</v>
      </c>
      <c r="AI49" s="67">
        <v>200</v>
      </c>
      <c r="AJ49" s="1184">
        <f t="shared" si="24"/>
        <v>300</v>
      </c>
      <c r="AK49" s="1177"/>
      <c r="AL49" s="1185">
        <f t="shared" si="25"/>
        <v>0</v>
      </c>
      <c r="AM49" s="316">
        <f t="shared" si="26"/>
        <v>0</v>
      </c>
      <c r="AN49" s="1177">
        <v>0</v>
      </c>
      <c r="AO49" s="1200">
        <v>0</v>
      </c>
      <c r="AP49" s="1200">
        <v>0</v>
      </c>
      <c r="AQ49" s="1033">
        <f t="shared" si="27"/>
        <v>3200</v>
      </c>
      <c r="AR49" s="1198">
        <f t="shared" si="28"/>
        <v>0</v>
      </c>
      <c r="AS49" s="1169">
        <f t="shared" si="29"/>
        <v>0</v>
      </c>
      <c r="AT49" s="1199">
        <f t="shared" si="30"/>
        <v>0</v>
      </c>
      <c r="AU49" s="1169">
        <f t="shared" si="31"/>
        <v>0</v>
      </c>
      <c r="AV49" s="1177">
        <v>0</v>
      </c>
      <c r="AW49" s="1177">
        <v>0</v>
      </c>
      <c r="AX49" s="122">
        <f t="shared" si="32"/>
        <v>0</v>
      </c>
      <c r="AY49" s="122">
        <f t="shared" si="33"/>
        <v>3200</v>
      </c>
      <c r="AZ49" s="1217"/>
      <c r="BA49" s="1144" t="s">
        <v>72</v>
      </c>
    </row>
    <row r="50" s="48" customFormat="1" ht="23" customHeight="1" spans="1:53">
      <c r="A50" s="1103">
        <f t="shared" ref="A50:A72" si="34">ROW()-3</f>
        <v>47</v>
      </c>
      <c r="B50" s="732" t="s">
        <v>1292</v>
      </c>
      <c r="C50" s="1113" t="s">
        <v>593</v>
      </c>
      <c r="D50" s="1106">
        <v>45354</v>
      </c>
      <c r="E50" s="1105" t="s">
        <v>53</v>
      </c>
      <c r="F50" s="1107">
        <v>31</v>
      </c>
      <c r="G50" s="1107">
        <v>0</v>
      </c>
      <c r="H50" s="1107">
        <v>0</v>
      </c>
      <c r="I50" s="1107">
        <v>0</v>
      </c>
      <c r="J50" s="1107">
        <v>0</v>
      </c>
      <c r="K50" s="1107">
        <v>0</v>
      </c>
      <c r="L50" s="531">
        <v>0</v>
      </c>
      <c r="M50" s="1107">
        <v>1</v>
      </c>
      <c r="N50" s="1107">
        <v>1</v>
      </c>
      <c r="O50" s="1107">
        <v>0</v>
      </c>
      <c r="P50" s="1107">
        <v>2</v>
      </c>
      <c r="Q50" s="1155" t="s">
        <v>1293</v>
      </c>
      <c r="R50" s="1105">
        <v>10</v>
      </c>
      <c r="S50" s="1107">
        <v>0</v>
      </c>
      <c r="T50" s="1105">
        <v>0</v>
      </c>
      <c r="U50" s="1107">
        <v>300</v>
      </c>
      <c r="V50" s="1107">
        <v>0</v>
      </c>
      <c r="W50" s="1157"/>
      <c r="X50" s="67">
        <v>200</v>
      </c>
      <c r="Y50" s="1178">
        <v>2400</v>
      </c>
      <c r="Z50" s="154">
        <v>1400</v>
      </c>
      <c r="AA50" s="1177">
        <v>200</v>
      </c>
      <c r="AB50" s="1177">
        <v>200</v>
      </c>
      <c r="AC50" s="1177">
        <v>200</v>
      </c>
      <c r="AD50" s="1177">
        <v>100</v>
      </c>
      <c r="AE50" s="1177">
        <v>100</v>
      </c>
      <c r="AF50" s="1177">
        <v>200</v>
      </c>
      <c r="AG50" s="1177"/>
      <c r="AH50" s="1183">
        <f t="shared" si="23"/>
        <v>0</v>
      </c>
      <c r="AI50" s="67">
        <v>200</v>
      </c>
      <c r="AJ50" s="1184">
        <f t="shared" si="24"/>
        <v>300</v>
      </c>
      <c r="AK50" s="1177"/>
      <c r="AL50" s="1185">
        <f t="shared" si="25"/>
        <v>0</v>
      </c>
      <c r="AM50" s="316">
        <f t="shared" si="26"/>
        <v>0</v>
      </c>
      <c r="AN50" s="1177">
        <v>0</v>
      </c>
      <c r="AO50" s="1200">
        <v>0</v>
      </c>
      <c r="AP50" s="1200">
        <v>0</v>
      </c>
      <c r="AQ50" s="1033">
        <f t="shared" si="27"/>
        <v>2900</v>
      </c>
      <c r="AR50" s="1198">
        <f t="shared" si="28"/>
        <v>0</v>
      </c>
      <c r="AS50" s="1169">
        <f t="shared" si="29"/>
        <v>0</v>
      </c>
      <c r="AT50" s="1199">
        <f t="shared" si="30"/>
        <v>0</v>
      </c>
      <c r="AU50" s="1169">
        <f t="shared" ref="AU50:AU78" si="35">AA50/31*AT50</f>
        <v>0</v>
      </c>
      <c r="AV50" s="1177">
        <v>0</v>
      </c>
      <c r="AW50" s="1177">
        <v>0</v>
      </c>
      <c r="AX50" s="122">
        <f t="shared" si="32"/>
        <v>0</v>
      </c>
      <c r="AY50" s="122">
        <f t="shared" si="33"/>
        <v>2900</v>
      </c>
      <c r="AZ50" s="1217"/>
      <c r="BA50" s="1155" t="s">
        <v>1294</v>
      </c>
    </row>
    <row r="51" s="48" customFormat="1" ht="23" customHeight="1" spans="1:53">
      <c r="A51" s="1103">
        <f t="shared" si="34"/>
        <v>48</v>
      </c>
      <c r="B51" s="732" t="s">
        <v>1295</v>
      </c>
      <c r="C51" s="1113" t="s">
        <v>593</v>
      </c>
      <c r="D51" s="1106">
        <v>45358</v>
      </c>
      <c r="E51" s="1105" t="s">
        <v>53</v>
      </c>
      <c r="F51" s="1107">
        <v>31</v>
      </c>
      <c r="G51" s="1107">
        <v>0</v>
      </c>
      <c r="H51" s="1107">
        <v>0</v>
      </c>
      <c r="I51" s="1107">
        <v>2</v>
      </c>
      <c r="J51" s="1107">
        <v>0</v>
      </c>
      <c r="K51" s="1107">
        <v>0</v>
      </c>
      <c r="L51" s="531">
        <v>0</v>
      </c>
      <c r="M51" s="1107">
        <v>0</v>
      </c>
      <c r="N51" s="1107">
        <v>1</v>
      </c>
      <c r="O51" s="1107">
        <v>0</v>
      </c>
      <c r="P51" s="1107">
        <v>1</v>
      </c>
      <c r="Q51" s="1155" t="s">
        <v>1296</v>
      </c>
      <c r="R51" s="1105">
        <v>10</v>
      </c>
      <c r="S51" s="1107">
        <v>0</v>
      </c>
      <c r="T51" s="1105">
        <v>0</v>
      </c>
      <c r="U51" s="1107">
        <v>281</v>
      </c>
      <c r="V51" s="1107">
        <v>0</v>
      </c>
      <c r="W51" s="1154"/>
      <c r="X51" s="67">
        <v>200</v>
      </c>
      <c r="Y51" s="1178">
        <v>2400</v>
      </c>
      <c r="Z51" s="154">
        <v>1400</v>
      </c>
      <c r="AA51" s="1177">
        <v>200</v>
      </c>
      <c r="AB51" s="1177">
        <v>200</v>
      </c>
      <c r="AC51" s="1177">
        <v>200</v>
      </c>
      <c r="AD51" s="1177">
        <v>100</v>
      </c>
      <c r="AE51" s="1177">
        <v>100</v>
      </c>
      <c r="AF51" s="1177">
        <v>200</v>
      </c>
      <c r="AG51" s="1177"/>
      <c r="AH51" s="1183">
        <f t="shared" si="23"/>
        <v>0</v>
      </c>
      <c r="AI51" s="67">
        <v>200</v>
      </c>
      <c r="AJ51" s="1184">
        <f t="shared" si="24"/>
        <v>281</v>
      </c>
      <c r="AK51" s="1177"/>
      <c r="AL51" s="1185">
        <f t="shared" si="25"/>
        <v>0</v>
      </c>
      <c r="AM51" s="316">
        <f t="shared" si="26"/>
        <v>0</v>
      </c>
      <c r="AN51" s="1177">
        <v>0</v>
      </c>
      <c r="AO51" s="1200">
        <v>0</v>
      </c>
      <c r="AP51" s="1200">
        <v>0</v>
      </c>
      <c r="AQ51" s="1033">
        <f t="shared" si="27"/>
        <v>2881</v>
      </c>
      <c r="AR51" s="1198">
        <f t="shared" si="28"/>
        <v>2</v>
      </c>
      <c r="AS51" s="1169">
        <f t="shared" si="29"/>
        <v>154.838709677419</v>
      </c>
      <c r="AT51" s="1199">
        <f t="shared" si="30"/>
        <v>0</v>
      </c>
      <c r="AU51" s="1169">
        <f t="shared" si="35"/>
        <v>0</v>
      </c>
      <c r="AV51" s="1177">
        <v>0</v>
      </c>
      <c r="AW51" s="1177">
        <v>0</v>
      </c>
      <c r="AX51" s="122">
        <f t="shared" si="32"/>
        <v>154.838709677419</v>
      </c>
      <c r="AY51" s="122">
        <f t="shared" si="33"/>
        <v>2726.16129032258</v>
      </c>
      <c r="AZ51" s="1217"/>
      <c r="BA51" s="1155" t="s">
        <v>1297</v>
      </c>
    </row>
    <row r="52" s="48" customFormat="1" ht="24" customHeight="1" spans="1:53">
      <c r="A52" s="1103">
        <f t="shared" si="34"/>
        <v>49</v>
      </c>
      <c r="B52" s="732" t="s">
        <v>1298</v>
      </c>
      <c r="C52" s="1113" t="s">
        <v>462</v>
      </c>
      <c r="D52" s="1106">
        <v>45352</v>
      </c>
      <c r="E52" s="1105" t="s">
        <v>53</v>
      </c>
      <c r="F52" s="1107">
        <v>31</v>
      </c>
      <c r="G52" s="1107">
        <v>0</v>
      </c>
      <c r="H52" s="1107">
        <v>0</v>
      </c>
      <c r="I52" s="1107">
        <v>0</v>
      </c>
      <c r="J52" s="1107">
        <v>0</v>
      </c>
      <c r="K52" s="1107">
        <v>0</v>
      </c>
      <c r="L52" s="534">
        <v>0</v>
      </c>
      <c r="M52" s="1107">
        <v>2</v>
      </c>
      <c r="N52" s="1107">
        <v>0</v>
      </c>
      <c r="O52" s="1107">
        <v>1</v>
      </c>
      <c r="P52" s="1107">
        <v>1</v>
      </c>
      <c r="Q52" s="1144" t="s">
        <v>1299</v>
      </c>
      <c r="R52" s="1105">
        <v>10</v>
      </c>
      <c r="S52" s="1107">
        <v>2</v>
      </c>
      <c r="T52" s="1105">
        <v>0</v>
      </c>
      <c r="U52" s="1107">
        <v>300</v>
      </c>
      <c r="V52" s="1107">
        <v>20</v>
      </c>
      <c r="W52" s="1157"/>
      <c r="X52" s="67">
        <v>200</v>
      </c>
      <c r="Y52" s="1178">
        <v>2400</v>
      </c>
      <c r="Z52" s="154">
        <v>1400</v>
      </c>
      <c r="AA52" s="1177">
        <v>200</v>
      </c>
      <c r="AB52" s="1177">
        <v>200</v>
      </c>
      <c r="AC52" s="1177">
        <v>200</v>
      </c>
      <c r="AD52" s="1177">
        <v>100</v>
      </c>
      <c r="AE52" s="1177">
        <v>100</v>
      </c>
      <c r="AF52" s="1177">
        <v>200</v>
      </c>
      <c r="AG52" s="1177"/>
      <c r="AH52" s="1183">
        <f t="shared" si="23"/>
        <v>0</v>
      </c>
      <c r="AI52" s="67">
        <v>200</v>
      </c>
      <c r="AJ52" s="1184">
        <f t="shared" si="24"/>
        <v>300</v>
      </c>
      <c r="AK52" s="1177"/>
      <c r="AL52" s="1185">
        <f t="shared" si="25"/>
        <v>0</v>
      </c>
      <c r="AM52" s="316">
        <f t="shared" si="26"/>
        <v>20</v>
      </c>
      <c r="AN52" s="1177">
        <v>0</v>
      </c>
      <c r="AO52" s="1200">
        <v>0</v>
      </c>
      <c r="AP52" s="1200">
        <v>0</v>
      </c>
      <c r="AQ52" s="1033">
        <f t="shared" si="27"/>
        <v>2920</v>
      </c>
      <c r="AR52" s="1198">
        <f t="shared" si="28"/>
        <v>0</v>
      </c>
      <c r="AS52" s="1169">
        <f t="shared" si="29"/>
        <v>0</v>
      </c>
      <c r="AT52" s="1199">
        <f t="shared" si="30"/>
        <v>0</v>
      </c>
      <c r="AU52" s="1169">
        <f t="shared" si="35"/>
        <v>0</v>
      </c>
      <c r="AV52" s="1177">
        <v>0</v>
      </c>
      <c r="AW52" s="1177">
        <v>0</v>
      </c>
      <c r="AX52" s="122">
        <f t="shared" si="32"/>
        <v>0</v>
      </c>
      <c r="AY52" s="122">
        <f t="shared" si="33"/>
        <v>2920</v>
      </c>
      <c r="AZ52" s="1217"/>
      <c r="BA52" s="1144" t="s">
        <v>1300</v>
      </c>
    </row>
    <row r="53" s="48" customFormat="1" ht="23" customHeight="1" spans="1:53">
      <c r="A53" s="1103">
        <f t="shared" si="34"/>
        <v>50</v>
      </c>
      <c r="B53" s="732" t="s">
        <v>1301</v>
      </c>
      <c r="C53" s="1113" t="s">
        <v>546</v>
      </c>
      <c r="D53" s="1106">
        <v>45363</v>
      </c>
      <c r="E53" s="1105" t="s">
        <v>53</v>
      </c>
      <c r="F53" s="1107">
        <v>31</v>
      </c>
      <c r="G53" s="1107">
        <v>0</v>
      </c>
      <c r="H53" s="1107">
        <v>0</v>
      </c>
      <c r="I53" s="1107">
        <v>0</v>
      </c>
      <c r="J53" s="1107">
        <v>0</v>
      </c>
      <c r="K53" s="1107">
        <v>0</v>
      </c>
      <c r="L53" s="1138">
        <v>0</v>
      </c>
      <c r="M53" s="1107">
        <v>0</v>
      </c>
      <c r="N53" s="1107">
        <v>0</v>
      </c>
      <c r="O53" s="1107">
        <v>0</v>
      </c>
      <c r="P53" s="1107">
        <v>0</v>
      </c>
      <c r="Q53" s="1144" t="s">
        <v>54</v>
      </c>
      <c r="R53" s="1105">
        <v>10</v>
      </c>
      <c r="S53" s="1107">
        <v>0</v>
      </c>
      <c r="T53" s="1105">
        <v>0</v>
      </c>
      <c r="U53" s="1107">
        <v>300</v>
      </c>
      <c r="V53" s="1107">
        <v>0</v>
      </c>
      <c r="W53" s="1157"/>
      <c r="X53" s="67">
        <v>200</v>
      </c>
      <c r="Y53" s="1178">
        <v>2400</v>
      </c>
      <c r="Z53" s="154">
        <v>1400</v>
      </c>
      <c r="AA53" s="1177">
        <v>200</v>
      </c>
      <c r="AB53" s="1177">
        <v>200</v>
      </c>
      <c r="AC53" s="1177">
        <v>200</v>
      </c>
      <c r="AD53" s="1177">
        <v>100</v>
      </c>
      <c r="AE53" s="1177">
        <v>100</v>
      </c>
      <c r="AF53" s="1177">
        <v>200</v>
      </c>
      <c r="AG53" s="1177"/>
      <c r="AH53" s="1183">
        <f t="shared" si="23"/>
        <v>0</v>
      </c>
      <c r="AI53" s="67">
        <v>200</v>
      </c>
      <c r="AJ53" s="1184">
        <f t="shared" si="24"/>
        <v>300</v>
      </c>
      <c r="AK53" s="1177"/>
      <c r="AL53" s="1185">
        <f t="shared" si="25"/>
        <v>0</v>
      </c>
      <c r="AM53" s="316">
        <f t="shared" si="26"/>
        <v>0</v>
      </c>
      <c r="AN53" s="1177">
        <v>0</v>
      </c>
      <c r="AO53" s="1200">
        <v>0</v>
      </c>
      <c r="AP53" s="1200">
        <v>0</v>
      </c>
      <c r="AQ53" s="1033">
        <f t="shared" si="27"/>
        <v>2900</v>
      </c>
      <c r="AR53" s="1198">
        <f t="shared" si="28"/>
        <v>0</v>
      </c>
      <c r="AS53" s="1169">
        <f t="shared" si="29"/>
        <v>0</v>
      </c>
      <c r="AT53" s="1199">
        <f t="shared" si="30"/>
        <v>0</v>
      </c>
      <c r="AU53" s="1169">
        <f t="shared" si="35"/>
        <v>0</v>
      </c>
      <c r="AV53" s="1177">
        <v>0</v>
      </c>
      <c r="AW53" s="1177">
        <v>0</v>
      </c>
      <c r="AX53" s="122">
        <f t="shared" si="32"/>
        <v>0</v>
      </c>
      <c r="AY53" s="122">
        <f t="shared" si="33"/>
        <v>2900</v>
      </c>
      <c r="AZ53" s="1217"/>
      <c r="BA53" s="1144" t="s">
        <v>72</v>
      </c>
    </row>
    <row r="54" s="48" customFormat="1" ht="23" customHeight="1" spans="1:53">
      <c r="A54" s="1103">
        <f t="shared" si="34"/>
        <v>51</v>
      </c>
      <c r="B54" s="732" t="s">
        <v>1302</v>
      </c>
      <c r="C54" s="1105" t="s">
        <v>958</v>
      </c>
      <c r="D54" s="1106">
        <v>45379</v>
      </c>
      <c r="E54" s="1105" t="s">
        <v>53</v>
      </c>
      <c r="F54" s="1107">
        <v>31</v>
      </c>
      <c r="G54" s="1107">
        <v>0</v>
      </c>
      <c r="H54" s="1107">
        <v>0</v>
      </c>
      <c r="I54" s="1107">
        <v>0</v>
      </c>
      <c r="J54" s="1107">
        <v>0</v>
      </c>
      <c r="K54" s="1107">
        <v>0</v>
      </c>
      <c r="L54" s="1138">
        <v>0</v>
      </c>
      <c r="M54" s="1107">
        <v>1</v>
      </c>
      <c r="N54" s="1107">
        <v>1</v>
      </c>
      <c r="O54" s="1107">
        <v>1</v>
      </c>
      <c r="P54" s="1107">
        <v>1</v>
      </c>
      <c r="Q54" s="1144" t="s">
        <v>1303</v>
      </c>
      <c r="R54" s="1105">
        <v>10</v>
      </c>
      <c r="S54" s="1107">
        <v>0</v>
      </c>
      <c r="T54" s="1105">
        <v>0</v>
      </c>
      <c r="U54" s="1107">
        <v>300</v>
      </c>
      <c r="V54" s="1107">
        <v>0</v>
      </c>
      <c r="W54" s="1157"/>
      <c r="X54" s="67">
        <v>200</v>
      </c>
      <c r="Y54" s="1168">
        <v>3200</v>
      </c>
      <c r="Z54" s="122">
        <v>1500</v>
      </c>
      <c r="AA54" s="426">
        <v>300</v>
      </c>
      <c r="AB54" s="426">
        <v>300</v>
      </c>
      <c r="AC54" s="426">
        <v>200</v>
      </c>
      <c r="AD54" s="426">
        <v>200</v>
      </c>
      <c r="AE54" s="426">
        <v>200</v>
      </c>
      <c r="AF54" s="122">
        <v>500</v>
      </c>
      <c r="AG54" s="1177"/>
      <c r="AH54" s="1183">
        <f t="shared" si="23"/>
        <v>0</v>
      </c>
      <c r="AI54" s="67">
        <v>200</v>
      </c>
      <c r="AJ54" s="1184">
        <f t="shared" si="24"/>
        <v>300</v>
      </c>
      <c r="AK54" s="1177"/>
      <c r="AL54" s="1185">
        <f t="shared" si="25"/>
        <v>0</v>
      </c>
      <c r="AM54" s="316">
        <f t="shared" si="26"/>
        <v>0</v>
      </c>
      <c r="AN54" s="1177">
        <v>0</v>
      </c>
      <c r="AO54" s="1200">
        <v>0</v>
      </c>
      <c r="AP54" s="1200">
        <v>0</v>
      </c>
      <c r="AQ54" s="1033">
        <f t="shared" si="27"/>
        <v>3700</v>
      </c>
      <c r="AR54" s="1198">
        <f t="shared" si="28"/>
        <v>0</v>
      </c>
      <c r="AS54" s="1169">
        <f t="shared" si="29"/>
        <v>0</v>
      </c>
      <c r="AT54" s="1199">
        <f t="shared" si="30"/>
        <v>0</v>
      </c>
      <c r="AU54" s="1169">
        <f t="shared" si="35"/>
        <v>0</v>
      </c>
      <c r="AV54" s="1177">
        <v>0</v>
      </c>
      <c r="AW54" s="1177">
        <v>0</v>
      </c>
      <c r="AX54" s="122">
        <f t="shared" si="32"/>
        <v>0</v>
      </c>
      <c r="AY54" s="122">
        <f t="shared" si="33"/>
        <v>3700</v>
      </c>
      <c r="AZ54" s="1217"/>
      <c r="BA54" s="1144" t="s">
        <v>1304</v>
      </c>
    </row>
    <row r="55" s="48" customFormat="1" ht="23" customHeight="1" spans="1:53">
      <c r="A55" s="1103">
        <f t="shared" si="34"/>
        <v>52</v>
      </c>
      <c r="B55" s="732" t="s">
        <v>1305</v>
      </c>
      <c r="C55" s="1105" t="s">
        <v>958</v>
      </c>
      <c r="D55" s="1106">
        <v>45366</v>
      </c>
      <c r="E55" s="1105" t="s">
        <v>53</v>
      </c>
      <c r="F55" s="1107">
        <v>31</v>
      </c>
      <c r="G55" s="1107">
        <v>0</v>
      </c>
      <c r="H55" s="1107">
        <v>0</v>
      </c>
      <c r="I55" s="1107">
        <v>0</v>
      </c>
      <c r="J55" s="1107">
        <v>0</v>
      </c>
      <c r="K55" s="1107">
        <v>0</v>
      </c>
      <c r="L55" s="1138">
        <v>0</v>
      </c>
      <c r="M55" s="1107">
        <v>0</v>
      </c>
      <c r="N55" s="1107">
        <v>0</v>
      </c>
      <c r="O55" s="1107">
        <v>0</v>
      </c>
      <c r="P55" s="1107">
        <v>0</v>
      </c>
      <c r="Q55" s="1144" t="s">
        <v>54</v>
      </c>
      <c r="R55" s="1105">
        <v>10</v>
      </c>
      <c r="S55" s="1107">
        <v>0</v>
      </c>
      <c r="T55" s="1105">
        <v>0</v>
      </c>
      <c r="U55" s="1107">
        <v>300</v>
      </c>
      <c r="V55" s="1107">
        <v>0</v>
      </c>
      <c r="W55" s="1157"/>
      <c r="X55" s="67">
        <v>200</v>
      </c>
      <c r="Y55" s="1168">
        <v>3200</v>
      </c>
      <c r="Z55" s="122">
        <v>1500</v>
      </c>
      <c r="AA55" s="426">
        <v>300</v>
      </c>
      <c r="AB55" s="426">
        <v>300</v>
      </c>
      <c r="AC55" s="426">
        <v>200</v>
      </c>
      <c r="AD55" s="426">
        <v>200</v>
      </c>
      <c r="AE55" s="426">
        <v>200</v>
      </c>
      <c r="AF55" s="122">
        <v>500</v>
      </c>
      <c r="AG55" s="1177"/>
      <c r="AH55" s="1183">
        <f t="shared" si="23"/>
        <v>0</v>
      </c>
      <c r="AI55" s="67">
        <v>200</v>
      </c>
      <c r="AJ55" s="1184">
        <f t="shared" si="24"/>
        <v>300</v>
      </c>
      <c r="AK55" s="1177"/>
      <c r="AL55" s="1185">
        <f t="shared" si="25"/>
        <v>0</v>
      </c>
      <c r="AM55" s="316">
        <f t="shared" si="26"/>
        <v>0</v>
      </c>
      <c r="AN55" s="1177">
        <v>0</v>
      </c>
      <c r="AO55" s="1200">
        <v>0</v>
      </c>
      <c r="AP55" s="1200">
        <v>0</v>
      </c>
      <c r="AQ55" s="1033">
        <f t="shared" si="27"/>
        <v>3700</v>
      </c>
      <c r="AR55" s="1198">
        <f t="shared" si="28"/>
        <v>0</v>
      </c>
      <c r="AS55" s="1169">
        <f t="shared" si="29"/>
        <v>0</v>
      </c>
      <c r="AT55" s="1199">
        <f t="shared" si="30"/>
        <v>0</v>
      </c>
      <c r="AU55" s="1169">
        <f t="shared" si="35"/>
        <v>0</v>
      </c>
      <c r="AV55" s="1177">
        <v>0</v>
      </c>
      <c r="AW55" s="1177">
        <v>0</v>
      </c>
      <c r="AX55" s="122">
        <f t="shared" si="32"/>
        <v>0</v>
      </c>
      <c r="AY55" s="122">
        <f t="shared" si="33"/>
        <v>3700</v>
      </c>
      <c r="AZ55" s="1217"/>
      <c r="BA55" s="1144" t="s">
        <v>72</v>
      </c>
    </row>
    <row r="56" s="48" customFormat="1" customHeight="1" spans="1:53">
      <c r="A56" s="1103">
        <f t="shared" si="34"/>
        <v>53</v>
      </c>
      <c r="B56" s="732" t="s">
        <v>1306</v>
      </c>
      <c r="C56" s="1113" t="s">
        <v>425</v>
      </c>
      <c r="D56" s="1106">
        <v>45376</v>
      </c>
      <c r="E56" s="1105" t="s">
        <v>53</v>
      </c>
      <c r="F56" s="1107">
        <v>31</v>
      </c>
      <c r="G56" s="1107">
        <v>0</v>
      </c>
      <c r="H56" s="1107">
        <v>0</v>
      </c>
      <c r="I56" s="1107">
        <v>0</v>
      </c>
      <c r="J56" s="1107">
        <v>0</v>
      </c>
      <c r="K56" s="1107">
        <v>0</v>
      </c>
      <c r="L56" s="1138">
        <v>0</v>
      </c>
      <c r="M56" s="1107">
        <v>0</v>
      </c>
      <c r="N56" s="1107">
        <v>0</v>
      </c>
      <c r="O56" s="1107">
        <v>0</v>
      </c>
      <c r="P56" s="1107">
        <v>0</v>
      </c>
      <c r="Q56" s="1144" t="s">
        <v>54</v>
      </c>
      <c r="R56" s="1105">
        <v>10</v>
      </c>
      <c r="S56" s="1107">
        <v>20</v>
      </c>
      <c r="T56" s="1105">
        <v>0</v>
      </c>
      <c r="U56" s="1107">
        <v>300</v>
      </c>
      <c r="V56" s="1107">
        <v>200</v>
      </c>
      <c r="W56" s="1157"/>
      <c r="X56" s="67">
        <v>200</v>
      </c>
      <c r="Y56" s="1168">
        <v>2300</v>
      </c>
      <c r="Z56" s="154">
        <v>1300</v>
      </c>
      <c r="AA56" s="1173">
        <v>300</v>
      </c>
      <c r="AB56" s="1173">
        <v>300</v>
      </c>
      <c r="AC56" s="1173">
        <v>0</v>
      </c>
      <c r="AD56" s="1173">
        <v>0</v>
      </c>
      <c r="AE56" s="1173">
        <v>0</v>
      </c>
      <c r="AF56" s="1173">
        <v>400</v>
      </c>
      <c r="AG56" s="1177"/>
      <c r="AH56" s="1183">
        <f t="shared" si="23"/>
        <v>0</v>
      </c>
      <c r="AI56" s="67">
        <v>200</v>
      </c>
      <c r="AJ56" s="1184">
        <f t="shared" si="24"/>
        <v>300</v>
      </c>
      <c r="AK56" s="1177"/>
      <c r="AL56" s="1185">
        <f t="shared" si="25"/>
        <v>0</v>
      </c>
      <c r="AM56" s="316">
        <f t="shared" si="26"/>
        <v>200</v>
      </c>
      <c r="AN56" s="1177">
        <v>0</v>
      </c>
      <c r="AO56" s="1200">
        <v>0</v>
      </c>
      <c r="AP56" s="1200">
        <v>0</v>
      </c>
      <c r="AQ56" s="1033">
        <f t="shared" si="27"/>
        <v>3000</v>
      </c>
      <c r="AR56" s="1198">
        <f t="shared" si="28"/>
        <v>0</v>
      </c>
      <c r="AS56" s="1169">
        <f t="shared" si="29"/>
        <v>0</v>
      </c>
      <c r="AT56" s="1199">
        <f t="shared" si="30"/>
        <v>0</v>
      </c>
      <c r="AU56" s="1169">
        <f t="shared" si="35"/>
        <v>0</v>
      </c>
      <c r="AV56" s="1177">
        <v>0</v>
      </c>
      <c r="AW56" s="1177">
        <v>0</v>
      </c>
      <c r="AX56" s="122">
        <f t="shared" si="32"/>
        <v>0</v>
      </c>
      <c r="AY56" s="122">
        <f t="shared" si="33"/>
        <v>3000</v>
      </c>
      <c r="AZ56" s="1217"/>
      <c r="BA56" s="1144" t="s">
        <v>72</v>
      </c>
    </row>
    <row r="57" s="48" customFormat="1" ht="24" customHeight="1" spans="1:53">
      <c r="A57" s="1103">
        <f t="shared" si="34"/>
        <v>54</v>
      </c>
      <c r="B57" s="732" t="s">
        <v>1307</v>
      </c>
      <c r="C57" s="1113" t="s">
        <v>425</v>
      </c>
      <c r="D57" s="1106">
        <v>45379</v>
      </c>
      <c r="E57" s="1105" t="s">
        <v>53</v>
      </c>
      <c r="F57" s="1107">
        <v>31</v>
      </c>
      <c r="G57" s="1107">
        <v>0</v>
      </c>
      <c r="H57" s="1107">
        <v>0</v>
      </c>
      <c r="I57" s="1107">
        <v>0</v>
      </c>
      <c r="J57" s="1107">
        <v>0</v>
      </c>
      <c r="K57" s="1107">
        <v>0</v>
      </c>
      <c r="L57" s="1138">
        <v>0</v>
      </c>
      <c r="M57" s="1107">
        <v>3</v>
      </c>
      <c r="N57" s="1107">
        <v>0</v>
      </c>
      <c r="O57" s="1107">
        <v>0</v>
      </c>
      <c r="P57" s="1107">
        <v>3</v>
      </c>
      <c r="Q57" s="1144" t="s">
        <v>54</v>
      </c>
      <c r="R57" s="1105">
        <v>10</v>
      </c>
      <c r="S57" s="1107">
        <v>0</v>
      </c>
      <c r="T57" s="1105">
        <v>0</v>
      </c>
      <c r="U57" s="1107">
        <v>300</v>
      </c>
      <c r="V57" s="1107">
        <v>0</v>
      </c>
      <c r="W57" s="1157"/>
      <c r="X57" s="67">
        <v>200</v>
      </c>
      <c r="Y57" s="1178">
        <v>2200</v>
      </c>
      <c r="Z57" s="154">
        <v>1200</v>
      </c>
      <c r="AA57" s="1177">
        <v>200</v>
      </c>
      <c r="AB57" s="1177">
        <v>200</v>
      </c>
      <c r="AC57" s="1177">
        <v>200</v>
      </c>
      <c r="AD57" s="1177">
        <v>100</v>
      </c>
      <c r="AE57" s="1177">
        <v>100</v>
      </c>
      <c r="AF57" s="1177">
        <v>200</v>
      </c>
      <c r="AG57" s="1177"/>
      <c r="AH57" s="1183">
        <f t="shared" si="23"/>
        <v>0</v>
      </c>
      <c r="AI57" s="67">
        <v>200</v>
      </c>
      <c r="AJ57" s="1184">
        <f t="shared" si="24"/>
        <v>300</v>
      </c>
      <c r="AK57" s="1177"/>
      <c r="AL57" s="1185">
        <f t="shared" si="25"/>
        <v>0</v>
      </c>
      <c r="AM57" s="316">
        <f t="shared" si="26"/>
        <v>0</v>
      </c>
      <c r="AN57" s="1177">
        <v>0</v>
      </c>
      <c r="AO57" s="1200">
        <v>0</v>
      </c>
      <c r="AP57" s="1200">
        <v>0</v>
      </c>
      <c r="AQ57" s="1033">
        <f t="shared" si="27"/>
        <v>2700</v>
      </c>
      <c r="AR57" s="1198">
        <f t="shared" si="28"/>
        <v>0</v>
      </c>
      <c r="AS57" s="1169">
        <f t="shared" si="29"/>
        <v>0</v>
      </c>
      <c r="AT57" s="1199">
        <f t="shared" si="30"/>
        <v>0</v>
      </c>
      <c r="AU57" s="1169">
        <f t="shared" si="35"/>
        <v>0</v>
      </c>
      <c r="AV57" s="1177">
        <v>0</v>
      </c>
      <c r="AW57" s="1177">
        <v>0</v>
      </c>
      <c r="AX57" s="122">
        <f t="shared" si="32"/>
        <v>0</v>
      </c>
      <c r="AY57" s="122">
        <f t="shared" si="33"/>
        <v>2700</v>
      </c>
      <c r="AZ57" s="1217"/>
      <c r="BA57" s="1144" t="s">
        <v>72</v>
      </c>
    </row>
    <row r="58" s="48" customFormat="1" ht="24" customHeight="1" spans="1:54">
      <c r="A58" s="1103">
        <f t="shared" si="34"/>
        <v>55</v>
      </c>
      <c r="B58" s="732" t="s">
        <v>1308</v>
      </c>
      <c r="C58" s="1113" t="s">
        <v>425</v>
      </c>
      <c r="D58" s="1106">
        <v>45377</v>
      </c>
      <c r="E58" s="1105" t="s">
        <v>53</v>
      </c>
      <c r="F58" s="1107">
        <v>31</v>
      </c>
      <c r="G58" s="1107">
        <v>0</v>
      </c>
      <c r="H58" s="1107">
        <v>0</v>
      </c>
      <c r="I58" s="1107">
        <v>0</v>
      </c>
      <c r="J58" s="1107">
        <v>0</v>
      </c>
      <c r="K58" s="1107">
        <v>0</v>
      </c>
      <c r="L58" s="1138">
        <v>0</v>
      </c>
      <c r="M58" s="1107">
        <v>3.5</v>
      </c>
      <c r="N58" s="1107">
        <v>0</v>
      </c>
      <c r="O58" s="1107">
        <v>0</v>
      </c>
      <c r="P58" s="1107">
        <v>3.5</v>
      </c>
      <c r="Q58" s="1144" t="s">
        <v>54</v>
      </c>
      <c r="R58" s="1105">
        <v>10</v>
      </c>
      <c r="S58" s="1107">
        <v>10</v>
      </c>
      <c r="T58" s="1105">
        <v>0</v>
      </c>
      <c r="U58" s="1107">
        <v>300</v>
      </c>
      <c r="V58" s="1107">
        <v>100</v>
      </c>
      <c r="W58" s="1157"/>
      <c r="X58" s="67">
        <v>0</v>
      </c>
      <c r="Y58" s="1178">
        <v>2200</v>
      </c>
      <c r="Z58" s="154">
        <v>1200</v>
      </c>
      <c r="AA58" s="1177">
        <v>200</v>
      </c>
      <c r="AB58" s="1177">
        <v>200</v>
      </c>
      <c r="AC58" s="1177">
        <v>200</v>
      </c>
      <c r="AD58" s="1177">
        <v>100</v>
      </c>
      <c r="AE58" s="1177">
        <v>100</v>
      </c>
      <c r="AF58" s="1177">
        <v>200</v>
      </c>
      <c r="AG58" s="1177"/>
      <c r="AH58" s="1183">
        <f t="shared" si="23"/>
        <v>0</v>
      </c>
      <c r="AI58" s="67">
        <v>200</v>
      </c>
      <c r="AJ58" s="1184">
        <f t="shared" si="24"/>
        <v>300</v>
      </c>
      <c r="AK58" s="1177"/>
      <c r="AL58" s="1185">
        <f t="shared" si="25"/>
        <v>0</v>
      </c>
      <c r="AM58" s="316">
        <f t="shared" si="26"/>
        <v>100</v>
      </c>
      <c r="AN58" s="1177">
        <v>0</v>
      </c>
      <c r="AO58" s="1200">
        <v>0</v>
      </c>
      <c r="AP58" s="1200">
        <v>0</v>
      </c>
      <c r="AQ58" s="1033">
        <f t="shared" si="27"/>
        <v>2800</v>
      </c>
      <c r="AR58" s="1198">
        <f t="shared" si="28"/>
        <v>0</v>
      </c>
      <c r="AS58" s="1169">
        <f t="shared" si="29"/>
        <v>0</v>
      </c>
      <c r="AT58" s="1199">
        <f t="shared" si="30"/>
        <v>0</v>
      </c>
      <c r="AU58" s="1169">
        <f t="shared" si="35"/>
        <v>0</v>
      </c>
      <c r="AV58" s="1177">
        <v>0</v>
      </c>
      <c r="AW58" s="1177">
        <v>0</v>
      </c>
      <c r="AX58" s="122">
        <f t="shared" si="32"/>
        <v>0</v>
      </c>
      <c r="AY58" s="146">
        <f t="shared" si="33"/>
        <v>2800</v>
      </c>
      <c r="AZ58" s="1217"/>
      <c r="BA58" s="1144" t="s">
        <v>72</v>
      </c>
      <c r="BB58" s="48" t="s">
        <v>1309</v>
      </c>
    </row>
    <row r="59" s="48" customFormat="1" ht="24" customHeight="1" spans="1:53">
      <c r="A59" s="1103">
        <f t="shared" si="34"/>
        <v>56</v>
      </c>
      <c r="B59" s="351" t="s">
        <v>1310</v>
      </c>
      <c r="C59" s="1113" t="s">
        <v>425</v>
      </c>
      <c r="D59" s="1106">
        <v>45376</v>
      </c>
      <c r="E59" s="1105" t="s">
        <v>53</v>
      </c>
      <c r="F59" s="1107">
        <v>31</v>
      </c>
      <c r="G59" s="1107">
        <v>0</v>
      </c>
      <c r="H59" s="1107">
        <v>0</v>
      </c>
      <c r="I59" s="1107">
        <v>0</v>
      </c>
      <c r="J59" s="1107">
        <v>0</v>
      </c>
      <c r="K59" s="1107">
        <v>0</v>
      </c>
      <c r="L59" s="1138">
        <v>0</v>
      </c>
      <c r="M59" s="1107">
        <v>0</v>
      </c>
      <c r="N59" s="1107">
        <v>0</v>
      </c>
      <c r="O59" s="1107">
        <v>0</v>
      </c>
      <c r="P59" s="1107">
        <v>0</v>
      </c>
      <c r="Q59" s="1144" t="s">
        <v>54</v>
      </c>
      <c r="R59" s="1105">
        <v>10</v>
      </c>
      <c r="S59" s="1107">
        <v>10</v>
      </c>
      <c r="T59" s="1105">
        <v>0</v>
      </c>
      <c r="U59" s="1107">
        <v>300</v>
      </c>
      <c r="V59" s="1107">
        <v>100</v>
      </c>
      <c r="W59" s="1157"/>
      <c r="X59" s="67">
        <v>200</v>
      </c>
      <c r="Y59" s="1168">
        <v>2300</v>
      </c>
      <c r="Z59" s="154">
        <v>1300</v>
      </c>
      <c r="AA59" s="1173">
        <v>300</v>
      </c>
      <c r="AB59" s="1173">
        <v>300</v>
      </c>
      <c r="AC59" s="1173">
        <v>0</v>
      </c>
      <c r="AD59" s="1173">
        <v>0</v>
      </c>
      <c r="AE59" s="1173">
        <v>0</v>
      </c>
      <c r="AF59" s="1173">
        <v>400</v>
      </c>
      <c r="AG59" s="1177"/>
      <c r="AH59" s="1183">
        <f t="shared" si="23"/>
        <v>0</v>
      </c>
      <c r="AI59" s="67">
        <v>200</v>
      </c>
      <c r="AJ59" s="1184">
        <f t="shared" si="24"/>
        <v>300</v>
      </c>
      <c r="AK59" s="1177"/>
      <c r="AL59" s="1185">
        <f t="shared" si="25"/>
        <v>0</v>
      </c>
      <c r="AM59" s="316">
        <f t="shared" si="26"/>
        <v>100</v>
      </c>
      <c r="AN59" s="1177">
        <v>0</v>
      </c>
      <c r="AO59" s="1200">
        <v>0</v>
      </c>
      <c r="AP59" s="1200">
        <v>0</v>
      </c>
      <c r="AQ59" s="1033">
        <f t="shared" si="27"/>
        <v>2900</v>
      </c>
      <c r="AR59" s="1198">
        <f t="shared" si="28"/>
        <v>0</v>
      </c>
      <c r="AS59" s="1169">
        <f t="shared" si="29"/>
        <v>0</v>
      </c>
      <c r="AT59" s="1199">
        <f t="shared" si="30"/>
        <v>0</v>
      </c>
      <c r="AU59" s="1169">
        <f t="shared" si="35"/>
        <v>0</v>
      </c>
      <c r="AV59" s="1177">
        <v>0</v>
      </c>
      <c r="AW59" s="1177">
        <v>0</v>
      </c>
      <c r="AX59" s="122">
        <f t="shared" si="32"/>
        <v>0</v>
      </c>
      <c r="AY59" s="122">
        <f t="shared" si="33"/>
        <v>2900</v>
      </c>
      <c r="AZ59" s="1217"/>
      <c r="BA59" s="1144" t="s">
        <v>72</v>
      </c>
    </row>
    <row r="60" s="48" customFormat="1" ht="24" customHeight="1" spans="1:53">
      <c r="A60" s="1103">
        <f t="shared" si="34"/>
        <v>57</v>
      </c>
      <c r="B60" s="732" t="s">
        <v>1311</v>
      </c>
      <c r="C60" s="1113" t="s">
        <v>425</v>
      </c>
      <c r="D60" s="1106">
        <v>45376</v>
      </c>
      <c r="E60" s="1105" t="s">
        <v>53</v>
      </c>
      <c r="F60" s="1107">
        <v>31</v>
      </c>
      <c r="G60" s="1107">
        <v>0</v>
      </c>
      <c r="H60" s="1107">
        <v>0</v>
      </c>
      <c r="I60" s="1107">
        <v>2.5</v>
      </c>
      <c r="J60" s="1107">
        <v>0</v>
      </c>
      <c r="K60" s="1107">
        <v>0</v>
      </c>
      <c r="L60" s="1138">
        <v>0</v>
      </c>
      <c r="M60" s="1107">
        <v>0</v>
      </c>
      <c r="N60" s="1107">
        <v>0</v>
      </c>
      <c r="O60" s="1107">
        <v>0</v>
      </c>
      <c r="P60" s="1107">
        <v>0</v>
      </c>
      <c r="Q60" s="1155" t="s">
        <v>1312</v>
      </c>
      <c r="R60" s="1105">
        <v>10</v>
      </c>
      <c r="S60" s="1107">
        <v>0</v>
      </c>
      <c r="T60" s="1105">
        <v>0</v>
      </c>
      <c r="U60" s="1107">
        <v>276</v>
      </c>
      <c r="V60" s="1107">
        <v>0</v>
      </c>
      <c r="W60" s="1157"/>
      <c r="X60" s="67">
        <v>200</v>
      </c>
      <c r="Y60" s="1178">
        <v>2200</v>
      </c>
      <c r="Z60" s="154">
        <v>1200</v>
      </c>
      <c r="AA60" s="1177">
        <v>200</v>
      </c>
      <c r="AB60" s="1177">
        <v>200</v>
      </c>
      <c r="AC60" s="1177">
        <v>200</v>
      </c>
      <c r="AD60" s="1177">
        <v>100</v>
      </c>
      <c r="AE60" s="1177">
        <v>100</v>
      </c>
      <c r="AF60" s="1177">
        <v>200</v>
      </c>
      <c r="AG60" s="1177"/>
      <c r="AH60" s="1183">
        <f t="shared" si="23"/>
        <v>0</v>
      </c>
      <c r="AI60" s="67">
        <v>200</v>
      </c>
      <c r="AJ60" s="1184">
        <f t="shared" si="24"/>
        <v>276</v>
      </c>
      <c r="AK60" s="1177"/>
      <c r="AL60" s="1185">
        <f t="shared" si="25"/>
        <v>0</v>
      </c>
      <c r="AM60" s="316">
        <f t="shared" si="26"/>
        <v>0</v>
      </c>
      <c r="AN60" s="1177">
        <v>0</v>
      </c>
      <c r="AO60" s="1200">
        <v>0</v>
      </c>
      <c r="AP60" s="1200">
        <v>0</v>
      </c>
      <c r="AQ60" s="1033">
        <f t="shared" si="27"/>
        <v>2676</v>
      </c>
      <c r="AR60" s="1198">
        <f t="shared" si="28"/>
        <v>2.5</v>
      </c>
      <c r="AS60" s="1169">
        <f t="shared" si="29"/>
        <v>177.41935483871</v>
      </c>
      <c r="AT60" s="1199">
        <f t="shared" si="30"/>
        <v>0</v>
      </c>
      <c r="AU60" s="1169">
        <f t="shared" si="35"/>
        <v>0</v>
      </c>
      <c r="AV60" s="1177">
        <v>0</v>
      </c>
      <c r="AW60" s="1177">
        <v>0</v>
      </c>
      <c r="AX60" s="122">
        <f t="shared" si="32"/>
        <v>177.41935483871</v>
      </c>
      <c r="AY60" s="122">
        <f t="shared" si="33"/>
        <v>2498.58064516129</v>
      </c>
      <c r="AZ60" s="1217"/>
      <c r="BA60" s="1155" t="s">
        <v>1313</v>
      </c>
    </row>
    <row r="61" s="48" customFormat="1" ht="24" customHeight="1" spans="1:53">
      <c r="A61" s="1103">
        <f t="shared" si="34"/>
        <v>58</v>
      </c>
      <c r="B61" s="732" t="s">
        <v>1314</v>
      </c>
      <c r="C61" s="1105" t="s">
        <v>958</v>
      </c>
      <c r="D61" s="1106">
        <v>45390</v>
      </c>
      <c r="E61" s="1105" t="s">
        <v>53</v>
      </c>
      <c r="F61" s="1107">
        <v>31</v>
      </c>
      <c r="G61" s="1107">
        <v>0</v>
      </c>
      <c r="H61" s="1107">
        <v>0</v>
      </c>
      <c r="I61" s="1107">
        <v>0</v>
      </c>
      <c r="J61" s="1107">
        <v>0</v>
      </c>
      <c r="K61" s="1107">
        <v>0</v>
      </c>
      <c r="L61" s="1138">
        <v>0</v>
      </c>
      <c r="M61" s="1107">
        <v>0</v>
      </c>
      <c r="N61" s="1107">
        <v>1</v>
      </c>
      <c r="O61" s="1107">
        <v>0</v>
      </c>
      <c r="P61" s="1107">
        <v>1</v>
      </c>
      <c r="Q61" s="1144" t="s">
        <v>1315</v>
      </c>
      <c r="R61" s="1105">
        <v>10</v>
      </c>
      <c r="S61" s="1107">
        <v>0</v>
      </c>
      <c r="T61" s="1105">
        <v>0</v>
      </c>
      <c r="U61" s="1107">
        <v>300</v>
      </c>
      <c r="V61" s="1107">
        <v>0</v>
      </c>
      <c r="W61" s="1157"/>
      <c r="X61" s="67">
        <v>200</v>
      </c>
      <c r="Y61" s="1168">
        <v>3200</v>
      </c>
      <c r="Z61" s="122">
        <v>1500</v>
      </c>
      <c r="AA61" s="426">
        <v>300</v>
      </c>
      <c r="AB61" s="426">
        <v>300</v>
      </c>
      <c r="AC61" s="426">
        <v>200</v>
      </c>
      <c r="AD61" s="426">
        <v>200</v>
      </c>
      <c r="AE61" s="426">
        <v>200</v>
      </c>
      <c r="AF61" s="122">
        <v>500</v>
      </c>
      <c r="AG61" s="1177"/>
      <c r="AH61" s="1183">
        <f t="shared" si="23"/>
        <v>0</v>
      </c>
      <c r="AI61" s="67">
        <v>200</v>
      </c>
      <c r="AJ61" s="1184">
        <f t="shared" si="24"/>
        <v>300</v>
      </c>
      <c r="AK61" s="1177"/>
      <c r="AL61" s="1185">
        <f t="shared" si="25"/>
        <v>0</v>
      </c>
      <c r="AM61" s="316">
        <f t="shared" si="26"/>
        <v>0</v>
      </c>
      <c r="AN61" s="1177">
        <v>0</v>
      </c>
      <c r="AO61" s="1200">
        <v>0</v>
      </c>
      <c r="AP61" s="1200">
        <v>0</v>
      </c>
      <c r="AQ61" s="1033">
        <f t="shared" si="27"/>
        <v>3700</v>
      </c>
      <c r="AR61" s="1198">
        <f t="shared" si="28"/>
        <v>0</v>
      </c>
      <c r="AS61" s="1169">
        <f t="shared" si="29"/>
        <v>0</v>
      </c>
      <c r="AT61" s="1199">
        <f t="shared" si="30"/>
        <v>0</v>
      </c>
      <c r="AU61" s="1169">
        <f t="shared" si="35"/>
        <v>0</v>
      </c>
      <c r="AV61" s="1177">
        <v>0</v>
      </c>
      <c r="AW61" s="1177">
        <v>0</v>
      </c>
      <c r="AX61" s="122">
        <f t="shared" si="32"/>
        <v>0</v>
      </c>
      <c r="AY61" s="122">
        <f t="shared" si="33"/>
        <v>3700</v>
      </c>
      <c r="AZ61" s="1217"/>
      <c r="BA61" s="1144" t="s">
        <v>1316</v>
      </c>
    </row>
    <row r="62" s="48" customFormat="1" ht="24" customHeight="1" spans="1:53">
      <c r="A62" s="1103">
        <f t="shared" si="34"/>
        <v>59</v>
      </c>
      <c r="B62" s="732" t="s">
        <v>1317</v>
      </c>
      <c r="C62" s="1132" t="s">
        <v>425</v>
      </c>
      <c r="D62" s="1133">
        <v>45389</v>
      </c>
      <c r="E62" s="1134" t="s">
        <v>53</v>
      </c>
      <c r="F62" s="1135">
        <v>31</v>
      </c>
      <c r="G62" s="1135">
        <v>0</v>
      </c>
      <c r="H62" s="1135">
        <v>0</v>
      </c>
      <c r="I62" s="1135">
        <v>6.5</v>
      </c>
      <c r="J62" s="1135">
        <v>0</v>
      </c>
      <c r="K62" s="1135">
        <v>0</v>
      </c>
      <c r="L62" s="1139">
        <v>0</v>
      </c>
      <c r="M62" s="1140">
        <v>1</v>
      </c>
      <c r="N62" s="1135">
        <v>0</v>
      </c>
      <c r="O62" s="1135">
        <v>1</v>
      </c>
      <c r="P62" s="1135">
        <v>0</v>
      </c>
      <c r="Q62" s="1160" t="s">
        <v>1318</v>
      </c>
      <c r="R62" s="1134">
        <v>10</v>
      </c>
      <c r="S62" s="1135">
        <v>1</v>
      </c>
      <c r="T62" s="1134">
        <v>0</v>
      </c>
      <c r="U62" s="1135">
        <v>237</v>
      </c>
      <c r="V62" s="1135">
        <v>10</v>
      </c>
      <c r="W62" s="1161"/>
      <c r="X62" s="67">
        <v>200</v>
      </c>
      <c r="Y62" s="1178">
        <v>2200</v>
      </c>
      <c r="Z62" s="154">
        <v>1200</v>
      </c>
      <c r="AA62" s="1177">
        <v>200</v>
      </c>
      <c r="AB62" s="1177">
        <v>200</v>
      </c>
      <c r="AC62" s="1177">
        <v>200</v>
      </c>
      <c r="AD62" s="1177">
        <v>100</v>
      </c>
      <c r="AE62" s="1177">
        <v>100</v>
      </c>
      <c r="AF62" s="1177">
        <v>200</v>
      </c>
      <c r="AG62" s="1177"/>
      <c r="AH62" s="1183">
        <f t="shared" si="23"/>
        <v>0</v>
      </c>
      <c r="AI62" s="67">
        <v>200</v>
      </c>
      <c r="AJ62" s="1184">
        <f t="shared" si="24"/>
        <v>237</v>
      </c>
      <c r="AK62" s="1177"/>
      <c r="AL62" s="1185">
        <f t="shared" si="25"/>
        <v>0</v>
      </c>
      <c r="AM62" s="316">
        <f t="shared" si="26"/>
        <v>10</v>
      </c>
      <c r="AN62" s="1177">
        <v>0</v>
      </c>
      <c r="AO62" s="1200">
        <v>0</v>
      </c>
      <c r="AP62" s="1200">
        <v>0</v>
      </c>
      <c r="AQ62" s="1033">
        <f t="shared" si="27"/>
        <v>2647</v>
      </c>
      <c r="AR62" s="1198">
        <f t="shared" si="28"/>
        <v>6.5</v>
      </c>
      <c r="AS62" s="1169">
        <f t="shared" si="29"/>
        <v>461.290322580645</v>
      </c>
      <c r="AT62" s="1199">
        <f t="shared" si="30"/>
        <v>0</v>
      </c>
      <c r="AU62" s="1169">
        <f t="shared" si="35"/>
        <v>0</v>
      </c>
      <c r="AV62" s="1177">
        <v>0</v>
      </c>
      <c r="AW62" s="1177">
        <v>0</v>
      </c>
      <c r="AX62" s="122">
        <f t="shared" si="32"/>
        <v>461.290322580645</v>
      </c>
      <c r="AY62" s="122">
        <f t="shared" si="33"/>
        <v>2185.70967741936</v>
      </c>
      <c r="AZ62" s="1217"/>
      <c r="BA62" s="1160" t="s">
        <v>1319</v>
      </c>
    </row>
    <row r="63" s="48" customFormat="1" ht="24" customHeight="1" spans="1:54">
      <c r="A63" s="1103">
        <f t="shared" si="34"/>
        <v>60</v>
      </c>
      <c r="B63" s="732" t="s">
        <v>1320</v>
      </c>
      <c r="C63" s="1113" t="s">
        <v>425</v>
      </c>
      <c r="D63" s="1106">
        <v>45389</v>
      </c>
      <c r="E63" s="1105" t="s">
        <v>53</v>
      </c>
      <c r="F63" s="1107">
        <v>31</v>
      </c>
      <c r="G63" s="1107">
        <v>0</v>
      </c>
      <c r="H63" s="1107">
        <v>0</v>
      </c>
      <c r="I63" s="1107">
        <v>2</v>
      </c>
      <c r="J63" s="1107">
        <v>0</v>
      </c>
      <c r="K63" s="1107">
        <v>0</v>
      </c>
      <c r="L63" s="1138">
        <v>0</v>
      </c>
      <c r="M63" s="531">
        <v>4</v>
      </c>
      <c r="N63" s="1107">
        <v>0</v>
      </c>
      <c r="O63" s="1107">
        <v>4</v>
      </c>
      <c r="P63" s="1107">
        <v>0</v>
      </c>
      <c r="Q63" s="1144" t="s">
        <v>1321</v>
      </c>
      <c r="R63" s="1105">
        <v>10</v>
      </c>
      <c r="S63" s="1107">
        <v>5</v>
      </c>
      <c r="T63" s="1105">
        <v>0</v>
      </c>
      <c r="U63" s="1107">
        <v>281</v>
      </c>
      <c r="V63" s="1107">
        <v>50</v>
      </c>
      <c r="W63" s="1157"/>
      <c r="X63" s="67">
        <v>200</v>
      </c>
      <c r="Y63" s="1178">
        <v>2200</v>
      </c>
      <c r="Z63" s="154">
        <v>1200</v>
      </c>
      <c r="AA63" s="1177">
        <v>200</v>
      </c>
      <c r="AB63" s="1177">
        <v>200</v>
      </c>
      <c r="AC63" s="1177">
        <v>200</v>
      </c>
      <c r="AD63" s="1177">
        <v>100</v>
      </c>
      <c r="AE63" s="1177">
        <v>100</v>
      </c>
      <c r="AF63" s="1177">
        <v>200</v>
      </c>
      <c r="AG63" s="1177"/>
      <c r="AH63" s="1183">
        <f t="shared" si="23"/>
        <v>0</v>
      </c>
      <c r="AI63" s="67">
        <v>200</v>
      </c>
      <c r="AJ63" s="1184">
        <f t="shared" si="24"/>
        <v>281</v>
      </c>
      <c r="AK63" s="1177"/>
      <c r="AL63" s="1185">
        <f t="shared" si="25"/>
        <v>0</v>
      </c>
      <c r="AM63" s="316">
        <f t="shared" si="26"/>
        <v>50</v>
      </c>
      <c r="AN63" s="1177">
        <v>0</v>
      </c>
      <c r="AO63" s="1200">
        <v>0</v>
      </c>
      <c r="AP63" s="1200">
        <v>0</v>
      </c>
      <c r="AQ63" s="1033">
        <f t="shared" si="27"/>
        <v>2731</v>
      </c>
      <c r="AR63" s="1198">
        <f t="shared" si="28"/>
        <v>2</v>
      </c>
      <c r="AS63" s="1169">
        <f t="shared" si="29"/>
        <v>141.935483870968</v>
      </c>
      <c r="AT63" s="1199">
        <f t="shared" si="30"/>
        <v>0</v>
      </c>
      <c r="AU63" s="1169">
        <f t="shared" si="35"/>
        <v>0</v>
      </c>
      <c r="AV63" s="1177">
        <v>0</v>
      </c>
      <c r="AW63" s="1177">
        <v>0</v>
      </c>
      <c r="AX63" s="122">
        <f t="shared" si="32"/>
        <v>141.935483870968</v>
      </c>
      <c r="AY63" s="146">
        <f t="shared" si="33"/>
        <v>2589.06451612903</v>
      </c>
      <c r="AZ63" s="1217"/>
      <c r="BA63" s="1144" t="s">
        <v>1322</v>
      </c>
      <c r="BB63" s="48" t="s">
        <v>1309</v>
      </c>
    </row>
    <row r="64" s="48" customFormat="1" ht="24" customHeight="1" spans="1:53">
      <c r="A64" s="1103">
        <f t="shared" si="34"/>
        <v>61</v>
      </c>
      <c r="B64" s="732" t="s">
        <v>1323</v>
      </c>
      <c r="C64" s="1113" t="s">
        <v>425</v>
      </c>
      <c r="D64" s="1106">
        <v>45523</v>
      </c>
      <c r="E64" s="1105" t="s">
        <v>53</v>
      </c>
      <c r="F64" s="1107">
        <v>31</v>
      </c>
      <c r="G64" s="1107">
        <v>0</v>
      </c>
      <c r="H64" s="1107">
        <v>0</v>
      </c>
      <c r="I64" s="1107">
        <v>0</v>
      </c>
      <c r="J64" s="1107">
        <v>0</v>
      </c>
      <c r="K64" s="1107">
        <v>0</v>
      </c>
      <c r="L64" s="1138">
        <v>0</v>
      </c>
      <c r="M64" s="531">
        <v>2</v>
      </c>
      <c r="N64" s="1107">
        <v>0</v>
      </c>
      <c r="O64" s="1107">
        <v>0</v>
      </c>
      <c r="P64" s="1107">
        <v>2</v>
      </c>
      <c r="Q64" s="1144" t="s">
        <v>54</v>
      </c>
      <c r="R64" s="1105">
        <v>10</v>
      </c>
      <c r="S64" s="1107">
        <v>0</v>
      </c>
      <c r="T64" s="1105">
        <v>0</v>
      </c>
      <c r="U64" s="1107">
        <v>300</v>
      </c>
      <c r="V64" s="1107">
        <v>0</v>
      </c>
      <c r="W64" s="1157"/>
      <c r="X64" s="67">
        <v>0</v>
      </c>
      <c r="Y64" s="1178">
        <v>2200</v>
      </c>
      <c r="Z64" s="154">
        <v>1200</v>
      </c>
      <c r="AA64" s="1177">
        <v>200</v>
      </c>
      <c r="AB64" s="1177">
        <v>200</v>
      </c>
      <c r="AC64" s="1177">
        <v>200</v>
      </c>
      <c r="AD64" s="1177">
        <v>100</v>
      </c>
      <c r="AE64" s="1177">
        <v>100</v>
      </c>
      <c r="AF64" s="1177">
        <v>200</v>
      </c>
      <c r="AG64" s="1177"/>
      <c r="AH64" s="1183">
        <f t="shared" si="23"/>
        <v>0</v>
      </c>
      <c r="AI64" s="67">
        <v>0</v>
      </c>
      <c r="AJ64" s="1184">
        <f t="shared" si="24"/>
        <v>300</v>
      </c>
      <c r="AK64" s="1177"/>
      <c r="AL64" s="1185">
        <f t="shared" si="25"/>
        <v>0</v>
      </c>
      <c r="AM64" s="316">
        <f t="shared" si="26"/>
        <v>0</v>
      </c>
      <c r="AN64" s="1177">
        <v>0</v>
      </c>
      <c r="AO64" s="1200">
        <v>0</v>
      </c>
      <c r="AP64" s="1200">
        <v>0</v>
      </c>
      <c r="AQ64" s="1033">
        <f t="shared" si="27"/>
        <v>2500</v>
      </c>
      <c r="AR64" s="1198">
        <f t="shared" si="28"/>
        <v>0</v>
      </c>
      <c r="AS64" s="1169">
        <f t="shared" si="29"/>
        <v>0</v>
      </c>
      <c r="AT64" s="1199">
        <f t="shared" si="30"/>
        <v>0</v>
      </c>
      <c r="AU64" s="1169">
        <f t="shared" si="35"/>
        <v>0</v>
      </c>
      <c r="AV64" s="1177">
        <v>0</v>
      </c>
      <c r="AW64" s="1177">
        <v>0</v>
      </c>
      <c r="AX64" s="122">
        <f t="shared" si="32"/>
        <v>0</v>
      </c>
      <c r="AY64" s="122">
        <f t="shared" si="33"/>
        <v>2500</v>
      </c>
      <c r="AZ64" s="769"/>
      <c r="BA64" s="1144" t="s">
        <v>54</v>
      </c>
    </row>
    <row r="65" s="48" customFormat="1" ht="24" customHeight="1" spans="1:53">
      <c r="A65" s="1103">
        <f t="shared" si="34"/>
        <v>62</v>
      </c>
      <c r="B65" s="732" t="s">
        <v>1324</v>
      </c>
      <c r="C65" s="1113" t="s">
        <v>593</v>
      </c>
      <c r="D65" s="1106">
        <v>45527</v>
      </c>
      <c r="E65" s="1105" t="s">
        <v>53</v>
      </c>
      <c r="F65" s="1107">
        <v>31</v>
      </c>
      <c r="G65" s="1107">
        <v>0</v>
      </c>
      <c r="H65" s="1107">
        <v>0</v>
      </c>
      <c r="I65" s="1107">
        <v>0</v>
      </c>
      <c r="J65" s="1107">
        <v>0</v>
      </c>
      <c r="K65" s="1107">
        <v>0</v>
      </c>
      <c r="L65" s="1138">
        <v>0</v>
      </c>
      <c r="M65" s="1107">
        <v>0</v>
      </c>
      <c r="N65" s="1107">
        <v>0</v>
      </c>
      <c r="O65" s="1107">
        <v>0</v>
      </c>
      <c r="P65" s="1107">
        <v>0</v>
      </c>
      <c r="Q65" s="1144" t="s">
        <v>54</v>
      </c>
      <c r="R65" s="1105">
        <v>10</v>
      </c>
      <c r="S65" s="1107">
        <v>0</v>
      </c>
      <c r="T65" s="1105">
        <v>0</v>
      </c>
      <c r="U65" s="1107">
        <v>300</v>
      </c>
      <c r="V65" s="1107">
        <v>0</v>
      </c>
      <c r="W65" s="1157"/>
      <c r="X65" s="67">
        <v>200</v>
      </c>
      <c r="Y65" s="1178">
        <v>2400</v>
      </c>
      <c r="Z65" s="154">
        <v>1400</v>
      </c>
      <c r="AA65" s="1177">
        <v>200</v>
      </c>
      <c r="AB65" s="1177">
        <v>200</v>
      </c>
      <c r="AC65" s="1177">
        <v>200</v>
      </c>
      <c r="AD65" s="1177">
        <v>100</v>
      </c>
      <c r="AE65" s="1177">
        <v>100</v>
      </c>
      <c r="AF65" s="1177">
        <v>200</v>
      </c>
      <c r="AG65" s="1177"/>
      <c r="AH65" s="1183">
        <f t="shared" si="23"/>
        <v>0</v>
      </c>
      <c r="AI65" s="67">
        <v>200</v>
      </c>
      <c r="AJ65" s="1184">
        <f t="shared" si="24"/>
        <v>300</v>
      </c>
      <c r="AK65" s="1177"/>
      <c r="AL65" s="1185">
        <f t="shared" si="25"/>
        <v>0</v>
      </c>
      <c r="AM65" s="316">
        <f t="shared" si="26"/>
        <v>0</v>
      </c>
      <c r="AN65" s="1177">
        <v>0</v>
      </c>
      <c r="AO65" s="1200">
        <v>0</v>
      </c>
      <c r="AP65" s="1200">
        <v>0</v>
      </c>
      <c r="AQ65" s="1033">
        <f t="shared" si="27"/>
        <v>2900</v>
      </c>
      <c r="AR65" s="1198">
        <f t="shared" si="28"/>
        <v>0</v>
      </c>
      <c r="AS65" s="1169">
        <f t="shared" si="29"/>
        <v>0</v>
      </c>
      <c r="AT65" s="1199">
        <f t="shared" si="30"/>
        <v>0</v>
      </c>
      <c r="AU65" s="1169">
        <f t="shared" si="35"/>
        <v>0</v>
      </c>
      <c r="AV65" s="1177">
        <v>0</v>
      </c>
      <c r="AW65" s="1177">
        <v>0</v>
      </c>
      <c r="AX65" s="122">
        <f t="shared" si="32"/>
        <v>0</v>
      </c>
      <c r="AY65" s="122">
        <f t="shared" ref="AY65:AY78" si="36">AQ65-AX65</f>
        <v>2900</v>
      </c>
      <c r="AZ65" s="769"/>
      <c r="BA65" s="1144" t="s">
        <v>72</v>
      </c>
    </row>
    <row r="66" s="48" customFormat="1" ht="33" customHeight="1" spans="1:53">
      <c r="A66" s="1103">
        <f t="shared" si="34"/>
        <v>63</v>
      </c>
      <c r="B66" s="732" t="s">
        <v>1325</v>
      </c>
      <c r="C66" s="1113" t="s">
        <v>425</v>
      </c>
      <c r="D66" s="1106">
        <v>45530</v>
      </c>
      <c r="E66" s="1105" t="s">
        <v>53</v>
      </c>
      <c r="F66" s="1107">
        <v>31</v>
      </c>
      <c r="G66" s="1107">
        <v>0</v>
      </c>
      <c r="H66" s="1107">
        <v>0</v>
      </c>
      <c r="I66" s="1107">
        <v>0</v>
      </c>
      <c r="J66" s="1107">
        <v>0</v>
      </c>
      <c r="K66" s="1107">
        <v>0</v>
      </c>
      <c r="L66" s="1138">
        <v>0</v>
      </c>
      <c r="M66" s="1107">
        <v>2</v>
      </c>
      <c r="N66" s="1107">
        <v>0</v>
      </c>
      <c r="O66" s="1107">
        <v>0</v>
      </c>
      <c r="P66" s="1107">
        <v>2</v>
      </c>
      <c r="Q66" s="1144" t="s">
        <v>54</v>
      </c>
      <c r="R66" s="1105">
        <v>10</v>
      </c>
      <c r="S66" s="1107">
        <v>40</v>
      </c>
      <c r="T66" s="1105">
        <v>0</v>
      </c>
      <c r="U66" s="1107">
        <v>300</v>
      </c>
      <c r="V66" s="1107">
        <v>400</v>
      </c>
      <c r="W66" s="1157"/>
      <c r="X66" s="67">
        <v>0</v>
      </c>
      <c r="Y66" s="1178">
        <v>2300</v>
      </c>
      <c r="Z66" s="154">
        <v>1300</v>
      </c>
      <c r="AA66" s="1177">
        <v>200</v>
      </c>
      <c r="AB66" s="1177">
        <v>200</v>
      </c>
      <c r="AC66" s="1177">
        <v>200</v>
      </c>
      <c r="AD66" s="1177">
        <v>100</v>
      </c>
      <c r="AE66" s="1177">
        <v>100</v>
      </c>
      <c r="AF66" s="1177">
        <v>200</v>
      </c>
      <c r="AG66" s="1177"/>
      <c r="AH66" s="1183">
        <f t="shared" si="23"/>
        <v>0</v>
      </c>
      <c r="AI66" s="67">
        <v>0</v>
      </c>
      <c r="AJ66" s="1184">
        <f t="shared" si="24"/>
        <v>300</v>
      </c>
      <c r="AK66" s="1177"/>
      <c r="AL66" s="1185">
        <f t="shared" si="25"/>
        <v>0</v>
      </c>
      <c r="AM66" s="316">
        <f t="shared" si="26"/>
        <v>400</v>
      </c>
      <c r="AN66" s="1177">
        <v>0</v>
      </c>
      <c r="AO66" s="1200">
        <v>0</v>
      </c>
      <c r="AP66" s="1200">
        <v>0</v>
      </c>
      <c r="AQ66" s="1033">
        <f t="shared" si="27"/>
        <v>3000</v>
      </c>
      <c r="AR66" s="1198">
        <f t="shared" si="28"/>
        <v>0</v>
      </c>
      <c r="AS66" s="1169">
        <f t="shared" si="29"/>
        <v>0</v>
      </c>
      <c r="AT66" s="1199">
        <f t="shared" si="30"/>
        <v>0</v>
      </c>
      <c r="AU66" s="1169">
        <f t="shared" si="35"/>
        <v>0</v>
      </c>
      <c r="AV66" s="1177">
        <v>0</v>
      </c>
      <c r="AW66" s="1177">
        <v>0</v>
      </c>
      <c r="AX66" s="122">
        <f t="shared" si="32"/>
        <v>0</v>
      </c>
      <c r="AY66" s="122">
        <f t="shared" si="36"/>
        <v>3000</v>
      </c>
      <c r="AZ66" s="769"/>
      <c r="BA66" s="1144" t="s">
        <v>54</v>
      </c>
    </row>
    <row r="67" s="48" customFormat="1" ht="24" customHeight="1" spans="1:54">
      <c r="A67" s="1103">
        <f t="shared" si="34"/>
        <v>64</v>
      </c>
      <c r="B67" s="732" t="s">
        <v>1326</v>
      </c>
      <c r="C67" s="1113" t="s">
        <v>958</v>
      </c>
      <c r="D67" s="1106">
        <v>45528</v>
      </c>
      <c r="E67" s="1105" t="s">
        <v>53</v>
      </c>
      <c r="F67" s="1107">
        <v>31</v>
      </c>
      <c r="G67" s="1107">
        <v>0</v>
      </c>
      <c r="H67" s="1107">
        <v>0</v>
      </c>
      <c r="I67" s="1107">
        <v>0</v>
      </c>
      <c r="J67" s="1107">
        <v>0</v>
      </c>
      <c r="K67" s="1107">
        <v>0</v>
      </c>
      <c r="L67" s="1138">
        <v>0</v>
      </c>
      <c r="M67" s="1107">
        <v>0</v>
      </c>
      <c r="N67" s="1107">
        <v>0</v>
      </c>
      <c r="O67" s="1107">
        <v>0</v>
      </c>
      <c r="P67" s="1107">
        <v>0</v>
      </c>
      <c r="Q67" s="1155" t="s">
        <v>54</v>
      </c>
      <c r="R67" s="1105">
        <v>10</v>
      </c>
      <c r="S67" s="1107">
        <v>0</v>
      </c>
      <c r="T67" s="1105">
        <v>0</v>
      </c>
      <c r="U67" s="1107">
        <v>300</v>
      </c>
      <c r="V67" s="1107">
        <v>0</v>
      </c>
      <c r="W67" s="1153" t="s">
        <v>1327</v>
      </c>
      <c r="X67" s="67">
        <v>200</v>
      </c>
      <c r="Y67" s="1168">
        <v>3000</v>
      </c>
      <c r="Z67" s="122">
        <v>1500</v>
      </c>
      <c r="AA67" s="426">
        <v>400</v>
      </c>
      <c r="AB67" s="426">
        <v>300</v>
      </c>
      <c r="AC67" s="426">
        <v>200</v>
      </c>
      <c r="AD67" s="426">
        <v>200</v>
      </c>
      <c r="AE67" s="426">
        <v>100</v>
      </c>
      <c r="AF67" s="122">
        <v>300</v>
      </c>
      <c r="AG67" s="1177"/>
      <c r="AH67" s="1183">
        <f t="shared" si="23"/>
        <v>0</v>
      </c>
      <c r="AI67" s="67">
        <v>200</v>
      </c>
      <c r="AJ67" s="1184">
        <f t="shared" si="24"/>
        <v>300</v>
      </c>
      <c r="AK67" s="1177"/>
      <c r="AL67" s="1185">
        <f t="shared" si="25"/>
        <v>0</v>
      </c>
      <c r="AM67" s="316">
        <f t="shared" si="26"/>
        <v>0</v>
      </c>
      <c r="AN67" s="1177">
        <v>0</v>
      </c>
      <c r="AO67" s="1200">
        <v>0</v>
      </c>
      <c r="AP67" s="1200">
        <v>0</v>
      </c>
      <c r="AQ67" s="1033">
        <f t="shared" si="27"/>
        <v>3500</v>
      </c>
      <c r="AR67" s="1198">
        <f t="shared" si="28"/>
        <v>0</v>
      </c>
      <c r="AS67" s="1169">
        <f t="shared" si="29"/>
        <v>0</v>
      </c>
      <c r="AT67" s="1199">
        <f t="shared" si="30"/>
        <v>0</v>
      </c>
      <c r="AU67" s="1169">
        <f t="shared" si="35"/>
        <v>0</v>
      </c>
      <c r="AV67" s="1177">
        <v>0</v>
      </c>
      <c r="AW67" s="1177">
        <v>0</v>
      </c>
      <c r="AX67" s="122">
        <f t="shared" si="32"/>
        <v>0</v>
      </c>
      <c r="AY67" s="122">
        <f t="shared" si="36"/>
        <v>3500</v>
      </c>
      <c r="AZ67" s="769"/>
      <c r="BA67" s="1155" t="s">
        <v>1328</v>
      </c>
      <c r="BB67" s="54">
        <f>(3000/31*5)</f>
        <v>483.870967741935</v>
      </c>
    </row>
    <row r="68" s="48" customFormat="1" ht="24" customHeight="1" spans="1:53">
      <c r="A68" s="1103">
        <f t="shared" si="34"/>
        <v>65</v>
      </c>
      <c r="B68" s="732" t="s">
        <v>1329</v>
      </c>
      <c r="C68" s="1113" t="s">
        <v>958</v>
      </c>
      <c r="D68" s="1106">
        <v>45505</v>
      </c>
      <c r="E68" s="1105" t="s">
        <v>53</v>
      </c>
      <c r="F68" s="1107">
        <v>31</v>
      </c>
      <c r="G68" s="1107">
        <v>0</v>
      </c>
      <c r="H68" s="1107">
        <v>0</v>
      </c>
      <c r="I68" s="1107">
        <v>0</v>
      </c>
      <c r="J68" s="1107">
        <v>0</v>
      </c>
      <c r="K68" s="1107">
        <v>0</v>
      </c>
      <c r="L68" s="1138">
        <v>0</v>
      </c>
      <c r="M68" s="1107">
        <v>0</v>
      </c>
      <c r="N68" s="1107">
        <v>1</v>
      </c>
      <c r="O68" s="1107">
        <v>0</v>
      </c>
      <c r="P68" s="1107">
        <v>1</v>
      </c>
      <c r="Q68" s="1144" t="s">
        <v>1330</v>
      </c>
      <c r="R68" s="1105">
        <v>10</v>
      </c>
      <c r="S68" s="1107">
        <v>0</v>
      </c>
      <c r="T68" s="1105">
        <v>0</v>
      </c>
      <c r="U68" s="1107">
        <v>300</v>
      </c>
      <c r="V68" s="1107">
        <v>0</v>
      </c>
      <c r="W68" s="1157"/>
      <c r="X68" s="67">
        <v>200</v>
      </c>
      <c r="Y68" s="1168">
        <v>3700</v>
      </c>
      <c r="Z68" s="122">
        <v>2000</v>
      </c>
      <c r="AA68" s="426">
        <v>300</v>
      </c>
      <c r="AB68" s="426">
        <v>300</v>
      </c>
      <c r="AC68" s="426">
        <v>200</v>
      </c>
      <c r="AD68" s="426">
        <v>200</v>
      </c>
      <c r="AE68" s="426">
        <v>200</v>
      </c>
      <c r="AF68" s="122">
        <v>500</v>
      </c>
      <c r="AG68" s="1177"/>
      <c r="AH68" s="1183">
        <f t="shared" si="23"/>
        <v>0</v>
      </c>
      <c r="AI68" s="67">
        <v>200</v>
      </c>
      <c r="AJ68" s="1184">
        <f t="shared" si="24"/>
        <v>300</v>
      </c>
      <c r="AK68" s="1177"/>
      <c r="AL68" s="1185">
        <f t="shared" si="25"/>
        <v>0</v>
      </c>
      <c r="AM68" s="316">
        <f t="shared" si="26"/>
        <v>0</v>
      </c>
      <c r="AN68" s="1177">
        <v>0</v>
      </c>
      <c r="AO68" s="1200">
        <v>0</v>
      </c>
      <c r="AP68" s="1200">
        <v>0</v>
      </c>
      <c r="AQ68" s="1033">
        <f t="shared" si="27"/>
        <v>4200</v>
      </c>
      <c r="AR68" s="1198">
        <f t="shared" si="28"/>
        <v>0</v>
      </c>
      <c r="AS68" s="1169">
        <f t="shared" si="29"/>
        <v>0</v>
      </c>
      <c r="AT68" s="1199">
        <f t="shared" si="30"/>
        <v>0</v>
      </c>
      <c r="AU68" s="1169">
        <f t="shared" si="35"/>
        <v>0</v>
      </c>
      <c r="AV68" s="1177">
        <v>0</v>
      </c>
      <c r="AW68" s="1177">
        <v>0</v>
      </c>
      <c r="AX68" s="122">
        <f t="shared" si="32"/>
        <v>0</v>
      </c>
      <c r="AY68" s="122">
        <f t="shared" si="36"/>
        <v>4200</v>
      </c>
      <c r="AZ68" s="769"/>
      <c r="BA68" s="1144" t="s">
        <v>1331</v>
      </c>
    </row>
    <row r="69" s="48" customFormat="1" ht="24" customHeight="1" spans="1:53">
      <c r="A69" s="1103">
        <f t="shared" si="34"/>
        <v>66</v>
      </c>
      <c r="B69" s="732" t="s">
        <v>1332</v>
      </c>
      <c r="C69" s="1113" t="s">
        <v>425</v>
      </c>
      <c r="D69" s="1106">
        <v>45523</v>
      </c>
      <c r="E69" s="1105" t="s">
        <v>53</v>
      </c>
      <c r="F69" s="1107">
        <v>31</v>
      </c>
      <c r="G69" s="1107">
        <v>0</v>
      </c>
      <c r="H69" s="1107">
        <v>0</v>
      </c>
      <c r="I69" s="1107">
        <v>10.5</v>
      </c>
      <c r="J69" s="1107">
        <v>0</v>
      </c>
      <c r="K69" s="1107">
        <v>0</v>
      </c>
      <c r="L69" s="1138">
        <v>0</v>
      </c>
      <c r="M69" s="1107">
        <v>0</v>
      </c>
      <c r="N69" s="1107">
        <v>0</v>
      </c>
      <c r="O69" s="1107">
        <v>0</v>
      </c>
      <c r="P69" s="1107">
        <v>0</v>
      </c>
      <c r="Q69" s="1147" t="s">
        <v>1333</v>
      </c>
      <c r="R69" s="1105">
        <v>10</v>
      </c>
      <c r="S69" s="1107">
        <v>0</v>
      </c>
      <c r="T69" s="1105">
        <v>0</v>
      </c>
      <c r="U69" s="1107">
        <v>198</v>
      </c>
      <c r="V69" s="1107">
        <v>0</v>
      </c>
      <c r="W69" s="1157"/>
      <c r="X69" s="67">
        <v>200</v>
      </c>
      <c r="Y69" s="1178">
        <v>2200</v>
      </c>
      <c r="Z69" s="154">
        <v>1200</v>
      </c>
      <c r="AA69" s="1177">
        <v>200</v>
      </c>
      <c r="AB69" s="1177">
        <v>200</v>
      </c>
      <c r="AC69" s="1177">
        <v>200</v>
      </c>
      <c r="AD69" s="1177">
        <v>100</v>
      </c>
      <c r="AE69" s="1177">
        <v>100</v>
      </c>
      <c r="AF69" s="1177">
        <v>200</v>
      </c>
      <c r="AG69" s="1177"/>
      <c r="AH69" s="1183">
        <f t="shared" si="23"/>
        <v>0</v>
      </c>
      <c r="AI69" s="67">
        <v>200</v>
      </c>
      <c r="AJ69" s="1184">
        <f t="shared" si="24"/>
        <v>198</v>
      </c>
      <c r="AK69" s="1177"/>
      <c r="AL69" s="1185">
        <f t="shared" si="25"/>
        <v>0</v>
      </c>
      <c r="AM69" s="316">
        <f t="shared" si="26"/>
        <v>0</v>
      </c>
      <c r="AN69" s="1177">
        <v>0</v>
      </c>
      <c r="AO69" s="1200">
        <v>0</v>
      </c>
      <c r="AP69" s="1200">
        <v>0</v>
      </c>
      <c r="AQ69" s="1033">
        <f t="shared" si="27"/>
        <v>2598</v>
      </c>
      <c r="AR69" s="1198">
        <f t="shared" si="28"/>
        <v>10.5</v>
      </c>
      <c r="AS69" s="1169">
        <f t="shared" si="29"/>
        <v>745.161290322581</v>
      </c>
      <c r="AT69" s="1199">
        <f t="shared" si="30"/>
        <v>0</v>
      </c>
      <c r="AU69" s="1169">
        <f t="shared" si="35"/>
        <v>0</v>
      </c>
      <c r="AV69" s="1177">
        <v>0</v>
      </c>
      <c r="AW69" s="1177">
        <v>0</v>
      </c>
      <c r="AX69" s="122">
        <f t="shared" si="32"/>
        <v>745.161290322581</v>
      </c>
      <c r="AY69" s="122">
        <f t="shared" si="36"/>
        <v>1852.83870967742</v>
      </c>
      <c r="AZ69" s="769"/>
      <c r="BA69" s="1147" t="s">
        <v>1334</v>
      </c>
    </row>
    <row r="70" s="48" customFormat="1" ht="24" customHeight="1" spans="1:53">
      <c r="A70" s="1103">
        <f t="shared" si="34"/>
        <v>67</v>
      </c>
      <c r="B70" s="732" t="s">
        <v>1335</v>
      </c>
      <c r="C70" s="1113" t="s">
        <v>425</v>
      </c>
      <c r="D70" s="1106">
        <v>374263</v>
      </c>
      <c r="E70" s="1105" t="s">
        <v>53</v>
      </c>
      <c r="F70" s="1107">
        <v>31</v>
      </c>
      <c r="G70" s="1107">
        <v>0</v>
      </c>
      <c r="H70" s="1107">
        <v>0</v>
      </c>
      <c r="I70" s="1107">
        <v>0</v>
      </c>
      <c r="J70" s="1107">
        <v>0</v>
      </c>
      <c r="K70" s="1107">
        <v>0</v>
      </c>
      <c r="L70" s="1138">
        <v>0</v>
      </c>
      <c r="M70" s="1107">
        <v>0</v>
      </c>
      <c r="N70" s="1107">
        <v>0</v>
      </c>
      <c r="O70" s="1107">
        <v>0</v>
      </c>
      <c r="P70" s="1107">
        <v>0</v>
      </c>
      <c r="Q70" s="1144" t="s">
        <v>54</v>
      </c>
      <c r="R70" s="1105">
        <v>10</v>
      </c>
      <c r="S70" s="1107">
        <v>0</v>
      </c>
      <c r="T70" s="1105">
        <v>0</v>
      </c>
      <c r="U70" s="1107">
        <v>300</v>
      </c>
      <c r="V70" s="1107">
        <v>0</v>
      </c>
      <c r="W70" s="1157"/>
      <c r="X70" s="67">
        <v>0</v>
      </c>
      <c r="Y70" s="1178">
        <v>2200</v>
      </c>
      <c r="Z70" s="154">
        <v>1200</v>
      </c>
      <c r="AA70" s="1177">
        <v>200</v>
      </c>
      <c r="AB70" s="1177">
        <v>200</v>
      </c>
      <c r="AC70" s="1177">
        <v>200</v>
      </c>
      <c r="AD70" s="1177">
        <v>100</v>
      </c>
      <c r="AE70" s="1177">
        <v>100</v>
      </c>
      <c r="AF70" s="1177">
        <v>200</v>
      </c>
      <c r="AG70" s="1177"/>
      <c r="AH70" s="1183">
        <f t="shared" si="23"/>
        <v>0</v>
      </c>
      <c r="AI70" s="67">
        <v>0</v>
      </c>
      <c r="AJ70" s="1184">
        <f t="shared" si="24"/>
        <v>300</v>
      </c>
      <c r="AK70" s="1177"/>
      <c r="AL70" s="1185">
        <f t="shared" si="25"/>
        <v>0</v>
      </c>
      <c r="AM70" s="316">
        <f t="shared" si="26"/>
        <v>0</v>
      </c>
      <c r="AN70" s="1177">
        <v>0</v>
      </c>
      <c r="AO70" s="1200">
        <v>0</v>
      </c>
      <c r="AP70" s="1200">
        <v>0</v>
      </c>
      <c r="AQ70" s="1033">
        <f t="shared" si="27"/>
        <v>2500</v>
      </c>
      <c r="AR70" s="1198">
        <f t="shared" si="28"/>
        <v>0</v>
      </c>
      <c r="AS70" s="1169">
        <f t="shared" si="29"/>
        <v>0</v>
      </c>
      <c r="AT70" s="1199">
        <f t="shared" si="30"/>
        <v>0</v>
      </c>
      <c r="AU70" s="1169">
        <f t="shared" si="35"/>
        <v>0</v>
      </c>
      <c r="AV70" s="1177">
        <v>0</v>
      </c>
      <c r="AW70" s="1177">
        <v>0</v>
      </c>
      <c r="AX70" s="122">
        <f t="shared" si="32"/>
        <v>0</v>
      </c>
      <c r="AY70" s="122">
        <f t="shared" si="36"/>
        <v>2500</v>
      </c>
      <c r="AZ70" s="769"/>
      <c r="BA70" s="1144" t="s">
        <v>54</v>
      </c>
    </row>
    <row r="71" s="48" customFormat="1" ht="24" customHeight="1" spans="1:53">
      <c r="A71" s="1103">
        <f t="shared" ref="A71:A78" si="37">ROW()-3</f>
        <v>68</v>
      </c>
      <c r="B71" s="732" t="s">
        <v>1336</v>
      </c>
      <c r="C71" s="1113" t="s">
        <v>958</v>
      </c>
      <c r="D71" s="1114">
        <v>45576</v>
      </c>
      <c r="E71" s="1113" t="s">
        <v>53</v>
      </c>
      <c r="F71" s="1107">
        <v>31</v>
      </c>
      <c r="G71" s="1107">
        <v>0</v>
      </c>
      <c r="H71" s="1107">
        <v>0</v>
      </c>
      <c r="I71" s="1107">
        <v>2</v>
      </c>
      <c r="J71" s="1107">
        <v>0</v>
      </c>
      <c r="K71" s="1107">
        <v>0</v>
      </c>
      <c r="L71" s="1107">
        <v>0</v>
      </c>
      <c r="M71" s="1107">
        <v>0</v>
      </c>
      <c r="N71" s="1107">
        <v>0</v>
      </c>
      <c r="O71" s="1107">
        <v>0</v>
      </c>
      <c r="P71" s="1107">
        <v>0</v>
      </c>
      <c r="Q71" s="1155" t="s">
        <v>1337</v>
      </c>
      <c r="R71" s="531">
        <v>10</v>
      </c>
      <c r="S71" s="1107">
        <v>0</v>
      </c>
      <c r="T71" s="1138">
        <v>0</v>
      </c>
      <c r="U71" s="1107">
        <v>281</v>
      </c>
      <c r="V71" s="1107">
        <v>0</v>
      </c>
      <c r="W71" s="1148"/>
      <c r="X71" s="67">
        <v>200</v>
      </c>
      <c r="Y71" s="1168">
        <v>2700</v>
      </c>
      <c r="Z71" s="122">
        <v>1300</v>
      </c>
      <c r="AA71" s="426">
        <v>300</v>
      </c>
      <c r="AB71" s="426">
        <v>300</v>
      </c>
      <c r="AC71" s="426">
        <v>200</v>
      </c>
      <c r="AD71" s="426">
        <v>200</v>
      </c>
      <c r="AE71" s="426">
        <v>100</v>
      </c>
      <c r="AF71" s="122">
        <v>300</v>
      </c>
      <c r="AG71" s="1177"/>
      <c r="AH71" s="1183">
        <f t="shared" si="23"/>
        <v>0</v>
      </c>
      <c r="AI71" s="67">
        <v>200</v>
      </c>
      <c r="AJ71" s="1184">
        <f t="shared" si="24"/>
        <v>281</v>
      </c>
      <c r="AK71" s="1177"/>
      <c r="AL71" s="1185">
        <f t="shared" si="25"/>
        <v>0</v>
      </c>
      <c r="AM71" s="316">
        <f t="shared" si="26"/>
        <v>0</v>
      </c>
      <c r="AN71" s="1177">
        <v>0</v>
      </c>
      <c r="AO71" s="1200">
        <v>0</v>
      </c>
      <c r="AP71" s="1200">
        <v>0</v>
      </c>
      <c r="AQ71" s="1033">
        <f t="shared" si="27"/>
        <v>3181</v>
      </c>
      <c r="AR71" s="1198">
        <f t="shared" si="28"/>
        <v>2</v>
      </c>
      <c r="AS71" s="1169">
        <f t="shared" si="29"/>
        <v>174.193548387097</v>
      </c>
      <c r="AT71" s="1199">
        <f t="shared" si="30"/>
        <v>0</v>
      </c>
      <c r="AU71" s="1169">
        <f t="shared" si="35"/>
        <v>0</v>
      </c>
      <c r="AV71" s="1177">
        <v>0</v>
      </c>
      <c r="AW71" s="1177">
        <v>0</v>
      </c>
      <c r="AX71" s="122">
        <f t="shared" si="32"/>
        <v>174.193548387097</v>
      </c>
      <c r="AY71" s="122">
        <f t="shared" si="36"/>
        <v>3006.8064516129</v>
      </c>
      <c r="AZ71" s="769"/>
      <c r="BA71" s="1155" t="s">
        <v>1338</v>
      </c>
    </row>
    <row r="72" s="48" customFormat="1" ht="24" customHeight="1" spans="1:53">
      <c r="A72" s="1103">
        <f t="shared" si="37"/>
        <v>69</v>
      </c>
      <c r="B72" s="732" t="s">
        <v>1339</v>
      </c>
      <c r="C72" s="1113" t="s">
        <v>409</v>
      </c>
      <c r="D72" s="1114">
        <v>45580</v>
      </c>
      <c r="E72" s="1113" t="s">
        <v>53</v>
      </c>
      <c r="F72" s="1107">
        <v>31</v>
      </c>
      <c r="G72" s="1107">
        <v>0</v>
      </c>
      <c r="H72" s="1107">
        <v>0</v>
      </c>
      <c r="I72" s="1107">
        <v>0</v>
      </c>
      <c r="J72" s="1107">
        <v>0</v>
      </c>
      <c r="K72" s="1107">
        <v>0</v>
      </c>
      <c r="L72" s="1107">
        <v>0</v>
      </c>
      <c r="M72" s="1107">
        <v>0</v>
      </c>
      <c r="N72" s="1107">
        <v>0</v>
      </c>
      <c r="O72" s="1107">
        <v>0</v>
      </c>
      <c r="P72" s="1107">
        <v>0</v>
      </c>
      <c r="Q72" s="1144" t="s">
        <v>54</v>
      </c>
      <c r="R72" s="531">
        <v>10</v>
      </c>
      <c r="S72" s="1107">
        <v>12</v>
      </c>
      <c r="T72" s="1138">
        <v>87</v>
      </c>
      <c r="U72" s="1107">
        <v>300</v>
      </c>
      <c r="V72" s="1107">
        <v>120</v>
      </c>
      <c r="W72" s="1148"/>
      <c r="X72" s="67">
        <v>0</v>
      </c>
      <c r="Y72" s="1168">
        <v>3200</v>
      </c>
      <c r="Z72" s="122">
        <v>1500</v>
      </c>
      <c r="AA72" s="426">
        <v>300</v>
      </c>
      <c r="AB72" s="426">
        <v>300</v>
      </c>
      <c r="AC72" s="426">
        <v>200</v>
      </c>
      <c r="AD72" s="426">
        <v>200</v>
      </c>
      <c r="AE72" s="426">
        <v>200</v>
      </c>
      <c r="AF72" s="122">
        <v>500</v>
      </c>
      <c r="AG72" s="1177"/>
      <c r="AH72" s="1183">
        <f t="shared" si="23"/>
        <v>87</v>
      </c>
      <c r="AI72" s="67">
        <v>0</v>
      </c>
      <c r="AJ72" s="1184">
        <f t="shared" si="24"/>
        <v>300</v>
      </c>
      <c r="AK72" s="1177"/>
      <c r="AL72" s="1185">
        <f t="shared" si="25"/>
        <v>0</v>
      </c>
      <c r="AM72" s="316">
        <f t="shared" si="26"/>
        <v>120</v>
      </c>
      <c r="AN72" s="1177">
        <v>0</v>
      </c>
      <c r="AO72" s="1200">
        <v>0</v>
      </c>
      <c r="AP72" s="1200">
        <v>0</v>
      </c>
      <c r="AQ72" s="1033">
        <f t="shared" si="27"/>
        <v>3707</v>
      </c>
      <c r="AR72" s="1198">
        <f t="shared" si="28"/>
        <v>0</v>
      </c>
      <c r="AS72" s="1169">
        <f t="shared" ref="AS72:AS76" si="38">Y72/F72*AR72</f>
        <v>0</v>
      </c>
      <c r="AT72" s="1199">
        <f t="shared" si="30"/>
        <v>0</v>
      </c>
      <c r="AU72" s="1169">
        <f t="shared" si="35"/>
        <v>0</v>
      </c>
      <c r="AV72" s="1177">
        <v>0</v>
      </c>
      <c r="AW72" s="1177">
        <v>0</v>
      </c>
      <c r="AX72" s="122">
        <f t="shared" si="32"/>
        <v>0</v>
      </c>
      <c r="AY72" s="122">
        <f t="shared" si="36"/>
        <v>3707</v>
      </c>
      <c r="AZ72" s="769"/>
      <c r="BA72" s="1144" t="s">
        <v>54</v>
      </c>
    </row>
    <row r="73" s="48" customFormat="1" ht="24" customHeight="1" spans="1:53">
      <c r="A73" s="1103">
        <v>100</v>
      </c>
      <c r="B73" s="735" t="s">
        <v>1340</v>
      </c>
      <c r="C73" s="1113" t="s">
        <v>958</v>
      </c>
      <c r="D73" s="1114">
        <v>45609</v>
      </c>
      <c r="E73" s="1113" t="s">
        <v>53</v>
      </c>
      <c r="F73" s="1107">
        <v>31</v>
      </c>
      <c r="G73" s="1107">
        <v>0</v>
      </c>
      <c r="H73" s="1107">
        <v>0</v>
      </c>
      <c r="I73" s="1107">
        <v>0</v>
      </c>
      <c r="J73" s="1107">
        <v>0</v>
      </c>
      <c r="K73" s="1107">
        <v>0</v>
      </c>
      <c r="L73" s="1107">
        <v>0</v>
      </c>
      <c r="M73" s="1107">
        <v>0</v>
      </c>
      <c r="N73" s="1107">
        <v>0</v>
      </c>
      <c r="O73" s="1107">
        <v>0</v>
      </c>
      <c r="P73" s="1107">
        <v>0</v>
      </c>
      <c r="Q73" s="1144" t="s">
        <v>1341</v>
      </c>
      <c r="R73" s="1138">
        <v>10</v>
      </c>
      <c r="S73" s="1107">
        <v>0</v>
      </c>
      <c r="T73" s="1138">
        <v>0</v>
      </c>
      <c r="U73" s="1138">
        <v>300</v>
      </c>
      <c r="V73" s="1107">
        <v>0</v>
      </c>
      <c r="W73" s="1148"/>
      <c r="X73" s="67">
        <v>200</v>
      </c>
      <c r="Y73" s="315">
        <v>3700</v>
      </c>
      <c r="Z73" s="122">
        <v>2000</v>
      </c>
      <c r="AA73" s="1173">
        <v>300</v>
      </c>
      <c r="AB73" s="1173">
        <v>300</v>
      </c>
      <c r="AC73" s="1177">
        <v>200</v>
      </c>
      <c r="AD73" s="1177">
        <v>200</v>
      </c>
      <c r="AE73" s="1177">
        <v>200</v>
      </c>
      <c r="AF73" s="1173">
        <v>500</v>
      </c>
      <c r="AG73" s="1177"/>
      <c r="AH73" s="1183">
        <f t="shared" si="23"/>
        <v>0</v>
      </c>
      <c r="AI73" s="67">
        <v>200</v>
      </c>
      <c r="AJ73" s="1184">
        <f t="shared" si="24"/>
        <v>300</v>
      </c>
      <c r="AK73" s="1177"/>
      <c r="AL73" s="1185">
        <f t="shared" si="25"/>
        <v>0</v>
      </c>
      <c r="AM73" s="316">
        <f t="shared" si="26"/>
        <v>0</v>
      </c>
      <c r="AN73" s="1177">
        <v>0</v>
      </c>
      <c r="AO73" s="1200">
        <v>0</v>
      </c>
      <c r="AP73" s="1200">
        <v>0</v>
      </c>
      <c r="AQ73" s="1033">
        <f t="shared" si="27"/>
        <v>4200</v>
      </c>
      <c r="AR73" s="1198">
        <f t="shared" si="28"/>
        <v>0</v>
      </c>
      <c r="AS73" s="1169">
        <v>0</v>
      </c>
      <c r="AT73" s="1199">
        <f t="shared" si="30"/>
        <v>0</v>
      </c>
      <c r="AU73" s="1169">
        <f t="shared" si="35"/>
        <v>0</v>
      </c>
      <c r="AV73" s="1177">
        <v>0</v>
      </c>
      <c r="AW73" s="1177">
        <v>0</v>
      </c>
      <c r="AX73" s="122">
        <f t="shared" si="32"/>
        <v>0</v>
      </c>
      <c r="AY73" s="122">
        <f t="shared" si="36"/>
        <v>4200</v>
      </c>
      <c r="AZ73" s="769"/>
      <c r="BA73" s="1144" t="s">
        <v>1342</v>
      </c>
    </row>
    <row r="74" s="48" customFormat="1" ht="24" customHeight="1" spans="1:53">
      <c r="A74" s="1103">
        <f t="shared" si="37"/>
        <v>71</v>
      </c>
      <c r="B74" s="735" t="s">
        <v>1343</v>
      </c>
      <c r="C74" s="1105" t="s">
        <v>593</v>
      </c>
      <c r="D74" s="1106">
        <v>45617</v>
      </c>
      <c r="E74" s="1113" t="s">
        <v>53</v>
      </c>
      <c r="F74" s="1107">
        <v>31</v>
      </c>
      <c r="G74" s="1107">
        <v>0</v>
      </c>
      <c r="H74" s="1107">
        <v>0</v>
      </c>
      <c r="I74" s="1107">
        <v>0</v>
      </c>
      <c r="J74" s="1107">
        <v>0</v>
      </c>
      <c r="K74" s="1107">
        <v>0</v>
      </c>
      <c r="L74" s="531">
        <v>0</v>
      </c>
      <c r="M74" s="1107">
        <v>0</v>
      </c>
      <c r="N74" s="1107">
        <v>1</v>
      </c>
      <c r="O74" s="1107">
        <v>0</v>
      </c>
      <c r="P74" s="1107">
        <v>1</v>
      </c>
      <c r="Q74" s="1155" t="s">
        <v>1344</v>
      </c>
      <c r="R74" s="1105">
        <v>10</v>
      </c>
      <c r="S74" s="1107">
        <v>0</v>
      </c>
      <c r="T74" s="1105">
        <v>0</v>
      </c>
      <c r="U74" s="1107">
        <v>300</v>
      </c>
      <c r="V74" s="1107">
        <v>0</v>
      </c>
      <c r="W74" s="1222" t="s">
        <v>1345</v>
      </c>
      <c r="X74" s="67">
        <v>200</v>
      </c>
      <c r="Y74" s="315">
        <v>2200</v>
      </c>
      <c r="Z74" s="122">
        <v>1200</v>
      </c>
      <c r="AA74" s="1173">
        <v>200</v>
      </c>
      <c r="AB74" s="1173">
        <v>200</v>
      </c>
      <c r="AC74" s="1177">
        <v>200</v>
      </c>
      <c r="AD74" s="1177">
        <v>100</v>
      </c>
      <c r="AE74" s="1177">
        <v>100</v>
      </c>
      <c r="AF74" s="1173">
        <v>200</v>
      </c>
      <c r="AG74" s="1177"/>
      <c r="AH74" s="1183">
        <f t="shared" si="23"/>
        <v>0</v>
      </c>
      <c r="AI74" s="67">
        <v>200</v>
      </c>
      <c r="AJ74" s="1184">
        <f t="shared" si="24"/>
        <v>300</v>
      </c>
      <c r="AK74" s="1177"/>
      <c r="AL74" s="1185">
        <f t="shared" si="25"/>
        <v>0</v>
      </c>
      <c r="AM74" s="316">
        <f t="shared" si="26"/>
        <v>0</v>
      </c>
      <c r="AN74" s="1177">
        <v>0</v>
      </c>
      <c r="AO74" s="1200">
        <v>0</v>
      </c>
      <c r="AP74" s="1200">
        <v>0</v>
      </c>
      <c r="AQ74" s="1033">
        <f t="shared" si="27"/>
        <v>2700</v>
      </c>
      <c r="AR74" s="1198">
        <f t="shared" si="28"/>
        <v>0</v>
      </c>
      <c r="AS74" s="1169">
        <f t="shared" si="38"/>
        <v>0</v>
      </c>
      <c r="AT74" s="1199">
        <f t="shared" si="30"/>
        <v>0</v>
      </c>
      <c r="AU74" s="1169">
        <v>0</v>
      </c>
      <c r="AV74" s="1177">
        <v>0</v>
      </c>
      <c r="AW74" s="1177">
        <v>0</v>
      </c>
      <c r="AX74" s="122">
        <f t="shared" si="32"/>
        <v>0</v>
      </c>
      <c r="AY74" s="122">
        <f t="shared" si="36"/>
        <v>2700</v>
      </c>
      <c r="AZ74" s="769"/>
      <c r="BA74" s="1155" t="s">
        <v>1288</v>
      </c>
    </row>
    <row r="75" s="48" customFormat="1" ht="24" customHeight="1" spans="1:53">
      <c r="A75" s="1103">
        <f t="shared" si="37"/>
        <v>72</v>
      </c>
      <c r="B75" s="735" t="s">
        <v>1346</v>
      </c>
      <c r="C75" s="1113" t="s">
        <v>958</v>
      </c>
      <c r="D75" s="1114">
        <v>45623</v>
      </c>
      <c r="E75" s="1113" t="s">
        <v>53</v>
      </c>
      <c r="F75" s="1107">
        <v>31</v>
      </c>
      <c r="G75" s="1107">
        <v>0</v>
      </c>
      <c r="H75" s="1107">
        <v>0</v>
      </c>
      <c r="I75" s="1107">
        <v>1</v>
      </c>
      <c r="J75" s="1107">
        <v>0</v>
      </c>
      <c r="K75" s="1107">
        <v>0</v>
      </c>
      <c r="L75" s="1107">
        <v>0</v>
      </c>
      <c r="M75" s="1107">
        <v>0</v>
      </c>
      <c r="N75" s="1107">
        <v>0</v>
      </c>
      <c r="O75" s="1107">
        <v>0</v>
      </c>
      <c r="P75" s="1107">
        <v>0</v>
      </c>
      <c r="Q75" s="1155" t="s">
        <v>1347</v>
      </c>
      <c r="R75" s="1105">
        <v>10</v>
      </c>
      <c r="S75" s="1107">
        <v>0</v>
      </c>
      <c r="T75" s="1138">
        <v>0</v>
      </c>
      <c r="U75" s="1138">
        <v>290</v>
      </c>
      <c r="V75" s="1107">
        <v>0</v>
      </c>
      <c r="W75" s="1148"/>
      <c r="X75" s="67">
        <v>200</v>
      </c>
      <c r="Y75" s="315">
        <v>3200</v>
      </c>
      <c r="Z75" s="122">
        <v>1500</v>
      </c>
      <c r="AA75" s="1173">
        <v>300</v>
      </c>
      <c r="AB75" s="1173">
        <v>300</v>
      </c>
      <c r="AC75" s="1177">
        <v>200</v>
      </c>
      <c r="AD75" s="1177">
        <v>200</v>
      </c>
      <c r="AE75" s="1177">
        <v>200</v>
      </c>
      <c r="AF75" s="1173">
        <v>500</v>
      </c>
      <c r="AG75" s="1177"/>
      <c r="AH75" s="1183">
        <f t="shared" si="23"/>
        <v>0</v>
      </c>
      <c r="AI75" s="67">
        <v>200</v>
      </c>
      <c r="AJ75" s="1184">
        <f t="shared" si="24"/>
        <v>290</v>
      </c>
      <c r="AK75" s="1177"/>
      <c r="AL75" s="1185">
        <f t="shared" si="25"/>
        <v>0</v>
      </c>
      <c r="AM75" s="316">
        <f t="shared" si="26"/>
        <v>0</v>
      </c>
      <c r="AN75" s="1177">
        <v>0</v>
      </c>
      <c r="AO75" s="1200">
        <v>0</v>
      </c>
      <c r="AP75" s="1200">
        <v>0</v>
      </c>
      <c r="AQ75" s="1033">
        <f t="shared" si="27"/>
        <v>3690</v>
      </c>
      <c r="AR75" s="1198">
        <f t="shared" si="28"/>
        <v>1</v>
      </c>
      <c r="AS75" s="1169">
        <f t="shared" si="38"/>
        <v>103.225806451613</v>
      </c>
      <c r="AT75" s="1199">
        <f t="shared" si="30"/>
        <v>0</v>
      </c>
      <c r="AU75" s="1169">
        <f t="shared" si="35"/>
        <v>0</v>
      </c>
      <c r="AV75" s="1177">
        <v>0</v>
      </c>
      <c r="AW75" s="1177">
        <v>0</v>
      </c>
      <c r="AX75" s="122">
        <f t="shared" si="32"/>
        <v>103.225806451613</v>
      </c>
      <c r="AY75" s="122">
        <f t="shared" si="36"/>
        <v>3586.77419354839</v>
      </c>
      <c r="AZ75" s="769"/>
      <c r="BA75" s="1155" t="s">
        <v>1348</v>
      </c>
    </row>
    <row r="76" s="48" customFormat="1" ht="24" customHeight="1" spans="1:53">
      <c r="A76" s="1103">
        <f t="shared" si="37"/>
        <v>73</v>
      </c>
      <c r="B76" s="735" t="s">
        <v>1349</v>
      </c>
      <c r="C76" s="1113" t="s">
        <v>958</v>
      </c>
      <c r="D76" s="1114">
        <v>45618</v>
      </c>
      <c r="E76" s="1113" t="s">
        <v>53</v>
      </c>
      <c r="F76" s="1107">
        <v>31</v>
      </c>
      <c r="G76" s="1107">
        <v>0</v>
      </c>
      <c r="H76" s="1107">
        <v>0</v>
      </c>
      <c r="I76" s="1107">
        <v>0</v>
      </c>
      <c r="J76" s="1107">
        <v>0</v>
      </c>
      <c r="K76" s="1107">
        <v>0</v>
      </c>
      <c r="L76" s="1107">
        <v>0</v>
      </c>
      <c r="M76" s="1107">
        <v>0</v>
      </c>
      <c r="N76" s="1107">
        <v>0</v>
      </c>
      <c r="O76" s="1107">
        <v>0</v>
      </c>
      <c r="P76" s="1107">
        <v>0</v>
      </c>
      <c r="Q76" s="1144" t="s">
        <v>54</v>
      </c>
      <c r="R76" s="1105">
        <v>10</v>
      </c>
      <c r="S76" s="1107">
        <v>0</v>
      </c>
      <c r="T76" s="1138">
        <v>0</v>
      </c>
      <c r="U76" s="1138">
        <v>300</v>
      </c>
      <c r="V76" s="1107">
        <v>0</v>
      </c>
      <c r="W76" s="1148"/>
      <c r="X76" s="67">
        <v>200</v>
      </c>
      <c r="Y76" s="315">
        <v>2700</v>
      </c>
      <c r="Z76" s="122">
        <v>1500</v>
      </c>
      <c r="AA76" s="1173">
        <v>400</v>
      </c>
      <c r="AB76" s="1173">
        <v>300</v>
      </c>
      <c r="AC76" s="1177">
        <v>200</v>
      </c>
      <c r="AD76" s="1177">
        <v>100</v>
      </c>
      <c r="AE76" s="1177">
        <v>100</v>
      </c>
      <c r="AF76" s="1173">
        <v>100</v>
      </c>
      <c r="AG76" s="1177"/>
      <c r="AH76" s="1183">
        <f t="shared" si="23"/>
        <v>0</v>
      </c>
      <c r="AI76" s="67">
        <v>200</v>
      </c>
      <c r="AJ76" s="1184">
        <f t="shared" si="24"/>
        <v>300</v>
      </c>
      <c r="AK76" s="1177"/>
      <c r="AL76" s="1185">
        <f t="shared" si="25"/>
        <v>0</v>
      </c>
      <c r="AM76" s="316">
        <f t="shared" si="26"/>
        <v>0</v>
      </c>
      <c r="AN76" s="1177">
        <v>0</v>
      </c>
      <c r="AO76" s="1200">
        <v>0</v>
      </c>
      <c r="AP76" s="1200">
        <v>0</v>
      </c>
      <c r="AQ76" s="1033">
        <f t="shared" si="27"/>
        <v>3200</v>
      </c>
      <c r="AR76" s="1198">
        <f t="shared" si="28"/>
        <v>0</v>
      </c>
      <c r="AS76" s="1169">
        <v>0</v>
      </c>
      <c r="AT76" s="1199">
        <f t="shared" si="30"/>
        <v>0</v>
      </c>
      <c r="AU76" s="1169">
        <f t="shared" si="35"/>
        <v>0</v>
      </c>
      <c r="AV76" s="1177">
        <v>0</v>
      </c>
      <c r="AW76" s="1177">
        <v>0</v>
      </c>
      <c r="AX76" s="122">
        <f t="shared" si="32"/>
        <v>0</v>
      </c>
      <c r="AY76" s="122">
        <f t="shared" si="36"/>
        <v>3200</v>
      </c>
      <c r="AZ76" s="769"/>
      <c r="BA76" s="1144" t="s">
        <v>72</v>
      </c>
    </row>
    <row r="77" s="48" customFormat="1" ht="24" customHeight="1" spans="1:53">
      <c r="A77" s="1103">
        <f t="shared" si="37"/>
        <v>74</v>
      </c>
      <c r="B77" s="735" t="s">
        <v>1350</v>
      </c>
      <c r="C77" s="1113" t="s">
        <v>425</v>
      </c>
      <c r="D77" s="1114">
        <v>45622</v>
      </c>
      <c r="E77" s="1113" t="s">
        <v>53</v>
      </c>
      <c r="F77" s="1107">
        <v>31</v>
      </c>
      <c r="G77" s="1107">
        <v>0</v>
      </c>
      <c r="H77" s="1107">
        <v>0</v>
      </c>
      <c r="I77" s="1107">
        <v>0</v>
      </c>
      <c r="J77" s="1107">
        <v>0</v>
      </c>
      <c r="K77" s="1107">
        <v>0</v>
      </c>
      <c r="L77" s="1107">
        <v>0</v>
      </c>
      <c r="M77" s="1107">
        <v>0</v>
      </c>
      <c r="N77" s="1107">
        <v>0</v>
      </c>
      <c r="O77" s="1107">
        <v>0</v>
      </c>
      <c r="P77" s="1107">
        <v>0</v>
      </c>
      <c r="Q77" s="1144" t="s">
        <v>54</v>
      </c>
      <c r="R77" s="1105">
        <v>10</v>
      </c>
      <c r="S77" s="1107">
        <v>0</v>
      </c>
      <c r="T77" s="1138">
        <v>0</v>
      </c>
      <c r="U77" s="1138">
        <v>300</v>
      </c>
      <c r="V77" s="1107">
        <v>0</v>
      </c>
      <c r="W77" s="1148"/>
      <c r="X77" s="67">
        <v>200</v>
      </c>
      <c r="Y77" s="315">
        <v>2200</v>
      </c>
      <c r="Z77" s="122">
        <v>1200</v>
      </c>
      <c r="AA77" s="1173">
        <v>200</v>
      </c>
      <c r="AB77" s="1173">
        <v>100</v>
      </c>
      <c r="AC77" s="1177">
        <v>200</v>
      </c>
      <c r="AD77" s="1177">
        <v>200</v>
      </c>
      <c r="AE77" s="1177">
        <v>200</v>
      </c>
      <c r="AF77" s="1173">
        <v>100</v>
      </c>
      <c r="AG77" s="1177"/>
      <c r="AH77" s="1183">
        <f t="shared" si="23"/>
        <v>0</v>
      </c>
      <c r="AI77" s="67">
        <v>200</v>
      </c>
      <c r="AJ77" s="1184">
        <f t="shared" si="24"/>
        <v>300</v>
      </c>
      <c r="AK77" s="1177"/>
      <c r="AL77" s="1185">
        <f t="shared" si="25"/>
        <v>0</v>
      </c>
      <c r="AM77" s="316">
        <f t="shared" si="26"/>
        <v>0</v>
      </c>
      <c r="AN77" s="1177">
        <v>0</v>
      </c>
      <c r="AO77" s="1200">
        <v>0</v>
      </c>
      <c r="AP77" s="1200">
        <v>0</v>
      </c>
      <c r="AQ77" s="1033">
        <f t="shared" si="27"/>
        <v>2700</v>
      </c>
      <c r="AR77" s="1198">
        <f t="shared" si="28"/>
        <v>0</v>
      </c>
      <c r="AS77" s="1169">
        <f>Y77/F77*AR77</f>
        <v>0</v>
      </c>
      <c r="AT77" s="1199">
        <f t="shared" si="30"/>
        <v>0</v>
      </c>
      <c r="AU77" s="1169">
        <f t="shared" si="35"/>
        <v>0</v>
      </c>
      <c r="AV77" s="1177">
        <v>0</v>
      </c>
      <c r="AW77" s="1177">
        <v>0</v>
      </c>
      <c r="AX77" s="122">
        <f t="shared" si="32"/>
        <v>0</v>
      </c>
      <c r="AY77" s="122">
        <f t="shared" si="36"/>
        <v>2700</v>
      </c>
      <c r="AZ77" s="769"/>
      <c r="BA77" s="1144" t="s">
        <v>72</v>
      </c>
    </row>
    <row r="78" s="48" customFormat="1" customHeight="1" spans="1:53">
      <c r="A78" s="1103">
        <f t="shared" si="37"/>
        <v>75</v>
      </c>
      <c r="B78" s="426" t="s">
        <v>1351</v>
      </c>
      <c r="C78" s="1218" t="s">
        <v>958</v>
      </c>
      <c r="D78" s="1219">
        <v>45642</v>
      </c>
      <c r="E78" s="1220" t="s">
        <v>228</v>
      </c>
      <c r="F78" s="1218">
        <v>16</v>
      </c>
      <c r="G78" s="1107">
        <v>0</v>
      </c>
      <c r="H78" s="1107">
        <v>0</v>
      </c>
      <c r="I78" s="1107">
        <v>0</v>
      </c>
      <c r="J78" s="1107">
        <v>0</v>
      </c>
      <c r="K78" s="1107">
        <v>0</v>
      </c>
      <c r="L78" s="1107">
        <v>0</v>
      </c>
      <c r="M78" s="1107">
        <v>0</v>
      </c>
      <c r="N78" s="1107">
        <v>0</v>
      </c>
      <c r="O78" s="1107">
        <v>0</v>
      </c>
      <c r="P78" s="1107">
        <v>0</v>
      </c>
      <c r="Q78" s="1107" t="s">
        <v>1352</v>
      </c>
      <c r="R78" s="1113">
        <v>10</v>
      </c>
      <c r="S78" s="1138">
        <v>0</v>
      </c>
      <c r="T78" s="1138">
        <v>0</v>
      </c>
      <c r="U78" s="1138">
        <v>155</v>
      </c>
      <c r="V78" s="1107">
        <v>0</v>
      </c>
      <c r="W78" s="1223"/>
      <c r="X78" s="67">
        <v>200</v>
      </c>
      <c r="Y78" s="315">
        <v>2700</v>
      </c>
      <c r="Z78" s="1027">
        <f>(Y78/31*16)</f>
        <v>1393.54838709677</v>
      </c>
      <c r="AA78" s="1027">
        <v>0</v>
      </c>
      <c r="AB78" s="1027">
        <v>0</v>
      </c>
      <c r="AC78" s="1027">
        <v>0</v>
      </c>
      <c r="AD78" s="1027">
        <v>0</v>
      </c>
      <c r="AE78" s="1027">
        <v>0</v>
      </c>
      <c r="AF78" s="1027">
        <v>0</v>
      </c>
      <c r="AG78" s="1224"/>
      <c r="AH78" s="1183">
        <f t="shared" si="23"/>
        <v>0</v>
      </c>
      <c r="AI78" s="158">
        <v>200</v>
      </c>
      <c r="AJ78" s="1184">
        <f t="shared" si="24"/>
        <v>155</v>
      </c>
      <c r="AK78" s="1224"/>
      <c r="AL78" s="1185">
        <f t="shared" si="25"/>
        <v>0</v>
      </c>
      <c r="AM78" s="316">
        <f t="shared" si="26"/>
        <v>0</v>
      </c>
      <c r="AN78" s="1177">
        <v>0</v>
      </c>
      <c r="AO78" s="1027">
        <v>0</v>
      </c>
      <c r="AP78" s="1200">
        <v>0</v>
      </c>
      <c r="AQ78" s="1033">
        <f t="shared" si="27"/>
        <v>1748.54838709677</v>
      </c>
      <c r="AR78" s="1198">
        <f t="shared" si="28"/>
        <v>0</v>
      </c>
      <c r="AS78" s="1169">
        <f>Y78/F78*AR78</f>
        <v>0</v>
      </c>
      <c r="AT78" s="1199">
        <f t="shared" si="30"/>
        <v>0</v>
      </c>
      <c r="AU78" s="1169">
        <f t="shared" si="35"/>
        <v>0</v>
      </c>
      <c r="AV78" s="1177">
        <v>0</v>
      </c>
      <c r="AW78" s="1177">
        <v>0</v>
      </c>
      <c r="AX78" s="122">
        <f t="shared" si="32"/>
        <v>0</v>
      </c>
      <c r="AY78" s="122">
        <f t="shared" si="36"/>
        <v>1748.54838709677</v>
      </c>
      <c r="AZ78" s="1224"/>
      <c r="BA78" s="1107" t="s">
        <v>1353</v>
      </c>
    </row>
    <row r="79" s="48" customFormat="1" customHeight="1" spans="1:53">
      <c r="A79" s="1020"/>
      <c r="B79" s="426" t="s">
        <v>37</v>
      </c>
      <c r="C79" s="1221"/>
      <c r="D79" s="1221"/>
      <c r="E79" s="1221"/>
      <c r="F79" s="1221"/>
      <c r="G79" s="1221"/>
      <c r="H79" s="1221"/>
      <c r="I79" s="1221"/>
      <c r="J79" s="1221"/>
      <c r="K79" s="1221"/>
      <c r="L79" s="1221"/>
      <c r="M79" s="1221"/>
      <c r="N79" s="1221"/>
      <c r="O79" s="1221"/>
      <c r="P79" s="1221"/>
      <c r="Q79" s="1221"/>
      <c r="R79" s="1221"/>
      <c r="S79" s="1221"/>
      <c r="T79" s="1025"/>
      <c r="U79" s="1221"/>
      <c r="V79" s="1221"/>
      <c r="W79" s="1221"/>
      <c r="X79" s="315"/>
      <c r="Y79" s="315">
        <f t="shared" ref="Y79:AH79" si="39">SUM(Y4:Y77)</f>
        <v>202300</v>
      </c>
      <c r="Z79" s="315">
        <f t="shared" si="39"/>
        <v>105567.741935484</v>
      </c>
      <c r="AA79" s="315">
        <f t="shared" si="39"/>
        <v>22600</v>
      </c>
      <c r="AB79" s="315">
        <f t="shared" si="39"/>
        <v>20300</v>
      </c>
      <c r="AC79" s="315">
        <f t="shared" si="39"/>
        <v>13100</v>
      </c>
      <c r="AD79" s="315">
        <f t="shared" si="39"/>
        <v>9650</v>
      </c>
      <c r="AE79" s="315">
        <f t="shared" si="39"/>
        <v>7950</v>
      </c>
      <c r="AF79" s="315">
        <f t="shared" si="39"/>
        <v>22500</v>
      </c>
      <c r="AG79" s="315">
        <f t="shared" si="39"/>
        <v>250</v>
      </c>
      <c r="AH79" s="315">
        <f t="shared" si="39"/>
        <v>1229</v>
      </c>
      <c r="AI79" s="315">
        <f>SUM(AI4:AI78)</f>
        <v>14200</v>
      </c>
      <c r="AJ79" s="315">
        <f t="shared" ref="AJ79:AY79" si="40">SUM(AJ4:AJ77)</f>
        <v>20350</v>
      </c>
      <c r="AK79" s="315">
        <f t="shared" si="40"/>
        <v>22</v>
      </c>
      <c r="AL79" s="315">
        <f t="shared" si="40"/>
        <v>0</v>
      </c>
      <c r="AM79" s="315">
        <f t="shared" si="40"/>
        <v>5004</v>
      </c>
      <c r="AN79" s="315">
        <f t="shared" si="40"/>
        <v>500</v>
      </c>
      <c r="AO79" s="315">
        <f t="shared" si="40"/>
        <v>400</v>
      </c>
      <c r="AP79" s="315">
        <f t="shared" si="40"/>
        <v>400</v>
      </c>
      <c r="AQ79" s="315">
        <f t="shared" si="40"/>
        <v>243822.741935484</v>
      </c>
      <c r="AR79" s="315">
        <f t="shared" si="40"/>
        <v>38</v>
      </c>
      <c r="AS79" s="315">
        <f t="shared" si="40"/>
        <v>2903.22580645161</v>
      </c>
      <c r="AT79" s="315">
        <f t="shared" si="40"/>
        <v>0</v>
      </c>
      <c r="AU79" s="315">
        <f t="shared" si="40"/>
        <v>300</v>
      </c>
      <c r="AV79" s="315">
        <f t="shared" si="40"/>
        <v>14.29</v>
      </c>
      <c r="AW79" s="315">
        <f t="shared" si="40"/>
        <v>2422.6</v>
      </c>
      <c r="AX79" s="315">
        <f t="shared" si="40"/>
        <v>5640.11580645161</v>
      </c>
      <c r="AY79" s="315">
        <f>SUM(AY4:AY78)</f>
        <v>239931.174516129</v>
      </c>
      <c r="AZ79" s="315"/>
      <c r="BA79" s="1217"/>
    </row>
  </sheetData>
  <mergeCells count="52">
    <mergeCell ref="Y1:BA1"/>
    <mergeCell ref="I2:J2"/>
    <mergeCell ref="A2:A3"/>
    <mergeCell ref="B2:B3"/>
    <mergeCell ref="C2:C3"/>
    <mergeCell ref="D2:D3"/>
    <mergeCell ref="E2:E3"/>
    <mergeCell ref="F2:F3"/>
    <mergeCell ref="G2:G3"/>
    <mergeCell ref="H2:H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  <mergeCell ref="AH2:AH3"/>
    <mergeCell ref="AI2:AI3"/>
    <mergeCell ref="AJ2:AJ3"/>
    <mergeCell ref="AK2:AK3"/>
    <mergeCell ref="AL2:AL3"/>
    <mergeCell ref="AM2:AM3"/>
    <mergeCell ref="AN2:AN3"/>
    <mergeCell ref="AO2:AO3"/>
    <mergeCell ref="AP2:AP3"/>
    <mergeCell ref="AQ2:AQ3"/>
    <mergeCell ref="AR2:AR3"/>
    <mergeCell ref="AS2:AS3"/>
    <mergeCell ref="AT2:AT3"/>
    <mergeCell ref="AU2:AU3"/>
    <mergeCell ref="AV2:AV3"/>
    <mergeCell ref="AW2:AW3"/>
    <mergeCell ref="AX2:AX3"/>
    <mergeCell ref="AY2:AY3"/>
    <mergeCell ref="AZ2:AZ3"/>
    <mergeCell ref="BA2:BA3"/>
  </mergeCells>
  <conditionalFormatting sqref="B5">
    <cfRule type="duplicateValues" dxfId="0" priority="147"/>
  </conditionalFormatting>
  <conditionalFormatting sqref="B31">
    <cfRule type="duplicateValues" dxfId="0" priority="149"/>
  </conditionalFormatting>
  <conditionalFormatting sqref="B32">
    <cfRule type="duplicateValues" dxfId="0" priority="134"/>
  </conditionalFormatting>
  <conditionalFormatting sqref="B33">
    <cfRule type="duplicateValues" dxfId="0" priority="133"/>
  </conditionalFormatting>
  <conditionalFormatting sqref="B34">
    <cfRule type="duplicateValues" dxfId="0" priority="129"/>
  </conditionalFormatting>
  <conditionalFormatting sqref="B28:B30">
    <cfRule type="duplicateValues" dxfId="0" priority="167"/>
  </conditionalFormatting>
  <conditionalFormatting sqref="B4 B10:B27">
    <cfRule type="duplicateValues" dxfId="0" priority="168"/>
  </conditionalFormatting>
  <pageMargins left="0.196527777777778" right="0.0388888888888889" top="0.156944444444444" bottom="0.393055555555556" header="0.0388888888888889" footer="0.0388888888888889"/>
  <pageSetup paperSize="9" scale="34" fitToHeight="0" orientation="landscape" horizontalDpi="600"/>
  <headerFooter>
    <oddFooter>&amp;L审批：&amp;C审核：&amp;R制表：陶刘燕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V26"/>
  <sheetViews>
    <sheetView zoomScale="70" zoomScaleNormal="70" workbookViewId="0">
      <pane xSplit="2" topLeftCell="V1" activePane="topRight" state="frozen"/>
      <selection/>
      <selection pane="topRight" activeCell="AI17" sqref="AI17:AK17"/>
    </sheetView>
  </sheetViews>
  <sheetFormatPr defaultColWidth="7.63333333333333" defaultRowHeight="25" customHeight="1"/>
  <cols>
    <col min="1" max="1" width="5.5" style="48" customWidth="1"/>
    <col min="2" max="2" width="9.84166666666667" style="267" customWidth="1"/>
    <col min="3" max="3" width="7.63333333333333" style="48" customWidth="1"/>
    <col min="4" max="4" width="12.4916666666667" style="48" customWidth="1"/>
    <col min="5" max="5" width="8.43333333333333" style="48" customWidth="1"/>
    <col min="6" max="14" width="4.75" style="51" customWidth="1"/>
    <col min="15" max="15" width="6.08333333333333" style="51" customWidth="1"/>
    <col min="16" max="16" width="30.25" style="48" customWidth="1"/>
    <col min="17" max="19" width="5.88333333333333" style="48" customWidth="1"/>
    <col min="20" max="20" width="11.5666666666667" style="48" customWidth="1"/>
    <col min="21" max="22" width="13.7416666666667" style="267" customWidth="1"/>
    <col min="23" max="23" width="9.84166666666667" style="1034" customWidth="1"/>
    <col min="24" max="24" width="9.38333333333333" style="267" customWidth="1"/>
    <col min="25" max="29" width="7.96666666666667" style="267" customWidth="1"/>
    <col min="30" max="30" width="7.96666666666667" style="1034" customWidth="1"/>
    <col min="31" max="37" width="7.96666666666667" style="267" customWidth="1"/>
    <col min="38" max="38" width="10.3083333333333" style="267" customWidth="1"/>
    <col min="39" max="45" width="7.96666666666667" style="267" customWidth="1"/>
    <col min="46" max="46" width="10.3083333333333" style="267" customWidth="1"/>
    <col min="47" max="47" width="7.96666666666667" style="267" customWidth="1"/>
    <col min="48" max="48" width="52.1833333333333" style="48" customWidth="1"/>
    <col min="49" max="16382" width="7.63333333333333" style="48" customWidth="1"/>
    <col min="16383" max="16384" width="7.63333333333333" style="48"/>
  </cols>
  <sheetData>
    <row r="1" s="48" customFormat="1" customHeight="1" spans="1:48">
      <c r="A1" s="1035"/>
      <c r="B1" s="1035"/>
      <c r="C1" s="1035"/>
      <c r="D1" s="1035"/>
      <c r="E1" s="1035"/>
      <c r="F1" s="1035"/>
      <c r="G1" s="1035"/>
      <c r="H1" s="1035"/>
      <c r="I1" s="1035"/>
      <c r="J1" s="1035"/>
      <c r="K1" s="1035"/>
      <c r="L1" s="1035"/>
      <c r="M1" s="1035"/>
      <c r="N1" s="1035"/>
      <c r="O1" s="1035"/>
      <c r="P1" s="1035"/>
      <c r="Q1" s="1035"/>
      <c r="R1" s="1035"/>
      <c r="S1" s="1035"/>
      <c r="T1" s="1035"/>
      <c r="U1" s="1059"/>
      <c r="V1" s="1059" t="s">
        <v>1354</v>
      </c>
      <c r="W1" s="1060"/>
      <c r="X1" s="1061"/>
      <c r="Y1" s="1061"/>
      <c r="Z1" s="1061"/>
      <c r="AA1" s="1061"/>
      <c r="AB1" s="1061"/>
      <c r="AC1" s="1061"/>
      <c r="AD1" s="1060"/>
      <c r="AE1" s="1061"/>
      <c r="AF1" s="1061"/>
      <c r="AG1" s="1061"/>
      <c r="AH1" s="1061"/>
      <c r="AI1" s="1061"/>
      <c r="AJ1" s="1061"/>
      <c r="AK1" s="1061"/>
      <c r="AL1" s="1061"/>
      <c r="AM1" s="1061"/>
      <c r="AN1" s="1061"/>
      <c r="AO1" s="1061"/>
      <c r="AP1" s="1061"/>
      <c r="AQ1" s="1061"/>
      <c r="AR1" s="1061"/>
      <c r="AS1" s="1061"/>
      <c r="AT1" s="1061"/>
      <c r="AU1" s="1061"/>
      <c r="AV1" s="1061"/>
    </row>
    <row r="2" s="48" customFormat="1" ht="19" customHeight="1" spans="1:48">
      <c r="A2" s="1036" t="s">
        <v>0</v>
      </c>
      <c r="B2" s="1037" t="s">
        <v>1</v>
      </c>
      <c r="C2" s="1038" t="s">
        <v>272</v>
      </c>
      <c r="D2" s="1039" t="s">
        <v>1355</v>
      </c>
      <c r="E2" s="1038" t="s">
        <v>273</v>
      </c>
      <c r="F2" s="1040" t="s">
        <v>385</v>
      </c>
      <c r="G2" s="1038" t="s">
        <v>6</v>
      </c>
      <c r="H2" s="1038" t="s">
        <v>7</v>
      </c>
      <c r="I2" s="1038"/>
      <c r="J2" s="1038" t="s">
        <v>9</v>
      </c>
      <c r="K2" s="1038" t="s">
        <v>278</v>
      </c>
      <c r="L2" s="1038" t="s">
        <v>10</v>
      </c>
      <c r="M2" s="1038" t="s">
        <v>11</v>
      </c>
      <c r="N2" s="1038" t="s">
        <v>12</v>
      </c>
      <c r="O2" s="1038" t="s">
        <v>13</v>
      </c>
      <c r="P2" s="964" t="s">
        <v>387</v>
      </c>
      <c r="Q2" s="1038" t="s">
        <v>15</v>
      </c>
      <c r="R2" s="1038" t="s">
        <v>1356</v>
      </c>
      <c r="S2" s="1038" t="s">
        <v>17</v>
      </c>
      <c r="T2" s="410" t="s">
        <v>1177</v>
      </c>
      <c r="U2" s="1059"/>
      <c r="V2" s="1059"/>
      <c r="W2" s="1060"/>
      <c r="X2" s="1061"/>
      <c r="Y2" s="1061"/>
      <c r="Z2" s="1061"/>
      <c r="AA2" s="1061"/>
      <c r="AB2" s="1061"/>
      <c r="AC2" s="1061"/>
      <c r="AD2" s="1060"/>
      <c r="AE2" s="1061"/>
      <c r="AF2" s="1061"/>
      <c r="AG2" s="1061"/>
      <c r="AH2" s="1061"/>
      <c r="AI2" s="1061"/>
      <c r="AJ2" s="1061"/>
      <c r="AK2" s="1061"/>
      <c r="AL2" s="1061"/>
      <c r="AM2" s="1061"/>
      <c r="AN2" s="1061"/>
      <c r="AO2" s="1061"/>
      <c r="AP2" s="1061"/>
      <c r="AQ2" s="1061"/>
      <c r="AR2" s="1061"/>
      <c r="AS2" s="1061"/>
      <c r="AT2" s="1061"/>
      <c r="AU2" s="1061"/>
      <c r="AV2" s="1061"/>
    </row>
    <row r="3" s="48" customFormat="1" ht="45" customHeight="1" spans="1:48">
      <c r="A3" s="1036"/>
      <c r="B3" s="1037"/>
      <c r="C3" s="1038"/>
      <c r="D3" s="1039"/>
      <c r="E3" s="1038"/>
      <c r="F3" s="1040"/>
      <c r="G3" s="1038"/>
      <c r="H3" s="1041" t="s">
        <v>327</v>
      </c>
      <c r="I3" s="1041" t="s">
        <v>8</v>
      </c>
      <c r="J3" s="1038"/>
      <c r="K3" s="1038"/>
      <c r="L3" s="1038"/>
      <c r="M3" s="1038"/>
      <c r="N3" s="1038"/>
      <c r="O3" s="1038"/>
      <c r="P3" s="964"/>
      <c r="Q3" s="1038"/>
      <c r="R3" s="1038"/>
      <c r="S3" s="1038"/>
      <c r="T3" s="964"/>
      <c r="U3" s="1062" t="s">
        <v>21</v>
      </c>
      <c r="V3" s="1063" t="s">
        <v>22</v>
      </c>
      <c r="W3" s="1064" t="s">
        <v>23</v>
      </c>
      <c r="X3" s="1064" t="s">
        <v>24</v>
      </c>
      <c r="Y3" s="1064" t="s">
        <v>25</v>
      </c>
      <c r="Z3" s="1064" t="s">
        <v>26</v>
      </c>
      <c r="AA3" s="1064" t="s">
        <v>27</v>
      </c>
      <c r="AB3" s="1064" t="s">
        <v>28</v>
      </c>
      <c r="AC3" s="1064" t="s">
        <v>29</v>
      </c>
      <c r="AD3" s="1064" t="s">
        <v>30</v>
      </c>
      <c r="AE3" s="1064" t="s">
        <v>21</v>
      </c>
      <c r="AF3" s="1064" t="s">
        <v>32</v>
      </c>
      <c r="AG3" s="1064" t="s">
        <v>278</v>
      </c>
      <c r="AH3" s="1064" t="s">
        <v>33</v>
      </c>
      <c r="AI3" s="1064" t="s">
        <v>34</v>
      </c>
      <c r="AJ3" s="1064" t="s">
        <v>35</v>
      </c>
      <c r="AK3" s="1064" t="s">
        <v>36</v>
      </c>
      <c r="AL3" s="1064" t="s">
        <v>37</v>
      </c>
      <c r="AM3" s="1086" t="s">
        <v>38</v>
      </c>
      <c r="AN3" s="1064" t="s">
        <v>39</v>
      </c>
      <c r="AO3" s="1064" t="s">
        <v>40</v>
      </c>
      <c r="AP3" s="1064" t="s">
        <v>1357</v>
      </c>
      <c r="AQ3" s="1064" t="s">
        <v>330</v>
      </c>
      <c r="AR3" s="1089" t="s">
        <v>331</v>
      </c>
      <c r="AS3" s="1064" t="s">
        <v>46</v>
      </c>
      <c r="AT3" s="1064" t="s">
        <v>47</v>
      </c>
      <c r="AU3" s="1090" t="s">
        <v>48</v>
      </c>
      <c r="AV3" s="1091" t="s">
        <v>49</v>
      </c>
    </row>
    <row r="4" s="48" customFormat="1" ht="29" customHeight="1" spans="1:48">
      <c r="A4" s="1042">
        <f>ROW()-3</f>
        <v>1</v>
      </c>
      <c r="B4" s="1043" t="s">
        <v>1358</v>
      </c>
      <c r="C4" s="273" t="s">
        <v>263</v>
      </c>
      <c r="D4" s="1044">
        <v>43192</v>
      </c>
      <c r="E4" s="273" t="s">
        <v>53</v>
      </c>
      <c r="F4" s="1045" t="s">
        <v>390</v>
      </c>
      <c r="G4" s="273">
        <v>0</v>
      </c>
      <c r="H4" s="273">
        <v>0</v>
      </c>
      <c r="I4" s="273">
        <v>0</v>
      </c>
      <c r="J4" s="273">
        <v>0</v>
      </c>
      <c r="K4" s="273">
        <v>0</v>
      </c>
      <c r="L4" s="273">
        <v>2</v>
      </c>
      <c r="M4" s="273">
        <v>0</v>
      </c>
      <c r="N4" s="273">
        <v>0</v>
      </c>
      <c r="O4" s="273">
        <v>2</v>
      </c>
      <c r="P4" s="273" t="s">
        <v>54</v>
      </c>
      <c r="Q4" s="232">
        <v>0</v>
      </c>
      <c r="R4" s="232">
        <v>0</v>
      </c>
      <c r="S4" s="232">
        <v>0</v>
      </c>
      <c r="T4" s="1058" t="s">
        <v>1359</v>
      </c>
      <c r="U4" s="380">
        <v>200</v>
      </c>
      <c r="V4" s="115">
        <v>4400</v>
      </c>
      <c r="W4" s="377">
        <v>2000</v>
      </c>
      <c r="X4" s="199">
        <v>900</v>
      </c>
      <c r="Y4" s="199">
        <v>600</v>
      </c>
      <c r="Z4" s="199">
        <v>300</v>
      </c>
      <c r="AA4" s="199">
        <v>100</v>
      </c>
      <c r="AB4" s="199">
        <v>100</v>
      </c>
      <c r="AC4" s="199">
        <v>400</v>
      </c>
      <c r="AD4" s="1079"/>
      <c r="AE4" s="1069">
        <v>200</v>
      </c>
      <c r="AF4" s="1069">
        <v>11</v>
      </c>
      <c r="AG4" s="285">
        <f>K4</f>
        <v>0</v>
      </c>
      <c r="AH4" s="285">
        <f>350+784</f>
        <v>1134</v>
      </c>
      <c r="AI4" s="285">
        <v>500</v>
      </c>
      <c r="AJ4" s="285">
        <v>300</v>
      </c>
      <c r="AK4" s="285">
        <v>100</v>
      </c>
      <c r="AL4" s="1069">
        <f>SUM(W4:AK4)</f>
        <v>6645</v>
      </c>
      <c r="AM4" s="285">
        <f t="shared" ref="AM4:AM6" si="0">H4+I4*0</f>
        <v>0</v>
      </c>
      <c r="AN4" s="1069">
        <f t="shared" ref="AN4:AN8" si="1">V4/F4*AM4</f>
        <v>0</v>
      </c>
      <c r="AO4" s="285">
        <f t="shared" ref="AO4:AO8" si="2">G4*2</f>
        <v>0</v>
      </c>
      <c r="AP4" s="1069">
        <v>0</v>
      </c>
      <c r="AQ4" s="1069"/>
      <c r="AR4" s="396">
        <v>544.52</v>
      </c>
      <c r="AS4" s="1069">
        <f t="shared" ref="AS4:AS8" si="3">SUM(AN4:AR4)</f>
        <v>544.52</v>
      </c>
      <c r="AT4" s="1069">
        <f>AL4-AS4</f>
        <v>6100.48</v>
      </c>
      <c r="AU4" s="285"/>
      <c r="AV4" s="1092" t="s">
        <v>710</v>
      </c>
    </row>
    <row r="5" s="48" customFormat="1" ht="29" customHeight="1" spans="1:48">
      <c r="A5" s="1042">
        <f>ROW()-3</f>
        <v>2</v>
      </c>
      <c r="B5" s="1046" t="s">
        <v>1360</v>
      </c>
      <c r="C5" s="273" t="s">
        <v>263</v>
      </c>
      <c r="D5" s="1044">
        <v>45142</v>
      </c>
      <c r="E5" s="273" t="s">
        <v>53</v>
      </c>
      <c r="F5" s="1045" t="s">
        <v>390</v>
      </c>
      <c r="G5" s="273">
        <v>0</v>
      </c>
      <c r="H5" s="273">
        <v>0</v>
      </c>
      <c r="I5" s="273">
        <v>0</v>
      </c>
      <c r="J5" s="273">
        <v>0</v>
      </c>
      <c r="K5" s="273">
        <v>0</v>
      </c>
      <c r="L5" s="273">
        <v>2</v>
      </c>
      <c r="M5" s="273">
        <v>0</v>
      </c>
      <c r="N5" s="273">
        <v>1</v>
      </c>
      <c r="O5" s="273">
        <v>1</v>
      </c>
      <c r="P5" s="232" t="s">
        <v>1361</v>
      </c>
      <c r="Q5" s="232">
        <v>0</v>
      </c>
      <c r="R5" s="232">
        <v>0</v>
      </c>
      <c r="S5" s="232">
        <v>0</v>
      </c>
      <c r="T5" s="1058" t="s">
        <v>1362</v>
      </c>
      <c r="U5" s="380">
        <v>200</v>
      </c>
      <c r="V5" s="115">
        <v>4400</v>
      </c>
      <c r="W5" s="377">
        <v>2000</v>
      </c>
      <c r="X5" s="199">
        <v>900</v>
      </c>
      <c r="Y5" s="199">
        <v>600</v>
      </c>
      <c r="Z5" s="199">
        <v>300</v>
      </c>
      <c r="AA5" s="199">
        <v>100</v>
      </c>
      <c r="AB5" s="199">
        <v>100</v>
      </c>
      <c r="AC5" s="199">
        <v>400</v>
      </c>
      <c r="AD5" s="1080"/>
      <c r="AE5" s="1069">
        <v>200</v>
      </c>
      <c r="AF5" s="1081">
        <v>0</v>
      </c>
      <c r="AG5" s="285">
        <f>K5</f>
        <v>0</v>
      </c>
      <c r="AH5" s="285">
        <v>770</v>
      </c>
      <c r="AI5" s="285">
        <v>100</v>
      </c>
      <c r="AJ5" s="285">
        <v>0</v>
      </c>
      <c r="AK5" s="285">
        <v>100</v>
      </c>
      <c r="AL5" s="1069">
        <f>SUM(W5:AK5)</f>
        <v>5570</v>
      </c>
      <c r="AM5" s="285">
        <f t="shared" si="0"/>
        <v>0</v>
      </c>
      <c r="AN5" s="1069">
        <f t="shared" si="1"/>
        <v>0</v>
      </c>
      <c r="AO5" s="285">
        <f t="shared" si="2"/>
        <v>0</v>
      </c>
      <c r="AP5" s="1069">
        <v>0</v>
      </c>
      <c r="AQ5" s="1069">
        <v>0</v>
      </c>
      <c r="AR5" s="396">
        <v>544.52</v>
      </c>
      <c r="AS5" s="1069">
        <f t="shared" si="3"/>
        <v>544.52</v>
      </c>
      <c r="AT5" s="1069">
        <f t="shared" ref="AT5:AT25" si="4">AL5-AS5</f>
        <v>5025.48</v>
      </c>
      <c r="AU5" s="285"/>
      <c r="AV5" s="276" t="s">
        <v>1363</v>
      </c>
    </row>
    <row r="6" s="48" customFormat="1" ht="29" customHeight="1" spans="1:48">
      <c r="A6" s="1042">
        <f>ROW()-3</f>
        <v>3</v>
      </c>
      <c r="B6" s="1046" t="s">
        <v>1364</v>
      </c>
      <c r="C6" s="359" t="s">
        <v>402</v>
      </c>
      <c r="D6" s="429">
        <v>45614</v>
      </c>
      <c r="E6" s="359" t="s">
        <v>53</v>
      </c>
      <c r="F6" s="1045" t="s">
        <v>390</v>
      </c>
      <c r="G6" s="273">
        <v>0</v>
      </c>
      <c r="H6" s="273">
        <v>0</v>
      </c>
      <c r="I6" s="273">
        <v>0</v>
      </c>
      <c r="J6" s="273">
        <v>0</v>
      </c>
      <c r="K6" s="273">
        <v>0</v>
      </c>
      <c r="L6" s="273">
        <v>0</v>
      </c>
      <c r="M6" s="273">
        <v>0</v>
      </c>
      <c r="N6" s="273">
        <v>0</v>
      </c>
      <c r="O6" s="273">
        <v>0</v>
      </c>
      <c r="P6" s="232" t="s">
        <v>54</v>
      </c>
      <c r="Q6" s="232">
        <v>0</v>
      </c>
      <c r="R6" s="232">
        <v>0</v>
      </c>
      <c r="S6" s="232">
        <v>0</v>
      </c>
      <c r="T6" s="273"/>
      <c r="U6" s="380">
        <v>200</v>
      </c>
      <c r="V6" s="1065">
        <v>2800</v>
      </c>
      <c r="W6" s="377">
        <v>1400</v>
      </c>
      <c r="X6" s="1066">
        <v>400</v>
      </c>
      <c r="Y6" s="199">
        <v>300</v>
      </c>
      <c r="Z6" s="199">
        <v>200</v>
      </c>
      <c r="AA6" s="199">
        <v>200</v>
      </c>
      <c r="AB6" s="199">
        <v>100</v>
      </c>
      <c r="AC6" s="199">
        <v>200</v>
      </c>
      <c r="AD6" s="1080"/>
      <c r="AE6" s="1069">
        <v>200</v>
      </c>
      <c r="AF6" s="1081">
        <v>0</v>
      </c>
      <c r="AG6" s="285">
        <f>K6</f>
        <v>0</v>
      </c>
      <c r="AH6" s="285">
        <v>0</v>
      </c>
      <c r="AI6" s="285">
        <v>0</v>
      </c>
      <c r="AJ6" s="285">
        <v>0</v>
      </c>
      <c r="AK6" s="285">
        <v>0</v>
      </c>
      <c r="AL6" s="1069">
        <f>SUM(W6:AK6)</f>
        <v>3000</v>
      </c>
      <c r="AM6" s="285">
        <f t="shared" si="0"/>
        <v>0</v>
      </c>
      <c r="AN6" s="1069">
        <f t="shared" si="1"/>
        <v>0</v>
      </c>
      <c r="AO6" s="285">
        <f t="shared" si="2"/>
        <v>0</v>
      </c>
      <c r="AP6" s="1069">
        <v>0</v>
      </c>
      <c r="AQ6" s="1069">
        <v>0</v>
      </c>
      <c r="AR6" s="1069">
        <v>0</v>
      </c>
      <c r="AS6" s="1069">
        <f t="shared" si="3"/>
        <v>0</v>
      </c>
      <c r="AT6" s="1069">
        <f t="shared" si="4"/>
        <v>3000</v>
      </c>
      <c r="AU6" s="285"/>
      <c r="AV6" s="232" t="s">
        <v>72</v>
      </c>
    </row>
    <row r="7" s="48" customFormat="1" ht="30" customHeight="1" spans="1:48">
      <c r="A7" s="1042">
        <f t="shared" ref="A7:A15" si="5">ROW()-3</f>
        <v>4</v>
      </c>
      <c r="B7" s="1047" t="s">
        <v>1365</v>
      </c>
      <c r="C7" s="273" t="s">
        <v>1366</v>
      </c>
      <c r="D7" s="1048">
        <v>44348</v>
      </c>
      <c r="E7" s="273" t="s">
        <v>53</v>
      </c>
      <c r="F7" s="1045" t="s">
        <v>390</v>
      </c>
      <c r="G7" s="273">
        <v>0</v>
      </c>
      <c r="H7" s="273">
        <v>0</v>
      </c>
      <c r="I7" s="273">
        <v>0</v>
      </c>
      <c r="J7" s="273">
        <v>0</v>
      </c>
      <c r="K7" s="273">
        <v>0</v>
      </c>
      <c r="L7" s="273">
        <v>0</v>
      </c>
      <c r="M7" s="273">
        <v>0</v>
      </c>
      <c r="N7" s="273">
        <v>0</v>
      </c>
      <c r="O7" s="273">
        <v>0</v>
      </c>
      <c r="P7" s="232" t="s">
        <v>54</v>
      </c>
      <c r="Q7" s="232">
        <v>0</v>
      </c>
      <c r="R7" s="232">
        <v>0</v>
      </c>
      <c r="S7" s="232">
        <v>0</v>
      </c>
      <c r="T7" s="1058" t="s">
        <v>1367</v>
      </c>
      <c r="U7" s="380">
        <v>200</v>
      </c>
      <c r="V7" s="1063">
        <v>4800</v>
      </c>
      <c r="W7" s="1067">
        <v>2000</v>
      </c>
      <c r="X7" s="1068">
        <v>900</v>
      </c>
      <c r="Y7" s="1082">
        <v>700</v>
      </c>
      <c r="Z7" s="1082">
        <v>300</v>
      </c>
      <c r="AA7" s="1083">
        <v>200</v>
      </c>
      <c r="AB7" s="1082">
        <v>200</v>
      </c>
      <c r="AC7" s="1083">
        <v>500</v>
      </c>
      <c r="AD7" s="1080"/>
      <c r="AE7" s="1069">
        <v>200</v>
      </c>
      <c r="AF7" s="1081">
        <v>0</v>
      </c>
      <c r="AG7" s="285">
        <f>K7</f>
        <v>0</v>
      </c>
      <c r="AH7" s="285">
        <f>S7</f>
        <v>0</v>
      </c>
      <c r="AI7" s="285">
        <v>0</v>
      </c>
      <c r="AJ7" s="285">
        <v>0</v>
      </c>
      <c r="AK7" s="285">
        <v>300</v>
      </c>
      <c r="AL7" s="1069">
        <f>SUM(W7:AK7)</f>
        <v>5300</v>
      </c>
      <c r="AM7" s="285">
        <f t="shared" ref="AM7:AM25" si="6">H7+I7*0</f>
        <v>0</v>
      </c>
      <c r="AN7" s="1069">
        <f t="shared" si="1"/>
        <v>0</v>
      </c>
      <c r="AO7" s="285">
        <f t="shared" si="2"/>
        <v>0</v>
      </c>
      <c r="AP7" s="1069">
        <v>0</v>
      </c>
      <c r="AQ7" s="1069">
        <v>0</v>
      </c>
      <c r="AR7" s="1069">
        <v>0</v>
      </c>
      <c r="AS7" s="1069">
        <f t="shared" si="3"/>
        <v>0</v>
      </c>
      <c r="AT7" s="1069">
        <f t="shared" si="4"/>
        <v>5300</v>
      </c>
      <c r="AU7" s="285"/>
      <c r="AV7" s="232" t="s">
        <v>72</v>
      </c>
    </row>
    <row r="8" s="48" customFormat="1" ht="56" customHeight="1" spans="1:48">
      <c r="A8" s="1042">
        <f t="shared" si="5"/>
        <v>5</v>
      </c>
      <c r="B8" s="1049" t="s">
        <v>1368</v>
      </c>
      <c r="C8" s="273" t="s">
        <v>1369</v>
      </c>
      <c r="D8" s="1048">
        <v>44347</v>
      </c>
      <c r="E8" s="279" t="s">
        <v>202</v>
      </c>
      <c r="F8" s="1045" t="s">
        <v>390</v>
      </c>
      <c r="G8" s="273">
        <v>0</v>
      </c>
      <c r="H8" s="273">
        <v>0</v>
      </c>
      <c r="I8" s="273">
        <v>0</v>
      </c>
      <c r="J8" s="273">
        <v>0</v>
      </c>
      <c r="K8" s="273">
        <v>0</v>
      </c>
      <c r="L8" s="273">
        <v>0.5</v>
      </c>
      <c r="M8" s="273">
        <v>0</v>
      </c>
      <c r="N8" s="273">
        <v>0</v>
      </c>
      <c r="O8" s="273">
        <v>0.5</v>
      </c>
      <c r="P8" s="1058" t="s">
        <v>1370</v>
      </c>
      <c r="Q8" s="232">
        <v>0</v>
      </c>
      <c r="R8" s="232">
        <v>0</v>
      </c>
      <c r="S8" s="232">
        <v>0</v>
      </c>
      <c r="T8" s="273"/>
      <c r="U8" s="380">
        <v>0</v>
      </c>
      <c r="V8" s="1063">
        <v>2500</v>
      </c>
      <c r="W8" s="1069">
        <v>1200</v>
      </c>
      <c r="X8" s="1069">
        <v>400</v>
      </c>
      <c r="Y8" s="1069">
        <v>300</v>
      </c>
      <c r="Z8" s="1069">
        <v>200</v>
      </c>
      <c r="AA8" s="1069">
        <v>100</v>
      </c>
      <c r="AB8" s="1069">
        <v>100</v>
      </c>
      <c r="AC8" s="1069">
        <v>200</v>
      </c>
      <c r="AD8" s="562">
        <f>(V8/31*5.5)</f>
        <v>443.548387096774</v>
      </c>
      <c r="AE8" s="1069">
        <v>0</v>
      </c>
      <c r="AF8" s="1069">
        <v>0</v>
      </c>
      <c r="AG8" s="285">
        <f>K8</f>
        <v>0</v>
      </c>
      <c r="AH8" s="285">
        <f>S8</f>
        <v>0</v>
      </c>
      <c r="AI8" s="285">
        <v>0</v>
      </c>
      <c r="AJ8" s="285">
        <v>0</v>
      </c>
      <c r="AK8" s="285">
        <v>0</v>
      </c>
      <c r="AL8" s="1069">
        <f>SUM(W8:AK8)</f>
        <v>2943.54838709677</v>
      </c>
      <c r="AM8" s="285">
        <f t="shared" si="6"/>
        <v>0</v>
      </c>
      <c r="AN8" s="1069">
        <f t="shared" si="1"/>
        <v>0</v>
      </c>
      <c r="AO8" s="285">
        <f t="shared" si="2"/>
        <v>0</v>
      </c>
      <c r="AP8" s="1069">
        <v>0</v>
      </c>
      <c r="AQ8" s="1069">
        <v>0</v>
      </c>
      <c r="AR8" s="1069">
        <v>0</v>
      </c>
      <c r="AS8" s="1069">
        <f t="shared" si="3"/>
        <v>0</v>
      </c>
      <c r="AT8" s="1069">
        <f t="shared" si="4"/>
        <v>2943.54838709677</v>
      </c>
      <c r="AU8" s="285"/>
      <c r="AV8" s="1058" t="s">
        <v>1370</v>
      </c>
    </row>
    <row r="9" s="48" customFormat="1" ht="27" customHeight="1" spans="1:48">
      <c r="A9" s="1042">
        <f t="shared" si="5"/>
        <v>6</v>
      </c>
      <c r="B9" s="1047" t="s">
        <v>1371</v>
      </c>
      <c r="C9" s="273" t="s">
        <v>1369</v>
      </c>
      <c r="D9" s="1048">
        <v>44347</v>
      </c>
      <c r="E9" s="273" t="s">
        <v>53</v>
      </c>
      <c r="F9" s="1045" t="s">
        <v>390</v>
      </c>
      <c r="G9" s="273">
        <v>0</v>
      </c>
      <c r="H9" s="273">
        <v>0</v>
      </c>
      <c r="I9" s="273">
        <v>0</v>
      </c>
      <c r="J9" s="273">
        <v>0</v>
      </c>
      <c r="K9" s="273">
        <v>0</v>
      </c>
      <c r="L9" s="273">
        <v>0.5</v>
      </c>
      <c r="M9" s="273">
        <v>0</v>
      </c>
      <c r="N9" s="273">
        <v>0</v>
      </c>
      <c r="O9" s="273">
        <v>0.5</v>
      </c>
      <c r="P9" s="273" t="s">
        <v>54</v>
      </c>
      <c r="Q9" s="232">
        <v>0</v>
      </c>
      <c r="R9" s="232">
        <v>0</v>
      </c>
      <c r="S9" s="232">
        <v>0</v>
      </c>
      <c r="T9" s="273"/>
      <c r="U9" s="380">
        <v>200</v>
      </c>
      <c r="V9" s="1063">
        <v>2500</v>
      </c>
      <c r="W9" s="1069">
        <v>1200</v>
      </c>
      <c r="X9" s="1069">
        <v>400</v>
      </c>
      <c r="Y9" s="1069">
        <v>300</v>
      </c>
      <c r="Z9" s="1069">
        <v>200</v>
      </c>
      <c r="AA9" s="1069">
        <v>100</v>
      </c>
      <c r="AB9" s="1069">
        <v>100</v>
      </c>
      <c r="AC9" s="1069">
        <v>200</v>
      </c>
      <c r="AD9" s="562"/>
      <c r="AE9" s="1069">
        <v>200</v>
      </c>
      <c r="AF9" s="1069">
        <v>0</v>
      </c>
      <c r="AG9" s="285">
        <f t="shared" ref="AG9:AG25" si="7">K9</f>
        <v>0</v>
      </c>
      <c r="AH9" s="285">
        <f t="shared" ref="AH9:AH25" si="8">S9</f>
        <v>0</v>
      </c>
      <c r="AI9" s="285">
        <v>0</v>
      </c>
      <c r="AJ9" s="285">
        <v>0</v>
      </c>
      <c r="AK9" s="285">
        <v>0</v>
      </c>
      <c r="AL9" s="1069">
        <f t="shared" ref="AL9:AL25" si="9">SUM(W9:AK9)</f>
        <v>2700</v>
      </c>
      <c r="AM9" s="285">
        <f t="shared" si="6"/>
        <v>0</v>
      </c>
      <c r="AN9" s="1069">
        <f t="shared" ref="AN9:AN26" si="10">V9/F9*AM9</f>
        <v>0</v>
      </c>
      <c r="AO9" s="285">
        <f t="shared" ref="AO9:AO26" si="11">G9*2</f>
        <v>0</v>
      </c>
      <c r="AP9" s="1069">
        <v>0</v>
      </c>
      <c r="AQ9" s="1069">
        <v>0</v>
      </c>
      <c r="AR9" s="1069">
        <v>0</v>
      </c>
      <c r="AS9" s="1069">
        <f t="shared" ref="AS9:AS25" si="12">SUM(AN9:AR9)</f>
        <v>0</v>
      </c>
      <c r="AT9" s="1069">
        <f t="shared" si="4"/>
        <v>2700</v>
      </c>
      <c r="AU9" s="285"/>
      <c r="AV9" s="232" t="s">
        <v>72</v>
      </c>
    </row>
    <row r="10" s="48" customFormat="1" ht="32" customHeight="1" spans="1:48">
      <c r="A10" s="1042">
        <f t="shared" si="5"/>
        <v>7</v>
      </c>
      <c r="B10" s="1047" t="s">
        <v>1372</v>
      </c>
      <c r="C10" s="359" t="s">
        <v>343</v>
      </c>
      <c r="D10" s="1048">
        <v>44608</v>
      </c>
      <c r="E10" s="273" t="s">
        <v>53</v>
      </c>
      <c r="F10" s="1045" t="s">
        <v>390</v>
      </c>
      <c r="G10" s="273">
        <v>8</v>
      </c>
      <c r="H10" s="273">
        <v>0</v>
      </c>
      <c r="I10" s="273">
        <v>0</v>
      </c>
      <c r="J10" s="273">
        <v>0</v>
      </c>
      <c r="K10" s="273">
        <v>0</v>
      </c>
      <c r="L10" s="273">
        <v>0</v>
      </c>
      <c r="M10" s="273">
        <v>0</v>
      </c>
      <c r="N10" s="273">
        <v>0</v>
      </c>
      <c r="O10" s="273">
        <v>0</v>
      </c>
      <c r="P10" s="273" t="s">
        <v>1373</v>
      </c>
      <c r="Q10" s="232">
        <v>0</v>
      </c>
      <c r="R10" s="232">
        <v>0</v>
      </c>
      <c r="S10" s="232">
        <v>0</v>
      </c>
      <c r="T10" s="1058" t="s">
        <v>1367</v>
      </c>
      <c r="U10" s="380">
        <v>200</v>
      </c>
      <c r="V10" s="1063">
        <v>5100</v>
      </c>
      <c r="W10" s="1069">
        <v>2500</v>
      </c>
      <c r="X10" s="1069">
        <v>900</v>
      </c>
      <c r="Y10" s="1069">
        <v>500</v>
      </c>
      <c r="Z10" s="1069">
        <v>200</v>
      </c>
      <c r="AA10" s="1069">
        <v>200</v>
      </c>
      <c r="AB10" s="1069">
        <v>100</v>
      </c>
      <c r="AC10" s="1069">
        <v>700</v>
      </c>
      <c r="AD10" s="1080"/>
      <c r="AE10" s="1069">
        <v>200</v>
      </c>
      <c r="AF10" s="1069">
        <v>0</v>
      </c>
      <c r="AG10" s="285">
        <f t="shared" si="7"/>
        <v>0</v>
      </c>
      <c r="AH10" s="285">
        <f t="shared" si="8"/>
        <v>0</v>
      </c>
      <c r="AI10" s="1069">
        <v>0</v>
      </c>
      <c r="AJ10" s="1069">
        <v>0</v>
      </c>
      <c r="AK10" s="1069">
        <v>300</v>
      </c>
      <c r="AL10" s="1069">
        <f t="shared" si="9"/>
        <v>5600</v>
      </c>
      <c r="AM10" s="285">
        <f t="shared" si="6"/>
        <v>0</v>
      </c>
      <c r="AN10" s="1069">
        <f t="shared" si="10"/>
        <v>0</v>
      </c>
      <c r="AO10" s="285">
        <f t="shared" si="11"/>
        <v>16</v>
      </c>
      <c r="AP10" s="1070">
        <v>0</v>
      </c>
      <c r="AQ10" s="1069">
        <v>0</v>
      </c>
      <c r="AR10" s="1070">
        <v>0</v>
      </c>
      <c r="AS10" s="1069">
        <f t="shared" si="12"/>
        <v>16</v>
      </c>
      <c r="AT10" s="1069">
        <f t="shared" si="4"/>
        <v>5584</v>
      </c>
      <c r="AU10" s="1093"/>
      <c r="AV10" s="273" t="s">
        <v>1374</v>
      </c>
    </row>
    <row r="11" s="48" customFormat="1" ht="57" customHeight="1" spans="1:48">
      <c r="A11" s="1042">
        <f t="shared" si="5"/>
        <v>8</v>
      </c>
      <c r="B11" s="1050" t="s">
        <v>1375</v>
      </c>
      <c r="C11" s="359" t="s">
        <v>1376</v>
      </c>
      <c r="D11" s="429">
        <v>44447</v>
      </c>
      <c r="E11" s="359" t="s">
        <v>53</v>
      </c>
      <c r="F11" s="1045" t="s">
        <v>390</v>
      </c>
      <c r="G11" s="273">
        <v>39</v>
      </c>
      <c r="H11" s="273">
        <v>4.5</v>
      </c>
      <c r="I11" s="273">
        <v>0</v>
      </c>
      <c r="J11" s="273">
        <v>0</v>
      </c>
      <c r="K11" s="273">
        <v>0</v>
      </c>
      <c r="L11" s="273">
        <v>0</v>
      </c>
      <c r="M11" s="273">
        <v>0</v>
      </c>
      <c r="N11" s="273">
        <v>0</v>
      </c>
      <c r="O11" s="273">
        <v>0</v>
      </c>
      <c r="P11" s="273" t="s">
        <v>1377</v>
      </c>
      <c r="Q11" s="232">
        <v>0</v>
      </c>
      <c r="R11" s="232">
        <v>0</v>
      </c>
      <c r="S11" s="232">
        <v>0</v>
      </c>
      <c r="T11" s="273"/>
      <c r="U11" s="380">
        <v>200</v>
      </c>
      <c r="V11" s="1063">
        <v>2800</v>
      </c>
      <c r="W11" s="1070">
        <v>1400</v>
      </c>
      <c r="X11" s="1069">
        <v>400</v>
      </c>
      <c r="Y11" s="1069">
        <v>200</v>
      </c>
      <c r="Z11" s="1069">
        <v>200</v>
      </c>
      <c r="AA11" s="1069">
        <v>200</v>
      </c>
      <c r="AB11" s="1069">
        <v>200</v>
      </c>
      <c r="AC11" s="1069">
        <v>200</v>
      </c>
      <c r="AD11" s="1079"/>
      <c r="AE11" s="1069">
        <v>200</v>
      </c>
      <c r="AF11" s="1069">
        <v>0</v>
      </c>
      <c r="AG11" s="285">
        <f t="shared" si="7"/>
        <v>0</v>
      </c>
      <c r="AH11" s="285">
        <f t="shared" si="8"/>
        <v>0</v>
      </c>
      <c r="AI11" s="1069">
        <v>0</v>
      </c>
      <c r="AJ11" s="1069">
        <v>0</v>
      </c>
      <c r="AK11" s="1069">
        <v>0</v>
      </c>
      <c r="AL11" s="1069">
        <f t="shared" si="9"/>
        <v>3000</v>
      </c>
      <c r="AM11" s="285">
        <f t="shared" si="6"/>
        <v>4.5</v>
      </c>
      <c r="AN11" s="1069">
        <f t="shared" si="10"/>
        <v>406.451612903226</v>
      </c>
      <c r="AO11" s="285">
        <f t="shared" si="11"/>
        <v>78</v>
      </c>
      <c r="AP11" s="1069">
        <v>0</v>
      </c>
      <c r="AQ11" s="1069">
        <v>0</v>
      </c>
      <c r="AR11" s="1069">
        <v>0</v>
      </c>
      <c r="AS11" s="1069">
        <f t="shared" si="12"/>
        <v>484.451612903226</v>
      </c>
      <c r="AT11" s="1069">
        <f t="shared" si="4"/>
        <v>2515.54838709677</v>
      </c>
      <c r="AU11" s="1093"/>
      <c r="AV11" s="273" t="s">
        <v>1378</v>
      </c>
    </row>
    <row r="12" s="48" customFormat="1" customHeight="1" spans="1:48">
      <c r="A12" s="1042">
        <f t="shared" si="5"/>
        <v>9</v>
      </c>
      <c r="B12" s="1050" t="s">
        <v>1379</v>
      </c>
      <c r="C12" s="359" t="s">
        <v>443</v>
      </c>
      <c r="D12" s="429">
        <v>44621</v>
      </c>
      <c r="E12" s="359" t="s">
        <v>53</v>
      </c>
      <c r="F12" s="1045" t="s">
        <v>390</v>
      </c>
      <c r="G12" s="273">
        <v>0</v>
      </c>
      <c r="H12" s="273">
        <v>0</v>
      </c>
      <c r="I12" s="273">
        <v>0</v>
      </c>
      <c r="J12" s="273">
        <v>0</v>
      </c>
      <c r="K12" s="273">
        <v>0</v>
      </c>
      <c r="L12" s="273">
        <v>0</v>
      </c>
      <c r="M12" s="273">
        <v>0</v>
      </c>
      <c r="N12" s="273">
        <v>0</v>
      </c>
      <c r="O12" s="273">
        <v>0</v>
      </c>
      <c r="P12" s="273" t="s">
        <v>54</v>
      </c>
      <c r="Q12" s="232">
        <v>0</v>
      </c>
      <c r="R12" s="232">
        <v>0</v>
      </c>
      <c r="S12" s="232">
        <v>0</v>
      </c>
      <c r="T12" s="273"/>
      <c r="U12" s="380">
        <v>200</v>
      </c>
      <c r="V12" s="1063">
        <v>3260</v>
      </c>
      <c r="W12" s="1071">
        <v>1500</v>
      </c>
      <c r="X12" s="1072">
        <v>500</v>
      </c>
      <c r="Y12" s="1072">
        <v>300</v>
      </c>
      <c r="Z12" s="1072">
        <v>100</v>
      </c>
      <c r="AA12" s="1072">
        <v>200</v>
      </c>
      <c r="AB12" s="1072">
        <v>200</v>
      </c>
      <c r="AC12" s="1072">
        <v>460</v>
      </c>
      <c r="AD12" s="1079"/>
      <c r="AE12" s="1069">
        <v>200</v>
      </c>
      <c r="AF12" s="1069">
        <v>0</v>
      </c>
      <c r="AG12" s="285">
        <f t="shared" si="7"/>
        <v>0</v>
      </c>
      <c r="AH12" s="285">
        <f t="shared" si="8"/>
        <v>0</v>
      </c>
      <c r="AI12" s="1069">
        <v>0</v>
      </c>
      <c r="AJ12" s="1069">
        <v>0</v>
      </c>
      <c r="AK12" s="1069">
        <v>0</v>
      </c>
      <c r="AL12" s="1069">
        <f t="shared" si="9"/>
        <v>3460</v>
      </c>
      <c r="AM12" s="285">
        <f t="shared" si="6"/>
        <v>0</v>
      </c>
      <c r="AN12" s="1069">
        <f t="shared" si="10"/>
        <v>0</v>
      </c>
      <c r="AO12" s="285">
        <f t="shared" si="11"/>
        <v>0</v>
      </c>
      <c r="AP12" s="1069">
        <v>0</v>
      </c>
      <c r="AQ12" s="1069">
        <v>0</v>
      </c>
      <c r="AR12" s="1069">
        <v>0</v>
      </c>
      <c r="AS12" s="1069">
        <f t="shared" si="12"/>
        <v>0</v>
      </c>
      <c r="AT12" s="1069">
        <f t="shared" si="4"/>
        <v>3460</v>
      </c>
      <c r="AU12" s="1093"/>
      <c r="AV12" s="232" t="s">
        <v>72</v>
      </c>
    </row>
    <row r="13" s="48" customFormat="1" ht="26" customHeight="1" spans="1:48">
      <c r="A13" s="1042">
        <f t="shared" si="5"/>
        <v>10</v>
      </c>
      <c r="B13" s="1050" t="s">
        <v>1380</v>
      </c>
      <c r="C13" s="359" t="s">
        <v>443</v>
      </c>
      <c r="D13" s="429">
        <v>44646</v>
      </c>
      <c r="E13" s="359" t="s">
        <v>53</v>
      </c>
      <c r="F13" s="1045" t="s">
        <v>390</v>
      </c>
      <c r="G13" s="273">
        <v>0</v>
      </c>
      <c r="H13" s="273">
        <v>0</v>
      </c>
      <c r="I13" s="273">
        <v>0</v>
      </c>
      <c r="J13" s="273">
        <v>0</v>
      </c>
      <c r="K13" s="273">
        <v>0</v>
      </c>
      <c r="L13" s="273">
        <v>0</v>
      </c>
      <c r="M13" s="273">
        <v>0</v>
      </c>
      <c r="N13" s="273">
        <v>0</v>
      </c>
      <c r="O13" s="273">
        <v>0</v>
      </c>
      <c r="P13" s="273" t="s">
        <v>54</v>
      </c>
      <c r="Q13" s="232">
        <v>0</v>
      </c>
      <c r="R13" s="232">
        <v>0</v>
      </c>
      <c r="S13" s="232">
        <v>0</v>
      </c>
      <c r="T13" s="1058"/>
      <c r="U13" s="380">
        <v>200</v>
      </c>
      <c r="V13" s="1063">
        <v>2850</v>
      </c>
      <c r="W13" s="1073">
        <v>1200</v>
      </c>
      <c r="X13" s="1069">
        <v>500</v>
      </c>
      <c r="Y13" s="1069">
        <v>300</v>
      </c>
      <c r="Z13" s="1069">
        <v>200</v>
      </c>
      <c r="AA13" s="1069">
        <v>100</v>
      </c>
      <c r="AB13" s="1069">
        <v>200</v>
      </c>
      <c r="AC13" s="1069">
        <v>350</v>
      </c>
      <c r="AD13" s="1079"/>
      <c r="AE13" s="1069">
        <v>200</v>
      </c>
      <c r="AF13" s="1069">
        <v>0</v>
      </c>
      <c r="AG13" s="285">
        <f t="shared" si="7"/>
        <v>0</v>
      </c>
      <c r="AH13" s="285">
        <f t="shared" si="8"/>
        <v>0</v>
      </c>
      <c r="AI13" s="1069">
        <v>0</v>
      </c>
      <c r="AJ13" s="1069">
        <v>0</v>
      </c>
      <c r="AK13" s="1069">
        <v>0</v>
      </c>
      <c r="AL13" s="1069">
        <f t="shared" si="9"/>
        <v>3050</v>
      </c>
      <c r="AM13" s="285">
        <f t="shared" si="6"/>
        <v>0</v>
      </c>
      <c r="AN13" s="1069">
        <f t="shared" si="10"/>
        <v>0</v>
      </c>
      <c r="AO13" s="285">
        <f t="shared" si="11"/>
        <v>0</v>
      </c>
      <c r="AP13" s="1069">
        <v>0</v>
      </c>
      <c r="AQ13" s="1069">
        <v>0</v>
      </c>
      <c r="AR13" s="1069">
        <v>0</v>
      </c>
      <c r="AS13" s="1069">
        <f t="shared" si="12"/>
        <v>0</v>
      </c>
      <c r="AT13" s="1069">
        <f t="shared" si="4"/>
        <v>3050</v>
      </c>
      <c r="AU13" s="1093"/>
      <c r="AV13" s="232" t="s">
        <v>72</v>
      </c>
    </row>
    <row r="14" s="48" customFormat="1" customHeight="1" spans="1:48">
      <c r="A14" s="1042">
        <f t="shared" si="5"/>
        <v>11</v>
      </c>
      <c r="B14" s="1050" t="s">
        <v>1381</v>
      </c>
      <c r="C14" s="359" t="s">
        <v>1382</v>
      </c>
      <c r="D14" s="429">
        <v>44621</v>
      </c>
      <c r="E14" s="359" t="s">
        <v>53</v>
      </c>
      <c r="F14" s="1045" t="s">
        <v>390</v>
      </c>
      <c r="G14" s="273">
        <v>0</v>
      </c>
      <c r="H14" s="273">
        <v>0</v>
      </c>
      <c r="I14" s="273">
        <v>0</v>
      </c>
      <c r="J14" s="273">
        <v>0</v>
      </c>
      <c r="K14" s="273">
        <v>0</v>
      </c>
      <c r="L14" s="273">
        <v>2.5</v>
      </c>
      <c r="M14" s="273">
        <v>0</v>
      </c>
      <c r="N14" s="273">
        <v>0</v>
      </c>
      <c r="O14" s="273">
        <v>2.5</v>
      </c>
      <c r="P14" s="273" t="s">
        <v>54</v>
      </c>
      <c r="Q14" s="232">
        <v>0</v>
      </c>
      <c r="R14" s="232">
        <v>0</v>
      </c>
      <c r="S14" s="232">
        <v>0</v>
      </c>
      <c r="T14" s="1058"/>
      <c r="U14" s="380">
        <v>200</v>
      </c>
      <c r="V14" s="1063">
        <v>4000</v>
      </c>
      <c r="W14" s="1074">
        <v>1500</v>
      </c>
      <c r="X14" s="1075">
        <v>800</v>
      </c>
      <c r="Y14" s="1075">
        <v>400</v>
      </c>
      <c r="Z14" s="1075">
        <v>300</v>
      </c>
      <c r="AA14" s="1075">
        <v>300</v>
      </c>
      <c r="AB14" s="1075">
        <v>300</v>
      </c>
      <c r="AC14" s="1075">
        <v>400</v>
      </c>
      <c r="AE14" s="1069">
        <v>200</v>
      </c>
      <c r="AF14" s="1069">
        <v>0</v>
      </c>
      <c r="AG14" s="285">
        <f t="shared" si="7"/>
        <v>0</v>
      </c>
      <c r="AH14" s="285">
        <f t="shared" si="8"/>
        <v>0</v>
      </c>
      <c r="AI14" s="1069">
        <v>0</v>
      </c>
      <c r="AJ14" s="1069">
        <v>0</v>
      </c>
      <c r="AK14" s="1069">
        <v>0</v>
      </c>
      <c r="AL14" s="1069">
        <f t="shared" si="9"/>
        <v>4200</v>
      </c>
      <c r="AM14" s="285">
        <f t="shared" si="6"/>
        <v>0</v>
      </c>
      <c r="AN14" s="1069">
        <f t="shared" si="10"/>
        <v>0</v>
      </c>
      <c r="AO14" s="285">
        <f t="shared" si="11"/>
        <v>0</v>
      </c>
      <c r="AP14" s="1069">
        <v>0</v>
      </c>
      <c r="AQ14" s="1069">
        <v>0</v>
      </c>
      <c r="AR14" s="1069">
        <v>0</v>
      </c>
      <c r="AS14" s="1069">
        <f t="shared" si="12"/>
        <v>0</v>
      </c>
      <c r="AT14" s="1069">
        <f t="shared" si="4"/>
        <v>4200</v>
      </c>
      <c r="AU14" s="1093"/>
      <c r="AV14" s="232" t="s">
        <v>72</v>
      </c>
    </row>
    <row r="15" s="48" customFormat="1" customHeight="1" spans="1:48">
      <c r="A15" s="1042">
        <f t="shared" si="5"/>
        <v>12</v>
      </c>
      <c r="B15" s="1050" t="s">
        <v>1383</v>
      </c>
      <c r="C15" s="359" t="s">
        <v>353</v>
      </c>
      <c r="D15" s="429">
        <v>44621</v>
      </c>
      <c r="E15" s="359" t="s">
        <v>53</v>
      </c>
      <c r="F15" s="1045" t="s">
        <v>390</v>
      </c>
      <c r="G15" s="273">
        <v>0</v>
      </c>
      <c r="H15" s="273">
        <v>3</v>
      </c>
      <c r="I15" s="273">
        <v>0</v>
      </c>
      <c r="J15" s="273">
        <v>0</v>
      </c>
      <c r="K15" s="273">
        <v>0</v>
      </c>
      <c r="L15" s="273">
        <v>0</v>
      </c>
      <c r="M15" s="273">
        <v>0</v>
      </c>
      <c r="N15" s="273">
        <v>0</v>
      </c>
      <c r="O15" s="273">
        <v>0</v>
      </c>
      <c r="P15" s="273" t="s">
        <v>1384</v>
      </c>
      <c r="Q15" s="232">
        <v>0</v>
      </c>
      <c r="R15" s="232">
        <v>0</v>
      </c>
      <c r="S15" s="232">
        <v>0</v>
      </c>
      <c r="T15" s="1058"/>
      <c r="U15" s="380">
        <v>200</v>
      </c>
      <c r="V15" s="1063">
        <v>2500</v>
      </c>
      <c r="W15" s="1069">
        <v>1200</v>
      </c>
      <c r="X15" s="1069">
        <v>400</v>
      </c>
      <c r="Y15" s="1069">
        <v>300</v>
      </c>
      <c r="Z15" s="1069">
        <v>200</v>
      </c>
      <c r="AA15" s="1069">
        <v>100</v>
      </c>
      <c r="AB15" s="1069">
        <v>100</v>
      </c>
      <c r="AC15" s="1069">
        <v>200</v>
      </c>
      <c r="AD15" s="1079"/>
      <c r="AE15" s="1069">
        <v>200</v>
      </c>
      <c r="AF15" s="1069">
        <v>0</v>
      </c>
      <c r="AG15" s="285">
        <f t="shared" si="7"/>
        <v>0</v>
      </c>
      <c r="AH15" s="285">
        <f t="shared" si="8"/>
        <v>0</v>
      </c>
      <c r="AI15" s="1069">
        <v>0</v>
      </c>
      <c r="AJ15" s="1069">
        <v>0</v>
      </c>
      <c r="AK15" s="1069">
        <v>0</v>
      </c>
      <c r="AL15" s="1069">
        <f t="shared" si="9"/>
        <v>2700</v>
      </c>
      <c r="AM15" s="285">
        <f t="shared" si="6"/>
        <v>3</v>
      </c>
      <c r="AN15" s="1069">
        <f t="shared" si="10"/>
        <v>241.935483870968</v>
      </c>
      <c r="AO15" s="285">
        <f t="shared" si="11"/>
        <v>0</v>
      </c>
      <c r="AP15" s="1069">
        <v>0</v>
      </c>
      <c r="AQ15" s="1069">
        <v>0</v>
      </c>
      <c r="AR15" s="1069">
        <v>0</v>
      </c>
      <c r="AS15" s="1069">
        <f t="shared" si="12"/>
        <v>241.935483870968</v>
      </c>
      <c r="AT15" s="1069">
        <f t="shared" si="4"/>
        <v>2458.06451612903</v>
      </c>
      <c r="AU15" s="1093"/>
      <c r="AV15" s="273" t="s">
        <v>1385</v>
      </c>
    </row>
    <row r="16" s="48" customFormat="1" customHeight="1" spans="1:48">
      <c r="A16" s="1042">
        <f t="shared" ref="A16:A28" si="13">ROW()-3</f>
        <v>13</v>
      </c>
      <c r="B16" s="1050" t="s">
        <v>1386</v>
      </c>
      <c r="C16" s="359" t="s">
        <v>341</v>
      </c>
      <c r="D16" s="429">
        <v>44621</v>
      </c>
      <c r="E16" s="359" t="s">
        <v>53</v>
      </c>
      <c r="F16" s="1045" t="s">
        <v>390</v>
      </c>
      <c r="G16" s="273">
        <v>0</v>
      </c>
      <c r="H16" s="273">
        <v>0</v>
      </c>
      <c r="I16" s="273">
        <v>0</v>
      </c>
      <c r="J16" s="273">
        <v>0</v>
      </c>
      <c r="K16" s="273">
        <v>0</v>
      </c>
      <c r="L16" s="273">
        <v>3.5</v>
      </c>
      <c r="M16" s="273">
        <v>0</v>
      </c>
      <c r="N16" s="273">
        <v>0</v>
      </c>
      <c r="O16" s="273">
        <v>3.5</v>
      </c>
      <c r="P16" s="232" t="s">
        <v>54</v>
      </c>
      <c r="Q16" s="232">
        <v>0</v>
      </c>
      <c r="R16" s="232">
        <v>0</v>
      </c>
      <c r="S16" s="232">
        <v>0</v>
      </c>
      <c r="T16" s="273"/>
      <c r="U16" s="380">
        <v>200</v>
      </c>
      <c r="V16" s="1063">
        <v>2400</v>
      </c>
      <c r="W16" s="1069">
        <v>1600</v>
      </c>
      <c r="X16" s="1069">
        <v>200</v>
      </c>
      <c r="Y16" s="1069">
        <v>100</v>
      </c>
      <c r="Z16" s="1069">
        <v>100</v>
      </c>
      <c r="AA16" s="1069">
        <v>100</v>
      </c>
      <c r="AB16" s="1069">
        <v>100</v>
      </c>
      <c r="AC16" s="1069">
        <v>200</v>
      </c>
      <c r="AD16" s="1079"/>
      <c r="AE16" s="1069">
        <v>200</v>
      </c>
      <c r="AF16" s="1069">
        <v>0</v>
      </c>
      <c r="AG16" s="285">
        <f t="shared" si="7"/>
        <v>0</v>
      </c>
      <c r="AH16" s="285">
        <f t="shared" si="8"/>
        <v>0</v>
      </c>
      <c r="AI16" s="1069">
        <v>0</v>
      </c>
      <c r="AJ16" s="1069">
        <v>0</v>
      </c>
      <c r="AK16" s="1069">
        <v>0</v>
      </c>
      <c r="AL16" s="1069">
        <f t="shared" si="9"/>
        <v>2600</v>
      </c>
      <c r="AM16" s="285">
        <f t="shared" si="6"/>
        <v>0</v>
      </c>
      <c r="AN16" s="1069">
        <f t="shared" si="10"/>
        <v>0</v>
      </c>
      <c r="AO16" s="285">
        <f t="shared" si="11"/>
        <v>0</v>
      </c>
      <c r="AP16" s="1069">
        <v>0</v>
      </c>
      <c r="AQ16" s="1069">
        <v>0</v>
      </c>
      <c r="AR16" s="1069">
        <v>0</v>
      </c>
      <c r="AS16" s="1069">
        <f t="shared" si="12"/>
        <v>0</v>
      </c>
      <c r="AT16" s="1069">
        <f t="shared" si="4"/>
        <v>2600</v>
      </c>
      <c r="AU16" s="1093"/>
      <c r="AV16" s="232" t="s">
        <v>72</v>
      </c>
    </row>
    <row r="17" s="48" customFormat="1" ht="31" customHeight="1" spans="1:48">
      <c r="A17" s="1042">
        <f t="shared" si="13"/>
        <v>14</v>
      </c>
      <c r="B17" s="1050" t="s">
        <v>1387</v>
      </c>
      <c r="C17" s="359" t="s">
        <v>443</v>
      </c>
      <c r="D17" s="429">
        <v>44734</v>
      </c>
      <c r="E17" s="359" t="s">
        <v>53</v>
      </c>
      <c r="F17" s="1045" t="s">
        <v>390</v>
      </c>
      <c r="G17" s="273">
        <v>0</v>
      </c>
      <c r="H17" s="273">
        <v>0</v>
      </c>
      <c r="I17" s="273">
        <v>0</v>
      </c>
      <c r="J17" s="273">
        <v>0</v>
      </c>
      <c r="K17" s="273">
        <v>0</v>
      </c>
      <c r="L17" s="273">
        <v>0</v>
      </c>
      <c r="M17" s="273">
        <v>0</v>
      </c>
      <c r="N17" s="273">
        <v>0</v>
      </c>
      <c r="O17" s="273">
        <v>0</v>
      </c>
      <c r="P17" s="273" t="s">
        <v>54</v>
      </c>
      <c r="Q17" s="232">
        <v>0</v>
      </c>
      <c r="R17" s="232">
        <v>0</v>
      </c>
      <c r="S17" s="232">
        <v>0</v>
      </c>
      <c r="T17" s="1058" t="s">
        <v>1388</v>
      </c>
      <c r="U17" s="380">
        <v>200</v>
      </c>
      <c r="V17" s="1063">
        <v>2800</v>
      </c>
      <c r="W17" s="1070">
        <v>1400</v>
      </c>
      <c r="X17" s="1069">
        <v>400</v>
      </c>
      <c r="Y17" s="1069">
        <v>200</v>
      </c>
      <c r="Z17" s="1069">
        <v>200</v>
      </c>
      <c r="AA17" s="1069">
        <v>200</v>
      </c>
      <c r="AB17" s="1069">
        <v>200</v>
      </c>
      <c r="AC17" s="1069">
        <v>200</v>
      </c>
      <c r="AD17" s="1084"/>
      <c r="AE17" s="1069">
        <v>200</v>
      </c>
      <c r="AF17" s="1070">
        <v>0</v>
      </c>
      <c r="AG17" s="285">
        <f t="shared" si="7"/>
        <v>0</v>
      </c>
      <c r="AH17" s="285">
        <f t="shared" si="8"/>
        <v>0</v>
      </c>
      <c r="AI17" s="1070">
        <v>0</v>
      </c>
      <c r="AJ17" s="1070">
        <v>0</v>
      </c>
      <c r="AK17" s="1070">
        <v>100</v>
      </c>
      <c r="AL17" s="1069">
        <f t="shared" si="9"/>
        <v>3100</v>
      </c>
      <c r="AM17" s="285">
        <f t="shared" si="6"/>
        <v>0</v>
      </c>
      <c r="AN17" s="1069">
        <f t="shared" si="10"/>
        <v>0</v>
      </c>
      <c r="AO17" s="285">
        <f t="shared" si="11"/>
        <v>0</v>
      </c>
      <c r="AP17" s="1069">
        <v>0</v>
      </c>
      <c r="AQ17" s="1069">
        <v>0</v>
      </c>
      <c r="AR17" s="1069">
        <v>0</v>
      </c>
      <c r="AS17" s="1069">
        <f t="shared" si="12"/>
        <v>0</v>
      </c>
      <c r="AT17" s="1069">
        <f t="shared" si="4"/>
        <v>3100</v>
      </c>
      <c r="AU17" s="1093"/>
      <c r="AV17" s="232" t="s">
        <v>72</v>
      </c>
    </row>
    <row r="18" s="48" customFormat="1" ht="31" customHeight="1" spans="1:48">
      <c r="A18" s="1042">
        <f t="shared" si="13"/>
        <v>15</v>
      </c>
      <c r="B18" s="1051" t="s">
        <v>1389</v>
      </c>
      <c r="C18" s="359" t="s">
        <v>443</v>
      </c>
      <c r="D18" s="429">
        <v>44872</v>
      </c>
      <c r="E18" s="310" t="s">
        <v>53</v>
      </c>
      <c r="F18" s="1045" t="s">
        <v>390</v>
      </c>
      <c r="G18" s="273">
        <v>0</v>
      </c>
      <c r="H18" s="273">
        <v>0</v>
      </c>
      <c r="I18" s="273">
        <v>0</v>
      </c>
      <c r="J18" s="273">
        <v>0</v>
      </c>
      <c r="K18" s="273">
        <v>0</v>
      </c>
      <c r="L18" s="273">
        <v>0</v>
      </c>
      <c r="M18" s="273">
        <v>0</v>
      </c>
      <c r="N18" s="273">
        <v>0</v>
      </c>
      <c r="O18" s="273">
        <v>0</v>
      </c>
      <c r="P18" s="273" t="s">
        <v>54</v>
      </c>
      <c r="Q18" s="232">
        <v>0</v>
      </c>
      <c r="R18" s="232">
        <v>0</v>
      </c>
      <c r="S18" s="232">
        <v>0</v>
      </c>
      <c r="T18" s="1058"/>
      <c r="U18" s="380">
        <v>200</v>
      </c>
      <c r="V18" s="1063">
        <v>2800</v>
      </c>
      <c r="W18" s="1070">
        <v>1400</v>
      </c>
      <c r="X18" s="1069">
        <v>400</v>
      </c>
      <c r="Y18" s="1069">
        <v>200</v>
      </c>
      <c r="Z18" s="1069">
        <v>200</v>
      </c>
      <c r="AA18" s="1069">
        <v>200</v>
      </c>
      <c r="AB18" s="1069">
        <v>200</v>
      </c>
      <c r="AC18" s="1069">
        <v>200</v>
      </c>
      <c r="AD18" s="1084"/>
      <c r="AE18" s="1069">
        <v>200</v>
      </c>
      <c r="AF18" s="1070">
        <v>0</v>
      </c>
      <c r="AG18" s="285">
        <f t="shared" si="7"/>
        <v>0</v>
      </c>
      <c r="AH18" s="285">
        <f t="shared" si="8"/>
        <v>0</v>
      </c>
      <c r="AI18" s="1070">
        <v>0</v>
      </c>
      <c r="AJ18" s="1070">
        <v>0</v>
      </c>
      <c r="AK18" s="1070">
        <v>0</v>
      </c>
      <c r="AL18" s="1069">
        <f t="shared" si="9"/>
        <v>3000</v>
      </c>
      <c r="AM18" s="285">
        <f t="shared" si="6"/>
        <v>0</v>
      </c>
      <c r="AN18" s="1069">
        <f t="shared" si="10"/>
        <v>0</v>
      </c>
      <c r="AO18" s="285">
        <f t="shared" si="11"/>
        <v>0</v>
      </c>
      <c r="AP18" s="1069">
        <v>0</v>
      </c>
      <c r="AQ18" s="1069">
        <v>0</v>
      </c>
      <c r="AR18" s="1069">
        <v>0</v>
      </c>
      <c r="AS18" s="1069">
        <f t="shared" si="12"/>
        <v>0</v>
      </c>
      <c r="AT18" s="1069">
        <f t="shared" si="4"/>
        <v>3000</v>
      </c>
      <c r="AU18" s="1093"/>
      <c r="AV18" s="232" t="s">
        <v>72</v>
      </c>
    </row>
    <row r="19" s="48" customFormat="1" ht="31" customHeight="1" spans="1:48">
      <c r="A19" s="1042">
        <f t="shared" si="13"/>
        <v>16</v>
      </c>
      <c r="B19" s="1052" t="s">
        <v>1390</v>
      </c>
      <c r="C19" s="359" t="s">
        <v>1391</v>
      </c>
      <c r="D19" s="1048">
        <v>44939</v>
      </c>
      <c r="E19" s="310" t="s">
        <v>53</v>
      </c>
      <c r="F19" s="1045" t="s">
        <v>390</v>
      </c>
      <c r="G19" s="273">
        <v>0</v>
      </c>
      <c r="H19" s="273">
        <v>2</v>
      </c>
      <c r="I19" s="273">
        <v>0</v>
      </c>
      <c r="J19" s="273">
        <v>0</v>
      </c>
      <c r="K19" s="273">
        <v>0</v>
      </c>
      <c r="L19" s="273">
        <v>0</v>
      </c>
      <c r="M19" s="273">
        <v>0</v>
      </c>
      <c r="N19" s="273">
        <v>0</v>
      </c>
      <c r="O19" s="273">
        <v>0</v>
      </c>
      <c r="P19" s="273" t="s">
        <v>1392</v>
      </c>
      <c r="Q19" s="232">
        <v>0</v>
      </c>
      <c r="R19" s="232">
        <v>0</v>
      </c>
      <c r="S19" s="232">
        <v>0</v>
      </c>
      <c r="T19" s="273"/>
      <c r="U19" s="380">
        <v>200</v>
      </c>
      <c r="V19" s="1063">
        <v>3200</v>
      </c>
      <c r="W19" s="1070">
        <v>1600</v>
      </c>
      <c r="X19" s="1072">
        <v>500</v>
      </c>
      <c r="Y19" s="1072">
        <v>300</v>
      </c>
      <c r="Z19" s="1072">
        <v>100</v>
      </c>
      <c r="AA19" s="1072">
        <v>200</v>
      </c>
      <c r="AB19" s="1072">
        <v>200</v>
      </c>
      <c r="AC19" s="1070">
        <v>300</v>
      </c>
      <c r="AD19" s="1084"/>
      <c r="AE19" s="1069">
        <v>200</v>
      </c>
      <c r="AF19" s="1070">
        <v>0</v>
      </c>
      <c r="AG19" s="285">
        <f t="shared" si="7"/>
        <v>0</v>
      </c>
      <c r="AH19" s="285">
        <f t="shared" si="8"/>
        <v>0</v>
      </c>
      <c r="AI19" s="1070">
        <v>0</v>
      </c>
      <c r="AJ19" s="1070">
        <v>0</v>
      </c>
      <c r="AK19" s="1070">
        <v>0</v>
      </c>
      <c r="AL19" s="1069">
        <f t="shared" si="9"/>
        <v>3400</v>
      </c>
      <c r="AM19" s="285">
        <f t="shared" si="6"/>
        <v>2</v>
      </c>
      <c r="AN19" s="1069">
        <f t="shared" si="10"/>
        <v>206.451612903226</v>
      </c>
      <c r="AO19" s="285">
        <f t="shared" si="11"/>
        <v>0</v>
      </c>
      <c r="AP19" s="1069">
        <v>0</v>
      </c>
      <c r="AQ19" s="1069">
        <v>0</v>
      </c>
      <c r="AR19" s="1069">
        <v>0</v>
      </c>
      <c r="AS19" s="1069">
        <f t="shared" si="12"/>
        <v>206.451612903226</v>
      </c>
      <c r="AT19" s="1069">
        <f t="shared" si="4"/>
        <v>3193.54838709677</v>
      </c>
      <c r="AU19" s="1093"/>
      <c r="AV19" s="273" t="s">
        <v>1393</v>
      </c>
    </row>
    <row r="20" s="48" customFormat="1" ht="26" customHeight="1" spans="1:48">
      <c r="A20" s="1042">
        <f t="shared" si="13"/>
        <v>17</v>
      </c>
      <c r="B20" s="1050" t="s">
        <v>1394</v>
      </c>
      <c r="C20" s="359" t="s">
        <v>443</v>
      </c>
      <c r="D20" s="429">
        <v>45238</v>
      </c>
      <c r="E20" s="359" t="s">
        <v>53</v>
      </c>
      <c r="F20" s="1045" t="s">
        <v>390</v>
      </c>
      <c r="G20" s="273">
        <v>0</v>
      </c>
      <c r="H20" s="273">
        <v>0</v>
      </c>
      <c r="I20" s="273">
        <v>0</v>
      </c>
      <c r="J20" s="273">
        <v>0</v>
      </c>
      <c r="K20" s="273">
        <v>0</v>
      </c>
      <c r="L20" s="273">
        <v>0</v>
      </c>
      <c r="M20" s="273">
        <v>0</v>
      </c>
      <c r="N20" s="273">
        <v>0</v>
      </c>
      <c r="O20" s="273">
        <v>0</v>
      </c>
      <c r="P20" s="273" t="s">
        <v>54</v>
      </c>
      <c r="Q20" s="232">
        <v>0</v>
      </c>
      <c r="R20" s="232">
        <v>0</v>
      </c>
      <c r="S20" s="232">
        <v>0</v>
      </c>
      <c r="T20" s="1058"/>
      <c r="U20" s="380">
        <v>200</v>
      </c>
      <c r="V20" s="1063">
        <v>2800</v>
      </c>
      <c r="W20" s="1070">
        <v>1400</v>
      </c>
      <c r="X20" s="1069">
        <v>400</v>
      </c>
      <c r="Y20" s="1069">
        <v>200</v>
      </c>
      <c r="Z20" s="1069">
        <v>200</v>
      </c>
      <c r="AA20" s="1069">
        <v>200</v>
      </c>
      <c r="AB20" s="1069">
        <v>200</v>
      </c>
      <c r="AC20" s="1069">
        <v>200</v>
      </c>
      <c r="AD20" s="1079"/>
      <c r="AE20" s="1069">
        <v>200</v>
      </c>
      <c r="AF20" s="1069">
        <v>0</v>
      </c>
      <c r="AG20" s="285">
        <f t="shared" si="7"/>
        <v>0</v>
      </c>
      <c r="AH20" s="285">
        <f t="shared" si="8"/>
        <v>0</v>
      </c>
      <c r="AI20" s="1069">
        <v>0</v>
      </c>
      <c r="AJ20" s="1069">
        <v>0</v>
      </c>
      <c r="AK20" s="1069">
        <v>0</v>
      </c>
      <c r="AL20" s="1069">
        <f t="shared" si="9"/>
        <v>3000</v>
      </c>
      <c r="AM20" s="285">
        <f t="shared" si="6"/>
        <v>0</v>
      </c>
      <c r="AN20" s="1069">
        <f t="shared" si="10"/>
        <v>0</v>
      </c>
      <c r="AO20" s="285">
        <f t="shared" si="11"/>
        <v>0</v>
      </c>
      <c r="AP20" s="1069">
        <v>0</v>
      </c>
      <c r="AQ20" s="1069">
        <v>0</v>
      </c>
      <c r="AR20" s="1069">
        <v>0</v>
      </c>
      <c r="AS20" s="1069">
        <f t="shared" si="12"/>
        <v>0</v>
      </c>
      <c r="AT20" s="1069">
        <f t="shared" si="4"/>
        <v>3000</v>
      </c>
      <c r="AU20" s="1093"/>
      <c r="AV20" s="232" t="s">
        <v>72</v>
      </c>
    </row>
    <row r="21" s="48" customFormat="1" ht="26" customHeight="1" spans="1:48">
      <c r="A21" s="1042">
        <f t="shared" si="13"/>
        <v>18</v>
      </c>
      <c r="B21" s="1053" t="s">
        <v>1395</v>
      </c>
      <c r="C21" s="359" t="s">
        <v>443</v>
      </c>
      <c r="D21" s="429">
        <v>45280</v>
      </c>
      <c r="E21" s="359" t="s">
        <v>53</v>
      </c>
      <c r="F21" s="1045" t="s">
        <v>390</v>
      </c>
      <c r="G21" s="273">
        <v>0</v>
      </c>
      <c r="H21" s="273">
        <v>0</v>
      </c>
      <c r="I21" s="273">
        <v>0</v>
      </c>
      <c r="J21" s="273">
        <v>0</v>
      </c>
      <c r="K21" s="273">
        <v>0</v>
      </c>
      <c r="L21" s="273">
        <v>0</v>
      </c>
      <c r="M21" s="273">
        <v>0</v>
      </c>
      <c r="N21" s="273">
        <v>0</v>
      </c>
      <c r="O21" s="273">
        <v>0</v>
      </c>
      <c r="P21" s="273" t="s">
        <v>54</v>
      </c>
      <c r="Q21" s="232">
        <v>0</v>
      </c>
      <c r="R21" s="232">
        <v>0</v>
      </c>
      <c r="S21" s="232">
        <v>0</v>
      </c>
      <c r="T21" s="1058" t="s">
        <v>926</v>
      </c>
      <c r="U21" s="380">
        <v>200</v>
      </c>
      <c r="V21" s="1063">
        <v>2850</v>
      </c>
      <c r="W21" s="1070">
        <v>1200</v>
      </c>
      <c r="X21" s="1069">
        <v>500</v>
      </c>
      <c r="Y21" s="1069">
        <v>300</v>
      </c>
      <c r="Z21" s="1069">
        <v>200</v>
      </c>
      <c r="AA21" s="1069">
        <v>100</v>
      </c>
      <c r="AB21" s="1069">
        <v>200</v>
      </c>
      <c r="AC21" s="1069">
        <v>350</v>
      </c>
      <c r="AD21" s="1084">
        <v>50</v>
      </c>
      <c r="AE21" s="1069">
        <v>200</v>
      </c>
      <c r="AF21" s="1069">
        <v>0</v>
      </c>
      <c r="AG21" s="285">
        <f t="shared" si="7"/>
        <v>0</v>
      </c>
      <c r="AH21" s="285">
        <f t="shared" si="8"/>
        <v>0</v>
      </c>
      <c r="AI21" s="1069">
        <v>0</v>
      </c>
      <c r="AJ21" s="1069">
        <v>0</v>
      </c>
      <c r="AK21" s="1069">
        <v>0</v>
      </c>
      <c r="AL21" s="1069">
        <f t="shared" si="9"/>
        <v>3100</v>
      </c>
      <c r="AM21" s="285">
        <f t="shared" si="6"/>
        <v>0</v>
      </c>
      <c r="AN21" s="1069">
        <f t="shared" si="10"/>
        <v>0</v>
      </c>
      <c r="AO21" s="285">
        <f t="shared" si="11"/>
        <v>0</v>
      </c>
      <c r="AP21" s="1069">
        <v>0</v>
      </c>
      <c r="AQ21" s="1069">
        <v>0</v>
      </c>
      <c r="AR21" s="1069">
        <v>0</v>
      </c>
      <c r="AS21" s="1069">
        <f t="shared" si="12"/>
        <v>0</v>
      </c>
      <c r="AT21" s="1069">
        <f t="shared" si="4"/>
        <v>3100</v>
      </c>
      <c r="AU21" s="1093"/>
      <c r="AV21" s="1058" t="s">
        <v>1396</v>
      </c>
    </row>
    <row r="22" s="48" customFormat="1" ht="26" customHeight="1" spans="1:48">
      <c r="A22" s="1042">
        <f t="shared" si="13"/>
        <v>19</v>
      </c>
      <c r="B22" s="679" t="s">
        <v>1397</v>
      </c>
      <c r="C22" s="359" t="s">
        <v>341</v>
      </c>
      <c r="D22" s="429">
        <v>45349</v>
      </c>
      <c r="E22" s="359" t="s">
        <v>53</v>
      </c>
      <c r="F22" s="1045" t="s">
        <v>390</v>
      </c>
      <c r="G22" s="273">
        <v>0</v>
      </c>
      <c r="H22" s="273">
        <v>0</v>
      </c>
      <c r="I22" s="273">
        <v>0</v>
      </c>
      <c r="J22" s="273">
        <v>0</v>
      </c>
      <c r="K22" s="273">
        <v>0</v>
      </c>
      <c r="L22" s="273">
        <v>0</v>
      </c>
      <c r="M22" s="273">
        <v>0</v>
      </c>
      <c r="N22" s="273">
        <v>0</v>
      </c>
      <c r="O22" s="273">
        <v>0</v>
      </c>
      <c r="P22" s="273" t="s">
        <v>54</v>
      </c>
      <c r="Q22" s="232">
        <v>0</v>
      </c>
      <c r="R22" s="232">
        <v>0</v>
      </c>
      <c r="S22" s="232">
        <v>0</v>
      </c>
      <c r="T22" s="273" t="s">
        <v>491</v>
      </c>
      <c r="U22" s="380">
        <v>200</v>
      </c>
      <c r="V22" s="1063">
        <v>2000</v>
      </c>
      <c r="W22" s="1070">
        <v>1400</v>
      </c>
      <c r="X22" s="1070">
        <v>200</v>
      </c>
      <c r="Y22" s="1070">
        <v>100</v>
      </c>
      <c r="Z22" s="1070">
        <v>50</v>
      </c>
      <c r="AA22" s="1070">
        <v>50</v>
      </c>
      <c r="AB22" s="1070">
        <v>0</v>
      </c>
      <c r="AC22" s="1070">
        <v>200</v>
      </c>
      <c r="AD22" s="1084"/>
      <c r="AE22" s="1069">
        <v>200</v>
      </c>
      <c r="AF22" s="1069">
        <v>0</v>
      </c>
      <c r="AG22" s="285">
        <f t="shared" si="7"/>
        <v>0</v>
      </c>
      <c r="AH22" s="285">
        <f t="shared" si="8"/>
        <v>0</v>
      </c>
      <c r="AI22" s="1069">
        <v>0</v>
      </c>
      <c r="AJ22" s="1069">
        <v>0</v>
      </c>
      <c r="AK22" s="1069">
        <v>0</v>
      </c>
      <c r="AL22" s="1069">
        <f t="shared" si="9"/>
        <v>2200</v>
      </c>
      <c r="AM22" s="285">
        <f t="shared" si="6"/>
        <v>0</v>
      </c>
      <c r="AN22" s="1069">
        <f t="shared" si="10"/>
        <v>0</v>
      </c>
      <c r="AO22" s="285">
        <f t="shared" si="11"/>
        <v>0</v>
      </c>
      <c r="AP22" s="1069">
        <v>0</v>
      </c>
      <c r="AQ22" s="1069">
        <v>0</v>
      </c>
      <c r="AR22" s="1069">
        <v>0</v>
      </c>
      <c r="AS22" s="1069">
        <f t="shared" si="12"/>
        <v>0</v>
      </c>
      <c r="AT22" s="1069">
        <f t="shared" si="4"/>
        <v>2200</v>
      </c>
      <c r="AU22" s="1093"/>
      <c r="AV22" s="232" t="s">
        <v>72</v>
      </c>
    </row>
    <row r="23" s="48" customFormat="1" ht="26" customHeight="1" spans="1:48">
      <c r="A23" s="1042">
        <f t="shared" si="13"/>
        <v>20</v>
      </c>
      <c r="B23" s="1054" t="s">
        <v>1398</v>
      </c>
      <c r="C23" s="359" t="s">
        <v>341</v>
      </c>
      <c r="D23" s="429">
        <v>45389</v>
      </c>
      <c r="E23" s="359" t="s">
        <v>53</v>
      </c>
      <c r="F23" s="1045" t="s">
        <v>390</v>
      </c>
      <c r="G23" s="273">
        <v>0</v>
      </c>
      <c r="H23" s="273">
        <v>0</v>
      </c>
      <c r="I23" s="273">
        <v>0</v>
      </c>
      <c r="J23" s="273">
        <v>0</v>
      </c>
      <c r="K23" s="273">
        <v>0</v>
      </c>
      <c r="L23" s="273">
        <v>0</v>
      </c>
      <c r="M23" s="273">
        <v>0</v>
      </c>
      <c r="N23" s="273">
        <v>0</v>
      </c>
      <c r="O23" s="273">
        <v>0</v>
      </c>
      <c r="P23" s="273" t="s">
        <v>54</v>
      </c>
      <c r="Q23" s="232">
        <v>0</v>
      </c>
      <c r="R23" s="232">
        <v>0</v>
      </c>
      <c r="S23" s="232">
        <v>0</v>
      </c>
      <c r="T23" s="273"/>
      <c r="U23" s="380">
        <v>200</v>
      </c>
      <c r="V23" s="1063">
        <v>2000</v>
      </c>
      <c r="W23" s="1070">
        <v>1400</v>
      </c>
      <c r="X23" s="1070">
        <v>200</v>
      </c>
      <c r="Y23" s="1070">
        <v>100</v>
      </c>
      <c r="Z23" s="1070">
        <v>50</v>
      </c>
      <c r="AA23" s="1070">
        <v>50</v>
      </c>
      <c r="AB23" s="1070">
        <v>0</v>
      </c>
      <c r="AC23" s="1070">
        <v>200</v>
      </c>
      <c r="AD23" s="1084"/>
      <c r="AE23" s="1069">
        <v>200</v>
      </c>
      <c r="AF23" s="1069">
        <v>0</v>
      </c>
      <c r="AG23" s="285">
        <f t="shared" si="7"/>
        <v>0</v>
      </c>
      <c r="AH23" s="285">
        <f t="shared" si="8"/>
        <v>0</v>
      </c>
      <c r="AI23" s="1069">
        <v>0</v>
      </c>
      <c r="AJ23" s="1069">
        <v>0</v>
      </c>
      <c r="AK23" s="1069">
        <v>0</v>
      </c>
      <c r="AL23" s="1069">
        <f t="shared" si="9"/>
        <v>2200</v>
      </c>
      <c r="AM23" s="285">
        <f t="shared" si="6"/>
        <v>0</v>
      </c>
      <c r="AN23" s="1069">
        <f t="shared" si="10"/>
        <v>0</v>
      </c>
      <c r="AO23" s="285">
        <f t="shared" si="11"/>
        <v>0</v>
      </c>
      <c r="AP23" s="1069">
        <v>0</v>
      </c>
      <c r="AQ23" s="1069">
        <v>0</v>
      </c>
      <c r="AR23" s="1069">
        <v>0</v>
      </c>
      <c r="AS23" s="1069">
        <f t="shared" si="12"/>
        <v>0</v>
      </c>
      <c r="AT23" s="1069">
        <f t="shared" si="4"/>
        <v>2200</v>
      </c>
      <c r="AU23" s="1093"/>
      <c r="AV23" s="232" t="s">
        <v>72</v>
      </c>
    </row>
    <row r="24" s="51" customFormat="1" ht="31" customHeight="1" spans="1:48">
      <c r="A24" s="1042">
        <f t="shared" si="13"/>
        <v>21</v>
      </c>
      <c r="B24" s="1055" t="s">
        <v>1399</v>
      </c>
      <c r="C24" s="359" t="s">
        <v>1369</v>
      </c>
      <c r="D24" s="429">
        <v>45421</v>
      </c>
      <c r="E24" s="359" t="s">
        <v>53</v>
      </c>
      <c r="F24" s="1045" t="s">
        <v>390</v>
      </c>
      <c r="G24" s="273">
        <v>0</v>
      </c>
      <c r="H24" s="273">
        <v>0</v>
      </c>
      <c r="I24" s="273">
        <v>0</v>
      </c>
      <c r="J24" s="273">
        <v>0</v>
      </c>
      <c r="K24" s="273">
        <v>0</v>
      </c>
      <c r="L24" s="273">
        <v>0</v>
      </c>
      <c r="M24" s="273">
        <v>0</v>
      </c>
      <c r="N24" s="273">
        <v>0</v>
      </c>
      <c r="O24" s="273">
        <v>0</v>
      </c>
      <c r="P24" s="273" t="s">
        <v>54</v>
      </c>
      <c r="Q24" s="232">
        <v>0</v>
      </c>
      <c r="R24" s="232">
        <v>0</v>
      </c>
      <c r="S24" s="232">
        <v>0</v>
      </c>
      <c r="T24" s="1076" t="s">
        <v>491</v>
      </c>
      <c r="U24" s="380">
        <v>200</v>
      </c>
      <c r="V24" s="1063">
        <v>2500</v>
      </c>
      <c r="W24" s="1069">
        <v>1200</v>
      </c>
      <c r="X24" s="1069">
        <v>400</v>
      </c>
      <c r="Y24" s="1069">
        <v>300</v>
      </c>
      <c r="Z24" s="1069">
        <v>200</v>
      </c>
      <c r="AA24" s="1069">
        <v>100</v>
      </c>
      <c r="AB24" s="1069">
        <v>100</v>
      </c>
      <c r="AC24" s="1069">
        <v>200</v>
      </c>
      <c r="AD24" s="1085"/>
      <c r="AE24" s="1069">
        <v>200</v>
      </c>
      <c r="AF24" s="1073">
        <v>0</v>
      </c>
      <c r="AG24" s="1087">
        <v>0</v>
      </c>
      <c r="AH24" s="1087">
        <v>0</v>
      </c>
      <c r="AI24" s="1073">
        <v>0</v>
      </c>
      <c r="AJ24" s="1073">
        <v>0</v>
      </c>
      <c r="AK24" s="1073">
        <v>0</v>
      </c>
      <c r="AL24" s="1069">
        <f t="shared" si="9"/>
        <v>2700</v>
      </c>
      <c r="AM24" s="285">
        <f t="shared" si="6"/>
        <v>0</v>
      </c>
      <c r="AN24" s="1088">
        <f t="shared" si="10"/>
        <v>0</v>
      </c>
      <c r="AO24" s="1094">
        <f t="shared" si="11"/>
        <v>0</v>
      </c>
      <c r="AP24" s="1073">
        <v>0</v>
      </c>
      <c r="AQ24" s="1073">
        <v>0</v>
      </c>
      <c r="AR24" s="1073">
        <v>0</v>
      </c>
      <c r="AS24" s="1069">
        <f t="shared" si="12"/>
        <v>0</v>
      </c>
      <c r="AT24" s="1069">
        <f t="shared" si="4"/>
        <v>2700</v>
      </c>
      <c r="AU24" s="1093"/>
      <c r="AV24" s="232" t="s">
        <v>72</v>
      </c>
    </row>
    <row r="25" s="51" customFormat="1" ht="31" customHeight="1" spans="1:48">
      <c r="A25" s="1042">
        <f t="shared" si="13"/>
        <v>22</v>
      </c>
      <c r="B25" s="1055" t="s">
        <v>1400</v>
      </c>
      <c r="C25" s="359" t="s">
        <v>341</v>
      </c>
      <c r="D25" s="429">
        <v>45504</v>
      </c>
      <c r="E25" s="359" t="s">
        <v>53</v>
      </c>
      <c r="F25" s="1045" t="s">
        <v>390</v>
      </c>
      <c r="G25" s="273">
        <v>0</v>
      </c>
      <c r="H25" s="273">
        <v>0</v>
      </c>
      <c r="I25" s="273">
        <v>0</v>
      </c>
      <c r="J25" s="273">
        <v>0</v>
      </c>
      <c r="K25" s="273">
        <v>0</v>
      </c>
      <c r="L25" s="273">
        <v>0</v>
      </c>
      <c r="M25" s="273">
        <v>0</v>
      </c>
      <c r="N25" s="273">
        <v>0</v>
      </c>
      <c r="O25" s="273">
        <v>0</v>
      </c>
      <c r="P25" s="232" t="s">
        <v>54</v>
      </c>
      <c r="Q25" s="232">
        <v>0</v>
      </c>
      <c r="R25" s="232">
        <v>0</v>
      </c>
      <c r="S25" s="232">
        <v>0</v>
      </c>
      <c r="T25" s="273"/>
      <c r="U25" s="380">
        <v>200</v>
      </c>
      <c r="V25" s="1063">
        <v>2000</v>
      </c>
      <c r="W25" s="1070">
        <v>1400</v>
      </c>
      <c r="X25" s="1070">
        <v>200</v>
      </c>
      <c r="Y25" s="1070">
        <v>100</v>
      </c>
      <c r="Z25" s="1070">
        <v>50</v>
      </c>
      <c r="AA25" s="1070">
        <v>50</v>
      </c>
      <c r="AB25" s="1070">
        <v>0</v>
      </c>
      <c r="AC25" s="1070">
        <v>200</v>
      </c>
      <c r="AD25" s="1085"/>
      <c r="AE25" s="1069">
        <v>200</v>
      </c>
      <c r="AF25" s="1073">
        <v>0</v>
      </c>
      <c r="AG25" s="1087">
        <v>0</v>
      </c>
      <c r="AH25" s="1087">
        <v>0</v>
      </c>
      <c r="AI25" s="1073">
        <v>0</v>
      </c>
      <c r="AJ25" s="1073">
        <v>0</v>
      </c>
      <c r="AK25" s="1073">
        <v>0</v>
      </c>
      <c r="AL25" s="1088">
        <f t="shared" si="9"/>
        <v>2200</v>
      </c>
      <c r="AM25" s="285">
        <f t="shared" si="6"/>
        <v>0</v>
      </c>
      <c r="AN25" s="1088">
        <f t="shared" si="10"/>
        <v>0</v>
      </c>
      <c r="AO25" s="1094">
        <f t="shared" si="11"/>
        <v>0</v>
      </c>
      <c r="AP25" s="1073">
        <v>0</v>
      </c>
      <c r="AQ25" s="1073">
        <v>0</v>
      </c>
      <c r="AR25" s="1073">
        <v>0</v>
      </c>
      <c r="AS25" s="1069">
        <f t="shared" si="12"/>
        <v>0</v>
      </c>
      <c r="AT25" s="1069">
        <f t="shared" si="4"/>
        <v>2200</v>
      </c>
      <c r="AU25" s="1093"/>
      <c r="AV25" s="232" t="s">
        <v>72</v>
      </c>
    </row>
    <row r="26" s="51" customFormat="1" ht="31" customHeight="1" spans="1:48">
      <c r="A26" s="1056" t="s">
        <v>37</v>
      </c>
      <c r="B26" s="1055"/>
      <c r="C26" s="359"/>
      <c r="D26" s="429"/>
      <c r="E26" s="359"/>
      <c r="F26" s="1057"/>
      <c r="G26" s="273"/>
      <c r="H26" s="273"/>
      <c r="I26" s="273"/>
      <c r="J26" s="273"/>
      <c r="K26" s="273"/>
      <c r="L26" s="273"/>
      <c r="M26" s="273"/>
      <c r="N26" s="273"/>
      <c r="O26" s="273"/>
      <c r="P26" s="232"/>
      <c r="Q26" s="232"/>
      <c r="R26" s="232"/>
      <c r="S26" s="232"/>
      <c r="T26" s="273"/>
      <c r="U26" s="1077"/>
      <c r="V26" s="1078">
        <f t="shared" ref="V26:AE26" si="14">SUM(V4:V25)</f>
        <v>67260</v>
      </c>
      <c r="W26" s="1078">
        <f t="shared" si="14"/>
        <v>33100</v>
      </c>
      <c r="X26" s="1078">
        <f t="shared" si="14"/>
        <v>10800</v>
      </c>
      <c r="Y26" s="1078">
        <f t="shared" si="14"/>
        <v>6700</v>
      </c>
      <c r="Z26" s="1078">
        <f t="shared" si="14"/>
        <v>4050</v>
      </c>
      <c r="AA26" s="1078">
        <f t="shared" si="14"/>
        <v>3150</v>
      </c>
      <c r="AB26" s="1078">
        <f t="shared" si="14"/>
        <v>3000</v>
      </c>
      <c r="AC26" s="1078">
        <f t="shared" si="14"/>
        <v>6460</v>
      </c>
      <c r="AD26" s="1078">
        <f t="shared" si="14"/>
        <v>493.548387096774</v>
      </c>
      <c r="AE26" s="1078">
        <f t="shared" si="14"/>
        <v>4200</v>
      </c>
      <c r="AF26" s="1078">
        <f t="shared" ref="AF26:AT26" si="15">SUM(AF4:AF25)</f>
        <v>11</v>
      </c>
      <c r="AG26" s="1078">
        <f t="shared" si="15"/>
        <v>0</v>
      </c>
      <c r="AH26" s="1078">
        <f t="shared" si="15"/>
        <v>1904</v>
      </c>
      <c r="AI26" s="1078">
        <f t="shared" si="15"/>
        <v>600</v>
      </c>
      <c r="AJ26" s="1078">
        <f t="shared" si="15"/>
        <v>300</v>
      </c>
      <c r="AK26" s="1078">
        <f t="shared" si="15"/>
        <v>900</v>
      </c>
      <c r="AL26" s="1078">
        <f t="shared" si="15"/>
        <v>75668.5483870968</v>
      </c>
      <c r="AM26" s="1078">
        <f t="shared" si="15"/>
        <v>9.5</v>
      </c>
      <c r="AN26" s="1078">
        <f t="shared" si="15"/>
        <v>854.83870967742</v>
      </c>
      <c r="AO26" s="1078">
        <f t="shared" si="15"/>
        <v>94</v>
      </c>
      <c r="AP26" s="1078">
        <f t="shared" si="15"/>
        <v>0</v>
      </c>
      <c r="AQ26" s="1078">
        <f t="shared" si="15"/>
        <v>0</v>
      </c>
      <c r="AR26" s="1078">
        <f t="shared" si="15"/>
        <v>1089.04</v>
      </c>
      <c r="AS26" s="1078">
        <f t="shared" si="15"/>
        <v>2037.87870967742</v>
      </c>
      <c r="AT26" s="1078">
        <f t="shared" si="15"/>
        <v>73630.6696774193</v>
      </c>
      <c r="AU26" s="1093"/>
      <c r="AV26" s="1095"/>
    </row>
  </sheetData>
  <mergeCells count="20">
    <mergeCell ref="H2:I2"/>
    <mergeCell ref="A2:A3"/>
    <mergeCell ref="B2:B3"/>
    <mergeCell ref="C2:C3"/>
    <mergeCell ref="D2:D3"/>
    <mergeCell ref="E2:E3"/>
    <mergeCell ref="F2:F3"/>
    <mergeCell ref="G2:G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V1:AV2"/>
  </mergeCells>
  <pageMargins left="0.751388888888889" right="0.751388888888889" top="1" bottom="1" header="0.5" footer="0.5"/>
  <pageSetup paperSize="9" scale="47" fitToHeight="0" orientation="landscape" horizontalDpi="600"/>
  <headerFooter>
    <oddFooter>&amp;L审批：&amp;C审核：&amp;R制表：陶刘燕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U20"/>
  <sheetViews>
    <sheetView zoomScale="90" zoomScaleNormal="90" workbookViewId="0">
      <pane xSplit="2" topLeftCell="V1" activePane="topRight" state="frozen"/>
      <selection/>
      <selection pane="topRight" activeCell="AS4" sqref="AS4:AS19"/>
    </sheetView>
  </sheetViews>
  <sheetFormatPr defaultColWidth="9" defaultRowHeight="14.25"/>
  <cols>
    <col min="1" max="1" width="4.88333333333333" customWidth="1"/>
    <col min="2" max="2" width="8.13333333333333" style="606" customWidth="1"/>
    <col min="3" max="3" width="7.88333333333333" customWidth="1"/>
    <col min="4" max="4" width="11.3833333333333" customWidth="1"/>
    <col min="5" max="16" width="5.5" customWidth="1"/>
    <col min="17" max="17" width="19.1333333333333" customWidth="1"/>
    <col min="18" max="20" width="5.88333333333333" customWidth="1"/>
    <col min="21" max="21" width="10.1333333333333" customWidth="1"/>
    <col min="24" max="24" width="8.75" style="605" customWidth="1"/>
    <col min="25" max="30" width="7.5" customWidth="1"/>
    <col min="31" max="31" width="6.75" customWidth="1"/>
    <col min="32" max="37" width="6.5" customWidth="1"/>
    <col min="38" max="38" width="8.25" customWidth="1"/>
    <col min="39" max="39" width="6.25" customWidth="1"/>
    <col min="40" max="44" width="6.25" style="605" customWidth="1"/>
    <col min="45" max="45" width="7.25" customWidth="1"/>
    <col min="46" max="46" width="6.13333333333333" customWidth="1"/>
    <col min="47" max="47" width="26.5" customWidth="1"/>
  </cols>
  <sheetData>
    <row r="1" ht="50" customHeight="1" spans="1:47">
      <c r="A1" s="198"/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13"/>
      <c r="W1" s="113" t="s">
        <v>1401</v>
      </c>
      <c r="X1" s="162"/>
      <c r="Y1" s="113"/>
      <c r="Z1" s="113"/>
      <c r="AA1" s="113"/>
      <c r="AB1" s="113"/>
      <c r="AC1" s="113"/>
      <c r="AD1" s="113"/>
      <c r="AE1" s="113"/>
      <c r="AF1" s="113"/>
      <c r="AG1" s="113"/>
      <c r="AH1" s="113"/>
      <c r="AI1" s="113"/>
      <c r="AJ1" s="113"/>
      <c r="AK1" s="113"/>
      <c r="AL1" s="113"/>
      <c r="AM1" s="113"/>
      <c r="AN1" s="162"/>
      <c r="AO1" s="162"/>
      <c r="AP1" s="162"/>
      <c r="AQ1" s="162"/>
      <c r="AR1" s="162"/>
      <c r="AS1" s="113"/>
      <c r="AT1" s="113"/>
      <c r="AU1" s="113"/>
    </row>
    <row r="2" spans="1:47">
      <c r="A2" s="1018" t="s">
        <v>0</v>
      </c>
      <c r="B2" s="1019" t="s">
        <v>1</v>
      </c>
      <c r="C2" s="522" t="s">
        <v>272</v>
      </c>
      <c r="D2" s="522" t="s">
        <v>3</v>
      </c>
      <c r="E2" s="522" t="s">
        <v>4</v>
      </c>
      <c r="F2" s="523" t="s">
        <v>385</v>
      </c>
      <c r="G2" s="523" t="s">
        <v>40</v>
      </c>
      <c r="H2" s="523" t="s">
        <v>688</v>
      </c>
      <c r="I2" s="523" t="s">
        <v>7</v>
      </c>
      <c r="J2" s="523"/>
      <c r="K2" s="523" t="s">
        <v>9</v>
      </c>
      <c r="L2" s="523" t="s">
        <v>690</v>
      </c>
      <c r="M2" s="523" t="s">
        <v>691</v>
      </c>
      <c r="N2" s="523" t="s">
        <v>692</v>
      </c>
      <c r="O2" s="523" t="s">
        <v>693</v>
      </c>
      <c r="P2" s="523" t="s">
        <v>694</v>
      </c>
      <c r="Q2" s="522" t="s">
        <v>14</v>
      </c>
      <c r="R2" s="523" t="s">
        <v>15</v>
      </c>
      <c r="S2" s="523" t="s">
        <v>695</v>
      </c>
      <c r="T2" s="523" t="s">
        <v>17</v>
      </c>
      <c r="U2" s="522" t="s">
        <v>18</v>
      </c>
      <c r="V2" s="115"/>
      <c r="W2" s="115" t="s">
        <v>22</v>
      </c>
      <c r="X2" s="164" t="s">
        <v>23</v>
      </c>
      <c r="Y2" s="116" t="s">
        <v>24</v>
      </c>
      <c r="Z2" s="116" t="s">
        <v>25</v>
      </c>
      <c r="AA2" s="116" t="s">
        <v>26</v>
      </c>
      <c r="AB2" s="116" t="s">
        <v>27</v>
      </c>
      <c r="AC2" s="116" t="s">
        <v>28</v>
      </c>
      <c r="AD2" s="116" t="s">
        <v>29</v>
      </c>
      <c r="AE2" s="151" t="s">
        <v>277</v>
      </c>
      <c r="AF2" s="151"/>
      <c r="AG2" s="116" t="s">
        <v>278</v>
      </c>
      <c r="AH2" s="116" t="s">
        <v>33</v>
      </c>
      <c r="AI2" s="156" t="s">
        <v>34</v>
      </c>
      <c r="AJ2" s="156" t="s">
        <v>35</v>
      </c>
      <c r="AK2" s="156" t="s">
        <v>36</v>
      </c>
      <c r="AL2" s="116" t="s">
        <v>37</v>
      </c>
      <c r="AM2" s="164" t="s">
        <v>38</v>
      </c>
      <c r="AN2" s="164" t="s">
        <v>39</v>
      </c>
      <c r="AO2" s="165" t="s">
        <v>40</v>
      </c>
      <c r="AP2" s="164" t="s">
        <v>1357</v>
      </c>
      <c r="AQ2" s="164" t="s">
        <v>331</v>
      </c>
      <c r="AR2" s="164" t="s">
        <v>46</v>
      </c>
      <c r="AS2" s="166" t="s">
        <v>47</v>
      </c>
      <c r="AT2" s="116" t="s">
        <v>48</v>
      </c>
      <c r="AU2" s="116" t="s">
        <v>49</v>
      </c>
    </row>
    <row r="3" ht="28.5" spans="1:47">
      <c r="A3" s="1018"/>
      <c r="B3" s="1019"/>
      <c r="C3" s="522"/>
      <c r="D3" s="522"/>
      <c r="E3" s="522"/>
      <c r="F3" s="523"/>
      <c r="G3" s="523"/>
      <c r="H3" s="523"/>
      <c r="I3" s="523" t="s">
        <v>327</v>
      </c>
      <c r="J3" s="523" t="s">
        <v>8</v>
      </c>
      <c r="K3" s="523"/>
      <c r="L3" s="523"/>
      <c r="M3" s="523"/>
      <c r="N3" s="523"/>
      <c r="O3" s="523"/>
      <c r="P3" s="523"/>
      <c r="Q3" s="522"/>
      <c r="R3" s="523"/>
      <c r="S3" s="523"/>
      <c r="T3" s="523"/>
      <c r="U3" s="522"/>
      <c r="V3" s="115" t="s">
        <v>21</v>
      </c>
      <c r="W3" s="115"/>
      <c r="X3" s="164"/>
      <c r="Y3" s="116"/>
      <c r="Z3" s="116"/>
      <c r="AA3" s="116"/>
      <c r="AB3" s="116"/>
      <c r="AC3" s="116"/>
      <c r="AD3" s="116"/>
      <c r="AE3" s="152"/>
      <c r="AF3" s="152" t="s">
        <v>21</v>
      </c>
      <c r="AG3" s="116"/>
      <c r="AH3" s="116"/>
      <c r="AI3" s="157"/>
      <c r="AJ3" s="157"/>
      <c r="AK3" s="157"/>
      <c r="AL3" s="116"/>
      <c r="AM3" s="164"/>
      <c r="AN3" s="164"/>
      <c r="AO3" s="167"/>
      <c r="AP3" s="164"/>
      <c r="AQ3" s="164"/>
      <c r="AR3" s="164"/>
      <c r="AS3" s="166"/>
      <c r="AT3" s="116"/>
      <c r="AU3" s="116"/>
    </row>
    <row r="4" ht="30" customHeight="1" spans="1:47">
      <c r="A4" s="387">
        <f>ROW()-3</f>
        <v>1</v>
      </c>
      <c r="B4" s="426" t="s">
        <v>1402</v>
      </c>
      <c r="C4" s="1020" t="s">
        <v>1403</v>
      </c>
      <c r="D4" s="1021">
        <v>44568</v>
      </c>
      <c r="E4" s="1022" t="s">
        <v>53</v>
      </c>
      <c r="F4" s="1022">
        <v>31</v>
      </c>
      <c r="G4" s="1022">
        <v>0</v>
      </c>
      <c r="H4" s="1022">
        <v>0</v>
      </c>
      <c r="I4" s="1022">
        <v>0</v>
      </c>
      <c r="J4" s="1022">
        <v>0</v>
      </c>
      <c r="K4" s="1022">
        <v>0</v>
      </c>
      <c r="L4" s="1022">
        <v>0</v>
      </c>
      <c r="M4" s="1022">
        <v>3</v>
      </c>
      <c r="N4" s="1022">
        <v>0</v>
      </c>
      <c r="O4" s="1022">
        <v>0</v>
      </c>
      <c r="P4" s="1022">
        <v>3</v>
      </c>
      <c r="Q4" s="1028" t="s">
        <v>54</v>
      </c>
      <c r="R4" s="1028">
        <v>0</v>
      </c>
      <c r="S4" s="1028">
        <v>0</v>
      </c>
      <c r="T4" s="1028">
        <v>0</v>
      </c>
      <c r="U4" s="1029"/>
      <c r="V4" s="179">
        <v>200</v>
      </c>
      <c r="W4" s="1030">
        <v>3100</v>
      </c>
      <c r="X4" s="122">
        <v>1500</v>
      </c>
      <c r="Y4" s="122">
        <v>400</v>
      </c>
      <c r="Z4" s="122">
        <v>300</v>
      </c>
      <c r="AA4" s="122">
        <v>200</v>
      </c>
      <c r="AB4" s="122">
        <v>200</v>
      </c>
      <c r="AC4" s="122">
        <v>100</v>
      </c>
      <c r="AD4" s="122">
        <v>400</v>
      </c>
      <c r="AE4" s="1033"/>
      <c r="AF4" s="122">
        <v>200</v>
      </c>
      <c r="AG4" s="122">
        <f>L4</f>
        <v>0</v>
      </c>
      <c r="AH4" s="122">
        <f>T4</f>
        <v>0</v>
      </c>
      <c r="AI4" s="153">
        <v>0</v>
      </c>
      <c r="AJ4" s="153">
        <v>0</v>
      </c>
      <c r="AK4" s="153">
        <v>0</v>
      </c>
      <c r="AL4" s="122">
        <f>SUM(X4:AK4)</f>
        <v>3300</v>
      </c>
      <c r="AM4" s="122">
        <f>I4+J4</f>
        <v>0</v>
      </c>
      <c r="AN4" s="122">
        <f>W4/F4*AM4</f>
        <v>0</v>
      </c>
      <c r="AO4" s="122">
        <f>G4*2</f>
        <v>0</v>
      </c>
      <c r="AP4" s="153">
        <v>0</v>
      </c>
      <c r="AQ4" s="153">
        <v>0</v>
      </c>
      <c r="AR4" s="122">
        <f>SUM(AN4:AQ4)</f>
        <v>0</v>
      </c>
      <c r="AS4" s="122">
        <f>AL4-AR4</f>
        <v>3300</v>
      </c>
      <c r="AT4" s="122"/>
      <c r="AU4" s="1028" t="s">
        <v>72</v>
      </c>
    </row>
    <row r="5" ht="30" customHeight="1" spans="1:47">
      <c r="A5" s="387">
        <f t="shared" ref="A5:A19" si="0">ROW()-3</f>
        <v>2</v>
      </c>
      <c r="B5" s="426" t="s">
        <v>1404</v>
      </c>
      <c r="C5" s="1020" t="s">
        <v>1405</v>
      </c>
      <c r="D5" s="1021">
        <v>44568</v>
      </c>
      <c r="E5" s="1022" t="s">
        <v>53</v>
      </c>
      <c r="F5" s="1022">
        <v>31</v>
      </c>
      <c r="G5" s="1022">
        <v>0</v>
      </c>
      <c r="H5" s="1022">
        <v>0</v>
      </c>
      <c r="I5" s="1022">
        <v>0</v>
      </c>
      <c r="J5" s="1022">
        <v>0</v>
      </c>
      <c r="K5" s="1022">
        <v>0</v>
      </c>
      <c r="L5" s="1022">
        <v>0</v>
      </c>
      <c r="M5" s="1022">
        <v>3</v>
      </c>
      <c r="N5" s="1022">
        <v>0</v>
      </c>
      <c r="O5" s="1022">
        <v>0</v>
      </c>
      <c r="P5" s="1022">
        <v>3</v>
      </c>
      <c r="Q5" s="1028" t="s">
        <v>54</v>
      </c>
      <c r="R5" s="1028">
        <v>0</v>
      </c>
      <c r="S5" s="1028">
        <v>0</v>
      </c>
      <c r="T5" s="1028">
        <v>0</v>
      </c>
      <c r="U5" s="1029"/>
      <c r="V5" s="179">
        <v>200</v>
      </c>
      <c r="W5" s="1030">
        <v>3000</v>
      </c>
      <c r="X5" s="122">
        <v>1500</v>
      </c>
      <c r="Y5" s="122">
        <v>400</v>
      </c>
      <c r="Z5" s="122">
        <v>300</v>
      </c>
      <c r="AA5" s="122">
        <v>200</v>
      </c>
      <c r="AB5" s="122">
        <v>200</v>
      </c>
      <c r="AC5" s="122">
        <v>0</v>
      </c>
      <c r="AD5" s="122">
        <v>400</v>
      </c>
      <c r="AE5" s="1033"/>
      <c r="AF5" s="122">
        <v>200</v>
      </c>
      <c r="AG5" s="122">
        <f>L5</f>
        <v>0</v>
      </c>
      <c r="AH5" s="122">
        <f>T5</f>
        <v>0</v>
      </c>
      <c r="AI5" s="153">
        <v>0</v>
      </c>
      <c r="AJ5" s="153">
        <v>0</v>
      </c>
      <c r="AK5" s="153">
        <v>0</v>
      </c>
      <c r="AL5" s="122">
        <f>SUM(X5:AK5)</f>
        <v>3200</v>
      </c>
      <c r="AM5" s="122">
        <f>I5+J5</f>
        <v>0</v>
      </c>
      <c r="AN5" s="122">
        <f>W5/F5*AM5</f>
        <v>0</v>
      </c>
      <c r="AO5" s="122">
        <f>G5*2</f>
        <v>0</v>
      </c>
      <c r="AP5" s="153">
        <v>0</v>
      </c>
      <c r="AQ5" s="153">
        <v>0</v>
      </c>
      <c r="AR5" s="122">
        <f>SUM(AN5:AQ5)</f>
        <v>0</v>
      </c>
      <c r="AS5" s="122">
        <f t="shared" ref="AS5:AS19" si="1">AL5-AR5</f>
        <v>3200</v>
      </c>
      <c r="AT5" s="122"/>
      <c r="AU5" s="1028" t="s">
        <v>72</v>
      </c>
    </row>
    <row r="6" ht="30" customHeight="1" spans="1:47">
      <c r="A6" s="387">
        <f t="shared" si="0"/>
        <v>3</v>
      </c>
      <c r="B6" s="426" t="s">
        <v>1406</v>
      </c>
      <c r="C6" s="1020" t="s">
        <v>425</v>
      </c>
      <c r="D6" s="1021">
        <v>44582</v>
      </c>
      <c r="E6" s="1022" t="s">
        <v>53</v>
      </c>
      <c r="F6" s="1022">
        <v>31</v>
      </c>
      <c r="G6" s="1022">
        <v>0</v>
      </c>
      <c r="H6" s="1022">
        <v>0</v>
      </c>
      <c r="I6" s="1022">
        <v>0</v>
      </c>
      <c r="J6" s="1022">
        <v>0</v>
      </c>
      <c r="K6" s="1022">
        <v>0</v>
      </c>
      <c r="L6" s="1022">
        <v>0</v>
      </c>
      <c r="M6" s="1022">
        <v>2</v>
      </c>
      <c r="N6" s="1022">
        <v>0</v>
      </c>
      <c r="O6" s="1022">
        <v>0</v>
      </c>
      <c r="P6" s="1022">
        <v>2</v>
      </c>
      <c r="Q6" s="1028" t="s">
        <v>54</v>
      </c>
      <c r="R6" s="1028">
        <v>0</v>
      </c>
      <c r="S6" s="1028">
        <v>0</v>
      </c>
      <c r="T6" s="1028">
        <v>0</v>
      </c>
      <c r="U6" s="1029"/>
      <c r="V6" s="179">
        <v>200</v>
      </c>
      <c r="W6" s="1030">
        <v>1900</v>
      </c>
      <c r="X6" s="153">
        <v>1200</v>
      </c>
      <c r="Y6" s="153">
        <v>200</v>
      </c>
      <c r="Z6" s="153">
        <v>100</v>
      </c>
      <c r="AA6" s="153">
        <v>0</v>
      </c>
      <c r="AB6" s="153">
        <v>0</v>
      </c>
      <c r="AC6" s="153">
        <v>0</v>
      </c>
      <c r="AD6" s="153">
        <v>400</v>
      </c>
      <c r="AE6" s="1033"/>
      <c r="AF6" s="122">
        <v>200</v>
      </c>
      <c r="AG6" s="122">
        <f>L6</f>
        <v>0</v>
      </c>
      <c r="AH6" s="122">
        <f>T6</f>
        <v>0</v>
      </c>
      <c r="AI6" s="153">
        <v>0</v>
      </c>
      <c r="AJ6" s="153">
        <v>0</v>
      </c>
      <c r="AK6" s="153">
        <v>0</v>
      </c>
      <c r="AL6" s="122">
        <f>SUM(X6:AK6)</f>
        <v>2100</v>
      </c>
      <c r="AM6" s="122">
        <f t="shared" ref="AM6:AM19" si="2">I6+J6</f>
        <v>0</v>
      </c>
      <c r="AN6" s="122">
        <f t="shared" ref="AN6:AN11" si="3">W6/F6*AM6</f>
        <v>0</v>
      </c>
      <c r="AO6" s="122">
        <f>G6*2</f>
        <v>0</v>
      </c>
      <c r="AP6" s="153">
        <v>0</v>
      </c>
      <c r="AQ6" s="153">
        <v>0</v>
      </c>
      <c r="AR6" s="122">
        <f>SUM(AN6:AQ6)</f>
        <v>0</v>
      </c>
      <c r="AS6" s="122">
        <f t="shared" si="1"/>
        <v>2100</v>
      </c>
      <c r="AT6" s="122"/>
      <c r="AU6" s="1028" t="s">
        <v>72</v>
      </c>
    </row>
    <row r="7" ht="30" customHeight="1" spans="1:47">
      <c r="A7" s="387">
        <f t="shared" si="0"/>
        <v>4</v>
      </c>
      <c r="B7" s="426" t="s">
        <v>1407</v>
      </c>
      <c r="C7" s="1020" t="s">
        <v>425</v>
      </c>
      <c r="D7" s="1021">
        <v>44582</v>
      </c>
      <c r="E7" s="1022" t="s">
        <v>53</v>
      </c>
      <c r="F7" s="1022">
        <v>31</v>
      </c>
      <c r="G7" s="1022">
        <v>0</v>
      </c>
      <c r="H7" s="1022">
        <v>0</v>
      </c>
      <c r="I7" s="1022">
        <v>0</v>
      </c>
      <c r="J7" s="1022">
        <v>0</v>
      </c>
      <c r="K7" s="1022">
        <v>0</v>
      </c>
      <c r="L7" s="1022">
        <v>0</v>
      </c>
      <c r="M7" s="1022">
        <v>2</v>
      </c>
      <c r="N7" s="1022">
        <v>0</v>
      </c>
      <c r="O7" s="1022">
        <v>0</v>
      </c>
      <c r="P7" s="1022">
        <v>2</v>
      </c>
      <c r="Q7" s="1028" t="s">
        <v>54</v>
      </c>
      <c r="R7" s="1028">
        <v>0</v>
      </c>
      <c r="S7" s="1028">
        <v>0</v>
      </c>
      <c r="T7" s="1028">
        <v>0</v>
      </c>
      <c r="U7" s="1029"/>
      <c r="V7" s="179">
        <v>200</v>
      </c>
      <c r="W7" s="1030">
        <v>1900</v>
      </c>
      <c r="X7" s="153">
        <v>1200</v>
      </c>
      <c r="Y7" s="153">
        <v>200</v>
      </c>
      <c r="Z7" s="153">
        <v>100</v>
      </c>
      <c r="AA7" s="153">
        <v>0</v>
      </c>
      <c r="AB7" s="153">
        <v>0</v>
      </c>
      <c r="AC7" s="153">
        <v>0</v>
      </c>
      <c r="AD7" s="153">
        <v>400</v>
      </c>
      <c r="AE7" s="1033"/>
      <c r="AF7" s="122">
        <v>200</v>
      </c>
      <c r="AG7" s="122">
        <f>L7</f>
        <v>0</v>
      </c>
      <c r="AH7" s="122">
        <f>T7</f>
        <v>0</v>
      </c>
      <c r="AI7" s="153">
        <v>0</v>
      </c>
      <c r="AJ7" s="153">
        <v>0</v>
      </c>
      <c r="AK7" s="153">
        <v>0</v>
      </c>
      <c r="AL7" s="122">
        <f>SUM(X7:AK7)</f>
        <v>2100</v>
      </c>
      <c r="AM7" s="122">
        <f t="shared" si="2"/>
        <v>0</v>
      </c>
      <c r="AN7" s="122">
        <f t="shared" si="3"/>
        <v>0</v>
      </c>
      <c r="AO7" s="122">
        <f>G7*2</f>
        <v>0</v>
      </c>
      <c r="AP7" s="153">
        <v>0</v>
      </c>
      <c r="AQ7" s="153">
        <v>0</v>
      </c>
      <c r="AR7" s="122">
        <f>SUM(AN7:AQ7)</f>
        <v>0</v>
      </c>
      <c r="AS7" s="122">
        <f t="shared" si="1"/>
        <v>2100</v>
      </c>
      <c r="AT7" s="122"/>
      <c r="AU7" s="1028" t="s">
        <v>72</v>
      </c>
    </row>
    <row r="8" ht="30" customHeight="1" spans="1:47">
      <c r="A8" s="387">
        <f t="shared" si="0"/>
        <v>5</v>
      </c>
      <c r="B8" s="426" t="s">
        <v>1408</v>
      </c>
      <c r="C8" s="1020" t="s">
        <v>1409</v>
      </c>
      <c r="D8" s="1021">
        <v>44582</v>
      </c>
      <c r="E8" s="1022" t="s">
        <v>53</v>
      </c>
      <c r="F8" s="1022">
        <v>31</v>
      </c>
      <c r="G8" s="1022">
        <v>0</v>
      </c>
      <c r="H8" s="1022">
        <v>0</v>
      </c>
      <c r="I8" s="1022">
        <v>0</v>
      </c>
      <c r="J8" s="1022">
        <v>0</v>
      </c>
      <c r="K8" s="1022">
        <v>0</v>
      </c>
      <c r="L8" s="1022">
        <v>0</v>
      </c>
      <c r="M8" s="1022">
        <v>0</v>
      </c>
      <c r="N8" s="1022">
        <v>0</v>
      </c>
      <c r="O8" s="1022">
        <v>0</v>
      </c>
      <c r="P8" s="1022">
        <v>0</v>
      </c>
      <c r="Q8" s="1028" t="s">
        <v>54</v>
      </c>
      <c r="R8" s="1028">
        <v>0</v>
      </c>
      <c r="S8" s="1028">
        <v>0</v>
      </c>
      <c r="T8" s="1028">
        <v>0</v>
      </c>
      <c r="U8" s="1029" t="s">
        <v>1410</v>
      </c>
      <c r="V8" s="179">
        <v>200</v>
      </c>
      <c r="W8" s="1030">
        <v>4000</v>
      </c>
      <c r="X8" s="122">
        <v>1600</v>
      </c>
      <c r="Y8" s="426">
        <v>700</v>
      </c>
      <c r="Z8" s="426">
        <v>500</v>
      </c>
      <c r="AA8" s="426">
        <v>300</v>
      </c>
      <c r="AB8" s="426">
        <v>200</v>
      </c>
      <c r="AC8" s="426">
        <v>200</v>
      </c>
      <c r="AD8" s="122">
        <v>500</v>
      </c>
      <c r="AE8" s="1033">
        <v>2000</v>
      </c>
      <c r="AF8" s="122">
        <v>200</v>
      </c>
      <c r="AG8" s="122">
        <f>L8</f>
        <v>0</v>
      </c>
      <c r="AH8" s="122">
        <v>0</v>
      </c>
      <c r="AI8" s="153">
        <v>0</v>
      </c>
      <c r="AJ8" s="153">
        <v>0</v>
      </c>
      <c r="AK8" s="153">
        <v>0</v>
      </c>
      <c r="AL8" s="122">
        <f>SUM(X8:AK8)</f>
        <v>6200</v>
      </c>
      <c r="AM8" s="122">
        <f t="shared" si="2"/>
        <v>0</v>
      </c>
      <c r="AN8" s="122">
        <f t="shared" si="3"/>
        <v>0</v>
      </c>
      <c r="AO8" s="122">
        <f>G8*2</f>
        <v>0</v>
      </c>
      <c r="AP8" s="153">
        <v>0</v>
      </c>
      <c r="AQ8" s="153">
        <v>0</v>
      </c>
      <c r="AR8" s="122">
        <f>SUM(AN8:AQ8)</f>
        <v>0</v>
      </c>
      <c r="AS8" s="122">
        <f t="shared" si="1"/>
        <v>6200</v>
      </c>
      <c r="AT8" s="122"/>
      <c r="AU8" s="1028" t="s">
        <v>1411</v>
      </c>
    </row>
    <row r="9" ht="30" customHeight="1" spans="1:47">
      <c r="A9" s="387">
        <f t="shared" si="0"/>
        <v>6</v>
      </c>
      <c r="B9" s="426" t="s">
        <v>1412</v>
      </c>
      <c r="C9" s="1020" t="s">
        <v>1405</v>
      </c>
      <c r="D9" s="1021">
        <v>44599</v>
      </c>
      <c r="E9" s="1022" t="s">
        <v>53</v>
      </c>
      <c r="F9" s="1022">
        <v>31</v>
      </c>
      <c r="G9" s="1022">
        <v>0</v>
      </c>
      <c r="H9" s="1022">
        <v>0</v>
      </c>
      <c r="I9" s="1022">
        <v>0</v>
      </c>
      <c r="J9" s="1022">
        <v>0</v>
      </c>
      <c r="K9" s="1022">
        <v>0</v>
      </c>
      <c r="L9" s="1022">
        <v>0</v>
      </c>
      <c r="M9" s="1022">
        <v>3</v>
      </c>
      <c r="N9" s="1022">
        <v>0</v>
      </c>
      <c r="O9" s="1022">
        <v>0</v>
      </c>
      <c r="P9" s="1022">
        <v>3</v>
      </c>
      <c r="Q9" s="1028" t="s">
        <v>54</v>
      </c>
      <c r="R9" s="1028">
        <v>0</v>
      </c>
      <c r="S9" s="1028">
        <v>0</v>
      </c>
      <c r="T9" s="1028">
        <v>0</v>
      </c>
      <c r="U9" s="1029"/>
      <c r="V9" s="179">
        <v>200</v>
      </c>
      <c r="W9" s="1030">
        <v>3000</v>
      </c>
      <c r="X9" s="122">
        <v>1400</v>
      </c>
      <c r="Y9" s="122">
        <v>400</v>
      </c>
      <c r="Z9" s="122">
        <v>300</v>
      </c>
      <c r="AA9" s="122">
        <v>200</v>
      </c>
      <c r="AB9" s="122">
        <v>200</v>
      </c>
      <c r="AC9" s="122">
        <v>100</v>
      </c>
      <c r="AD9" s="122">
        <v>400</v>
      </c>
      <c r="AE9" s="1033"/>
      <c r="AF9" s="122">
        <v>200</v>
      </c>
      <c r="AG9" s="122">
        <f t="shared" ref="AG9:AG19" si="4">L9</f>
        <v>0</v>
      </c>
      <c r="AH9" s="122">
        <f t="shared" ref="AH9:AH19" si="5">T9</f>
        <v>0</v>
      </c>
      <c r="AI9" s="153">
        <v>0</v>
      </c>
      <c r="AJ9" s="153">
        <v>0</v>
      </c>
      <c r="AK9" s="153">
        <v>0</v>
      </c>
      <c r="AL9" s="122">
        <f t="shared" ref="AL9:AL19" si="6">SUM(X9:AK9)</f>
        <v>3200</v>
      </c>
      <c r="AM9" s="122">
        <f t="shared" si="2"/>
        <v>0</v>
      </c>
      <c r="AN9" s="122">
        <f t="shared" si="3"/>
        <v>0</v>
      </c>
      <c r="AO9" s="122">
        <f t="shared" ref="AO9:AO19" si="7">G9*2</f>
        <v>0</v>
      </c>
      <c r="AP9" s="153">
        <v>0</v>
      </c>
      <c r="AQ9" s="153">
        <v>0</v>
      </c>
      <c r="AR9" s="122">
        <f t="shared" ref="AR9:AR19" si="8">SUM(AN9:AQ9)</f>
        <v>0</v>
      </c>
      <c r="AS9" s="122">
        <f t="shared" si="1"/>
        <v>3200</v>
      </c>
      <c r="AT9" s="122"/>
      <c r="AU9" s="1028" t="s">
        <v>72</v>
      </c>
    </row>
    <row r="10" ht="30" customHeight="1" spans="1:47">
      <c r="A10" s="387">
        <f t="shared" si="0"/>
        <v>7</v>
      </c>
      <c r="B10" s="426" t="s">
        <v>1413</v>
      </c>
      <c r="C10" s="1020" t="s">
        <v>462</v>
      </c>
      <c r="D10" s="1021">
        <v>44599</v>
      </c>
      <c r="E10" s="1022" t="s">
        <v>53</v>
      </c>
      <c r="F10" s="1022">
        <v>31</v>
      </c>
      <c r="G10" s="1022">
        <v>0</v>
      </c>
      <c r="H10" s="1022">
        <v>0</v>
      </c>
      <c r="I10" s="1022">
        <v>0</v>
      </c>
      <c r="J10" s="1022">
        <v>0</v>
      </c>
      <c r="K10" s="1022">
        <v>0</v>
      </c>
      <c r="L10" s="1022">
        <v>0</v>
      </c>
      <c r="M10" s="1022">
        <v>0</v>
      </c>
      <c r="N10" s="1022">
        <v>0</v>
      </c>
      <c r="O10" s="1022">
        <v>0</v>
      </c>
      <c r="P10" s="1022">
        <v>0</v>
      </c>
      <c r="Q10" s="1031" t="s">
        <v>54</v>
      </c>
      <c r="R10" s="1028">
        <v>0</v>
      </c>
      <c r="S10" s="1028">
        <v>0</v>
      </c>
      <c r="T10" s="1028">
        <v>0</v>
      </c>
      <c r="U10" s="1029"/>
      <c r="V10" s="179">
        <v>200</v>
      </c>
      <c r="W10" s="1030">
        <v>1900</v>
      </c>
      <c r="X10" s="153">
        <v>1200</v>
      </c>
      <c r="Y10" s="153">
        <v>200</v>
      </c>
      <c r="Z10" s="153">
        <v>100</v>
      </c>
      <c r="AA10" s="153">
        <v>0</v>
      </c>
      <c r="AB10" s="153">
        <v>0</v>
      </c>
      <c r="AC10" s="153">
        <v>0</v>
      </c>
      <c r="AD10" s="153">
        <v>400</v>
      </c>
      <c r="AE10" s="1033"/>
      <c r="AF10" s="122">
        <v>200</v>
      </c>
      <c r="AG10" s="122">
        <f t="shared" si="4"/>
        <v>0</v>
      </c>
      <c r="AH10" s="122">
        <f t="shared" si="5"/>
        <v>0</v>
      </c>
      <c r="AI10" s="153">
        <v>0</v>
      </c>
      <c r="AJ10" s="153">
        <v>0</v>
      </c>
      <c r="AK10" s="153">
        <v>0</v>
      </c>
      <c r="AL10" s="122">
        <f t="shared" si="6"/>
        <v>2100</v>
      </c>
      <c r="AM10" s="122">
        <f t="shared" si="2"/>
        <v>0</v>
      </c>
      <c r="AN10" s="122">
        <f t="shared" si="3"/>
        <v>0</v>
      </c>
      <c r="AO10" s="122">
        <f t="shared" si="7"/>
        <v>0</v>
      </c>
      <c r="AP10" s="153">
        <v>0</v>
      </c>
      <c r="AQ10" s="153">
        <v>0</v>
      </c>
      <c r="AR10" s="122">
        <f t="shared" si="8"/>
        <v>0</v>
      </c>
      <c r="AS10" s="122">
        <f t="shared" si="1"/>
        <v>2100</v>
      </c>
      <c r="AT10" s="122"/>
      <c r="AU10" s="1028" t="s">
        <v>72</v>
      </c>
    </row>
    <row r="11" ht="30" customHeight="1" spans="1:47">
      <c r="A11" s="387">
        <f t="shared" si="0"/>
        <v>8</v>
      </c>
      <c r="B11" s="426" t="s">
        <v>1414</v>
      </c>
      <c r="C11" s="1020" t="s">
        <v>425</v>
      </c>
      <c r="D11" s="1021">
        <v>44599</v>
      </c>
      <c r="E11" s="1022" t="s">
        <v>53</v>
      </c>
      <c r="F11" s="1022">
        <v>31</v>
      </c>
      <c r="G11" s="1022">
        <v>0</v>
      </c>
      <c r="H11" s="1022">
        <v>0</v>
      </c>
      <c r="I11" s="1022">
        <v>31</v>
      </c>
      <c r="J11" s="1022">
        <v>0</v>
      </c>
      <c r="K11" s="1022">
        <v>0</v>
      </c>
      <c r="L11" s="1022">
        <v>0</v>
      </c>
      <c r="M11" s="1022">
        <v>2</v>
      </c>
      <c r="N11" s="1022">
        <v>0</v>
      </c>
      <c r="O11" s="1022">
        <v>0</v>
      </c>
      <c r="P11" s="1022">
        <v>2</v>
      </c>
      <c r="Q11" s="582" t="s">
        <v>1415</v>
      </c>
      <c r="R11" s="1028">
        <v>0</v>
      </c>
      <c r="S11" s="1028">
        <v>0</v>
      </c>
      <c r="T11" s="1028">
        <v>0</v>
      </c>
      <c r="U11" s="1029"/>
      <c r="V11" s="179">
        <v>0</v>
      </c>
      <c r="W11" s="1030">
        <v>1900</v>
      </c>
      <c r="X11" s="153">
        <v>1200</v>
      </c>
      <c r="Y11" s="153">
        <v>200</v>
      </c>
      <c r="Z11" s="153">
        <v>100</v>
      </c>
      <c r="AA11" s="153">
        <v>0</v>
      </c>
      <c r="AB11" s="153">
        <v>0</v>
      </c>
      <c r="AC11" s="153">
        <v>0</v>
      </c>
      <c r="AD11" s="153">
        <v>400</v>
      </c>
      <c r="AE11" s="1033"/>
      <c r="AF11" s="122">
        <v>0</v>
      </c>
      <c r="AG11" s="122">
        <f t="shared" si="4"/>
        <v>0</v>
      </c>
      <c r="AH11" s="122">
        <f t="shared" si="5"/>
        <v>0</v>
      </c>
      <c r="AI11" s="153">
        <v>0</v>
      </c>
      <c r="AJ11" s="153">
        <v>0</v>
      </c>
      <c r="AK11" s="153">
        <v>0</v>
      </c>
      <c r="AL11" s="122">
        <f t="shared" si="6"/>
        <v>1900</v>
      </c>
      <c r="AM11" s="122">
        <f t="shared" si="2"/>
        <v>31</v>
      </c>
      <c r="AN11" s="122">
        <f t="shared" ref="AN11:AN19" si="9">W11/F11*AM11</f>
        <v>1900</v>
      </c>
      <c r="AO11" s="122">
        <f t="shared" si="7"/>
        <v>0</v>
      </c>
      <c r="AP11" s="153">
        <v>0</v>
      </c>
      <c r="AQ11" s="153">
        <v>0</v>
      </c>
      <c r="AR11" s="122">
        <f t="shared" si="8"/>
        <v>1900</v>
      </c>
      <c r="AS11" s="122">
        <f t="shared" si="1"/>
        <v>0</v>
      </c>
      <c r="AT11" s="122"/>
      <c r="AU11" s="582" t="s">
        <v>1415</v>
      </c>
    </row>
    <row r="12" ht="49" customHeight="1" spans="1:47">
      <c r="A12" s="387">
        <f t="shared" si="0"/>
        <v>9</v>
      </c>
      <c r="B12" s="218" t="s">
        <v>1416</v>
      </c>
      <c r="C12" s="1020" t="s">
        <v>425</v>
      </c>
      <c r="D12" s="1021">
        <v>44731</v>
      </c>
      <c r="E12" s="1023" t="s">
        <v>202</v>
      </c>
      <c r="F12" s="1022">
        <v>31</v>
      </c>
      <c r="G12" s="1022">
        <v>0</v>
      </c>
      <c r="H12" s="1022">
        <v>0</v>
      </c>
      <c r="I12" s="1022">
        <v>0</v>
      </c>
      <c r="J12" s="1022">
        <v>0</v>
      </c>
      <c r="K12" s="1022">
        <v>0</v>
      </c>
      <c r="L12" s="1022">
        <v>0</v>
      </c>
      <c r="M12" s="1022">
        <v>2</v>
      </c>
      <c r="N12" s="1022">
        <v>0</v>
      </c>
      <c r="O12" s="1022">
        <v>0</v>
      </c>
      <c r="P12" s="1022">
        <v>2</v>
      </c>
      <c r="Q12" s="1032" t="s">
        <v>1417</v>
      </c>
      <c r="R12" s="1028">
        <v>0</v>
      </c>
      <c r="S12" s="1028">
        <v>0</v>
      </c>
      <c r="T12" s="1028">
        <v>0</v>
      </c>
      <c r="U12" s="1029"/>
      <c r="V12" s="179">
        <v>0</v>
      </c>
      <c r="W12" s="1030">
        <v>2900</v>
      </c>
      <c r="X12" s="122">
        <v>1400</v>
      </c>
      <c r="Y12" s="122">
        <v>400</v>
      </c>
      <c r="Z12" s="122">
        <v>300</v>
      </c>
      <c r="AA12" s="122">
        <v>200</v>
      </c>
      <c r="AB12" s="122">
        <v>200</v>
      </c>
      <c r="AC12" s="122">
        <v>100</v>
      </c>
      <c r="AD12" s="122">
        <v>300</v>
      </c>
      <c r="AE12" s="1033">
        <f>(W12/31*2)</f>
        <v>187.096774193548</v>
      </c>
      <c r="AF12" s="122">
        <v>0</v>
      </c>
      <c r="AG12" s="122">
        <f t="shared" si="4"/>
        <v>0</v>
      </c>
      <c r="AH12" s="122">
        <f t="shared" si="5"/>
        <v>0</v>
      </c>
      <c r="AI12" s="153">
        <v>0</v>
      </c>
      <c r="AJ12" s="153">
        <v>0</v>
      </c>
      <c r="AK12" s="153">
        <v>0</v>
      </c>
      <c r="AL12" s="122">
        <f t="shared" si="6"/>
        <v>3087.09677419355</v>
      </c>
      <c r="AM12" s="122">
        <f t="shared" si="2"/>
        <v>0</v>
      </c>
      <c r="AN12" s="122">
        <f t="shared" si="9"/>
        <v>0</v>
      </c>
      <c r="AO12" s="122">
        <f t="shared" si="7"/>
        <v>0</v>
      </c>
      <c r="AP12" s="153">
        <v>0</v>
      </c>
      <c r="AQ12" s="153">
        <v>0</v>
      </c>
      <c r="AR12" s="122">
        <f t="shared" si="8"/>
        <v>0</v>
      </c>
      <c r="AS12" s="122">
        <f t="shared" si="1"/>
        <v>3087.09677419355</v>
      </c>
      <c r="AT12" s="122"/>
      <c r="AU12" s="1032" t="s">
        <v>1417</v>
      </c>
    </row>
    <row r="13" ht="30" customHeight="1" spans="1:47">
      <c r="A13" s="387">
        <f t="shared" si="0"/>
        <v>10</v>
      </c>
      <c r="B13" s="426" t="s">
        <v>1418</v>
      </c>
      <c r="C13" s="1020" t="s">
        <v>425</v>
      </c>
      <c r="D13" s="1024">
        <v>44880</v>
      </c>
      <c r="E13" s="1022" t="s">
        <v>53</v>
      </c>
      <c r="F13" s="1022">
        <v>31</v>
      </c>
      <c r="G13" s="1022">
        <v>0</v>
      </c>
      <c r="H13" s="1022">
        <v>0</v>
      </c>
      <c r="I13" s="1022">
        <v>0</v>
      </c>
      <c r="J13" s="1022">
        <v>0</v>
      </c>
      <c r="K13" s="1022">
        <v>0</v>
      </c>
      <c r="L13" s="1022">
        <v>0</v>
      </c>
      <c r="M13" s="1022">
        <v>2</v>
      </c>
      <c r="N13" s="1022">
        <v>0</v>
      </c>
      <c r="O13" s="1022">
        <v>0</v>
      </c>
      <c r="P13" s="1022">
        <v>2</v>
      </c>
      <c r="Q13" s="1028" t="s">
        <v>54</v>
      </c>
      <c r="R13" s="1028">
        <v>0</v>
      </c>
      <c r="S13" s="1028">
        <v>0</v>
      </c>
      <c r="T13" s="1028">
        <v>0</v>
      </c>
      <c r="U13" s="1029"/>
      <c r="V13" s="179">
        <v>200</v>
      </c>
      <c r="W13" s="1030">
        <v>1900</v>
      </c>
      <c r="X13" s="153">
        <v>1200</v>
      </c>
      <c r="Y13" s="153">
        <v>200</v>
      </c>
      <c r="Z13" s="153">
        <v>100</v>
      </c>
      <c r="AA13" s="153">
        <v>0</v>
      </c>
      <c r="AB13" s="153">
        <v>0</v>
      </c>
      <c r="AC13" s="153">
        <v>0</v>
      </c>
      <c r="AD13" s="153">
        <v>400</v>
      </c>
      <c r="AE13" s="1033"/>
      <c r="AF13" s="122">
        <v>200</v>
      </c>
      <c r="AG13" s="122">
        <f t="shared" si="4"/>
        <v>0</v>
      </c>
      <c r="AH13" s="122">
        <f t="shared" si="5"/>
        <v>0</v>
      </c>
      <c r="AI13" s="153">
        <v>0</v>
      </c>
      <c r="AJ13" s="153">
        <v>0</v>
      </c>
      <c r="AK13" s="153">
        <v>0</v>
      </c>
      <c r="AL13" s="122">
        <f t="shared" si="6"/>
        <v>2100</v>
      </c>
      <c r="AM13" s="122">
        <f t="shared" si="2"/>
        <v>0</v>
      </c>
      <c r="AN13" s="122">
        <f t="shared" si="9"/>
        <v>0</v>
      </c>
      <c r="AO13" s="122">
        <f t="shared" si="7"/>
        <v>0</v>
      </c>
      <c r="AP13" s="153">
        <v>0</v>
      </c>
      <c r="AQ13" s="153">
        <v>0</v>
      </c>
      <c r="AR13" s="122">
        <f t="shared" si="8"/>
        <v>0</v>
      </c>
      <c r="AS13" s="122">
        <f t="shared" si="1"/>
        <v>2100</v>
      </c>
      <c r="AT13" s="122"/>
      <c r="AU13" s="1028" t="s">
        <v>72</v>
      </c>
    </row>
    <row r="14" ht="30" customHeight="1" spans="1:47">
      <c r="A14" s="387">
        <f t="shared" si="0"/>
        <v>11</v>
      </c>
      <c r="B14" s="426" t="s">
        <v>1419</v>
      </c>
      <c r="C14" s="1020" t="s">
        <v>462</v>
      </c>
      <c r="D14" s="1024">
        <v>44888</v>
      </c>
      <c r="E14" s="1022" t="s">
        <v>53</v>
      </c>
      <c r="F14" s="1022">
        <v>31</v>
      </c>
      <c r="G14" s="1022">
        <v>0</v>
      </c>
      <c r="H14" s="1022">
        <v>0</v>
      </c>
      <c r="I14" s="1022">
        <v>0</v>
      </c>
      <c r="J14" s="1022">
        <v>0</v>
      </c>
      <c r="K14" s="1022">
        <v>0</v>
      </c>
      <c r="L14" s="1022">
        <v>0</v>
      </c>
      <c r="M14" s="1022">
        <v>2</v>
      </c>
      <c r="N14" s="1022">
        <v>0</v>
      </c>
      <c r="O14" s="1022">
        <v>0</v>
      </c>
      <c r="P14" s="1022">
        <v>2</v>
      </c>
      <c r="Q14" s="1028" t="s">
        <v>54</v>
      </c>
      <c r="R14" s="1028">
        <v>0</v>
      </c>
      <c r="S14" s="1028">
        <v>0</v>
      </c>
      <c r="T14" s="1028">
        <v>0</v>
      </c>
      <c r="U14" s="1029"/>
      <c r="V14" s="179">
        <v>200</v>
      </c>
      <c r="W14" s="1030">
        <v>1900</v>
      </c>
      <c r="X14" s="122">
        <v>1200</v>
      </c>
      <c r="Y14" s="153">
        <v>200</v>
      </c>
      <c r="Z14" s="153">
        <v>100</v>
      </c>
      <c r="AA14" s="153">
        <v>200</v>
      </c>
      <c r="AB14" s="153">
        <v>200</v>
      </c>
      <c r="AC14" s="153">
        <v>0</v>
      </c>
      <c r="AD14" s="153">
        <v>0</v>
      </c>
      <c r="AE14" s="1033"/>
      <c r="AF14" s="122">
        <v>200</v>
      </c>
      <c r="AG14" s="122">
        <f t="shared" si="4"/>
        <v>0</v>
      </c>
      <c r="AH14" s="122">
        <f t="shared" si="5"/>
        <v>0</v>
      </c>
      <c r="AI14" s="153">
        <v>0</v>
      </c>
      <c r="AJ14" s="153">
        <v>0</v>
      </c>
      <c r="AK14" s="153">
        <v>0</v>
      </c>
      <c r="AL14" s="122">
        <f t="shared" si="6"/>
        <v>2100</v>
      </c>
      <c r="AM14" s="122">
        <f t="shared" si="2"/>
        <v>0</v>
      </c>
      <c r="AN14" s="122">
        <f t="shared" si="9"/>
        <v>0</v>
      </c>
      <c r="AO14" s="122">
        <f t="shared" si="7"/>
        <v>0</v>
      </c>
      <c r="AP14" s="153">
        <v>0</v>
      </c>
      <c r="AQ14" s="153">
        <v>0</v>
      </c>
      <c r="AR14" s="122">
        <f t="shared" si="8"/>
        <v>0</v>
      </c>
      <c r="AS14" s="122">
        <f t="shared" si="1"/>
        <v>2100</v>
      </c>
      <c r="AT14" s="122"/>
      <c r="AU14" s="1028" t="s">
        <v>72</v>
      </c>
    </row>
    <row r="15" ht="30" customHeight="1" spans="1:47">
      <c r="A15" s="387">
        <f t="shared" si="0"/>
        <v>12</v>
      </c>
      <c r="B15" s="426" t="s">
        <v>1420</v>
      </c>
      <c r="C15" s="1020" t="s">
        <v>425</v>
      </c>
      <c r="D15" s="1024">
        <v>45019</v>
      </c>
      <c r="E15" s="1022" t="s">
        <v>53</v>
      </c>
      <c r="F15" s="1022">
        <v>31</v>
      </c>
      <c r="G15" s="1022">
        <v>0</v>
      </c>
      <c r="H15" s="1022">
        <v>0</v>
      </c>
      <c r="I15" s="1022">
        <v>0</v>
      </c>
      <c r="J15" s="1022">
        <v>0</v>
      </c>
      <c r="K15" s="1022">
        <v>0</v>
      </c>
      <c r="L15" s="1022">
        <v>0</v>
      </c>
      <c r="M15" s="1022">
        <v>2</v>
      </c>
      <c r="N15" s="1022">
        <v>0</v>
      </c>
      <c r="O15" s="1022">
        <v>0</v>
      </c>
      <c r="P15" s="1022">
        <v>2</v>
      </c>
      <c r="Q15" s="1028" t="s">
        <v>54</v>
      </c>
      <c r="R15" s="1028">
        <v>0</v>
      </c>
      <c r="S15" s="1028">
        <v>0</v>
      </c>
      <c r="T15" s="1028">
        <v>0</v>
      </c>
      <c r="U15" s="1029"/>
      <c r="V15" s="179">
        <v>200</v>
      </c>
      <c r="W15" s="1030">
        <v>1900</v>
      </c>
      <c r="X15" s="122">
        <v>1200</v>
      </c>
      <c r="Y15" s="153">
        <v>200</v>
      </c>
      <c r="Z15" s="153">
        <v>100</v>
      </c>
      <c r="AA15" s="153">
        <v>200</v>
      </c>
      <c r="AB15" s="153">
        <v>200</v>
      </c>
      <c r="AC15" s="153">
        <v>0</v>
      </c>
      <c r="AD15" s="153">
        <v>0</v>
      </c>
      <c r="AE15" s="1033"/>
      <c r="AF15" s="122">
        <v>200</v>
      </c>
      <c r="AG15" s="122">
        <f t="shared" si="4"/>
        <v>0</v>
      </c>
      <c r="AH15" s="122">
        <f t="shared" si="5"/>
        <v>0</v>
      </c>
      <c r="AI15" s="153">
        <v>0</v>
      </c>
      <c r="AJ15" s="153">
        <v>0</v>
      </c>
      <c r="AK15" s="153">
        <v>0</v>
      </c>
      <c r="AL15" s="122">
        <f t="shared" si="6"/>
        <v>2100</v>
      </c>
      <c r="AM15" s="122">
        <f t="shared" si="2"/>
        <v>0</v>
      </c>
      <c r="AN15" s="122">
        <f t="shared" si="9"/>
        <v>0</v>
      </c>
      <c r="AO15" s="122">
        <f t="shared" si="7"/>
        <v>0</v>
      </c>
      <c r="AP15" s="153">
        <v>0</v>
      </c>
      <c r="AQ15" s="153">
        <v>0</v>
      </c>
      <c r="AR15" s="122">
        <f t="shared" si="8"/>
        <v>0</v>
      </c>
      <c r="AS15" s="122">
        <f t="shared" si="1"/>
        <v>2100</v>
      </c>
      <c r="AT15" s="122"/>
      <c r="AU15" s="1028" t="s">
        <v>72</v>
      </c>
    </row>
    <row r="16" ht="30" customHeight="1" spans="1:47">
      <c r="A16" s="387">
        <f t="shared" si="0"/>
        <v>13</v>
      </c>
      <c r="B16" s="426" t="s">
        <v>1421</v>
      </c>
      <c r="C16" s="1020" t="s">
        <v>425</v>
      </c>
      <c r="D16" s="1024">
        <v>45338</v>
      </c>
      <c r="E16" s="1022" t="s">
        <v>53</v>
      </c>
      <c r="F16" s="1022">
        <v>31</v>
      </c>
      <c r="G16" s="1022">
        <v>0</v>
      </c>
      <c r="H16" s="1022">
        <v>0</v>
      </c>
      <c r="I16" s="1022">
        <v>0</v>
      </c>
      <c r="J16" s="1022">
        <v>0</v>
      </c>
      <c r="K16" s="1022">
        <v>0</v>
      </c>
      <c r="L16" s="1022">
        <v>0</v>
      </c>
      <c r="M16" s="1022">
        <v>0</v>
      </c>
      <c r="N16" s="1022">
        <v>0</v>
      </c>
      <c r="O16" s="1022">
        <v>0</v>
      </c>
      <c r="P16" s="1022">
        <v>0</v>
      </c>
      <c r="Q16" s="1028" t="s">
        <v>54</v>
      </c>
      <c r="R16" s="1028">
        <v>0</v>
      </c>
      <c r="S16" s="1028">
        <v>0</v>
      </c>
      <c r="T16" s="1028">
        <v>0</v>
      </c>
      <c r="U16" s="1029"/>
      <c r="V16" s="179">
        <v>200</v>
      </c>
      <c r="W16" s="1030">
        <v>1900</v>
      </c>
      <c r="X16" s="122">
        <v>1200</v>
      </c>
      <c r="Y16" s="153">
        <v>200</v>
      </c>
      <c r="Z16" s="153">
        <v>100</v>
      </c>
      <c r="AA16" s="153">
        <v>200</v>
      </c>
      <c r="AB16" s="153">
        <v>200</v>
      </c>
      <c r="AC16" s="153">
        <v>0</v>
      </c>
      <c r="AD16" s="153">
        <v>0</v>
      </c>
      <c r="AE16" s="1033"/>
      <c r="AF16" s="122">
        <v>200</v>
      </c>
      <c r="AG16" s="122">
        <f t="shared" si="4"/>
        <v>0</v>
      </c>
      <c r="AH16" s="122">
        <f t="shared" si="5"/>
        <v>0</v>
      </c>
      <c r="AI16" s="153">
        <v>0</v>
      </c>
      <c r="AJ16" s="153">
        <v>0</v>
      </c>
      <c r="AK16" s="153">
        <v>0</v>
      </c>
      <c r="AL16" s="122">
        <f t="shared" si="6"/>
        <v>2100</v>
      </c>
      <c r="AM16" s="122">
        <f t="shared" si="2"/>
        <v>0</v>
      </c>
      <c r="AN16" s="122">
        <f t="shared" si="9"/>
        <v>0</v>
      </c>
      <c r="AO16" s="122">
        <f t="shared" si="7"/>
        <v>0</v>
      </c>
      <c r="AP16" s="153">
        <v>0</v>
      </c>
      <c r="AQ16" s="153">
        <v>0</v>
      </c>
      <c r="AR16" s="122">
        <f t="shared" si="8"/>
        <v>0</v>
      </c>
      <c r="AS16" s="122">
        <f t="shared" si="1"/>
        <v>2100</v>
      </c>
      <c r="AT16" s="122"/>
      <c r="AU16" s="1028" t="s">
        <v>72</v>
      </c>
    </row>
    <row r="17" ht="30" customHeight="1" spans="1:47">
      <c r="A17" s="387">
        <f t="shared" si="0"/>
        <v>14</v>
      </c>
      <c r="B17" s="426" t="s">
        <v>1422</v>
      </c>
      <c r="C17" s="1020" t="s">
        <v>425</v>
      </c>
      <c r="D17" s="1024">
        <v>45355</v>
      </c>
      <c r="E17" s="1022" t="s">
        <v>53</v>
      </c>
      <c r="F17" s="1022">
        <v>31</v>
      </c>
      <c r="G17" s="1022">
        <v>0</v>
      </c>
      <c r="H17" s="1022">
        <v>0</v>
      </c>
      <c r="I17" s="1022">
        <v>0</v>
      </c>
      <c r="J17" s="1022">
        <v>0</v>
      </c>
      <c r="K17" s="1022">
        <v>0</v>
      </c>
      <c r="L17" s="1022">
        <v>0</v>
      </c>
      <c r="M17" s="1022">
        <v>0</v>
      </c>
      <c r="N17" s="1022">
        <v>0</v>
      </c>
      <c r="O17" s="1022">
        <v>0</v>
      </c>
      <c r="P17" s="1022">
        <v>0</v>
      </c>
      <c r="Q17" s="1028" t="s">
        <v>54</v>
      </c>
      <c r="R17" s="1028">
        <v>0</v>
      </c>
      <c r="S17" s="1028">
        <v>0</v>
      </c>
      <c r="T17" s="1028">
        <v>0</v>
      </c>
      <c r="U17" s="1029"/>
      <c r="V17" s="179">
        <v>200</v>
      </c>
      <c r="W17" s="1030">
        <v>1900</v>
      </c>
      <c r="X17" s="122">
        <v>1200</v>
      </c>
      <c r="Y17" s="153">
        <v>200</v>
      </c>
      <c r="Z17" s="153">
        <v>100</v>
      </c>
      <c r="AA17" s="153">
        <v>200</v>
      </c>
      <c r="AB17" s="153">
        <v>200</v>
      </c>
      <c r="AC17" s="153">
        <v>0</v>
      </c>
      <c r="AD17" s="153">
        <v>0</v>
      </c>
      <c r="AE17" s="1033"/>
      <c r="AF17" s="122">
        <v>200</v>
      </c>
      <c r="AG17" s="122">
        <f t="shared" si="4"/>
        <v>0</v>
      </c>
      <c r="AH17" s="122">
        <f t="shared" si="5"/>
        <v>0</v>
      </c>
      <c r="AI17" s="153">
        <v>0</v>
      </c>
      <c r="AJ17" s="153">
        <v>0</v>
      </c>
      <c r="AK17" s="153">
        <v>0</v>
      </c>
      <c r="AL17" s="122">
        <f t="shared" si="6"/>
        <v>2100</v>
      </c>
      <c r="AM17" s="122">
        <f t="shared" si="2"/>
        <v>0</v>
      </c>
      <c r="AN17" s="122">
        <f t="shared" si="9"/>
        <v>0</v>
      </c>
      <c r="AO17" s="122">
        <f t="shared" si="7"/>
        <v>0</v>
      </c>
      <c r="AP17" s="153">
        <v>0</v>
      </c>
      <c r="AQ17" s="153">
        <v>0</v>
      </c>
      <c r="AR17" s="122">
        <f t="shared" si="8"/>
        <v>0</v>
      </c>
      <c r="AS17" s="122">
        <f t="shared" si="1"/>
        <v>2100</v>
      </c>
      <c r="AT17" s="122"/>
      <c r="AU17" s="1028" t="s">
        <v>72</v>
      </c>
    </row>
    <row r="18" customFormat="1" ht="30" customHeight="1" spans="1:47">
      <c r="A18" s="387">
        <f t="shared" si="0"/>
        <v>15</v>
      </c>
      <c r="B18" s="426" t="s">
        <v>1423</v>
      </c>
      <c r="C18" s="1020" t="s">
        <v>462</v>
      </c>
      <c r="D18" s="1024">
        <v>45444</v>
      </c>
      <c r="E18" s="1022" t="s">
        <v>53</v>
      </c>
      <c r="F18" s="1022">
        <v>31</v>
      </c>
      <c r="G18" s="1022">
        <v>0</v>
      </c>
      <c r="H18" s="1022">
        <v>0</v>
      </c>
      <c r="I18" s="1022">
        <v>0</v>
      </c>
      <c r="J18" s="1022">
        <v>0</v>
      </c>
      <c r="K18" s="1022">
        <v>0</v>
      </c>
      <c r="L18" s="1022">
        <v>0</v>
      </c>
      <c r="M18" s="1022">
        <v>0</v>
      </c>
      <c r="N18" s="1022">
        <v>0</v>
      </c>
      <c r="O18" s="1022">
        <v>0</v>
      </c>
      <c r="P18" s="1022">
        <v>0</v>
      </c>
      <c r="Q18" s="1028" t="s">
        <v>54</v>
      </c>
      <c r="R18" s="1028">
        <v>0</v>
      </c>
      <c r="S18" s="1028">
        <v>0</v>
      </c>
      <c r="T18" s="1028">
        <v>0</v>
      </c>
      <c r="U18" s="1029"/>
      <c r="V18" s="179">
        <v>200</v>
      </c>
      <c r="W18" s="1030">
        <v>1900</v>
      </c>
      <c r="X18" s="153">
        <v>1200</v>
      </c>
      <c r="Y18" s="153">
        <v>200</v>
      </c>
      <c r="Z18" s="153">
        <v>100</v>
      </c>
      <c r="AA18" s="153">
        <v>0</v>
      </c>
      <c r="AB18" s="153">
        <v>0</v>
      </c>
      <c r="AC18" s="153">
        <v>0</v>
      </c>
      <c r="AD18" s="153">
        <v>400</v>
      </c>
      <c r="AE18" s="1033"/>
      <c r="AF18" s="122">
        <v>200</v>
      </c>
      <c r="AG18" s="122">
        <f t="shared" si="4"/>
        <v>0</v>
      </c>
      <c r="AH18" s="122">
        <f t="shared" si="5"/>
        <v>0</v>
      </c>
      <c r="AI18" s="153">
        <v>0</v>
      </c>
      <c r="AJ18" s="153">
        <v>0</v>
      </c>
      <c r="AK18" s="153">
        <v>0</v>
      </c>
      <c r="AL18" s="122">
        <f t="shared" si="6"/>
        <v>2100</v>
      </c>
      <c r="AM18" s="122">
        <f t="shared" si="2"/>
        <v>0</v>
      </c>
      <c r="AN18" s="122">
        <f t="shared" si="9"/>
        <v>0</v>
      </c>
      <c r="AO18" s="122">
        <f t="shared" si="7"/>
        <v>0</v>
      </c>
      <c r="AP18" s="153">
        <v>0</v>
      </c>
      <c r="AQ18" s="153">
        <v>0</v>
      </c>
      <c r="AR18" s="122">
        <f t="shared" si="8"/>
        <v>0</v>
      </c>
      <c r="AS18" s="122">
        <f t="shared" si="1"/>
        <v>2100</v>
      </c>
      <c r="AT18" s="122"/>
      <c r="AU18" s="1028" t="s">
        <v>72</v>
      </c>
    </row>
    <row r="19" customFormat="1" ht="30" customHeight="1" spans="1:47">
      <c r="A19" s="387">
        <f t="shared" si="0"/>
        <v>16</v>
      </c>
      <c r="B19" s="426" t="s">
        <v>1424</v>
      </c>
      <c r="C19" s="1025" t="s">
        <v>425</v>
      </c>
      <c r="D19" s="1026">
        <v>45566</v>
      </c>
      <c r="E19" s="1022" t="s">
        <v>53</v>
      </c>
      <c r="F19" s="1022">
        <v>31</v>
      </c>
      <c r="G19" s="1022">
        <v>0</v>
      </c>
      <c r="H19" s="1022">
        <v>0</v>
      </c>
      <c r="I19" s="1022">
        <v>0</v>
      </c>
      <c r="J19" s="1022">
        <v>0</v>
      </c>
      <c r="K19" s="1022">
        <v>0</v>
      </c>
      <c r="L19" s="1022">
        <v>0</v>
      </c>
      <c r="M19" s="1022">
        <v>0</v>
      </c>
      <c r="N19" s="1022">
        <v>0</v>
      </c>
      <c r="O19" s="1022">
        <v>0</v>
      </c>
      <c r="P19" s="1022">
        <v>0</v>
      </c>
      <c r="Q19" s="1028" t="s">
        <v>54</v>
      </c>
      <c r="R19" s="1028">
        <v>0</v>
      </c>
      <c r="S19" s="1028">
        <v>0</v>
      </c>
      <c r="T19" s="1028">
        <v>0</v>
      </c>
      <c r="U19" s="518"/>
      <c r="V19" s="179">
        <v>200</v>
      </c>
      <c r="W19" s="1030">
        <v>1900</v>
      </c>
      <c r="X19" s="153">
        <v>1200</v>
      </c>
      <c r="Y19" s="153">
        <v>200</v>
      </c>
      <c r="Z19" s="153">
        <v>100</v>
      </c>
      <c r="AA19" s="153">
        <v>0</v>
      </c>
      <c r="AB19" s="153">
        <v>0</v>
      </c>
      <c r="AC19" s="153">
        <v>0</v>
      </c>
      <c r="AD19" s="153">
        <v>400</v>
      </c>
      <c r="AE19" s="1033"/>
      <c r="AF19" s="122">
        <v>200</v>
      </c>
      <c r="AG19" s="122">
        <f t="shared" si="4"/>
        <v>0</v>
      </c>
      <c r="AH19" s="122">
        <f t="shared" si="5"/>
        <v>0</v>
      </c>
      <c r="AI19" s="153">
        <v>0</v>
      </c>
      <c r="AJ19" s="153">
        <v>0</v>
      </c>
      <c r="AK19" s="153">
        <v>0</v>
      </c>
      <c r="AL19" s="122">
        <f t="shared" si="6"/>
        <v>2100</v>
      </c>
      <c r="AM19" s="122">
        <f t="shared" si="2"/>
        <v>0</v>
      </c>
      <c r="AN19" s="122">
        <f t="shared" si="9"/>
        <v>0</v>
      </c>
      <c r="AO19" s="122">
        <f t="shared" si="7"/>
        <v>0</v>
      </c>
      <c r="AP19" s="153">
        <v>0</v>
      </c>
      <c r="AQ19" s="153">
        <v>0</v>
      </c>
      <c r="AR19" s="122">
        <f t="shared" si="8"/>
        <v>0</v>
      </c>
      <c r="AS19" s="122">
        <f t="shared" si="1"/>
        <v>2100</v>
      </c>
      <c r="AT19" s="122"/>
      <c r="AU19" s="1028" t="s">
        <v>72</v>
      </c>
    </row>
    <row r="20" s="605" customFormat="1" ht="28" customHeight="1" spans="1:47">
      <c r="A20" s="122"/>
      <c r="B20" s="122" t="s">
        <v>37</v>
      </c>
      <c r="C20" s="1027"/>
      <c r="D20" s="1027"/>
      <c r="E20" s="1027"/>
      <c r="F20" s="1027"/>
      <c r="G20" s="1027"/>
      <c r="H20" s="1027"/>
      <c r="I20" s="1027"/>
      <c r="J20" s="1027"/>
      <c r="K20" s="1027"/>
      <c r="L20" s="1027"/>
      <c r="M20" s="1027"/>
      <c r="N20" s="1027"/>
      <c r="O20" s="1027"/>
      <c r="P20" s="1027"/>
      <c r="Q20" s="1027"/>
      <c r="R20" s="1027"/>
      <c r="S20" s="1027"/>
      <c r="T20" s="1027"/>
      <c r="U20" s="1027"/>
      <c r="V20" s="554"/>
      <c r="W20" s="554">
        <f t="shared" ref="W20:AF20" si="10">SUM(W4:W19)</f>
        <v>36900</v>
      </c>
      <c r="X20" s="554">
        <f t="shared" si="10"/>
        <v>20600</v>
      </c>
      <c r="Y20" s="554">
        <f t="shared" si="10"/>
        <v>4500</v>
      </c>
      <c r="Z20" s="554">
        <f t="shared" si="10"/>
        <v>2800</v>
      </c>
      <c r="AA20" s="554">
        <f t="shared" si="10"/>
        <v>1900</v>
      </c>
      <c r="AB20" s="554">
        <f t="shared" si="10"/>
        <v>1800</v>
      </c>
      <c r="AC20" s="554">
        <f t="shared" si="10"/>
        <v>500</v>
      </c>
      <c r="AD20" s="554">
        <f t="shared" si="10"/>
        <v>4800</v>
      </c>
      <c r="AE20" s="554">
        <f t="shared" si="10"/>
        <v>2187.09677419355</v>
      </c>
      <c r="AF20" s="554">
        <f t="shared" si="10"/>
        <v>2800</v>
      </c>
      <c r="AG20" s="554">
        <f t="shared" ref="AG20:AS20" si="11">SUM(AG4:AG19)</f>
        <v>0</v>
      </c>
      <c r="AH20" s="554">
        <f t="shared" si="11"/>
        <v>0</v>
      </c>
      <c r="AI20" s="554">
        <f t="shared" si="11"/>
        <v>0</v>
      </c>
      <c r="AJ20" s="554">
        <f t="shared" si="11"/>
        <v>0</v>
      </c>
      <c r="AK20" s="554">
        <f t="shared" si="11"/>
        <v>0</v>
      </c>
      <c r="AL20" s="554">
        <f t="shared" si="11"/>
        <v>41887.0967741935</v>
      </c>
      <c r="AM20" s="554">
        <f t="shared" si="11"/>
        <v>31</v>
      </c>
      <c r="AN20" s="554">
        <f t="shared" si="11"/>
        <v>1900</v>
      </c>
      <c r="AO20" s="554">
        <f t="shared" si="11"/>
        <v>0</v>
      </c>
      <c r="AP20" s="554">
        <f t="shared" si="11"/>
        <v>0</v>
      </c>
      <c r="AQ20" s="554">
        <f t="shared" si="11"/>
        <v>0</v>
      </c>
      <c r="AR20" s="554">
        <f t="shared" si="11"/>
        <v>1900</v>
      </c>
      <c r="AS20" s="554">
        <f t="shared" si="11"/>
        <v>39987.0967741935</v>
      </c>
      <c r="AT20" s="554"/>
      <c r="AU20" s="1027"/>
    </row>
  </sheetData>
  <mergeCells count="45">
    <mergeCell ref="W1:AU1"/>
    <mergeCell ref="I2:J2"/>
    <mergeCell ref="A2:A3"/>
    <mergeCell ref="B2:B3"/>
    <mergeCell ref="C2:C3"/>
    <mergeCell ref="D2:D3"/>
    <mergeCell ref="E2:E3"/>
    <mergeCell ref="F2:F3"/>
    <mergeCell ref="G2:G3"/>
    <mergeCell ref="H2:H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W2:W3"/>
    <mergeCell ref="X2:X3"/>
    <mergeCell ref="Y2:Y3"/>
    <mergeCell ref="Z2:Z3"/>
    <mergeCell ref="AA2:AA3"/>
    <mergeCell ref="AB2:AB3"/>
    <mergeCell ref="AC2:AC3"/>
    <mergeCell ref="AD2:AD3"/>
    <mergeCell ref="AE2:AE3"/>
    <mergeCell ref="AG2:AG3"/>
    <mergeCell ref="AH2:AH3"/>
    <mergeCell ref="AI2:AI3"/>
    <mergeCell ref="AJ2:AJ3"/>
    <mergeCell ref="AK2:AK3"/>
    <mergeCell ref="AL2:AL3"/>
    <mergeCell ref="AM2:AM3"/>
    <mergeCell ref="AN2:AN3"/>
    <mergeCell ref="AO2:AO3"/>
    <mergeCell ref="AP2:AP3"/>
    <mergeCell ref="AQ2:AQ3"/>
    <mergeCell ref="AR2:AR3"/>
    <mergeCell ref="AS2:AS3"/>
    <mergeCell ref="AT2:AT3"/>
    <mergeCell ref="AU2:AU3"/>
  </mergeCells>
  <pageMargins left="0.751388888888889" right="0.751388888888889" top="0.314583333333333" bottom="1" header="0.5" footer="0.5"/>
  <pageSetup paperSize="9" scale="66" fitToHeight="0" orientation="landscape" horizontalDpi="600"/>
  <headerFooter>
    <oddFooter>&amp;L审批：&amp;C审核：&amp;R制表：陶刘燕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W19"/>
  <sheetViews>
    <sheetView workbookViewId="0">
      <pane xSplit="2" ySplit="2" topLeftCell="X3" activePane="bottomRight" state="frozen"/>
      <selection/>
      <selection pane="topRight"/>
      <selection pane="bottomLeft"/>
      <selection pane="bottomRight" activeCell="A8" sqref="$A8:$XFD8"/>
    </sheetView>
  </sheetViews>
  <sheetFormatPr defaultColWidth="9" defaultRowHeight="14.25"/>
  <cols>
    <col min="1" max="1" width="5.38333333333333" style="954" customWidth="1"/>
    <col min="2" max="2" width="9" style="955"/>
    <col min="3" max="3" width="9" style="606" customWidth="1"/>
    <col min="4" max="4" width="11.1333333333333" style="606" customWidth="1"/>
    <col min="5" max="5" width="9" style="606" customWidth="1"/>
    <col min="6" max="15" width="6.13333333333333" style="606" customWidth="1"/>
    <col min="16" max="16" width="5.38333333333333" style="606" customWidth="1"/>
    <col min="17" max="17" width="14.5" style="956" customWidth="1"/>
    <col min="18" max="20" width="6.63333333333333" style="606" customWidth="1"/>
    <col min="21" max="21" width="13.1333333333333" style="606" customWidth="1"/>
    <col min="22" max="23" width="9.75" style="957" customWidth="1"/>
    <col min="24" max="24" width="7" style="958" customWidth="1"/>
    <col min="25" max="31" width="7" style="959" customWidth="1"/>
    <col min="32" max="32" width="7" style="958" customWidth="1"/>
    <col min="33" max="34" width="6.63333333333333" style="959" customWidth="1"/>
    <col min="35" max="35" width="7.5" style="959" customWidth="1"/>
    <col min="36" max="38" width="7" style="959" customWidth="1"/>
    <col min="39" max="39" width="9" style="959" customWidth="1"/>
    <col min="40" max="40" width="5.25" style="959" customWidth="1"/>
    <col min="41" max="41" width="6.75" style="959" customWidth="1"/>
    <col min="42" max="42" width="5.46666666666667" style="959" customWidth="1"/>
    <col min="43" max="44" width="5.25" style="959" customWidth="1"/>
    <col min="45" max="45" width="7" style="959" customWidth="1"/>
    <col min="46" max="46" width="7.65" style="959" customWidth="1"/>
    <col min="47" max="47" width="8.75" style="959" customWidth="1"/>
    <col min="48" max="48" width="9" style="339"/>
    <col min="49" max="49" width="32.25" style="383" customWidth="1"/>
  </cols>
  <sheetData>
    <row r="1" ht="22.5" spans="1:49">
      <c r="A1" s="960" t="s">
        <v>1425</v>
      </c>
      <c r="B1" s="961" t="s">
        <v>491</v>
      </c>
      <c r="C1" s="962"/>
      <c r="D1" s="962"/>
      <c r="E1" s="962"/>
      <c r="F1" s="962"/>
      <c r="G1" s="962"/>
      <c r="H1" s="962"/>
      <c r="I1" s="962"/>
      <c r="J1" s="962"/>
      <c r="K1" s="962"/>
      <c r="L1" s="962"/>
      <c r="M1" s="962"/>
      <c r="N1" s="962"/>
      <c r="O1" s="962"/>
      <c r="P1" s="962"/>
      <c r="Q1" s="962"/>
      <c r="R1" s="962"/>
      <c r="S1" s="962"/>
      <c r="T1" s="962"/>
      <c r="U1" s="962"/>
      <c r="V1" s="993"/>
      <c r="W1" s="993" t="s">
        <v>1426</v>
      </c>
      <c r="X1" s="993"/>
      <c r="Y1" s="993"/>
      <c r="Z1" s="993"/>
      <c r="AA1" s="993"/>
      <c r="AB1" s="993"/>
      <c r="AC1" s="993"/>
      <c r="AD1" s="993"/>
      <c r="AE1" s="993"/>
      <c r="AF1" s="1012"/>
      <c r="AG1" s="993"/>
      <c r="AH1" s="993"/>
      <c r="AI1" s="993"/>
      <c r="AJ1" s="993"/>
      <c r="AK1" s="993"/>
      <c r="AL1" s="993"/>
      <c r="AM1" s="993"/>
      <c r="AN1" s="993"/>
      <c r="AO1" s="993"/>
      <c r="AP1" s="993"/>
      <c r="AQ1" s="993"/>
      <c r="AR1" s="993"/>
      <c r="AS1" s="993"/>
      <c r="AT1" s="993"/>
      <c r="AU1" s="993"/>
      <c r="AV1" s="993"/>
      <c r="AW1" s="1015"/>
    </row>
    <row r="2" ht="48" spans="1:49">
      <c r="A2" s="630" t="s">
        <v>0</v>
      </c>
      <c r="B2" s="963" t="s">
        <v>1</v>
      </c>
      <c r="C2" s="964" t="s">
        <v>272</v>
      </c>
      <c r="D2" s="964" t="s">
        <v>1427</v>
      </c>
      <c r="E2" s="964" t="s">
        <v>1428</v>
      </c>
      <c r="F2" s="964" t="s">
        <v>326</v>
      </c>
      <c r="G2" s="964" t="s">
        <v>6</v>
      </c>
      <c r="H2" s="964" t="s">
        <v>327</v>
      </c>
      <c r="I2" s="964" t="s">
        <v>8</v>
      </c>
      <c r="J2" s="964" t="s">
        <v>9</v>
      </c>
      <c r="K2" s="964" t="s">
        <v>274</v>
      </c>
      <c r="L2" s="964" t="s">
        <v>278</v>
      </c>
      <c r="M2" s="964" t="s">
        <v>10</v>
      </c>
      <c r="N2" s="964" t="s">
        <v>11</v>
      </c>
      <c r="O2" s="964" t="s">
        <v>12</v>
      </c>
      <c r="P2" s="964" t="s">
        <v>13</v>
      </c>
      <c r="Q2" s="964" t="s">
        <v>1429</v>
      </c>
      <c r="R2" s="964" t="s">
        <v>15</v>
      </c>
      <c r="S2" s="964" t="s">
        <v>1430</v>
      </c>
      <c r="T2" s="964" t="s">
        <v>17</v>
      </c>
      <c r="U2" s="994" t="s">
        <v>1431</v>
      </c>
      <c r="V2" s="995" t="s">
        <v>21</v>
      </c>
      <c r="W2" s="648" t="s">
        <v>22</v>
      </c>
      <c r="X2" s="649" t="s">
        <v>23</v>
      </c>
      <c r="Y2" s="661" t="s">
        <v>24</v>
      </c>
      <c r="Z2" s="661" t="s">
        <v>25</v>
      </c>
      <c r="AA2" s="661" t="s">
        <v>26</v>
      </c>
      <c r="AB2" s="661" t="s">
        <v>27</v>
      </c>
      <c r="AC2" s="661" t="s">
        <v>28</v>
      </c>
      <c r="AD2" s="661" t="s">
        <v>29</v>
      </c>
      <c r="AE2" s="661" t="s">
        <v>32</v>
      </c>
      <c r="AF2" s="649" t="s">
        <v>277</v>
      </c>
      <c r="AG2" s="661" t="s">
        <v>21</v>
      </c>
      <c r="AH2" s="661" t="s">
        <v>278</v>
      </c>
      <c r="AI2" s="661" t="s">
        <v>33</v>
      </c>
      <c r="AJ2" s="661" t="s">
        <v>34</v>
      </c>
      <c r="AK2" s="661" t="s">
        <v>35</v>
      </c>
      <c r="AL2" s="661" t="s">
        <v>36</v>
      </c>
      <c r="AM2" s="661" t="s">
        <v>37</v>
      </c>
      <c r="AN2" s="665" t="s">
        <v>38</v>
      </c>
      <c r="AO2" s="661" t="s">
        <v>39</v>
      </c>
      <c r="AP2" s="661" t="s">
        <v>328</v>
      </c>
      <c r="AQ2" s="661" t="s">
        <v>280</v>
      </c>
      <c r="AR2" s="661" t="s">
        <v>495</v>
      </c>
      <c r="AS2" s="661" t="s">
        <v>331</v>
      </c>
      <c r="AT2" s="661" t="s">
        <v>46</v>
      </c>
      <c r="AU2" s="661" t="s">
        <v>47</v>
      </c>
      <c r="AV2" s="668" t="s">
        <v>48</v>
      </c>
      <c r="AW2" s="668" t="s">
        <v>49</v>
      </c>
    </row>
    <row r="3" ht="30" customHeight="1" spans="1:49">
      <c r="A3" s="965">
        <f t="shared" ref="A3:A18" si="0">ROW()-2</f>
        <v>1</v>
      </c>
      <c r="B3" s="632" t="s">
        <v>1432</v>
      </c>
      <c r="C3" s="475" t="s">
        <v>263</v>
      </c>
      <c r="D3" s="733">
        <v>44774</v>
      </c>
      <c r="E3" s="722" t="s">
        <v>53</v>
      </c>
      <c r="F3" s="724" t="s">
        <v>390</v>
      </c>
      <c r="G3" s="966">
        <v>0</v>
      </c>
      <c r="H3" s="967">
        <v>0</v>
      </c>
      <c r="I3" s="967">
        <v>0</v>
      </c>
      <c r="J3" s="966">
        <v>0</v>
      </c>
      <c r="K3" s="983">
        <v>0</v>
      </c>
      <c r="L3" s="984">
        <v>0</v>
      </c>
      <c r="M3" s="985">
        <v>8</v>
      </c>
      <c r="N3" s="983">
        <v>3</v>
      </c>
      <c r="O3" s="983">
        <v>0</v>
      </c>
      <c r="P3" s="966">
        <v>11</v>
      </c>
      <c r="Q3" s="996" t="s">
        <v>1433</v>
      </c>
      <c r="R3" s="515">
        <v>0</v>
      </c>
      <c r="S3" s="515">
        <v>0</v>
      </c>
      <c r="T3" s="997">
        <v>0</v>
      </c>
      <c r="U3" s="935"/>
      <c r="V3" s="193">
        <v>200</v>
      </c>
      <c r="W3" s="998">
        <v>4400</v>
      </c>
      <c r="X3" s="22">
        <v>2000</v>
      </c>
      <c r="Y3" s="834">
        <v>800</v>
      </c>
      <c r="Z3" s="24">
        <v>500</v>
      </c>
      <c r="AA3" s="24">
        <v>300</v>
      </c>
      <c r="AB3" s="31">
        <v>300</v>
      </c>
      <c r="AC3" s="24">
        <v>200</v>
      </c>
      <c r="AD3" s="31">
        <v>300</v>
      </c>
      <c r="AE3" s="14">
        <v>0</v>
      </c>
      <c r="AF3" s="662"/>
      <c r="AG3" s="193">
        <v>200</v>
      </c>
      <c r="AH3" s="14">
        <f t="shared" ref="AH3:AH18" si="1">L3</f>
        <v>0</v>
      </c>
      <c r="AI3" s="14">
        <f>210+784</f>
        <v>994</v>
      </c>
      <c r="AJ3" s="14">
        <v>200</v>
      </c>
      <c r="AK3" s="14">
        <v>100</v>
      </c>
      <c r="AL3" s="14">
        <v>0</v>
      </c>
      <c r="AM3" s="662">
        <f t="shared" ref="AM3:AM18" si="2">SUM(X3:AL3)</f>
        <v>5894</v>
      </c>
      <c r="AN3" s="666">
        <f>H3</f>
        <v>0</v>
      </c>
      <c r="AO3" s="662">
        <f>W3/F3*AN3</f>
        <v>0</v>
      </c>
      <c r="AP3" s="662">
        <f>G3*2</f>
        <v>0</v>
      </c>
      <c r="AQ3" s="662">
        <v>0</v>
      </c>
      <c r="AR3" s="662">
        <v>0</v>
      </c>
      <c r="AS3" s="396">
        <v>544.52</v>
      </c>
      <c r="AT3" s="662">
        <f t="shared" ref="AT3:AT17" si="3">SUM(AO3:AS3)</f>
        <v>544.52</v>
      </c>
      <c r="AU3" s="662">
        <f t="shared" ref="AU3:AU19" si="4">AM3-AT3</f>
        <v>5349.48</v>
      </c>
      <c r="AV3" s="47"/>
      <c r="AW3" s="372" t="s">
        <v>156</v>
      </c>
    </row>
    <row r="4" ht="24" customHeight="1" spans="1:49">
      <c r="A4" s="965">
        <f t="shared" si="0"/>
        <v>2</v>
      </c>
      <c r="B4" s="640" t="s">
        <v>1434</v>
      </c>
      <c r="C4" s="515" t="s">
        <v>353</v>
      </c>
      <c r="D4" s="968">
        <v>44271</v>
      </c>
      <c r="E4" s="722" t="s">
        <v>53</v>
      </c>
      <c r="F4" s="724" t="s">
        <v>390</v>
      </c>
      <c r="G4" s="966">
        <v>0</v>
      </c>
      <c r="H4" s="969">
        <v>0</v>
      </c>
      <c r="I4" s="966">
        <v>0</v>
      </c>
      <c r="J4" s="966">
        <v>0</v>
      </c>
      <c r="K4" s="966">
        <v>0</v>
      </c>
      <c r="L4" s="966">
        <v>30</v>
      </c>
      <c r="M4" s="967">
        <v>4</v>
      </c>
      <c r="N4" s="966">
        <v>0</v>
      </c>
      <c r="O4" s="966">
        <v>0</v>
      </c>
      <c r="P4" s="966">
        <v>4</v>
      </c>
      <c r="Q4" s="999" t="s">
        <v>54</v>
      </c>
      <c r="R4" s="515">
        <v>10</v>
      </c>
      <c r="S4" s="515">
        <v>0</v>
      </c>
      <c r="T4" s="997">
        <v>0</v>
      </c>
      <c r="U4" s="1000"/>
      <c r="V4" s="193">
        <v>200</v>
      </c>
      <c r="W4" s="1001">
        <v>2800</v>
      </c>
      <c r="X4" s="377">
        <v>1700</v>
      </c>
      <c r="Y4" s="199">
        <v>200</v>
      </c>
      <c r="Z4" s="199">
        <v>200</v>
      </c>
      <c r="AA4" s="199">
        <v>100</v>
      </c>
      <c r="AB4" s="199">
        <v>200</v>
      </c>
      <c r="AC4" s="199">
        <v>200</v>
      </c>
      <c r="AD4" s="199">
        <v>200</v>
      </c>
      <c r="AE4" s="199">
        <v>0</v>
      </c>
      <c r="AF4" s="377"/>
      <c r="AG4" s="193">
        <v>200</v>
      </c>
      <c r="AH4" s="14">
        <f t="shared" si="1"/>
        <v>30</v>
      </c>
      <c r="AI4" s="14">
        <f t="shared" ref="AI4:AI14" si="5">T4</f>
        <v>0</v>
      </c>
      <c r="AJ4" s="14">
        <v>0</v>
      </c>
      <c r="AK4" s="14">
        <v>0</v>
      </c>
      <c r="AL4" s="14">
        <v>0</v>
      </c>
      <c r="AM4" s="662">
        <f t="shared" si="2"/>
        <v>3030</v>
      </c>
      <c r="AN4" s="666">
        <f>H4</f>
        <v>0</v>
      </c>
      <c r="AO4" s="662">
        <f>W4/F4*AN4</f>
        <v>0</v>
      </c>
      <c r="AP4" s="662">
        <f t="shared" ref="AP4:AP18" si="6">G4*2</f>
        <v>0</v>
      </c>
      <c r="AQ4" s="199">
        <v>0</v>
      </c>
      <c r="AR4" s="199">
        <v>0</v>
      </c>
      <c r="AS4" s="199">
        <v>0</v>
      </c>
      <c r="AT4" s="662">
        <f t="shared" si="3"/>
        <v>0</v>
      </c>
      <c r="AU4" s="662">
        <f t="shared" si="4"/>
        <v>3030</v>
      </c>
      <c r="AV4" s="594"/>
      <c r="AW4" s="1016" t="s">
        <v>72</v>
      </c>
    </row>
    <row r="5" ht="24" customHeight="1" spans="1:49">
      <c r="A5" s="965">
        <f t="shared" si="0"/>
        <v>3</v>
      </c>
      <c r="B5" s="640" t="s">
        <v>1435</v>
      </c>
      <c r="C5" s="475" t="s">
        <v>353</v>
      </c>
      <c r="D5" s="733">
        <v>44271</v>
      </c>
      <c r="E5" s="722" t="s">
        <v>53</v>
      </c>
      <c r="F5" s="724" t="s">
        <v>390</v>
      </c>
      <c r="G5" s="966">
        <v>0</v>
      </c>
      <c r="H5" s="966">
        <v>0</v>
      </c>
      <c r="I5" s="966">
        <v>0</v>
      </c>
      <c r="J5" s="966">
        <v>0</v>
      </c>
      <c r="K5" s="983">
        <v>0</v>
      </c>
      <c r="L5" s="984">
        <v>30</v>
      </c>
      <c r="M5" s="986">
        <v>1</v>
      </c>
      <c r="N5" s="986">
        <v>1</v>
      </c>
      <c r="O5" s="986">
        <v>0</v>
      </c>
      <c r="P5" s="966">
        <v>2</v>
      </c>
      <c r="Q5" s="1002" t="s">
        <v>1436</v>
      </c>
      <c r="R5" s="515">
        <v>10</v>
      </c>
      <c r="S5" s="515">
        <v>0</v>
      </c>
      <c r="T5" s="997">
        <v>0</v>
      </c>
      <c r="U5" s="1003"/>
      <c r="V5" s="193">
        <v>200</v>
      </c>
      <c r="W5" s="1001">
        <v>3200</v>
      </c>
      <c r="X5" s="377">
        <v>2000</v>
      </c>
      <c r="Y5" s="199">
        <v>300</v>
      </c>
      <c r="Z5" s="199">
        <v>300</v>
      </c>
      <c r="AA5" s="199">
        <v>100</v>
      </c>
      <c r="AB5" s="199">
        <v>100</v>
      </c>
      <c r="AC5" s="199">
        <v>200</v>
      </c>
      <c r="AD5" s="199">
        <v>200</v>
      </c>
      <c r="AE5" s="199">
        <v>0</v>
      </c>
      <c r="AF5" s="377"/>
      <c r="AG5" s="193">
        <v>200</v>
      </c>
      <c r="AH5" s="14">
        <f t="shared" si="1"/>
        <v>30</v>
      </c>
      <c r="AI5" s="14">
        <f t="shared" si="5"/>
        <v>0</v>
      </c>
      <c r="AJ5" s="14">
        <v>0</v>
      </c>
      <c r="AK5" s="14">
        <v>0</v>
      </c>
      <c r="AL5" s="14">
        <v>0</v>
      </c>
      <c r="AM5" s="662">
        <f t="shared" si="2"/>
        <v>3430</v>
      </c>
      <c r="AN5" s="666">
        <f t="shared" ref="AN5:AN18" si="7">H5+I5</f>
        <v>0</v>
      </c>
      <c r="AO5" s="662">
        <f>W5/F5*AN5</f>
        <v>0</v>
      </c>
      <c r="AP5" s="662">
        <f t="shared" si="6"/>
        <v>0</v>
      </c>
      <c r="AQ5" s="199">
        <v>0</v>
      </c>
      <c r="AR5" s="199">
        <v>0</v>
      </c>
      <c r="AS5" s="199">
        <v>0</v>
      </c>
      <c r="AT5" s="662">
        <f t="shared" si="3"/>
        <v>0</v>
      </c>
      <c r="AU5" s="662">
        <f t="shared" si="4"/>
        <v>3430</v>
      </c>
      <c r="AV5" s="594"/>
      <c r="AW5" s="1016" t="s">
        <v>1437</v>
      </c>
    </row>
    <row r="6" ht="24" customHeight="1" spans="1:49">
      <c r="A6" s="965">
        <f t="shared" si="0"/>
        <v>4</v>
      </c>
      <c r="B6" s="916" t="s">
        <v>1438</v>
      </c>
      <c r="C6" s="351" t="s">
        <v>353</v>
      </c>
      <c r="D6" s="968">
        <v>44743</v>
      </c>
      <c r="E6" s="309" t="s">
        <v>53</v>
      </c>
      <c r="F6" s="724" t="s">
        <v>390</v>
      </c>
      <c r="G6" s="970">
        <v>0</v>
      </c>
      <c r="H6" s="971">
        <v>0</v>
      </c>
      <c r="I6" s="987">
        <v>0</v>
      </c>
      <c r="J6" s="970">
        <v>0</v>
      </c>
      <c r="K6" s="988">
        <v>0</v>
      </c>
      <c r="L6" s="989">
        <v>30</v>
      </c>
      <c r="M6" s="990">
        <v>14</v>
      </c>
      <c r="N6" s="990">
        <v>2</v>
      </c>
      <c r="O6" s="990">
        <v>0</v>
      </c>
      <c r="P6" s="970">
        <v>16</v>
      </c>
      <c r="Q6" s="1002" t="s">
        <v>1439</v>
      </c>
      <c r="R6" s="372">
        <v>10</v>
      </c>
      <c r="S6" s="515">
        <v>0</v>
      </c>
      <c r="T6" s="1004">
        <v>0</v>
      </c>
      <c r="U6" s="1003"/>
      <c r="V6" s="193">
        <v>200</v>
      </c>
      <c r="W6" s="1001">
        <v>2600</v>
      </c>
      <c r="X6" s="377">
        <v>1500</v>
      </c>
      <c r="Y6" s="199">
        <v>200</v>
      </c>
      <c r="Z6" s="199">
        <v>200</v>
      </c>
      <c r="AA6" s="199">
        <v>100</v>
      </c>
      <c r="AB6" s="199">
        <v>100</v>
      </c>
      <c r="AC6" s="199">
        <v>200</v>
      </c>
      <c r="AD6" s="199">
        <v>300</v>
      </c>
      <c r="AE6" s="199">
        <v>0</v>
      </c>
      <c r="AF6" s="562"/>
      <c r="AG6" s="193">
        <v>200</v>
      </c>
      <c r="AH6" s="14">
        <f t="shared" si="1"/>
        <v>30</v>
      </c>
      <c r="AI6" s="14">
        <f t="shared" si="5"/>
        <v>0</v>
      </c>
      <c r="AJ6" s="14">
        <v>0</v>
      </c>
      <c r="AK6" s="14">
        <v>0</v>
      </c>
      <c r="AL6" s="14">
        <v>0</v>
      </c>
      <c r="AM6" s="662">
        <f t="shared" si="2"/>
        <v>2830</v>
      </c>
      <c r="AN6" s="666">
        <f t="shared" si="7"/>
        <v>0</v>
      </c>
      <c r="AO6" s="662">
        <f>W6/F6*AN6</f>
        <v>0</v>
      </c>
      <c r="AP6" s="662">
        <f t="shared" si="6"/>
        <v>0</v>
      </c>
      <c r="AQ6" s="199">
        <v>0</v>
      </c>
      <c r="AR6" s="199">
        <v>0</v>
      </c>
      <c r="AS6" s="199">
        <v>0</v>
      </c>
      <c r="AT6" s="662">
        <f t="shared" si="3"/>
        <v>0</v>
      </c>
      <c r="AU6" s="662">
        <f t="shared" si="4"/>
        <v>2830</v>
      </c>
      <c r="AV6" s="594"/>
      <c r="AW6" s="1016" t="s">
        <v>1440</v>
      </c>
    </row>
    <row r="7" ht="24" customHeight="1" spans="1:49">
      <c r="A7" s="965">
        <f t="shared" si="0"/>
        <v>5</v>
      </c>
      <c r="B7" s="916" t="s">
        <v>1441</v>
      </c>
      <c r="C7" s="515" t="s">
        <v>353</v>
      </c>
      <c r="D7" s="968">
        <v>44743</v>
      </c>
      <c r="E7" s="309" t="s">
        <v>53</v>
      </c>
      <c r="F7" s="724" t="s">
        <v>390</v>
      </c>
      <c r="G7" s="966">
        <v>0</v>
      </c>
      <c r="H7" s="966">
        <v>0</v>
      </c>
      <c r="I7" s="966">
        <v>0</v>
      </c>
      <c r="J7" s="966">
        <v>0</v>
      </c>
      <c r="K7" s="966">
        <v>0</v>
      </c>
      <c r="L7" s="966">
        <v>30</v>
      </c>
      <c r="M7" s="966">
        <v>3</v>
      </c>
      <c r="N7" s="966">
        <v>0</v>
      </c>
      <c r="O7" s="966">
        <v>0</v>
      </c>
      <c r="P7" s="966">
        <v>3</v>
      </c>
      <c r="Q7" s="1002" t="s">
        <v>54</v>
      </c>
      <c r="R7" s="515">
        <v>10</v>
      </c>
      <c r="S7" s="515">
        <v>0</v>
      </c>
      <c r="T7" s="997">
        <v>0</v>
      </c>
      <c r="U7" s="1003"/>
      <c r="V7" s="193">
        <v>200</v>
      </c>
      <c r="W7" s="1001">
        <v>2600</v>
      </c>
      <c r="X7" s="377">
        <v>1500</v>
      </c>
      <c r="Y7" s="199">
        <v>200</v>
      </c>
      <c r="Z7" s="199">
        <v>200</v>
      </c>
      <c r="AA7" s="199">
        <v>100</v>
      </c>
      <c r="AB7" s="199">
        <v>100</v>
      </c>
      <c r="AC7" s="199">
        <v>200</v>
      </c>
      <c r="AD7" s="199">
        <v>300</v>
      </c>
      <c r="AE7" s="199">
        <v>0</v>
      </c>
      <c r="AF7" s="377"/>
      <c r="AG7" s="193">
        <v>200</v>
      </c>
      <c r="AH7" s="14">
        <f t="shared" si="1"/>
        <v>30</v>
      </c>
      <c r="AI7" s="14">
        <f t="shared" si="5"/>
        <v>0</v>
      </c>
      <c r="AJ7" s="14">
        <v>0</v>
      </c>
      <c r="AK7" s="14">
        <v>0</v>
      </c>
      <c r="AL7" s="14">
        <v>0</v>
      </c>
      <c r="AM7" s="662">
        <f t="shared" si="2"/>
        <v>2830</v>
      </c>
      <c r="AN7" s="666">
        <f t="shared" si="7"/>
        <v>0</v>
      </c>
      <c r="AO7" s="662">
        <f t="shared" ref="AO7:AO18" si="8">W7/F7*AN7</f>
        <v>0</v>
      </c>
      <c r="AP7" s="662">
        <f t="shared" si="6"/>
        <v>0</v>
      </c>
      <c r="AQ7" s="199">
        <v>0</v>
      </c>
      <c r="AR7" s="199">
        <v>0</v>
      </c>
      <c r="AS7" s="199">
        <v>0</v>
      </c>
      <c r="AT7" s="662">
        <f t="shared" si="3"/>
        <v>0</v>
      </c>
      <c r="AU7" s="662">
        <f t="shared" si="4"/>
        <v>2830</v>
      </c>
      <c r="AV7" s="594"/>
      <c r="AW7" s="1016" t="s">
        <v>72</v>
      </c>
    </row>
    <row r="8" ht="24" customHeight="1" spans="1:49">
      <c r="A8" s="965">
        <f t="shared" si="0"/>
        <v>6</v>
      </c>
      <c r="B8" s="916" t="s">
        <v>1442</v>
      </c>
      <c r="C8" s="515" t="s">
        <v>353</v>
      </c>
      <c r="D8" s="968">
        <v>44776</v>
      </c>
      <c r="E8" s="309" t="s">
        <v>53</v>
      </c>
      <c r="F8" s="724" t="s">
        <v>390</v>
      </c>
      <c r="G8" s="966">
        <v>0</v>
      </c>
      <c r="H8" s="966">
        <v>3</v>
      </c>
      <c r="I8" s="966">
        <v>0</v>
      </c>
      <c r="J8" s="966">
        <v>0</v>
      </c>
      <c r="K8" s="966">
        <v>0</v>
      </c>
      <c r="L8" s="966">
        <v>30</v>
      </c>
      <c r="M8" s="966">
        <v>0</v>
      </c>
      <c r="N8" s="966">
        <v>0</v>
      </c>
      <c r="O8" s="966">
        <v>0</v>
      </c>
      <c r="P8" s="966">
        <v>0</v>
      </c>
      <c r="Q8" s="1002" t="s">
        <v>54</v>
      </c>
      <c r="R8" s="515">
        <v>10</v>
      </c>
      <c r="S8" s="515">
        <v>0</v>
      </c>
      <c r="T8" s="997">
        <v>0</v>
      </c>
      <c r="U8" s="1003"/>
      <c r="V8" s="193">
        <v>200</v>
      </c>
      <c r="W8" s="1001">
        <v>2600</v>
      </c>
      <c r="X8" s="377">
        <v>1600</v>
      </c>
      <c r="Y8" s="199">
        <v>200</v>
      </c>
      <c r="Z8" s="199">
        <v>200</v>
      </c>
      <c r="AA8" s="199">
        <v>100</v>
      </c>
      <c r="AB8" s="199">
        <v>100</v>
      </c>
      <c r="AC8" s="199">
        <v>200</v>
      </c>
      <c r="AD8" s="199">
        <v>200</v>
      </c>
      <c r="AE8" s="199">
        <v>0</v>
      </c>
      <c r="AF8" s="377"/>
      <c r="AG8" s="193">
        <v>200</v>
      </c>
      <c r="AH8" s="14">
        <f t="shared" si="1"/>
        <v>30</v>
      </c>
      <c r="AI8" s="14">
        <f t="shared" si="5"/>
        <v>0</v>
      </c>
      <c r="AJ8" s="14">
        <v>0</v>
      </c>
      <c r="AK8" s="14">
        <v>0</v>
      </c>
      <c r="AL8" s="14">
        <v>0</v>
      </c>
      <c r="AM8" s="662">
        <f t="shared" si="2"/>
        <v>2830</v>
      </c>
      <c r="AN8" s="666">
        <f t="shared" si="7"/>
        <v>3</v>
      </c>
      <c r="AO8" s="662"/>
      <c r="AP8" s="662">
        <f t="shared" si="6"/>
        <v>0</v>
      </c>
      <c r="AQ8" s="199">
        <v>0</v>
      </c>
      <c r="AR8" s="199">
        <v>0</v>
      </c>
      <c r="AS8" s="199">
        <v>0</v>
      </c>
      <c r="AT8" s="662">
        <f t="shared" si="3"/>
        <v>0</v>
      </c>
      <c r="AU8" s="662">
        <f t="shared" si="4"/>
        <v>2830</v>
      </c>
      <c r="AV8" s="594"/>
      <c r="AW8" s="1016" t="s">
        <v>72</v>
      </c>
    </row>
    <row r="9" customFormat="1" ht="24" customHeight="1" spans="1:49">
      <c r="A9" s="965">
        <f t="shared" si="0"/>
        <v>7</v>
      </c>
      <c r="B9" s="310" t="s">
        <v>1443</v>
      </c>
      <c r="C9" s="515" t="s">
        <v>353</v>
      </c>
      <c r="D9" s="968">
        <v>44841</v>
      </c>
      <c r="E9" s="722" t="s">
        <v>53</v>
      </c>
      <c r="F9" s="724" t="s">
        <v>390</v>
      </c>
      <c r="G9" s="966">
        <v>0</v>
      </c>
      <c r="H9" s="966">
        <v>0</v>
      </c>
      <c r="I9" s="966">
        <v>0</v>
      </c>
      <c r="J9" s="966">
        <v>0</v>
      </c>
      <c r="K9" s="966">
        <v>0</v>
      </c>
      <c r="L9" s="966">
        <v>30</v>
      </c>
      <c r="M9" s="966">
        <v>3</v>
      </c>
      <c r="N9" s="966">
        <v>1</v>
      </c>
      <c r="O9" s="966">
        <v>0</v>
      </c>
      <c r="P9" s="966">
        <v>4</v>
      </c>
      <c r="Q9" s="1002" t="s">
        <v>1444</v>
      </c>
      <c r="R9" s="515">
        <v>10</v>
      </c>
      <c r="S9" s="475">
        <v>1</v>
      </c>
      <c r="T9" s="997">
        <v>10</v>
      </c>
      <c r="U9" s="1003" t="s">
        <v>1445</v>
      </c>
      <c r="V9" s="193">
        <v>200</v>
      </c>
      <c r="W9" s="1001">
        <v>2500</v>
      </c>
      <c r="X9" s="377">
        <v>1500</v>
      </c>
      <c r="Y9" s="199">
        <v>200</v>
      </c>
      <c r="Z9" s="199">
        <v>200</v>
      </c>
      <c r="AA9" s="199">
        <v>100</v>
      </c>
      <c r="AB9" s="199">
        <v>100</v>
      </c>
      <c r="AC9" s="199">
        <v>200</v>
      </c>
      <c r="AD9" s="199">
        <v>200</v>
      </c>
      <c r="AE9" s="199">
        <v>0</v>
      </c>
      <c r="AF9" s="377"/>
      <c r="AG9" s="193">
        <v>200</v>
      </c>
      <c r="AH9" s="14">
        <f t="shared" si="1"/>
        <v>30</v>
      </c>
      <c r="AI9" s="14">
        <f t="shared" si="5"/>
        <v>10</v>
      </c>
      <c r="AJ9" s="14">
        <v>0</v>
      </c>
      <c r="AK9" s="14">
        <v>0</v>
      </c>
      <c r="AL9" s="14">
        <v>0</v>
      </c>
      <c r="AM9" s="662">
        <f t="shared" si="2"/>
        <v>2740</v>
      </c>
      <c r="AN9" s="666">
        <f t="shared" si="7"/>
        <v>0</v>
      </c>
      <c r="AO9" s="662">
        <f t="shared" si="8"/>
        <v>0</v>
      </c>
      <c r="AP9" s="662">
        <f t="shared" si="6"/>
        <v>0</v>
      </c>
      <c r="AQ9" s="199">
        <v>0</v>
      </c>
      <c r="AR9" s="199">
        <v>0</v>
      </c>
      <c r="AS9" s="199">
        <v>0</v>
      </c>
      <c r="AT9" s="662">
        <f t="shared" si="3"/>
        <v>0</v>
      </c>
      <c r="AU9" s="662">
        <f t="shared" si="4"/>
        <v>2740</v>
      </c>
      <c r="AV9" s="594"/>
      <c r="AW9" s="1016" t="s">
        <v>1446</v>
      </c>
    </row>
    <row r="10" s="605" customFormat="1" ht="24" customHeight="1" spans="1:49">
      <c r="A10" s="965">
        <f t="shared" si="0"/>
        <v>8</v>
      </c>
      <c r="B10" s="310" t="s">
        <v>1447</v>
      </c>
      <c r="C10" s="515" t="s">
        <v>1448</v>
      </c>
      <c r="D10" s="733">
        <v>44866</v>
      </c>
      <c r="E10" s="722" t="s">
        <v>53</v>
      </c>
      <c r="F10" s="724" t="s">
        <v>390</v>
      </c>
      <c r="G10" s="966">
        <v>0</v>
      </c>
      <c r="H10" s="966">
        <v>0</v>
      </c>
      <c r="I10" s="782">
        <v>0</v>
      </c>
      <c r="J10" s="966">
        <v>0</v>
      </c>
      <c r="K10" s="966">
        <v>0</v>
      </c>
      <c r="L10" s="989">
        <v>30</v>
      </c>
      <c r="M10" s="989">
        <v>2</v>
      </c>
      <c r="N10" s="989">
        <v>3</v>
      </c>
      <c r="O10" s="989">
        <v>0</v>
      </c>
      <c r="P10" s="989">
        <v>5</v>
      </c>
      <c r="Q10" s="1002" t="s">
        <v>1449</v>
      </c>
      <c r="R10" s="515">
        <v>10</v>
      </c>
      <c r="S10" s="726">
        <v>0</v>
      </c>
      <c r="T10" s="1004">
        <v>0</v>
      </c>
      <c r="U10" s="1003"/>
      <c r="V10" s="193">
        <v>200</v>
      </c>
      <c r="W10" s="1005">
        <v>4000</v>
      </c>
      <c r="X10" s="377">
        <v>2800</v>
      </c>
      <c r="Y10" s="199">
        <v>300</v>
      </c>
      <c r="Z10" s="199">
        <v>300</v>
      </c>
      <c r="AA10" s="199">
        <v>100</v>
      </c>
      <c r="AB10" s="199">
        <v>100</v>
      </c>
      <c r="AC10" s="199">
        <v>200</v>
      </c>
      <c r="AD10" s="199">
        <v>200</v>
      </c>
      <c r="AE10" s="199">
        <v>0</v>
      </c>
      <c r="AF10" s="562"/>
      <c r="AG10" s="193">
        <v>200</v>
      </c>
      <c r="AH10" s="14">
        <f t="shared" si="1"/>
        <v>30</v>
      </c>
      <c r="AI10" s="14">
        <f t="shared" si="5"/>
        <v>0</v>
      </c>
      <c r="AJ10" s="14">
        <v>0</v>
      </c>
      <c r="AK10" s="14">
        <v>0</v>
      </c>
      <c r="AL10" s="14">
        <v>0</v>
      </c>
      <c r="AM10" s="662">
        <f t="shared" si="2"/>
        <v>4230</v>
      </c>
      <c r="AN10" s="666">
        <f t="shared" si="7"/>
        <v>0</v>
      </c>
      <c r="AO10" s="662">
        <f t="shared" si="8"/>
        <v>0</v>
      </c>
      <c r="AP10" s="662">
        <f t="shared" si="6"/>
        <v>0</v>
      </c>
      <c r="AQ10" s="662">
        <v>0</v>
      </c>
      <c r="AR10" s="662">
        <v>0</v>
      </c>
      <c r="AS10" s="662">
        <v>0</v>
      </c>
      <c r="AT10" s="662">
        <f t="shared" si="3"/>
        <v>0</v>
      </c>
      <c r="AU10" s="662">
        <f t="shared" si="4"/>
        <v>4230</v>
      </c>
      <c r="AV10" s="373"/>
      <c r="AW10" s="1016" t="s">
        <v>1450</v>
      </c>
    </row>
    <row r="11" s="605" customFormat="1" ht="24" customHeight="1" spans="1:49">
      <c r="A11" s="965">
        <f t="shared" si="0"/>
        <v>9</v>
      </c>
      <c r="B11" s="440" t="s">
        <v>1451</v>
      </c>
      <c r="C11" s="515" t="s">
        <v>353</v>
      </c>
      <c r="D11" s="968">
        <v>45577</v>
      </c>
      <c r="E11" s="972" t="s">
        <v>53</v>
      </c>
      <c r="F11" s="724" t="s">
        <v>390</v>
      </c>
      <c r="G11" s="966">
        <v>0</v>
      </c>
      <c r="H11" s="966">
        <v>0</v>
      </c>
      <c r="I11" s="966">
        <v>0</v>
      </c>
      <c r="J11" s="966">
        <v>0</v>
      </c>
      <c r="K11" s="966">
        <v>0</v>
      </c>
      <c r="L11" s="966">
        <v>30</v>
      </c>
      <c r="M11" s="966">
        <v>2</v>
      </c>
      <c r="N11" s="966">
        <v>0</v>
      </c>
      <c r="O11" s="966">
        <v>0</v>
      </c>
      <c r="P11" s="966">
        <v>2</v>
      </c>
      <c r="Q11" s="1002" t="s">
        <v>54</v>
      </c>
      <c r="R11" s="515">
        <v>10</v>
      </c>
      <c r="S11" s="726">
        <v>0</v>
      </c>
      <c r="T11" s="1004">
        <v>0</v>
      </c>
      <c r="U11" s="1003"/>
      <c r="V11" s="193">
        <v>200</v>
      </c>
      <c r="W11" s="1006">
        <v>2400</v>
      </c>
      <c r="X11" s="377">
        <v>1300</v>
      </c>
      <c r="Y11" s="199">
        <v>200</v>
      </c>
      <c r="Z11" s="199">
        <v>200</v>
      </c>
      <c r="AA11" s="199">
        <v>100</v>
      </c>
      <c r="AB11" s="199">
        <v>100</v>
      </c>
      <c r="AC11" s="199">
        <v>200</v>
      </c>
      <c r="AD11" s="199">
        <v>300</v>
      </c>
      <c r="AE11" s="199">
        <v>0</v>
      </c>
      <c r="AF11" s="562"/>
      <c r="AG11" s="193">
        <v>200</v>
      </c>
      <c r="AH11" s="14">
        <f t="shared" si="1"/>
        <v>30</v>
      </c>
      <c r="AI11" s="14">
        <f t="shared" si="5"/>
        <v>0</v>
      </c>
      <c r="AJ11" s="14">
        <v>0</v>
      </c>
      <c r="AK11" s="14">
        <v>0</v>
      </c>
      <c r="AL11" s="14">
        <v>0</v>
      </c>
      <c r="AM11" s="662">
        <f t="shared" si="2"/>
        <v>2630</v>
      </c>
      <c r="AN11" s="666">
        <f t="shared" si="7"/>
        <v>0</v>
      </c>
      <c r="AO11" s="662">
        <f t="shared" si="8"/>
        <v>0</v>
      </c>
      <c r="AP11" s="662">
        <f t="shared" si="6"/>
        <v>0</v>
      </c>
      <c r="AQ11" s="662">
        <v>0</v>
      </c>
      <c r="AR11" s="662">
        <v>0</v>
      </c>
      <c r="AS11" s="662">
        <v>0</v>
      </c>
      <c r="AT11" s="662">
        <f t="shared" si="3"/>
        <v>0</v>
      </c>
      <c r="AU11" s="662">
        <f t="shared" si="4"/>
        <v>2630</v>
      </c>
      <c r="AV11" s="373"/>
      <c r="AW11" s="1016" t="s">
        <v>72</v>
      </c>
    </row>
    <row r="12" s="605" customFormat="1" ht="24" customHeight="1" spans="1:49">
      <c r="A12" s="965">
        <f t="shared" si="0"/>
        <v>10</v>
      </c>
      <c r="B12" s="440" t="s">
        <v>1452</v>
      </c>
      <c r="C12" s="515" t="s">
        <v>353</v>
      </c>
      <c r="D12" s="968">
        <v>45577</v>
      </c>
      <c r="E12" s="910" t="s">
        <v>53</v>
      </c>
      <c r="F12" s="724" t="s">
        <v>390</v>
      </c>
      <c r="G12" s="966">
        <v>0</v>
      </c>
      <c r="H12" s="966">
        <v>0</v>
      </c>
      <c r="I12" s="966">
        <v>0</v>
      </c>
      <c r="J12" s="966">
        <v>0</v>
      </c>
      <c r="K12" s="966">
        <v>0</v>
      </c>
      <c r="L12" s="966">
        <v>30</v>
      </c>
      <c r="M12" s="966">
        <v>2</v>
      </c>
      <c r="N12" s="966">
        <v>0</v>
      </c>
      <c r="O12" s="966">
        <v>0</v>
      </c>
      <c r="P12" s="966">
        <v>2</v>
      </c>
      <c r="Q12" s="1002" t="s">
        <v>54</v>
      </c>
      <c r="R12" s="726">
        <v>10</v>
      </c>
      <c r="S12" s="726">
        <v>0</v>
      </c>
      <c r="T12" s="997">
        <v>0</v>
      </c>
      <c r="U12" s="1003"/>
      <c r="V12" s="193">
        <v>200</v>
      </c>
      <c r="W12" s="1006">
        <v>2500</v>
      </c>
      <c r="X12" s="377">
        <v>1300</v>
      </c>
      <c r="Y12" s="199">
        <v>200</v>
      </c>
      <c r="Z12" s="199">
        <v>200</v>
      </c>
      <c r="AA12" s="199">
        <v>100</v>
      </c>
      <c r="AB12" s="199">
        <v>100</v>
      </c>
      <c r="AC12" s="199">
        <v>200</v>
      </c>
      <c r="AD12" s="199">
        <v>400</v>
      </c>
      <c r="AE12" s="199">
        <v>0</v>
      </c>
      <c r="AF12" s="562"/>
      <c r="AG12" s="193">
        <v>200</v>
      </c>
      <c r="AH12" s="14">
        <f t="shared" si="1"/>
        <v>30</v>
      </c>
      <c r="AI12" s="14">
        <f t="shared" si="5"/>
        <v>0</v>
      </c>
      <c r="AJ12" s="14">
        <v>0</v>
      </c>
      <c r="AK12" s="14">
        <v>0</v>
      </c>
      <c r="AL12" s="14">
        <v>0</v>
      </c>
      <c r="AM12" s="662">
        <f t="shared" si="2"/>
        <v>2730</v>
      </c>
      <c r="AN12" s="666">
        <f t="shared" si="7"/>
        <v>0</v>
      </c>
      <c r="AO12" s="662">
        <f t="shared" si="8"/>
        <v>0</v>
      </c>
      <c r="AP12" s="662">
        <f t="shared" si="6"/>
        <v>0</v>
      </c>
      <c r="AQ12" s="199">
        <v>0</v>
      </c>
      <c r="AR12" s="199">
        <v>0</v>
      </c>
      <c r="AS12" s="199">
        <v>0</v>
      </c>
      <c r="AT12" s="662">
        <f t="shared" si="3"/>
        <v>0</v>
      </c>
      <c r="AU12" s="662">
        <f t="shared" si="4"/>
        <v>2730</v>
      </c>
      <c r="AV12" s="373"/>
      <c r="AW12" s="1016" t="s">
        <v>72</v>
      </c>
    </row>
    <row r="13" s="605" customFormat="1" ht="24" customHeight="1" spans="1:49">
      <c r="A13" s="965">
        <f t="shared" si="0"/>
        <v>11</v>
      </c>
      <c r="B13" s="428" t="s">
        <v>1453</v>
      </c>
      <c r="C13" s="973" t="s">
        <v>353</v>
      </c>
      <c r="D13" s="974">
        <v>45030</v>
      </c>
      <c r="E13" s="975" t="s">
        <v>53</v>
      </c>
      <c r="F13" s="724" t="s">
        <v>390</v>
      </c>
      <c r="G13" s="179">
        <v>0</v>
      </c>
      <c r="H13" s="179">
        <v>0</v>
      </c>
      <c r="I13" s="179">
        <v>0</v>
      </c>
      <c r="J13" s="179">
        <v>0</v>
      </c>
      <c r="K13" s="179">
        <v>0</v>
      </c>
      <c r="L13" s="991">
        <v>30</v>
      </c>
      <c r="M13" s="179">
        <v>1</v>
      </c>
      <c r="N13" s="211">
        <v>1</v>
      </c>
      <c r="O13" s="179">
        <v>0</v>
      </c>
      <c r="P13" s="211">
        <v>2</v>
      </c>
      <c r="Q13" s="1002" t="s">
        <v>1454</v>
      </c>
      <c r="R13" s="193">
        <v>10</v>
      </c>
      <c r="S13" s="193">
        <v>0</v>
      </c>
      <c r="T13" s="997">
        <v>0</v>
      </c>
      <c r="U13" s="1007"/>
      <c r="V13" s="193">
        <v>200</v>
      </c>
      <c r="W13" s="1006">
        <v>2500</v>
      </c>
      <c r="X13" s="377">
        <v>1300</v>
      </c>
      <c r="Y13" s="199">
        <v>200</v>
      </c>
      <c r="Z13" s="199">
        <v>200</v>
      </c>
      <c r="AA13" s="199">
        <v>100</v>
      </c>
      <c r="AB13" s="199">
        <v>100</v>
      </c>
      <c r="AC13" s="199">
        <v>200</v>
      </c>
      <c r="AD13" s="199">
        <v>400</v>
      </c>
      <c r="AE13" s="199">
        <v>0</v>
      </c>
      <c r="AF13" s="377"/>
      <c r="AG13" s="193">
        <v>200</v>
      </c>
      <c r="AH13" s="14">
        <f t="shared" si="1"/>
        <v>30</v>
      </c>
      <c r="AI13" s="14">
        <f t="shared" si="5"/>
        <v>0</v>
      </c>
      <c r="AJ13" s="14">
        <v>0</v>
      </c>
      <c r="AK13" s="14">
        <v>0</v>
      </c>
      <c r="AL13" s="14">
        <v>0</v>
      </c>
      <c r="AM13" s="662">
        <f t="shared" si="2"/>
        <v>2730</v>
      </c>
      <c r="AN13" s="666">
        <f t="shared" si="7"/>
        <v>0</v>
      </c>
      <c r="AO13" s="662">
        <f t="shared" si="8"/>
        <v>0</v>
      </c>
      <c r="AP13" s="662">
        <f t="shared" si="6"/>
        <v>0</v>
      </c>
      <c r="AQ13" s="199">
        <v>0</v>
      </c>
      <c r="AR13" s="199">
        <v>0</v>
      </c>
      <c r="AS13" s="199">
        <v>0</v>
      </c>
      <c r="AT13" s="662">
        <f t="shared" si="3"/>
        <v>0</v>
      </c>
      <c r="AU13" s="662">
        <f t="shared" si="4"/>
        <v>2730</v>
      </c>
      <c r="AV13" s="373"/>
      <c r="AW13" s="1016" t="s">
        <v>1455</v>
      </c>
    </row>
    <row r="14" s="605" customFormat="1" ht="24" customHeight="1" spans="1:49">
      <c r="A14" s="965">
        <f t="shared" si="0"/>
        <v>12</v>
      </c>
      <c r="B14" s="428" t="s">
        <v>1456</v>
      </c>
      <c r="C14" s="973" t="s">
        <v>353</v>
      </c>
      <c r="D14" s="974">
        <v>45110</v>
      </c>
      <c r="E14" s="975" t="s">
        <v>53</v>
      </c>
      <c r="F14" s="724" t="s">
        <v>390</v>
      </c>
      <c r="G14" s="179">
        <v>0</v>
      </c>
      <c r="H14" s="179">
        <v>0</v>
      </c>
      <c r="I14" s="179">
        <v>0</v>
      </c>
      <c r="J14" s="179">
        <v>0</v>
      </c>
      <c r="K14" s="179">
        <v>0</v>
      </c>
      <c r="L14" s="991">
        <v>30</v>
      </c>
      <c r="M14" s="179">
        <v>1</v>
      </c>
      <c r="N14" s="211">
        <v>1</v>
      </c>
      <c r="O14" s="179">
        <v>0</v>
      </c>
      <c r="P14" s="211">
        <v>2</v>
      </c>
      <c r="Q14" s="1002" t="s">
        <v>1436</v>
      </c>
      <c r="R14" s="193">
        <v>10</v>
      </c>
      <c r="S14" s="193">
        <v>0</v>
      </c>
      <c r="T14" s="997">
        <v>0</v>
      </c>
      <c r="U14" s="1003"/>
      <c r="V14" s="193">
        <v>200</v>
      </c>
      <c r="W14" s="1006">
        <v>2500</v>
      </c>
      <c r="X14" s="377">
        <v>1300</v>
      </c>
      <c r="Y14" s="199">
        <v>200</v>
      </c>
      <c r="Z14" s="199">
        <v>200</v>
      </c>
      <c r="AA14" s="199">
        <v>100</v>
      </c>
      <c r="AB14" s="199">
        <v>100</v>
      </c>
      <c r="AC14" s="199">
        <v>200</v>
      </c>
      <c r="AD14" s="199">
        <v>400</v>
      </c>
      <c r="AE14" s="199">
        <v>0</v>
      </c>
      <c r="AF14" s="377"/>
      <c r="AG14" s="193">
        <v>200</v>
      </c>
      <c r="AH14" s="14">
        <f t="shared" si="1"/>
        <v>30</v>
      </c>
      <c r="AI14" s="14">
        <f t="shared" si="5"/>
        <v>0</v>
      </c>
      <c r="AJ14" s="14">
        <v>0</v>
      </c>
      <c r="AK14" s="14">
        <v>0</v>
      </c>
      <c r="AL14" s="14">
        <v>0</v>
      </c>
      <c r="AM14" s="662">
        <f t="shared" si="2"/>
        <v>2730</v>
      </c>
      <c r="AN14" s="666">
        <f t="shared" si="7"/>
        <v>0</v>
      </c>
      <c r="AO14" s="662">
        <f t="shared" si="8"/>
        <v>0</v>
      </c>
      <c r="AP14" s="662">
        <f t="shared" si="6"/>
        <v>0</v>
      </c>
      <c r="AQ14" s="199">
        <v>0</v>
      </c>
      <c r="AR14" s="199">
        <v>0</v>
      </c>
      <c r="AS14" s="199">
        <v>0</v>
      </c>
      <c r="AT14" s="662">
        <f t="shared" si="3"/>
        <v>0</v>
      </c>
      <c r="AU14" s="662">
        <f t="shared" si="4"/>
        <v>2730</v>
      </c>
      <c r="AV14" s="373"/>
      <c r="AW14" s="1016" t="s">
        <v>1437</v>
      </c>
    </row>
    <row r="15" s="605" customFormat="1" ht="24" customHeight="1" spans="1:49">
      <c r="A15" s="965">
        <f t="shared" si="0"/>
        <v>13</v>
      </c>
      <c r="B15" s="976" t="s">
        <v>1457</v>
      </c>
      <c r="C15" s="973" t="s">
        <v>353</v>
      </c>
      <c r="D15" s="974">
        <v>45359</v>
      </c>
      <c r="E15" s="975" t="s">
        <v>1458</v>
      </c>
      <c r="F15" s="724">
        <v>31</v>
      </c>
      <c r="G15" s="179">
        <v>0</v>
      </c>
      <c r="H15" s="179">
        <v>0</v>
      </c>
      <c r="I15" s="179">
        <v>0</v>
      </c>
      <c r="J15" s="179">
        <v>0</v>
      </c>
      <c r="K15" s="179">
        <v>0</v>
      </c>
      <c r="L15" s="991">
        <v>30</v>
      </c>
      <c r="M15" s="179">
        <v>10</v>
      </c>
      <c r="N15" s="211">
        <v>1</v>
      </c>
      <c r="O15" s="179">
        <v>0</v>
      </c>
      <c r="P15" s="211">
        <v>11</v>
      </c>
      <c r="Q15" s="1002" t="s">
        <v>1459</v>
      </c>
      <c r="R15" s="193">
        <v>10</v>
      </c>
      <c r="S15" s="193">
        <v>0</v>
      </c>
      <c r="T15" s="997">
        <v>0</v>
      </c>
      <c r="U15" s="1003"/>
      <c r="V15" s="193">
        <v>200</v>
      </c>
      <c r="W15" s="1006">
        <v>2500</v>
      </c>
      <c r="X15" s="377">
        <v>1300</v>
      </c>
      <c r="Y15" s="199">
        <v>200</v>
      </c>
      <c r="Z15" s="199">
        <v>200</v>
      </c>
      <c r="AA15" s="199">
        <v>100</v>
      </c>
      <c r="AB15" s="199">
        <v>100</v>
      </c>
      <c r="AC15" s="199">
        <v>200</v>
      </c>
      <c r="AD15" s="199">
        <v>400</v>
      </c>
      <c r="AE15" s="199">
        <v>0</v>
      </c>
      <c r="AF15" s="377"/>
      <c r="AG15" s="193">
        <v>200</v>
      </c>
      <c r="AH15" s="14">
        <f t="shared" si="1"/>
        <v>30</v>
      </c>
      <c r="AI15" s="14">
        <f t="shared" ref="AI15:AI20" si="9">T15</f>
        <v>0</v>
      </c>
      <c r="AJ15" s="14">
        <v>0</v>
      </c>
      <c r="AK15" s="14">
        <v>0</v>
      </c>
      <c r="AL15" s="14">
        <v>0</v>
      </c>
      <c r="AM15" s="662">
        <f t="shared" si="2"/>
        <v>2730</v>
      </c>
      <c r="AN15" s="666">
        <f t="shared" si="7"/>
        <v>0</v>
      </c>
      <c r="AO15" s="662">
        <f t="shared" si="8"/>
        <v>0</v>
      </c>
      <c r="AP15" s="662">
        <f t="shared" si="6"/>
        <v>0</v>
      </c>
      <c r="AQ15" s="199">
        <v>0</v>
      </c>
      <c r="AR15" s="199">
        <v>0</v>
      </c>
      <c r="AS15" s="199">
        <v>0</v>
      </c>
      <c r="AT15" s="662">
        <f t="shared" si="3"/>
        <v>0</v>
      </c>
      <c r="AU15" s="662">
        <f t="shared" si="4"/>
        <v>2730</v>
      </c>
      <c r="AV15" s="373"/>
      <c r="AW15" s="1017" t="s">
        <v>1460</v>
      </c>
    </row>
    <row r="16" s="605" customFormat="1" ht="24" customHeight="1" spans="1:49">
      <c r="A16" s="965">
        <f t="shared" si="0"/>
        <v>14</v>
      </c>
      <c r="B16" s="976" t="s">
        <v>1461</v>
      </c>
      <c r="C16" s="179" t="s">
        <v>353</v>
      </c>
      <c r="D16" s="974">
        <v>45505</v>
      </c>
      <c r="E16" s="195" t="s">
        <v>1458</v>
      </c>
      <c r="F16" s="724">
        <v>31</v>
      </c>
      <c r="G16" s="193">
        <v>0</v>
      </c>
      <c r="H16" s="179">
        <v>0</v>
      </c>
      <c r="I16" s="193">
        <v>0</v>
      </c>
      <c r="J16" s="193">
        <v>0</v>
      </c>
      <c r="K16" s="193">
        <v>0</v>
      </c>
      <c r="L16" s="179">
        <v>30</v>
      </c>
      <c r="M16" s="211">
        <v>0</v>
      </c>
      <c r="N16" s="211">
        <v>0</v>
      </c>
      <c r="O16" s="211">
        <v>0</v>
      </c>
      <c r="P16" s="211">
        <v>0</v>
      </c>
      <c r="Q16" s="1008" t="s">
        <v>54</v>
      </c>
      <c r="R16" s="179">
        <v>10</v>
      </c>
      <c r="S16" s="179">
        <v>0</v>
      </c>
      <c r="T16" s="997">
        <v>0</v>
      </c>
      <c r="U16" s="1003"/>
      <c r="V16" s="193">
        <v>200</v>
      </c>
      <c r="W16" s="1006">
        <v>2500</v>
      </c>
      <c r="X16" s="377">
        <v>1300</v>
      </c>
      <c r="Y16" s="199">
        <v>200</v>
      </c>
      <c r="Z16" s="199">
        <v>200</v>
      </c>
      <c r="AA16" s="199">
        <v>100</v>
      </c>
      <c r="AB16" s="199">
        <v>100</v>
      </c>
      <c r="AC16" s="199">
        <v>200</v>
      </c>
      <c r="AD16" s="199">
        <v>400</v>
      </c>
      <c r="AE16" s="199">
        <v>0</v>
      </c>
      <c r="AF16" s="377"/>
      <c r="AG16" s="193">
        <v>200</v>
      </c>
      <c r="AH16" s="14">
        <f t="shared" si="1"/>
        <v>30</v>
      </c>
      <c r="AI16" s="14">
        <f t="shared" si="9"/>
        <v>0</v>
      </c>
      <c r="AJ16" s="14">
        <v>0</v>
      </c>
      <c r="AK16" s="14">
        <v>0</v>
      </c>
      <c r="AL16" s="14">
        <v>0</v>
      </c>
      <c r="AM16" s="662">
        <f t="shared" si="2"/>
        <v>2730</v>
      </c>
      <c r="AN16" s="666">
        <f t="shared" si="7"/>
        <v>0</v>
      </c>
      <c r="AO16" s="662">
        <f t="shared" si="8"/>
        <v>0</v>
      </c>
      <c r="AP16" s="662">
        <f t="shared" si="6"/>
        <v>0</v>
      </c>
      <c r="AQ16" s="199">
        <v>0</v>
      </c>
      <c r="AR16" s="199">
        <v>0</v>
      </c>
      <c r="AS16" s="199">
        <v>0</v>
      </c>
      <c r="AT16" s="662">
        <f t="shared" si="3"/>
        <v>0</v>
      </c>
      <c r="AU16" s="662">
        <f t="shared" si="4"/>
        <v>2730</v>
      </c>
      <c r="AV16" s="373"/>
      <c r="AW16" s="1016" t="s">
        <v>72</v>
      </c>
    </row>
    <row r="17" s="605" customFormat="1" ht="24" customHeight="1" spans="1:49">
      <c r="A17" s="965">
        <f t="shared" si="0"/>
        <v>15</v>
      </c>
      <c r="B17" s="976" t="s">
        <v>1462</v>
      </c>
      <c r="C17" s="976" t="s">
        <v>353</v>
      </c>
      <c r="D17" s="977">
        <v>45540</v>
      </c>
      <c r="E17" s="976" t="s">
        <v>53</v>
      </c>
      <c r="F17" s="724">
        <v>31</v>
      </c>
      <c r="G17" s="193">
        <v>0</v>
      </c>
      <c r="H17" s="179">
        <v>0</v>
      </c>
      <c r="I17" s="193">
        <v>0</v>
      </c>
      <c r="J17" s="193">
        <v>0</v>
      </c>
      <c r="K17" s="193">
        <v>0</v>
      </c>
      <c r="L17" s="976">
        <v>30</v>
      </c>
      <c r="M17" s="980">
        <v>2</v>
      </c>
      <c r="N17" s="980">
        <v>0</v>
      </c>
      <c r="O17" s="980">
        <v>1</v>
      </c>
      <c r="P17" s="980">
        <v>1</v>
      </c>
      <c r="Q17" s="1002" t="s">
        <v>1463</v>
      </c>
      <c r="R17" s="976">
        <v>10</v>
      </c>
      <c r="S17" s="976">
        <v>0</v>
      </c>
      <c r="T17" s="997">
        <v>0</v>
      </c>
      <c r="U17" s="1003"/>
      <c r="V17" s="193">
        <v>200</v>
      </c>
      <c r="W17" s="1006">
        <v>2500</v>
      </c>
      <c r="X17" s="377">
        <v>1300</v>
      </c>
      <c r="Y17" s="199">
        <v>200</v>
      </c>
      <c r="Z17" s="199">
        <v>200</v>
      </c>
      <c r="AA17" s="199">
        <v>100</v>
      </c>
      <c r="AB17" s="199">
        <v>100</v>
      </c>
      <c r="AC17" s="199">
        <v>200</v>
      </c>
      <c r="AD17" s="199">
        <v>400</v>
      </c>
      <c r="AE17" s="199">
        <v>0</v>
      </c>
      <c r="AF17" s="377"/>
      <c r="AG17" s="193">
        <v>200</v>
      </c>
      <c r="AH17" s="14">
        <f t="shared" si="1"/>
        <v>30</v>
      </c>
      <c r="AI17" s="14">
        <f t="shared" si="9"/>
        <v>0</v>
      </c>
      <c r="AJ17" s="14">
        <v>0</v>
      </c>
      <c r="AK17" s="14">
        <v>0</v>
      </c>
      <c r="AL17" s="14">
        <v>0</v>
      </c>
      <c r="AM17" s="662">
        <f t="shared" si="2"/>
        <v>2730</v>
      </c>
      <c r="AN17" s="666">
        <f t="shared" si="7"/>
        <v>0</v>
      </c>
      <c r="AO17" s="662">
        <f t="shared" si="8"/>
        <v>0</v>
      </c>
      <c r="AP17" s="662">
        <f t="shared" si="6"/>
        <v>0</v>
      </c>
      <c r="AQ17" s="199">
        <v>0</v>
      </c>
      <c r="AR17" s="199">
        <v>0</v>
      </c>
      <c r="AS17" s="199">
        <v>0</v>
      </c>
      <c r="AT17" s="662">
        <f t="shared" si="3"/>
        <v>0</v>
      </c>
      <c r="AU17" s="662">
        <f t="shared" si="4"/>
        <v>2730</v>
      </c>
      <c r="AV17" s="373"/>
      <c r="AW17" s="1016" t="s">
        <v>1464</v>
      </c>
    </row>
    <row r="18" s="605" customFormat="1" ht="43" customHeight="1" spans="1:49">
      <c r="A18" s="965">
        <f t="shared" si="0"/>
        <v>16</v>
      </c>
      <c r="B18" s="978" t="s">
        <v>1465</v>
      </c>
      <c r="C18" s="976" t="s">
        <v>353</v>
      </c>
      <c r="D18" s="977">
        <v>45638</v>
      </c>
      <c r="E18" s="979" t="s">
        <v>228</v>
      </c>
      <c r="F18" s="980">
        <v>20</v>
      </c>
      <c r="G18" s="976">
        <v>0</v>
      </c>
      <c r="H18" s="976">
        <v>2</v>
      </c>
      <c r="I18" s="976">
        <v>0</v>
      </c>
      <c r="J18" s="976">
        <v>0</v>
      </c>
      <c r="K18" s="976">
        <v>0</v>
      </c>
      <c r="L18" s="976">
        <v>0</v>
      </c>
      <c r="M18" s="980">
        <v>0</v>
      </c>
      <c r="N18" s="980">
        <v>0</v>
      </c>
      <c r="O18" s="992">
        <v>0</v>
      </c>
      <c r="P18" s="980">
        <v>0</v>
      </c>
      <c r="Q18" s="1009" t="s">
        <v>1466</v>
      </c>
      <c r="R18" s="976">
        <v>10</v>
      </c>
      <c r="S18" s="976">
        <v>0</v>
      </c>
      <c r="T18" s="997">
        <v>0</v>
      </c>
      <c r="U18" s="1003" t="s">
        <v>1467</v>
      </c>
      <c r="V18" s="193">
        <v>200</v>
      </c>
      <c r="W18" s="934">
        <v>2300</v>
      </c>
      <c r="X18" s="1010">
        <f>(W18/31*20)</f>
        <v>1483.87096774194</v>
      </c>
      <c r="Y18" s="1010">
        <v>0</v>
      </c>
      <c r="Z18" s="1010">
        <v>0</v>
      </c>
      <c r="AA18" s="1010">
        <v>0</v>
      </c>
      <c r="AB18" s="1010">
        <v>0</v>
      </c>
      <c r="AC18" s="1010">
        <v>0</v>
      </c>
      <c r="AD18" s="1010">
        <v>0</v>
      </c>
      <c r="AE18" s="1010">
        <v>0</v>
      </c>
      <c r="AF18" s="1010"/>
      <c r="AG18" s="192">
        <v>200</v>
      </c>
      <c r="AH18" s="1013">
        <f t="shared" si="1"/>
        <v>0</v>
      </c>
      <c r="AI18" s="1013">
        <f t="shared" si="9"/>
        <v>0</v>
      </c>
      <c r="AJ18" s="1013">
        <v>0</v>
      </c>
      <c r="AK18" s="1010">
        <v>0</v>
      </c>
      <c r="AL18" s="1010">
        <v>0</v>
      </c>
      <c r="AM18" s="702">
        <f t="shared" si="2"/>
        <v>1683.87096774194</v>
      </c>
      <c r="AN18" s="1014">
        <f t="shared" si="7"/>
        <v>2</v>
      </c>
      <c r="AO18" s="662">
        <f>(W18/31*2)</f>
        <v>148.387096774194</v>
      </c>
      <c r="AP18" s="702">
        <f t="shared" si="6"/>
        <v>0</v>
      </c>
      <c r="AQ18" s="1010">
        <v>0</v>
      </c>
      <c r="AR18" s="1010">
        <v>0</v>
      </c>
      <c r="AS18" s="1010">
        <v>0</v>
      </c>
      <c r="AT18" s="1010">
        <v>0</v>
      </c>
      <c r="AU18" s="662">
        <f t="shared" si="4"/>
        <v>1683.87096774194</v>
      </c>
      <c r="AV18" s="373"/>
      <c r="AW18" s="1017" t="s">
        <v>1468</v>
      </c>
    </row>
    <row r="19" s="605" customFormat="1" ht="25" customHeight="1" spans="1:49">
      <c r="A19" s="981"/>
      <c r="B19" s="982"/>
      <c r="C19" s="671"/>
      <c r="D19" s="671"/>
      <c r="E19" s="671"/>
      <c r="F19" s="671"/>
      <c r="G19" s="671"/>
      <c r="H19" s="671"/>
      <c r="I19" s="671"/>
      <c r="J19" s="671"/>
      <c r="K19" s="671"/>
      <c r="L19" s="671"/>
      <c r="M19" s="671"/>
      <c r="N19" s="671"/>
      <c r="O19" s="671"/>
      <c r="P19" s="671"/>
      <c r="Q19" s="1011"/>
      <c r="R19" s="671"/>
      <c r="S19" s="671"/>
      <c r="T19" s="671"/>
      <c r="U19" s="671"/>
      <c r="V19" s="934"/>
      <c r="W19" s="934">
        <f>SUM(W3:W17)</f>
        <v>42100</v>
      </c>
      <c r="X19" s="934">
        <f>SUM(X3:X18)</f>
        <v>25183.8709677419</v>
      </c>
      <c r="Y19" s="934">
        <f t="shared" ref="Y19:AU19" si="10">SUM(Y3:Y18)</f>
        <v>3800</v>
      </c>
      <c r="Z19" s="934">
        <f t="shared" si="10"/>
        <v>3500</v>
      </c>
      <c r="AA19" s="934">
        <f t="shared" si="10"/>
        <v>1700</v>
      </c>
      <c r="AB19" s="934">
        <f t="shared" si="10"/>
        <v>1800</v>
      </c>
      <c r="AC19" s="934">
        <f t="shared" si="10"/>
        <v>3000</v>
      </c>
      <c r="AD19" s="934">
        <f t="shared" si="10"/>
        <v>4600</v>
      </c>
      <c r="AE19" s="934">
        <f t="shared" si="10"/>
        <v>0</v>
      </c>
      <c r="AF19" s="934">
        <f t="shared" si="10"/>
        <v>0</v>
      </c>
      <c r="AG19" s="934">
        <f t="shared" si="10"/>
        <v>3200</v>
      </c>
      <c r="AH19" s="934">
        <f t="shared" si="10"/>
        <v>420</v>
      </c>
      <c r="AI19" s="934">
        <f t="shared" si="10"/>
        <v>1004</v>
      </c>
      <c r="AJ19" s="934">
        <f t="shared" si="10"/>
        <v>200</v>
      </c>
      <c r="AK19" s="934">
        <f t="shared" si="10"/>
        <v>100</v>
      </c>
      <c r="AL19" s="934">
        <f t="shared" si="10"/>
        <v>0</v>
      </c>
      <c r="AM19" s="934">
        <f t="shared" si="10"/>
        <v>48507.8709677419</v>
      </c>
      <c r="AN19" s="934">
        <f t="shared" si="10"/>
        <v>5</v>
      </c>
      <c r="AO19" s="934">
        <f t="shared" si="10"/>
        <v>148.387096774194</v>
      </c>
      <c r="AP19" s="934">
        <f t="shared" si="10"/>
        <v>0</v>
      </c>
      <c r="AQ19" s="934">
        <f t="shared" si="10"/>
        <v>0</v>
      </c>
      <c r="AR19" s="934">
        <f t="shared" si="10"/>
        <v>0</v>
      </c>
      <c r="AS19" s="934">
        <f t="shared" si="10"/>
        <v>544.52</v>
      </c>
      <c r="AT19" s="934">
        <f t="shared" si="10"/>
        <v>544.52</v>
      </c>
      <c r="AU19" s="934">
        <f t="shared" si="10"/>
        <v>47963.3509677419</v>
      </c>
      <c r="AV19" s="373"/>
      <c r="AW19" s="619"/>
    </row>
  </sheetData>
  <mergeCells count="1">
    <mergeCell ref="W1:AW1"/>
  </mergeCells>
  <conditionalFormatting sqref="B4">
    <cfRule type="duplicateValues" dxfId="0" priority="275"/>
  </conditionalFormatting>
  <conditionalFormatting sqref="B5">
    <cfRule type="duplicateValues" dxfId="0" priority="274"/>
  </conditionalFormatting>
  <conditionalFormatting sqref="B6">
    <cfRule type="duplicateValues" dxfId="0" priority="270"/>
  </conditionalFormatting>
  <conditionalFormatting sqref="B7">
    <cfRule type="duplicateValues" dxfId="0" priority="269"/>
  </conditionalFormatting>
  <conditionalFormatting sqref="B9">
    <cfRule type="duplicateValues" dxfId="0" priority="230"/>
  </conditionalFormatting>
  <conditionalFormatting sqref="B13">
    <cfRule type="duplicateValues" dxfId="0" priority="177"/>
  </conditionalFormatting>
  <conditionalFormatting sqref="B14">
    <cfRule type="duplicateValues" dxfId="0" priority="142"/>
  </conditionalFormatting>
  <conditionalFormatting sqref="B15:B18">
    <cfRule type="duplicateValues" dxfId="0" priority="64"/>
  </conditionalFormatting>
  <pageMargins left="0.75" right="0.75" top="0.314583333333333" bottom="0.66875" header="0.5" footer="0.5"/>
  <pageSetup paperSize="9" scale="59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U42"/>
  <sheetViews>
    <sheetView workbookViewId="0">
      <pane xSplit="21" ySplit="2" topLeftCell="AN3" activePane="bottomRight" state="frozen"/>
      <selection/>
      <selection pane="topRight"/>
      <selection pane="bottomLeft"/>
      <selection pane="bottomRight" activeCell="A36" sqref="$A36:$XFD36"/>
    </sheetView>
  </sheetViews>
  <sheetFormatPr defaultColWidth="9" defaultRowHeight="18.75"/>
  <cols>
    <col min="1" max="1" width="5" style="339" customWidth="1"/>
    <col min="2" max="2" width="9" style="903"/>
    <col min="3" max="5" width="9" customWidth="1"/>
    <col min="6" max="16" width="3.75" customWidth="1"/>
    <col min="17" max="17" width="11.3833333333333" customWidth="1"/>
    <col min="18" max="18" width="6.38333333333333" customWidth="1"/>
    <col min="19" max="19" width="6.88333333333333" customWidth="1"/>
    <col min="20" max="20" width="7.5" customWidth="1"/>
    <col min="21" max="21" width="16" customWidth="1"/>
    <col min="22" max="23" width="9" style="338"/>
    <col min="24" max="24" width="6.25" style="338" customWidth="1"/>
    <col min="25" max="25" width="7.38333333333333" style="338" customWidth="1"/>
    <col min="26" max="26" width="6.38333333333333" style="338" customWidth="1"/>
    <col min="27" max="27" width="7.75" style="338" customWidth="1"/>
    <col min="28" max="28" width="5.38333333333333" style="338" customWidth="1"/>
    <col min="29" max="29" width="7.13333333333333" style="338" customWidth="1"/>
    <col min="30" max="30" width="6.63333333333333" style="338" customWidth="1"/>
    <col min="31" max="31" width="6.75" style="338" customWidth="1"/>
    <col min="32" max="34" width="7.38333333333333" style="338" customWidth="1"/>
    <col min="35" max="35" width="6.88333333333333" style="338" customWidth="1"/>
    <col min="36" max="37" width="6.63333333333333" style="338" customWidth="1"/>
    <col min="38" max="38" width="10.5" style="338" customWidth="1"/>
    <col min="39" max="39" width="8.25" style="904" customWidth="1"/>
    <col min="40" max="40" width="8.375" style="338" customWidth="1"/>
    <col min="41" max="41" width="9" style="338"/>
    <col min="42" max="42" width="7" style="338" customWidth="1"/>
    <col min="43" max="43" width="6.75" style="338" customWidth="1"/>
    <col min="44" max="44" width="9" style="338"/>
    <col min="45" max="45" width="9.25" style="338" customWidth="1"/>
    <col min="46" max="46" width="10.3833333333333" style="339" customWidth="1"/>
    <col min="47" max="47" width="20" customWidth="1"/>
  </cols>
  <sheetData>
    <row r="1" ht="38" customHeight="1" spans="1:47">
      <c r="A1" s="790"/>
      <c r="B1" s="905"/>
      <c r="C1" s="792"/>
      <c r="D1" s="792"/>
      <c r="E1" s="792"/>
      <c r="F1" s="792"/>
      <c r="G1" s="792"/>
      <c r="H1" s="792"/>
      <c r="I1" s="792"/>
      <c r="J1" s="792"/>
      <c r="K1" s="792"/>
      <c r="L1" s="792"/>
      <c r="M1" s="792"/>
      <c r="N1" s="792"/>
      <c r="O1" s="792"/>
      <c r="P1" s="792"/>
      <c r="Q1" s="792"/>
      <c r="R1" s="792"/>
      <c r="S1" s="792"/>
      <c r="T1" s="792"/>
      <c r="U1" s="792"/>
      <c r="V1" s="931"/>
      <c r="W1" s="931" t="s">
        <v>1469</v>
      </c>
      <c r="X1" s="932"/>
      <c r="Y1" s="932"/>
      <c r="Z1" s="932"/>
      <c r="AA1" s="932"/>
      <c r="AB1" s="932"/>
      <c r="AC1" s="932"/>
      <c r="AD1" s="932"/>
      <c r="AE1" s="932"/>
      <c r="AF1" s="932"/>
      <c r="AG1" s="932"/>
      <c r="AH1" s="932"/>
      <c r="AI1" s="932"/>
      <c r="AJ1" s="932"/>
      <c r="AK1" s="932"/>
      <c r="AL1" s="932"/>
      <c r="AM1" s="949"/>
      <c r="AN1" s="932"/>
      <c r="AO1" s="932"/>
      <c r="AP1" s="932"/>
      <c r="AQ1" s="932"/>
      <c r="AR1" s="932"/>
      <c r="AS1" s="932"/>
      <c r="AT1" s="951"/>
      <c r="AU1" s="952"/>
    </row>
    <row r="2" s="597" customFormat="1" ht="39" customHeight="1" spans="1:47">
      <c r="A2" s="849" t="s">
        <v>0</v>
      </c>
      <c r="B2" s="906" t="s">
        <v>1</v>
      </c>
      <c r="C2" s="849" t="s">
        <v>272</v>
      </c>
      <c r="D2" s="907" t="s">
        <v>1470</v>
      </c>
      <c r="E2" s="907" t="s">
        <v>1471</v>
      </c>
      <c r="F2" s="849" t="s">
        <v>326</v>
      </c>
      <c r="G2" s="907" t="s">
        <v>1472</v>
      </c>
      <c r="H2" s="849" t="s">
        <v>327</v>
      </c>
      <c r="I2" s="849" t="s">
        <v>8</v>
      </c>
      <c r="J2" s="849" t="s">
        <v>9</v>
      </c>
      <c r="K2" s="849" t="s">
        <v>274</v>
      </c>
      <c r="L2" s="849" t="s">
        <v>278</v>
      </c>
      <c r="M2" s="849" t="s">
        <v>10</v>
      </c>
      <c r="N2" s="849" t="s">
        <v>11</v>
      </c>
      <c r="O2" s="849" t="s">
        <v>12</v>
      </c>
      <c r="P2" s="849" t="s">
        <v>13</v>
      </c>
      <c r="Q2" s="907" t="s">
        <v>1473</v>
      </c>
      <c r="R2" s="849" t="s">
        <v>15</v>
      </c>
      <c r="S2" s="907" t="s">
        <v>1474</v>
      </c>
      <c r="T2" s="907" t="s">
        <v>17</v>
      </c>
      <c r="U2" s="907" t="s">
        <v>1475</v>
      </c>
      <c r="V2" s="831" t="s">
        <v>21</v>
      </c>
      <c r="W2" s="831" t="s">
        <v>22</v>
      </c>
      <c r="X2" s="831" t="s">
        <v>23</v>
      </c>
      <c r="Y2" s="831" t="s">
        <v>24</v>
      </c>
      <c r="Z2" s="831" t="s">
        <v>25</v>
      </c>
      <c r="AA2" s="831" t="s">
        <v>26</v>
      </c>
      <c r="AB2" s="831" t="s">
        <v>27</v>
      </c>
      <c r="AC2" s="831" t="s">
        <v>28</v>
      </c>
      <c r="AD2" s="831" t="s">
        <v>29</v>
      </c>
      <c r="AE2" s="831" t="s">
        <v>277</v>
      </c>
      <c r="AF2" s="831" t="s">
        <v>21</v>
      </c>
      <c r="AG2" s="831" t="s">
        <v>278</v>
      </c>
      <c r="AH2" s="831" t="s">
        <v>33</v>
      </c>
      <c r="AI2" s="831" t="s">
        <v>277</v>
      </c>
      <c r="AJ2" s="831" t="s">
        <v>35</v>
      </c>
      <c r="AK2" s="831" t="s">
        <v>36</v>
      </c>
      <c r="AL2" s="831" t="s">
        <v>37</v>
      </c>
      <c r="AM2" s="845" t="s">
        <v>38</v>
      </c>
      <c r="AN2" s="831" t="s">
        <v>39</v>
      </c>
      <c r="AO2" s="831" t="s">
        <v>40</v>
      </c>
      <c r="AP2" s="831" t="s">
        <v>1357</v>
      </c>
      <c r="AQ2" s="831" t="s">
        <v>331</v>
      </c>
      <c r="AR2" s="831" t="s">
        <v>46</v>
      </c>
      <c r="AS2" s="831" t="s">
        <v>47</v>
      </c>
      <c r="AT2" s="831" t="s">
        <v>48</v>
      </c>
      <c r="AU2" s="849" t="s">
        <v>49</v>
      </c>
    </row>
    <row r="3" ht="23" customHeight="1" spans="1:47">
      <c r="A3" s="790">
        <f t="shared" ref="A3:A9" si="0">ROW()-2</f>
        <v>1</v>
      </c>
      <c r="B3" s="521" t="s">
        <v>1476</v>
      </c>
      <c r="C3" s="908" t="s">
        <v>1403</v>
      </c>
      <c r="D3" s="909">
        <v>44880</v>
      </c>
      <c r="E3" s="910" t="s">
        <v>53</v>
      </c>
      <c r="F3" s="728">
        <v>31</v>
      </c>
      <c r="G3" s="215">
        <v>0</v>
      </c>
      <c r="H3" s="215">
        <v>0</v>
      </c>
      <c r="I3" s="215">
        <v>0</v>
      </c>
      <c r="J3" s="215">
        <v>0</v>
      </c>
      <c r="K3" s="215">
        <v>0</v>
      </c>
      <c r="L3" s="215">
        <v>0</v>
      </c>
      <c r="M3" s="215">
        <v>0</v>
      </c>
      <c r="N3" s="215">
        <v>0</v>
      </c>
      <c r="O3" s="215">
        <v>0</v>
      </c>
      <c r="P3" s="215">
        <v>0</v>
      </c>
      <c r="Q3" s="215" t="s">
        <v>54</v>
      </c>
      <c r="R3" s="215">
        <v>0</v>
      </c>
      <c r="S3" s="215">
        <v>0</v>
      </c>
      <c r="T3" s="933">
        <v>0</v>
      </c>
      <c r="U3" s="317"/>
      <c r="V3" s="193">
        <v>200</v>
      </c>
      <c r="W3" s="934">
        <v>2500</v>
      </c>
      <c r="X3" s="377">
        <v>1200</v>
      </c>
      <c r="Y3" s="377">
        <v>300</v>
      </c>
      <c r="Z3" s="377">
        <v>200</v>
      </c>
      <c r="AA3" s="377">
        <v>200</v>
      </c>
      <c r="AB3" s="377">
        <v>200</v>
      </c>
      <c r="AC3" s="377">
        <v>200</v>
      </c>
      <c r="AD3" s="377">
        <v>200</v>
      </c>
      <c r="AE3" s="377"/>
      <c r="AF3" s="193">
        <v>200</v>
      </c>
      <c r="AG3" s="377">
        <f t="shared" ref="AG3:AG9" si="1">L3</f>
        <v>0</v>
      </c>
      <c r="AH3" s="377">
        <f t="shared" ref="AH3:AH9" si="2">T3</f>
        <v>0</v>
      </c>
      <c r="AI3" s="377">
        <v>0</v>
      </c>
      <c r="AJ3" s="377">
        <v>0</v>
      </c>
      <c r="AK3" s="377">
        <v>0</v>
      </c>
      <c r="AL3" s="377">
        <f t="shared" ref="AL3:AL22" si="3">SUM(X3:AK3)</f>
        <v>2700</v>
      </c>
      <c r="AM3" s="950">
        <f t="shared" ref="AM3:AM9" si="4">H3</f>
        <v>0</v>
      </c>
      <c r="AN3" s="377">
        <f t="shared" ref="AN3:AN9" si="5">W3/F3*AM3</f>
        <v>0</v>
      </c>
      <c r="AO3" s="377">
        <f t="shared" ref="AO3:AO9" si="6">G3*2</f>
        <v>0</v>
      </c>
      <c r="AP3" s="377">
        <v>0</v>
      </c>
      <c r="AQ3" s="377">
        <v>0</v>
      </c>
      <c r="AR3" s="377">
        <f t="shared" ref="AR3:AR9" si="7">SUM(AN3:AQ3)</f>
        <v>0</v>
      </c>
      <c r="AS3" s="377">
        <f t="shared" ref="AS3:AS14" si="8">AL3-AR3</f>
        <v>2700</v>
      </c>
      <c r="AT3" s="594"/>
      <c r="AU3" s="215" t="s">
        <v>72</v>
      </c>
    </row>
    <row r="4" ht="23" customHeight="1" spans="1:47">
      <c r="A4" s="790">
        <f t="shared" si="0"/>
        <v>2</v>
      </c>
      <c r="B4" s="521" t="s">
        <v>1477</v>
      </c>
      <c r="C4" s="908" t="s">
        <v>1478</v>
      </c>
      <c r="D4" s="909">
        <v>44880</v>
      </c>
      <c r="E4" s="910" t="s">
        <v>53</v>
      </c>
      <c r="F4" s="728">
        <v>31</v>
      </c>
      <c r="G4" s="215">
        <v>0</v>
      </c>
      <c r="H4" s="215">
        <v>0</v>
      </c>
      <c r="I4" s="215">
        <v>0</v>
      </c>
      <c r="J4" s="215">
        <v>0</v>
      </c>
      <c r="K4" s="215">
        <v>0</v>
      </c>
      <c r="L4" s="215">
        <v>0</v>
      </c>
      <c r="M4" s="215">
        <v>0</v>
      </c>
      <c r="N4" s="215">
        <v>0</v>
      </c>
      <c r="O4" s="215">
        <v>0</v>
      </c>
      <c r="P4" s="215">
        <v>0</v>
      </c>
      <c r="Q4" s="215" t="s">
        <v>54</v>
      </c>
      <c r="R4" s="215">
        <v>0</v>
      </c>
      <c r="S4" s="215">
        <v>0</v>
      </c>
      <c r="T4" s="933">
        <v>0</v>
      </c>
      <c r="U4" s="317"/>
      <c r="V4" s="193">
        <v>200</v>
      </c>
      <c r="W4" s="934">
        <v>2600</v>
      </c>
      <c r="X4" s="377">
        <v>1200</v>
      </c>
      <c r="Y4" s="377">
        <v>300</v>
      </c>
      <c r="Z4" s="377">
        <v>200</v>
      </c>
      <c r="AA4" s="377">
        <v>200</v>
      </c>
      <c r="AB4" s="377">
        <v>200</v>
      </c>
      <c r="AC4" s="377">
        <v>200</v>
      </c>
      <c r="AD4" s="377">
        <v>300</v>
      </c>
      <c r="AE4" s="377"/>
      <c r="AF4" s="193">
        <v>200</v>
      </c>
      <c r="AG4" s="377">
        <f t="shared" si="1"/>
        <v>0</v>
      </c>
      <c r="AH4" s="377">
        <f t="shared" si="2"/>
        <v>0</v>
      </c>
      <c r="AI4" s="377">
        <v>0</v>
      </c>
      <c r="AJ4" s="377">
        <v>0</v>
      </c>
      <c r="AK4" s="377">
        <v>0</v>
      </c>
      <c r="AL4" s="377">
        <f t="shared" si="3"/>
        <v>2800</v>
      </c>
      <c r="AM4" s="950">
        <f t="shared" si="4"/>
        <v>0</v>
      </c>
      <c r="AN4" s="377">
        <f t="shared" si="5"/>
        <v>0</v>
      </c>
      <c r="AO4" s="377">
        <f t="shared" si="6"/>
        <v>0</v>
      </c>
      <c r="AP4" s="377">
        <v>0</v>
      </c>
      <c r="AQ4" s="377">
        <v>0</v>
      </c>
      <c r="AR4" s="377">
        <f t="shared" si="7"/>
        <v>0</v>
      </c>
      <c r="AS4" s="377">
        <f t="shared" si="8"/>
        <v>2800</v>
      </c>
      <c r="AT4" s="594"/>
      <c r="AU4" s="215" t="s">
        <v>72</v>
      </c>
    </row>
    <row r="5" ht="30" customHeight="1" spans="1:47">
      <c r="A5" s="790">
        <f t="shared" si="0"/>
        <v>3</v>
      </c>
      <c r="B5" s="521" t="s">
        <v>1479</v>
      </c>
      <c r="C5" s="911" t="s">
        <v>717</v>
      </c>
      <c r="D5" s="909">
        <v>44880</v>
      </c>
      <c r="E5" s="910" t="s">
        <v>53</v>
      </c>
      <c r="F5" s="728">
        <v>31</v>
      </c>
      <c r="G5" s="215">
        <v>0</v>
      </c>
      <c r="H5" s="215">
        <v>0</v>
      </c>
      <c r="I5" s="215">
        <v>0</v>
      </c>
      <c r="J5" s="215">
        <v>0</v>
      </c>
      <c r="K5" s="215">
        <v>0</v>
      </c>
      <c r="L5" s="215">
        <v>0</v>
      </c>
      <c r="M5" s="215">
        <v>0</v>
      </c>
      <c r="N5" s="215">
        <v>0</v>
      </c>
      <c r="O5" s="215">
        <v>0</v>
      </c>
      <c r="P5" s="215">
        <v>0</v>
      </c>
      <c r="Q5" s="215" t="s">
        <v>54</v>
      </c>
      <c r="R5" s="215">
        <v>0</v>
      </c>
      <c r="S5" s="215">
        <v>0</v>
      </c>
      <c r="T5" s="933">
        <v>0</v>
      </c>
      <c r="U5" s="935"/>
      <c r="V5" s="193">
        <v>200</v>
      </c>
      <c r="W5" s="934">
        <v>2650</v>
      </c>
      <c r="X5" s="377">
        <v>1200</v>
      </c>
      <c r="Y5" s="377">
        <v>300</v>
      </c>
      <c r="Z5" s="377">
        <v>200</v>
      </c>
      <c r="AA5" s="377">
        <v>200</v>
      </c>
      <c r="AB5" s="377">
        <v>200</v>
      </c>
      <c r="AC5" s="377">
        <v>200</v>
      </c>
      <c r="AD5" s="377">
        <v>350</v>
      </c>
      <c r="AE5" s="377"/>
      <c r="AF5" s="193">
        <v>200</v>
      </c>
      <c r="AG5" s="377">
        <f t="shared" si="1"/>
        <v>0</v>
      </c>
      <c r="AH5" s="377">
        <f t="shared" si="2"/>
        <v>0</v>
      </c>
      <c r="AI5" s="377">
        <v>0</v>
      </c>
      <c r="AJ5" s="377">
        <v>0</v>
      </c>
      <c r="AK5" s="377">
        <v>0</v>
      </c>
      <c r="AL5" s="377">
        <f t="shared" si="3"/>
        <v>2850</v>
      </c>
      <c r="AM5" s="950">
        <f t="shared" si="4"/>
        <v>0</v>
      </c>
      <c r="AN5" s="377">
        <f t="shared" si="5"/>
        <v>0</v>
      </c>
      <c r="AO5" s="377">
        <f t="shared" si="6"/>
        <v>0</v>
      </c>
      <c r="AP5" s="377">
        <v>0</v>
      </c>
      <c r="AQ5" s="377">
        <v>0</v>
      </c>
      <c r="AR5" s="377">
        <f t="shared" si="7"/>
        <v>0</v>
      </c>
      <c r="AS5" s="377">
        <f t="shared" si="8"/>
        <v>2850</v>
      </c>
      <c r="AT5" s="594"/>
      <c r="AU5" s="215" t="s">
        <v>72</v>
      </c>
    </row>
    <row r="6" ht="30" customHeight="1" spans="1:47">
      <c r="A6" s="790">
        <f t="shared" si="0"/>
        <v>4</v>
      </c>
      <c r="B6" s="521" t="s">
        <v>1480</v>
      </c>
      <c r="C6" s="911" t="s">
        <v>425</v>
      </c>
      <c r="D6" s="909">
        <v>44880</v>
      </c>
      <c r="E6" s="910" t="s">
        <v>53</v>
      </c>
      <c r="F6" s="728">
        <v>31</v>
      </c>
      <c r="G6" s="215">
        <v>0</v>
      </c>
      <c r="H6" s="215">
        <v>0</v>
      </c>
      <c r="I6" s="215">
        <v>0</v>
      </c>
      <c r="J6" s="215">
        <v>0</v>
      </c>
      <c r="K6" s="215">
        <v>0</v>
      </c>
      <c r="L6" s="215">
        <v>0</v>
      </c>
      <c r="M6" s="215">
        <v>0</v>
      </c>
      <c r="N6" s="215">
        <v>0</v>
      </c>
      <c r="O6" s="215">
        <v>0</v>
      </c>
      <c r="P6" s="215">
        <v>0</v>
      </c>
      <c r="Q6" s="215" t="s">
        <v>54</v>
      </c>
      <c r="R6" s="215">
        <v>0</v>
      </c>
      <c r="S6" s="215">
        <v>0</v>
      </c>
      <c r="T6" s="933">
        <v>0</v>
      </c>
      <c r="U6" s="732"/>
      <c r="V6" s="193">
        <v>200</v>
      </c>
      <c r="W6" s="934">
        <v>2000</v>
      </c>
      <c r="X6" s="153">
        <v>1200</v>
      </c>
      <c r="Y6" s="153">
        <v>200</v>
      </c>
      <c r="Z6" s="153">
        <v>300</v>
      </c>
      <c r="AA6" s="153">
        <v>0</v>
      </c>
      <c r="AB6" s="153">
        <v>0</v>
      </c>
      <c r="AC6" s="153">
        <v>0</v>
      </c>
      <c r="AD6" s="153">
        <v>300</v>
      </c>
      <c r="AE6" s="377"/>
      <c r="AF6" s="193">
        <v>200</v>
      </c>
      <c r="AG6" s="377">
        <f t="shared" si="1"/>
        <v>0</v>
      </c>
      <c r="AH6" s="377">
        <f t="shared" si="2"/>
        <v>0</v>
      </c>
      <c r="AI6" s="377">
        <v>0</v>
      </c>
      <c r="AJ6" s="377">
        <v>0</v>
      </c>
      <c r="AK6" s="377">
        <v>0</v>
      </c>
      <c r="AL6" s="377">
        <f t="shared" si="3"/>
        <v>2200</v>
      </c>
      <c r="AM6" s="950">
        <f t="shared" si="4"/>
        <v>0</v>
      </c>
      <c r="AN6" s="377">
        <f t="shared" si="5"/>
        <v>0</v>
      </c>
      <c r="AO6" s="377">
        <f t="shared" si="6"/>
        <v>0</v>
      </c>
      <c r="AP6" s="377">
        <v>0</v>
      </c>
      <c r="AQ6" s="377">
        <v>0</v>
      </c>
      <c r="AR6" s="377">
        <f t="shared" si="7"/>
        <v>0</v>
      </c>
      <c r="AS6" s="377">
        <f t="shared" si="8"/>
        <v>2200</v>
      </c>
      <c r="AT6" s="594"/>
      <c r="AU6" s="215" t="s">
        <v>72</v>
      </c>
    </row>
    <row r="7" ht="30" customHeight="1" spans="1:47">
      <c r="A7" s="790">
        <f t="shared" si="0"/>
        <v>5</v>
      </c>
      <c r="B7" s="521" t="s">
        <v>1481</v>
      </c>
      <c r="C7" s="911" t="s">
        <v>425</v>
      </c>
      <c r="D7" s="909">
        <v>44880</v>
      </c>
      <c r="E7" s="910" t="s">
        <v>53</v>
      </c>
      <c r="F7" s="728">
        <v>31</v>
      </c>
      <c r="G7" s="215">
        <v>0</v>
      </c>
      <c r="H7" s="215">
        <v>0</v>
      </c>
      <c r="I7" s="215">
        <v>0</v>
      </c>
      <c r="J7" s="215">
        <v>0</v>
      </c>
      <c r="K7" s="215">
        <v>0</v>
      </c>
      <c r="L7" s="215">
        <v>0</v>
      </c>
      <c r="M7" s="215">
        <v>0</v>
      </c>
      <c r="N7" s="215">
        <v>0</v>
      </c>
      <c r="O7" s="215">
        <v>0</v>
      </c>
      <c r="P7" s="215">
        <v>0</v>
      </c>
      <c r="Q7" s="215" t="s">
        <v>54</v>
      </c>
      <c r="R7" s="215">
        <v>0</v>
      </c>
      <c r="S7" s="215">
        <v>0</v>
      </c>
      <c r="T7" s="933">
        <v>0</v>
      </c>
      <c r="U7" s="935"/>
      <c r="V7" s="193">
        <v>200</v>
      </c>
      <c r="W7" s="934">
        <v>2050</v>
      </c>
      <c r="X7" s="153">
        <v>1200</v>
      </c>
      <c r="Y7" s="153">
        <v>200</v>
      </c>
      <c r="Z7" s="153">
        <v>300</v>
      </c>
      <c r="AA7" s="153">
        <v>50</v>
      </c>
      <c r="AB7" s="153">
        <v>0</v>
      </c>
      <c r="AC7" s="153">
        <v>0</v>
      </c>
      <c r="AD7" s="153">
        <v>300</v>
      </c>
      <c r="AE7" s="377"/>
      <c r="AF7" s="193">
        <v>200</v>
      </c>
      <c r="AG7" s="377">
        <f t="shared" si="1"/>
        <v>0</v>
      </c>
      <c r="AH7" s="377">
        <f t="shared" si="2"/>
        <v>0</v>
      </c>
      <c r="AI7" s="377">
        <v>0</v>
      </c>
      <c r="AJ7" s="377">
        <v>0</v>
      </c>
      <c r="AK7" s="377">
        <v>0</v>
      </c>
      <c r="AL7" s="377">
        <f t="shared" si="3"/>
        <v>2250</v>
      </c>
      <c r="AM7" s="950">
        <f t="shared" si="4"/>
        <v>0</v>
      </c>
      <c r="AN7" s="377">
        <f t="shared" si="5"/>
        <v>0</v>
      </c>
      <c r="AO7" s="377">
        <f t="shared" si="6"/>
        <v>0</v>
      </c>
      <c r="AP7" s="377">
        <v>0</v>
      </c>
      <c r="AQ7" s="377">
        <v>0</v>
      </c>
      <c r="AR7" s="377">
        <f t="shared" si="7"/>
        <v>0</v>
      </c>
      <c r="AS7" s="377">
        <f t="shared" si="8"/>
        <v>2250</v>
      </c>
      <c r="AT7" s="594"/>
      <c r="AU7" s="215" t="s">
        <v>72</v>
      </c>
    </row>
    <row r="8" ht="30" customHeight="1" spans="1:47">
      <c r="A8" s="790">
        <f t="shared" si="0"/>
        <v>6</v>
      </c>
      <c r="B8" s="521" t="s">
        <v>1482</v>
      </c>
      <c r="C8" s="911" t="s">
        <v>425</v>
      </c>
      <c r="D8" s="909">
        <v>44880</v>
      </c>
      <c r="E8" s="910" t="s">
        <v>53</v>
      </c>
      <c r="F8" s="728">
        <v>31</v>
      </c>
      <c r="G8" s="215">
        <v>0</v>
      </c>
      <c r="H8" s="215">
        <v>0</v>
      </c>
      <c r="I8" s="215">
        <v>0</v>
      </c>
      <c r="J8" s="215">
        <v>0</v>
      </c>
      <c r="K8" s="215">
        <v>0</v>
      </c>
      <c r="L8" s="215">
        <v>0</v>
      </c>
      <c r="M8" s="215">
        <v>0</v>
      </c>
      <c r="N8" s="215">
        <v>0</v>
      </c>
      <c r="O8" s="215">
        <v>0</v>
      </c>
      <c r="P8" s="215">
        <v>0</v>
      </c>
      <c r="Q8" s="215" t="s">
        <v>54</v>
      </c>
      <c r="R8" s="215">
        <v>0</v>
      </c>
      <c r="S8" s="215">
        <v>0</v>
      </c>
      <c r="T8" s="933">
        <v>0</v>
      </c>
      <c r="U8" s="317"/>
      <c r="V8" s="193">
        <v>200</v>
      </c>
      <c r="W8" s="934">
        <v>2000</v>
      </c>
      <c r="X8" s="153">
        <v>1200</v>
      </c>
      <c r="Y8" s="153">
        <v>200</v>
      </c>
      <c r="Z8" s="153">
        <v>300</v>
      </c>
      <c r="AA8" s="153">
        <v>0</v>
      </c>
      <c r="AB8" s="153">
        <v>0</v>
      </c>
      <c r="AC8" s="153">
        <v>0</v>
      </c>
      <c r="AD8" s="153">
        <v>300</v>
      </c>
      <c r="AE8" s="377"/>
      <c r="AF8" s="193">
        <v>200</v>
      </c>
      <c r="AG8" s="377">
        <f t="shared" si="1"/>
        <v>0</v>
      </c>
      <c r="AH8" s="377">
        <f t="shared" si="2"/>
        <v>0</v>
      </c>
      <c r="AI8" s="377">
        <v>0</v>
      </c>
      <c r="AJ8" s="377">
        <v>0</v>
      </c>
      <c r="AK8" s="377">
        <v>0</v>
      </c>
      <c r="AL8" s="377">
        <f t="shared" si="3"/>
        <v>2200</v>
      </c>
      <c r="AM8" s="950">
        <f t="shared" si="4"/>
        <v>0</v>
      </c>
      <c r="AN8" s="377">
        <f t="shared" si="5"/>
        <v>0</v>
      </c>
      <c r="AO8" s="377">
        <f t="shared" si="6"/>
        <v>0</v>
      </c>
      <c r="AP8" s="377">
        <v>0</v>
      </c>
      <c r="AQ8" s="377">
        <v>0</v>
      </c>
      <c r="AR8" s="377">
        <f t="shared" si="7"/>
        <v>0</v>
      </c>
      <c r="AS8" s="377">
        <f t="shared" si="8"/>
        <v>2200</v>
      </c>
      <c r="AT8" s="594"/>
      <c r="AU8" s="215" t="s">
        <v>72</v>
      </c>
    </row>
    <row r="9" ht="30" customHeight="1" spans="1:47">
      <c r="A9" s="790">
        <f t="shared" si="0"/>
        <v>7</v>
      </c>
      <c r="B9" s="521" t="s">
        <v>1483</v>
      </c>
      <c r="C9" s="911" t="s">
        <v>425</v>
      </c>
      <c r="D9" s="909">
        <v>44880</v>
      </c>
      <c r="E9" s="910" t="s">
        <v>53</v>
      </c>
      <c r="F9" s="728">
        <v>31</v>
      </c>
      <c r="G9" s="215">
        <v>0</v>
      </c>
      <c r="H9" s="215">
        <v>0</v>
      </c>
      <c r="I9" s="215">
        <v>0</v>
      </c>
      <c r="J9" s="215">
        <v>0</v>
      </c>
      <c r="K9" s="215">
        <v>0</v>
      </c>
      <c r="L9" s="215">
        <v>0</v>
      </c>
      <c r="M9" s="215">
        <v>0</v>
      </c>
      <c r="N9" s="215">
        <v>0</v>
      </c>
      <c r="O9" s="215">
        <v>0</v>
      </c>
      <c r="P9" s="215">
        <v>0</v>
      </c>
      <c r="Q9" s="215" t="s">
        <v>54</v>
      </c>
      <c r="R9" s="215">
        <v>0</v>
      </c>
      <c r="S9" s="215">
        <v>0</v>
      </c>
      <c r="T9" s="933">
        <v>0</v>
      </c>
      <c r="U9" s="317"/>
      <c r="V9" s="193">
        <v>200</v>
      </c>
      <c r="W9" s="934">
        <v>2000</v>
      </c>
      <c r="X9" s="153">
        <v>1200</v>
      </c>
      <c r="Y9" s="153">
        <v>200</v>
      </c>
      <c r="Z9" s="153">
        <v>300</v>
      </c>
      <c r="AA9" s="153">
        <v>0</v>
      </c>
      <c r="AB9" s="153">
        <v>0</v>
      </c>
      <c r="AC9" s="153">
        <v>0</v>
      </c>
      <c r="AD9" s="153">
        <v>300</v>
      </c>
      <c r="AE9" s="377"/>
      <c r="AF9" s="193">
        <v>200</v>
      </c>
      <c r="AG9" s="377">
        <f t="shared" si="1"/>
        <v>0</v>
      </c>
      <c r="AH9" s="377">
        <f t="shared" si="2"/>
        <v>0</v>
      </c>
      <c r="AI9" s="377">
        <v>0</v>
      </c>
      <c r="AJ9" s="377">
        <v>0</v>
      </c>
      <c r="AK9" s="377">
        <v>0</v>
      </c>
      <c r="AL9" s="377">
        <f t="shared" si="3"/>
        <v>2200</v>
      </c>
      <c r="AM9" s="950">
        <f t="shared" si="4"/>
        <v>0</v>
      </c>
      <c r="AN9" s="377">
        <f t="shared" si="5"/>
        <v>0</v>
      </c>
      <c r="AO9" s="377">
        <f t="shared" si="6"/>
        <v>0</v>
      </c>
      <c r="AP9" s="377">
        <v>0</v>
      </c>
      <c r="AQ9" s="377">
        <v>0</v>
      </c>
      <c r="AR9" s="377">
        <f t="shared" si="7"/>
        <v>0</v>
      </c>
      <c r="AS9" s="377">
        <f t="shared" si="8"/>
        <v>2200</v>
      </c>
      <c r="AT9" s="594"/>
      <c r="AU9" s="215" t="s">
        <v>72</v>
      </c>
    </row>
    <row r="10" ht="30" customHeight="1" spans="1:47">
      <c r="A10" s="790">
        <f t="shared" ref="A10:A20" si="9">ROW()-2</f>
        <v>8</v>
      </c>
      <c r="B10" s="521" t="s">
        <v>1484</v>
      </c>
      <c r="C10" s="911" t="s">
        <v>462</v>
      </c>
      <c r="D10" s="909">
        <v>44880</v>
      </c>
      <c r="E10" s="910" t="s">
        <v>53</v>
      </c>
      <c r="F10" s="728">
        <v>31</v>
      </c>
      <c r="G10" s="215">
        <v>0</v>
      </c>
      <c r="H10" s="215">
        <v>0</v>
      </c>
      <c r="I10" s="215">
        <v>0</v>
      </c>
      <c r="J10" s="215">
        <v>0</v>
      </c>
      <c r="K10" s="215">
        <v>0</v>
      </c>
      <c r="L10" s="215">
        <v>0</v>
      </c>
      <c r="M10" s="215">
        <v>0</v>
      </c>
      <c r="N10" s="215">
        <v>0</v>
      </c>
      <c r="O10" s="215">
        <v>0</v>
      </c>
      <c r="P10" s="215">
        <v>0</v>
      </c>
      <c r="Q10" s="215" t="s">
        <v>54</v>
      </c>
      <c r="R10" s="215">
        <v>0</v>
      </c>
      <c r="S10" s="215">
        <v>0</v>
      </c>
      <c r="T10" s="933">
        <v>0</v>
      </c>
      <c r="U10" s="317"/>
      <c r="V10" s="193">
        <v>200</v>
      </c>
      <c r="W10" s="934">
        <v>3000</v>
      </c>
      <c r="X10" s="153">
        <v>1400</v>
      </c>
      <c r="Y10" s="153">
        <v>400</v>
      </c>
      <c r="Z10" s="153">
        <v>300</v>
      </c>
      <c r="AA10" s="153">
        <v>200</v>
      </c>
      <c r="AB10" s="153">
        <v>100</v>
      </c>
      <c r="AC10" s="153">
        <v>100</v>
      </c>
      <c r="AD10" s="153">
        <v>500</v>
      </c>
      <c r="AE10" s="377"/>
      <c r="AF10" s="193">
        <v>200</v>
      </c>
      <c r="AG10" s="377">
        <f t="shared" ref="AG10:AG20" si="10">L10</f>
        <v>0</v>
      </c>
      <c r="AH10" s="377">
        <f t="shared" ref="AH10:AH20" si="11">T10</f>
        <v>0</v>
      </c>
      <c r="AI10" s="377">
        <v>0</v>
      </c>
      <c r="AJ10" s="377">
        <v>0</v>
      </c>
      <c r="AK10" s="377">
        <v>0</v>
      </c>
      <c r="AL10" s="377">
        <f t="shared" si="3"/>
        <v>3200</v>
      </c>
      <c r="AM10" s="950">
        <f t="shared" ref="AM10:AM20" si="12">H10</f>
        <v>0</v>
      </c>
      <c r="AN10" s="377">
        <f t="shared" ref="AN10:AN26" si="13">W10/F10*AM10</f>
        <v>0</v>
      </c>
      <c r="AO10" s="377">
        <f t="shared" ref="AO10:AO20" si="14">G10*2</f>
        <v>0</v>
      </c>
      <c r="AP10" s="377">
        <v>0</v>
      </c>
      <c r="AQ10" s="377">
        <v>0</v>
      </c>
      <c r="AR10" s="377">
        <f t="shared" ref="AR10:AR20" si="15">SUM(AN10:AQ10)</f>
        <v>0</v>
      </c>
      <c r="AS10" s="377">
        <f t="shared" si="8"/>
        <v>3200</v>
      </c>
      <c r="AT10" s="594"/>
      <c r="AU10" s="215" t="s">
        <v>72</v>
      </c>
    </row>
    <row r="11" ht="30" customHeight="1" spans="1:47">
      <c r="A11" s="790">
        <f t="shared" si="9"/>
        <v>9</v>
      </c>
      <c r="B11" s="521" t="s">
        <v>1485</v>
      </c>
      <c r="C11" s="911" t="s">
        <v>425</v>
      </c>
      <c r="D11" s="909">
        <v>44599</v>
      </c>
      <c r="E11" s="910" t="s">
        <v>53</v>
      </c>
      <c r="F11" s="728">
        <v>31</v>
      </c>
      <c r="G11" s="215">
        <v>0</v>
      </c>
      <c r="H11" s="215">
        <v>0</v>
      </c>
      <c r="I11" s="215">
        <v>0</v>
      </c>
      <c r="J11" s="215">
        <v>0</v>
      </c>
      <c r="K11" s="215">
        <v>0</v>
      </c>
      <c r="L11" s="215">
        <v>0</v>
      </c>
      <c r="M11" s="215">
        <v>0</v>
      </c>
      <c r="N11" s="215">
        <v>0</v>
      </c>
      <c r="O11" s="215">
        <v>0</v>
      </c>
      <c r="P11" s="215">
        <v>0</v>
      </c>
      <c r="Q11" s="215" t="s">
        <v>54</v>
      </c>
      <c r="R11" s="215">
        <v>0</v>
      </c>
      <c r="S11" s="215">
        <v>0</v>
      </c>
      <c r="T11" s="933">
        <v>0</v>
      </c>
      <c r="U11" s="317"/>
      <c r="V11" s="193">
        <v>200</v>
      </c>
      <c r="W11" s="934">
        <v>2000</v>
      </c>
      <c r="X11" s="153">
        <v>1200</v>
      </c>
      <c r="Y11" s="153">
        <v>200</v>
      </c>
      <c r="Z11" s="153">
        <v>300</v>
      </c>
      <c r="AA11" s="153">
        <v>0</v>
      </c>
      <c r="AB11" s="153">
        <v>0</v>
      </c>
      <c r="AC11" s="153">
        <v>0</v>
      </c>
      <c r="AD11" s="153">
        <v>300</v>
      </c>
      <c r="AE11" s="377"/>
      <c r="AF11" s="193">
        <v>200</v>
      </c>
      <c r="AG11" s="377">
        <f t="shared" si="10"/>
        <v>0</v>
      </c>
      <c r="AH11" s="377">
        <f t="shared" si="11"/>
        <v>0</v>
      </c>
      <c r="AI11" s="377">
        <v>0</v>
      </c>
      <c r="AJ11" s="377">
        <v>0</v>
      </c>
      <c r="AK11" s="377">
        <v>0</v>
      </c>
      <c r="AL11" s="377">
        <f t="shared" si="3"/>
        <v>2200</v>
      </c>
      <c r="AM11" s="950">
        <f t="shared" si="12"/>
        <v>0</v>
      </c>
      <c r="AN11" s="377">
        <f t="shared" si="13"/>
        <v>0</v>
      </c>
      <c r="AO11" s="377">
        <f t="shared" si="14"/>
        <v>0</v>
      </c>
      <c r="AP11" s="377">
        <v>0</v>
      </c>
      <c r="AQ11" s="377">
        <v>0</v>
      </c>
      <c r="AR11" s="377">
        <f t="shared" si="15"/>
        <v>0</v>
      </c>
      <c r="AS11" s="377">
        <f t="shared" si="8"/>
        <v>2200</v>
      </c>
      <c r="AT11" s="594"/>
      <c r="AU11" s="215" t="s">
        <v>72</v>
      </c>
    </row>
    <row r="12" ht="30" customHeight="1" spans="1:47">
      <c r="A12" s="790">
        <f t="shared" si="9"/>
        <v>10</v>
      </c>
      <c r="B12" s="521" t="s">
        <v>1486</v>
      </c>
      <c r="C12" s="911" t="s">
        <v>425</v>
      </c>
      <c r="D12" s="909">
        <v>44927</v>
      </c>
      <c r="E12" s="910" t="s">
        <v>53</v>
      </c>
      <c r="F12" s="728">
        <v>31</v>
      </c>
      <c r="G12" s="215">
        <v>0</v>
      </c>
      <c r="H12" s="215">
        <v>0</v>
      </c>
      <c r="I12" s="215">
        <v>0</v>
      </c>
      <c r="J12" s="215">
        <v>0</v>
      </c>
      <c r="K12" s="215">
        <v>0</v>
      </c>
      <c r="L12" s="215">
        <v>0</v>
      </c>
      <c r="M12" s="215">
        <v>0</v>
      </c>
      <c r="N12" s="215">
        <v>0</v>
      </c>
      <c r="O12" s="215">
        <v>0</v>
      </c>
      <c r="P12" s="215">
        <v>0</v>
      </c>
      <c r="Q12" s="215" t="s">
        <v>54</v>
      </c>
      <c r="R12" s="215">
        <v>0</v>
      </c>
      <c r="S12" s="215">
        <v>0</v>
      </c>
      <c r="T12" s="215">
        <v>0</v>
      </c>
      <c r="U12" s="317"/>
      <c r="V12" s="193">
        <v>200</v>
      </c>
      <c r="W12" s="934">
        <v>2050</v>
      </c>
      <c r="X12" s="153">
        <v>1200</v>
      </c>
      <c r="Y12" s="153">
        <v>200</v>
      </c>
      <c r="Z12" s="153">
        <v>300</v>
      </c>
      <c r="AA12" s="153">
        <v>50</v>
      </c>
      <c r="AB12" s="153">
        <v>0</v>
      </c>
      <c r="AC12" s="153">
        <v>0</v>
      </c>
      <c r="AD12" s="153">
        <v>300</v>
      </c>
      <c r="AE12" s="377"/>
      <c r="AF12" s="193">
        <v>200</v>
      </c>
      <c r="AG12" s="377">
        <f t="shared" si="10"/>
        <v>0</v>
      </c>
      <c r="AH12" s="377">
        <f t="shared" si="11"/>
        <v>0</v>
      </c>
      <c r="AI12" s="377">
        <v>0</v>
      </c>
      <c r="AJ12" s="377">
        <v>0</v>
      </c>
      <c r="AK12" s="377">
        <v>0</v>
      </c>
      <c r="AL12" s="377">
        <f t="shared" si="3"/>
        <v>2250</v>
      </c>
      <c r="AM12" s="950">
        <f t="shared" si="12"/>
        <v>0</v>
      </c>
      <c r="AN12" s="377">
        <f t="shared" si="13"/>
        <v>0</v>
      </c>
      <c r="AO12" s="377">
        <f t="shared" si="14"/>
        <v>0</v>
      </c>
      <c r="AP12" s="377">
        <v>0</v>
      </c>
      <c r="AQ12" s="377">
        <v>0</v>
      </c>
      <c r="AR12" s="377">
        <f t="shared" si="15"/>
        <v>0</v>
      </c>
      <c r="AS12" s="377">
        <f t="shared" si="8"/>
        <v>2250</v>
      </c>
      <c r="AT12" s="594"/>
      <c r="AU12" s="215" t="s">
        <v>72</v>
      </c>
    </row>
    <row r="13" ht="30" customHeight="1" spans="1:47">
      <c r="A13" s="790">
        <f t="shared" si="9"/>
        <v>11</v>
      </c>
      <c r="B13" s="310" t="s">
        <v>1487</v>
      </c>
      <c r="C13" s="911" t="s">
        <v>425</v>
      </c>
      <c r="D13" s="909">
        <v>44998</v>
      </c>
      <c r="E13" s="910" t="s">
        <v>53</v>
      </c>
      <c r="F13" s="728">
        <v>31</v>
      </c>
      <c r="G13" s="215">
        <v>0</v>
      </c>
      <c r="H13" s="215">
        <v>0</v>
      </c>
      <c r="I13" s="215">
        <v>0</v>
      </c>
      <c r="J13" s="215">
        <v>0</v>
      </c>
      <c r="K13" s="215">
        <v>0</v>
      </c>
      <c r="L13" s="215">
        <v>0</v>
      </c>
      <c r="M13" s="215">
        <v>0</v>
      </c>
      <c r="N13" s="215">
        <v>0</v>
      </c>
      <c r="O13" s="215">
        <v>0</v>
      </c>
      <c r="P13" s="215">
        <v>0</v>
      </c>
      <c r="Q13" s="215" t="s">
        <v>54</v>
      </c>
      <c r="R13" s="215">
        <v>0</v>
      </c>
      <c r="S13" s="215">
        <v>0</v>
      </c>
      <c r="T13" s="215">
        <v>0</v>
      </c>
      <c r="U13" s="317"/>
      <c r="V13" s="193">
        <v>200</v>
      </c>
      <c r="W13" s="934">
        <v>2200</v>
      </c>
      <c r="X13" s="153">
        <v>1400</v>
      </c>
      <c r="Y13" s="153">
        <v>200</v>
      </c>
      <c r="Z13" s="153">
        <v>300</v>
      </c>
      <c r="AA13" s="153">
        <v>0</v>
      </c>
      <c r="AB13" s="153">
        <v>0</v>
      </c>
      <c r="AC13" s="153">
        <v>0</v>
      </c>
      <c r="AD13" s="153">
        <v>300</v>
      </c>
      <c r="AE13" s="377"/>
      <c r="AF13" s="193">
        <v>200</v>
      </c>
      <c r="AG13" s="377">
        <f t="shared" si="10"/>
        <v>0</v>
      </c>
      <c r="AH13" s="377">
        <f t="shared" si="11"/>
        <v>0</v>
      </c>
      <c r="AI13" s="377">
        <v>0</v>
      </c>
      <c r="AJ13" s="377">
        <v>0</v>
      </c>
      <c r="AK13" s="377">
        <v>0</v>
      </c>
      <c r="AL13" s="377">
        <f t="shared" si="3"/>
        <v>2400</v>
      </c>
      <c r="AM13" s="950">
        <f t="shared" si="12"/>
        <v>0</v>
      </c>
      <c r="AN13" s="377">
        <f t="shared" si="13"/>
        <v>0</v>
      </c>
      <c r="AO13" s="377">
        <f t="shared" si="14"/>
        <v>0</v>
      </c>
      <c r="AP13" s="377">
        <v>0</v>
      </c>
      <c r="AQ13" s="377">
        <v>0</v>
      </c>
      <c r="AR13" s="377">
        <f t="shared" si="15"/>
        <v>0</v>
      </c>
      <c r="AS13" s="377">
        <f t="shared" si="8"/>
        <v>2400</v>
      </c>
      <c r="AT13" s="594"/>
      <c r="AU13" s="215" t="s">
        <v>72</v>
      </c>
    </row>
    <row r="14" ht="30" customHeight="1" spans="1:47">
      <c r="A14" s="790">
        <f t="shared" si="9"/>
        <v>12</v>
      </c>
      <c r="B14" s="310" t="s">
        <v>1488</v>
      </c>
      <c r="C14" s="912" t="s">
        <v>425</v>
      </c>
      <c r="D14" s="913">
        <v>44998</v>
      </c>
      <c r="E14" s="914" t="s">
        <v>53</v>
      </c>
      <c r="F14" s="728">
        <v>31</v>
      </c>
      <c r="G14" s="915">
        <v>0</v>
      </c>
      <c r="H14" s="915">
        <v>0</v>
      </c>
      <c r="I14" s="915">
        <v>0</v>
      </c>
      <c r="J14" s="915">
        <v>0</v>
      </c>
      <c r="K14" s="915">
        <v>0</v>
      </c>
      <c r="L14" s="915">
        <v>0</v>
      </c>
      <c r="M14" s="915">
        <v>0</v>
      </c>
      <c r="N14" s="915">
        <v>0</v>
      </c>
      <c r="O14" s="915">
        <v>0</v>
      </c>
      <c r="P14" s="915">
        <v>0</v>
      </c>
      <c r="Q14" s="915" t="s">
        <v>54</v>
      </c>
      <c r="R14" s="915">
        <v>0</v>
      </c>
      <c r="S14" s="915">
        <v>0</v>
      </c>
      <c r="T14" s="915">
        <v>0</v>
      </c>
      <c r="U14" s="936"/>
      <c r="V14" s="193">
        <v>200</v>
      </c>
      <c r="W14" s="934">
        <v>2000</v>
      </c>
      <c r="X14" s="153">
        <v>1200</v>
      </c>
      <c r="Y14" s="153">
        <v>200</v>
      </c>
      <c r="Z14" s="153">
        <v>300</v>
      </c>
      <c r="AA14" s="153">
        <v>0</v>
      </c>
      <c r="AB14" s="153">
        <v>0</v>
      </c>
      <c r="AC14" s="153">
        <v>0</v>
      </c>
      <c r="AD14" s="153">
        <v>300</v>
      </c>
      <c r="AE14" s="377"/>
      <c r="AF14" s="193">
        <v>200</v>
      </c>
      <c r="AG14" s="377">
        <f t="shared" si="10"/>
        <v>0</v>
      </c>
      <c r="AH14" s="377">
        <f t="shared" si="11"/>
        <v>0</v>
      </c>
      <c r="AI14" s="377">
        <v>0</v>
      </c>
      <c r="AJ14" s="377">
        <v>0</v>
      </c>
      <c r="AK14" s="377">
        <v>0</v>
      </c>
      <c r="AL14" s="377">
        <f t="shared" si="3"/>
        <v>2200</v>
      </c>
      <c r="AM14" s="950">
        <f t="shared" si="12"/>
        <v>0</v>
      </c>
      <c r="AN14" s="377">
        <f t="shared" si="13"/>
        <v>0</v>
      </c>
      <c r="AO14" s="377">
        <f t="shared" si="14"/>
        <v>0</v>
      </c>
      <c r="AP14" s="377">
        <v>0</v>
      </c>
      <c r="AQ14" s="377">
        <v>0</v>
      </c>
      <c r="AR14" s="377">
        <f t="shared" si="15"/>
        <v>0</v>
      </c>
      <c r="AS14" s="377">
        <f t="shared" si="8"/>
        <v>2200</v>
      </c>
      <c r="AT14" s="594"/>
      <c r="AU14" s="215" t="s">
        <v>72</v>
      </c>
    </row>
    <row r="15" ht="30" customHeight="1" spans="1:47">
      <c r="A15" s="790">
        <f t="shared" si="9"/>
        <v>13</v>
      </c>
      <c r="B15" s="916" t="s">
        <v>1489</v>
      </c>
      <c r="C15" s="193" t="s">
        <v>425</v>
      </c>
      <c r="D15" s="917">
        <v>45078</v>
      </c>
      <c r="E15" s="914" t="s">
        <v>53</v>
      </c>
      <c r="F15" s="728">
        <v>31</v>
      </c>
      <c r="G15" s="918">
        <v>0</v>
      </c>
      <c r="H15" s="918">
        <v>0</v>
      </c>
      <c r="I15" s="918">
        <v>0</v>
      </c>
      <c r="J15" s="918">
        <v>0</v>
      </c>
      <c r="K15" s="918">
        <v>0</v>
      </c>
      <c r="L15" s="918">
        <v>0</v>
      </c>
      <c r="M15" s="918">
        <v>0</v>
      </c>
      <c r="N15" s="918">
        <v>0</v>
      </c>
      <c r="O15" s="918">
        <v>0</v>
      </c>
      <c r="P15" s="918">
        <v>0</v>
      </c>
      <c r="Q15" s="937" t="s">
        <v>54</v>
      </c>
      <c r="R15" s="915">
        <v>0</v>
      </c>
      <c r="S15" s="915">
        <v>0</v>
      </c>
      <c r="T15" s="915">
        <v>0</v>
      </c>
      <c r="U15" s="193"/>
      <c r="V15" s="193">
        <v>200</v>
      </c>
      <c r="W15" s="934">
        <v>2050</v>
      </c>
      <c r="X15" s="153">
        <v>1200</v>
      </c>
      <c r="Y15" s="153">
        <v>200</v>
      </c>
      <c r="Z15" s="153">
        <v>300</v>
      </c>
      <c r="AA15" s="153">
        <v>50</v>
      </c>
      <c r="AB15" s="153">
        <v>0</v>
      </c>
      <c r="AC15" s="153">
        <v>0</v>
      </c>
      <c r="AD15" s="153">
        <v>300</v>
      </c>
      <c r="AE15" s="377"/>
      <c r="AF15" s="193">
        <v>200</v>
      </c>
      <c r="AG15" s="377">
        <f t="shared" si="10"/>
        <v>0</v>
      </c>
      <c r="AH15" s="377">
        <f t="shared" si="11"/>
        <v>0</v>
      </c>
      <c r="AI15" s="377">
        <v>0</v>
      </c>
      <c r="AJ15" s="377">
        <v>0</v>
      </c>
      <c r="AK15" s="377">
        <v>0</v>
      </c>
      <c r="AL15" s="377">
        <f t="shared" si="3"/>
        <v>2250</v>
      </c>
      <c r="AM15" s="950">
        <f t="shared" si="12"/>
        <v>0</v>
      </c>
      <c r="AN15" s="377">
        <f t="shared" si="13"/>
        <v>0</v>
      </c>
      <c r="AO15" s="377">
        <f t="shared" si="14"/>
        <v>0</v>
      </c>
      <c r="AP15" s="377">
        <v>0</v>
      </c>
      <c r="AQ15" s="377">
        <v>0</v>
      </c>
      <c r="AR15" s="377">
        <f t="shared" si="15"/>
        <v>0</v>
      </c>
      <c r="AS15" s="377">
        <f t="shared" ref="AS15:AS41" si="16">AL15-AR15</f>
        <v>2250</v>
      </c>
      <c r="AT15" s="594"/>
      <c r="AU15" s="215" t="s">
        <v>72</v>
      </c>
    </row>
    <row r="16" ht="30" customHeight="1" spans="1:47">
      <c r="A16" s="790">
        <f t="shared" si="9"/>
        <v>14</v>
      </c>
      <c r="B16" s="916" t="s">
        <v>1490</v>
      </c>
      <c r="C16" s="193" t="s">
        <v>425</v>
      </c>
      <c r="D16" s="917">
        <v>45086</v>
      </c>
      <c r="E16" s="914" t="s">
        <v>53</v>
      </c>
      <c r="F16" s="728">
        <v>31</v>
      </c>
      <c r="G16" s="918">
        <v>0</v>
      </c>
      <c r="H16" s="918">
        <v>0</v>
      </c>
      <c r="I16" s="918">
        <v>0</v>
      </c>
      <c r="J16" s="918">
        <v>0</v>
      </c>
      <c r="K16" s="918">
        <v>0</v>
      </c>
      <c r="L16" s="918">
        <v>0</v>
      </c>
      <c r="M16" s="918">
        <v>0</v>
      </c>
      <c r="N16" s="918">
        <v>0</v>
      </c>
      <c r="O16" s="918">
        <v>0</v>
      </c>
      <c r="P16" s="918">
        <v>0</v>
      </c>
      <c r="Q16" s="937" t="s">
        <v>54</v>
      </c>
      <c r="R16" s="915">
        <v>0</v>
      </c>
      <c r="S16" s="915">
        <v>0</v>
      </c>
      <c r="T16" s="915">
        <v>0</v>
      </c>
      <c r="U16" s="193"/>
      <c r="V16" s="193">
        <v>200</v>
      </c>
      <c r="W16" s="934">
        <v>2000</v>
      </c>
      <c r="X16" s="153">
        <v>1200</v>
      </c>
      <c r="Y16" s="153">
        <v>200</v>
      </c>
      <c r="Z16" s="153">
        <v>300</v>
      </c>
      <c r="AA16" s="153">
        <v>0</v>
      </c>
      <c r="AB16" s="153">
        <v>0</v>
      </c>
      <c r="AC16" s="153">
        <v>0</v>
      </c>
      <c r="AD16" s="153">
        <v>300</v>
      </c>
      <c r="AE16" s="377"/>
      <c r="AF16" s="193">
        <v>200</v>
      </c>
      <c r="AG16" s="377">
        <f t="shared" si="10"/>
        <v>0</v>
      </c>
      <c r="AH16" s="377">
        <f t="shared" si="11"/>
        <v>0</v>
      </c>
      <c r="AI16" s="377">
        <v>0</v>
      </c>
      <c r="AJ16" s="377">
        <v>0</v>
      </c>
      <c r="AK16" s="377">
        <v>0</v>
      </c>
      <c r="AL16" s="377">
        <f t="shared" si="3"/>
        <v>2200</v>
      </c>
      <c r="AM16" s="950">
        <f t="shared" si="12"/>
        <v>0</v>
      </c>
      <c r="AN16" s="377">
        <f t="shared" si="13"/>
        <v>0</v>
      </c>
      <c r="AO16" s="377">
        <f t="shared" si="14"/>
        <v>0</v>
      </c>
      <c r="AP16" s="377">
        <v>0</v>
      </c>
      <c r="AQ16" s="377">
        <v>0</v>
      </c>
      <c r="AR16" s="377">
        <f t="shared" si="15"/>
        <v>0</v>
      </c>
      <c r="AS16" s="377">
        <f t="shared" si="16"/>
        <v>2200</v>
      </c>
      <c r="AT16" s="594"/>
      <c r="AU16" s="215" t="s">
        <v>72</v>
      </c>
    </row>
    <row r="17" ht="30" customHeight="1" spans="1:47">
      <c r="A17" s="790">
        <f t="shared" si="9"/>
        <v>15</v>
      </c>
      <c r="B17" s="916" t="s">
        <v>1491</v>
      </c>
      <c r="C17" s="193" t="s">
        <v>462</v>
      </c>
      <c r="D17" s="917">
        <v>45132</v>
      </c>
      <c r="E17" s="914" t="s">
        <v>53</v>
      </c>
      <c r="F17" s="728">
        <v>31</v>
      </c>
      <c r="G17" s="918">
        <v>0</v>
      </c>
      <c r="H17" s="918">
        <v>0</v>
      </c>
      <c r="I17" s="918">
        <v>0</v>
      </c>
      <c r="J17" s="918">
        <v>0</v>
      </c>
      <c r="K17" s="918">
        <v>0</v>
      </c>
      <c r="L17" s="918">
        <v>0</v>
      </c>
      <c r="M17" s="918">
        <v>0</v>
      </c>
      <c r="N17" s="918">
        <v>0</v>
      </c>
      <c r="O17" s="918">
        <v>0</v>
      </c>
      <c r="P17" s="918">
        <v>0</v>
      </c>
      <c r="Q17" s="937" t="s">
        <v>54</v>
      </c>
      <c r="R17" s="915">
        <v>0</v>
      </c>
      <c r="S17" s="915">
        <v>0</v>
      </c>
      <c r="T17" s="915">
        <v>0</v>
      </c>
      <c r="U17" s="193"/>
      <c r="V17" s="193">
        <v>200</v>
      </c>
      <c r="W17" s="934">
        <v>2200</v>
      </c>
      <c r="X17" s="153">
        <v>1400</v>
      </c>
      <c r="Y17" s="153">
        <v>200</v>
      </c>
      <c r="Z17" s="153">
        <v>300</v>
      </c>
      <c r="AA17" s="153">
        <v>0</v>
      </c>
      <c r="AB17" s="153">
        <v>0</v>
      </c>
      <c r="AC17" s="153">
        <v>0</v>
      </c>
      <c r="AD17" s="153">
        <v>300</v>
      </c>
      <c r="AE17" s="377"/>
      <c r="AF17" s="193">
        <v>200</v>
      </c>
      <c r="AG17" s="377">
        <f t="shared" si="10"/>
        <v>0</v>
      </c>
      <c r="AH17" s="377">
        <f t="shared" si="11"/>
        <v>0</v>
      </c>
      <c r="AI17" s="377">
        <v>0</v>
      </c>
      <c r="AJ17" s="377">
        <v>0</v>
      </c>
      <c r="AK17" s="377">
        <v>0</v>
      </c>
      <c r="AL17" s="377">
        <f t="shared" si="3"/>
        <v>2400</v>
      </c>
      <c r="AM17" s="950">
        <f t="shared" si="12"/>
        <v>0</v>
      </c>
      <c r="AN17" s="377">
        <f t="shared" si="13"/>
        <v>0</v>
      </c>
      <c r="AO17" s="377">
        <f t="shared" si="14"/>
        <v>0</v>
      </c>
      <c r="AP17" s="377">
        <v>0</v>
      </c>
      <c r="AQ17" s="377">
        <v>0</v>
      </c>
      <c r="AR17" s="377">
        <f t="shared" si="15"/>
        <v>0</v>
      </c>
      <c r="AS17" s="377">
        <f t="shared" si="16"/>
        <v>2400</v>
      </c>
      <c r="AT17" s="594"/>
      <c r="AU17" s="215" t="s">
        <v>72</v>
      </c>
    </row>
    <row r="18" ht="48" customHeight="1" spans="1:47">
      <c r="A18" s="790">
        <f t="shared" si="9"/>
        <v>16</v>
      </c>
      <c r="B18" s="916" t="s">
        <v>1492</v>
      </c>
      <c r="C18" s="824" t="s">
        <v>462</v>
      </c>
      <c r="D18" s="919">
        <v>45225</v>
      </c>
      <c r="E18" s="914" t="s">
        <v>53</v>
      </c>
      <c r="F18" s="728">
        <v>31</v>
      </c>
      <c r="G18" s="920">
        <v>0</v>
      </c>
      <c r="H18" s="920">
        <v>0</v>
      </c>
      <c r="I18" s="920">
        <v>0</v>
      </c>
      <c r="J18" s="920">
        <v>0</v>
      </c>
      <c r="K18" s="920">
        <v>0</v>
      </c>
      <c r="L18" s="920">
        <v>0</v>
      </c>
      <c r="M18" s="920">
        <v>0</v>
      </c>
      <c r="N18" s="920">
        <v>0</v>
      </c>
      <c r="O18" s="920">
        <v>0</v>
      </c>
      <c r="P18" s="920">
        <v>0</v>
      </c>
      <c r="Q18" s="937" t="s">
        <v>54</v>
      </c>
      <c r="R18" s="920">
        <v>0</v>
      </c>
      <c r="S18" s="920">
        <v>0</v>
      </c>
      <c r="T18" s="920">
        <v>0</v>
      </c>
      <c r="U18" s="938" t="s">
        <v>1493</v>
      </c>
      <c r="V18" s="193">
        <v>200</v>
      </c>
      <c r="W18" s="934">
        <v>2300</v>
      </c>
      <c r="X18" s="153">
        <v>1400</v>
      </c>
      <c r="Y18" s="153">
        <v>200</v>
      </c>
      <c r="Z18" s="153">
        <v>300</v>
      </c>
      <c r="AA18" s="153">
        <v>50</v>
      </c>
      <c r="AB18" s="153">
        <v>0</v>
      </c>
      <c r="AC18" s="153">
        <v>50</v>
      </c>
      <c r="AD18" s="153">
        <v>300</v>
      </c>
      <c r="AE18" s="377"/>
      <c r="AF18" s="193">
        <v>200</v>
      </c>
      <c r="AG18" s="377">
        <f t="shared" si="10"/>
        <v>0</v>
      </c>
      <c r="AH18" s="377">
        <f t="shared" si="11"/>
        <v>0</v>
      </c>
      <c r="AI18" s="377">
        <v>0</v>
      </c>
      <c r="AJ18" s="377">
        <v>0</v>
      </c>
      <c r="AK18" s="377">
        <v>0</v>
      </c>
      <c r="AL18" s="377">
        <f t="shared" si="3"/>
        <v>2500</v>
      </c>
      <c r="AM18" s="950">
        <f t="shared" si="12"/>
        <v>0</v>
      </c>
      <c r="AN18" s="377">
        <f t="shared" si="13"/>
        <v>0</v>
      </c>
      <c r="AO18" s="377">
        <f t="shared" si="14"/>
        <v>0</v>
      </c>
      <c r="AP18" s="377">
        <v>0</v>
      </c>
      <c r="AQ18" s="377">
        <v>0</v>
      </c>
      <c r="AR18" s="377">
        <f t="shared" si="15"/>
        <v>0</v>
      </c>
      <c r="AS18" s="377">
        <f t="shared" si="16"/>
        <v>2500</v>
      </c>
      <c r="AT18" s="594"/>
      <c r="AU18" s="215" t="s">
        <v>72</v>
      </c>
    </row>
    <row r="19" ht="39" customHeight="1" spans="1:47">
      <c r="A19" s="790">
        <f t="shared" si="9"/>
        <v>17</v>
      </c>
      <c r="B19" s="872" t="s">
        <v>1494</v>
      </c>
      <c r="C19" s="908" t="s">
        <v>353</v>
      </c>
      <c r="D19" s="909">
        <v>45234</v>
      </c>
      <c r="E19" s="921" t="s">
        <v>202</v>
      </c>
      <c r="F19" s="728">
        <v>11</v>
      </c>
      <c r="G19" s="215">
        <v>0</v>
      </c>
      <c r="H19" s="215">
        <v>0</v>
      </c>
      <c r="I19" s="215">
        <v>0</v>
      </c>
      <c r="J19" s="215">
        <v>0</v>
      </c>
      <c r="K19" s="215">
        <v>0</v>
      </c>
      <c r="L19" s="215">
        <v>0</v>
      </c>
      <c r="M19" s="215">
        <v>0</v>
      </c>
      <c r="N19" s="215">
        <v>0</v>
      </c>
      <c r="O19" s="215">
        <v>0</v>
      </c>
      <c r="P19" s="215">
        <v>0</v>
      </c>
      <c r="Q19" s="939" t="s">
        <v>1495</v>
      </c>
      <c r="R19" s="215">
        <v>0</v>
      </c>
      <c r="S19" s="215">
        <v>0</v>
      </c>
      <c r="T19" s="933">
        <v>0</v>
      </c>
      <c r="U19" s="317"/>
      <c r="V19" s="193">
        <v>0</v>
      </c>
      <c r="W19" s="934">
        <v>2800</v>
      </c>
      <c r="X19" s="153">
        <f>(W19/31*11)</f>
        <v>993.548387096774</v>
      </c>
      <c r="Y19" s="153">
        <v>0</v>
      </c>
      <c r="Z19" s="153">
        <v>0</v>
      </c>
      <c r="AA19" s="153">
        <v>0</v>
      </c>
      <c r="AB19" s="153">
        <v>0</v>
      </c>
      <c r="AC19" s="153">
        <v>0</v>
      </c>
      <c r="AD19" s="153">
        <v>0</v>
      </c>
      <c r="AE19" s="377"/>
      <c r="AF19" s="193">
        <v>0</v>
      </c>
      <c r="AG19" s="377">
        <f t="shared" si="10"/>
        <v>0</v>
      </c>
      <c r="AH19" s="377">
        <f t="shared" si="11"/>
        <v>0</v>
      </c>
      <c r="AI19" s="377">
        <v>0</v>
      </c>
      <c r="AJ19" s="377">
        <v>0</v>
      </c>
      <c r="AK19" s="377">
        <v>0</v>
      </c>
      <c r="AL19" s="377">
        <f t="shared" si="3"/>
        <v>993.548387096774</v>
      </c>
      <c r="AM19" s="950">
        <f t="shared" si="12"/>
        <v>0</v>
      </c>
      <c r="AN19" s="377">
        <f t="shared" si="13"/>
        <v>0</v>
      </c>
      <c r="AO19" s="377">
        <f t="shared" si="14"/>
        <v>0</v>
      </c>
      <c r="AP19" s="377">
        <v>0</v>
      </c>
      <c r="AQ19" s="377">
        <v>0</v>
      </c>
      <c r="AR19" s="377">
        <f t="shared" si="15"/>
        <v>0</v>
      </c>
      <c r="AS19" s="377">
        <f t="shared" si="16"/>
        <v>993.548387096774</v>
      </c>
      <c r="AT19" s="594"/>
      <c r="AU19" s="939" t="s">
        <v>1496</v>
      </c>
    </row>
    <row r="20" ht="44" customHeight="1" spans="1:47">
      <c r="A20" s="790">
        <f t="shared" ref="A20:A40" si="17">ROW()-2</f>
        <v>18</v>
      </c>
      <c r="B20" s="916" t="s">
        <v>1497</v>
      </c>
      <c r="C20" s="193" t="s">
        <v>341</v>
      </c>
      <c r="D20" s="917">
        <v>45245</v>
      </c>
      <c r="E20" s="910" t="s">
        <v>53</v>
      </c>
      <c r="F20" s="728">
        <v>31</v>
      </c>
      <c r="G20" s="918">
        <v>0</v>
      </c>
      <c r="H20" s="918">
        <v>0</v>
      </c>
      <c r="I20" s="918">
        <v>0</v>
      </c>
      <c r="J20" s="918">
        <v>0</v>
      </c>
      <c r="K20" s="918">
        <v>0</v>
      </c>
      <c r="L20" s="918">
        <v>0</v>
      </c>
      <c r="M20" s="918">
        <v>0</v>
      </c>
      <c r="N20" s="918">
        <v>0</v>
      </c>
      <c r="O20" s="918">
        <v>0</v>
      </c>
      <c r="P20" s="918">
        <v>0</v>
      </c>
      <c r="Q20" s="937" t="s">
        <v>54</v>
      </c>
      <c r="R20" s="918">
        <v>0</v>
      </c>
      <c r="S20" s="918">
        <v>0</v>
      </c>
      <c r="T20" s="918">
        <v>0</v>
      </c>
      <c r="U20" s="892" t="s">
        <v>1498</v>
      </c>
      <c r="V20" s="193">
        <v>200</v>
      </c>
      <c r="W20" s="934">
        <v>2300</v>
      </c>
      <c r="X20" s="153">
        <v>1400</v>
      </c>
      <c r="Y20" s="153">
        <v>200</v>
      </c>
      <c r="Z20" s="153">
        <v>300</v>
      </c>
      <c r="AA20" s="153">
        <v>50</v>
      </c>
      <c r="AB20" s="153">
        <v>0</v>
      </c>
      <c r="AC20" s="153">
        <v>50</v>
      </c>
      <c r="AD20" s="153">
        <v>300</v>
      </c>
      <c r="AE20" s="377"/>
      <c r="AF20" s="193">
        <v>200</v>
      </c>
      <c r="AG20" s="377">
        <f t="shared" ref="AG20:AG39" si="18">L20</f>
        <v>0</v>
      </c>
      <c r="AH20" s="377">
        <f t="shared" ref="AH20:AH39" si="19">T20</f>
        <v>0</v>
      </c>
      <c r="AI20" s="377">
        <v>0</v>
      </c>
      <c r="AJ20" s="377">
        <v>0</v>
      </c>
      <c r="AK20" s="377">
        <v>0</v>
      </c>
      <c r="AL20" s="377">
        <f t="shared" si="3"/>
        <v>2500</v>
      </c>
      <c r="AM20" s="950">
        <f t="shared" ref="AM20:AM41" si="20">H20</f>
        <v>0</v>
      </c>
      <c r="AN20" s="377">
        <f t="shared" si="13"/>
        <v>0</v>
      </c>
      <c r="AO20" s="377">
        <f t="shared" ref="AO20:AO41" si="21">G20*2</f>
        <v>0</v>
      </c>
      <c r="AP20" s="377">
        <v>0</v>
      </c>
      <c r="AQ20" s="377">
        <v>0</v>
      </c>
      <c r="AR20" s="377">
        <f t="shared" ref="AR20:AR39" si="22">SUM(AN20:AQ20)</f>
        <v>0</v>
      </c>
      <c r="AS20" s="377">
        <f t="shared" si="16"/>
        <v>2500</v>
      </c>
      <c r="AT20" s="594"/>
      <c r="AU20" s="215" t="s">
        <v>72</v>
      </c>
    </row>
    <row r="21" ht="30" customHeight="1" spans="1:47">
      <c r="A21" s="790">
        <f t="shared" si="17"/>
        <v>19</v>
      </c>
      <c r="B21" s="916" t="s">
        <v>1499</v>
      </c>
      <c r="C21" s="193" t="s">
        <v>353</v>
      </c>
      <c r="D21" s="917">
        <v>45245</v>
      </c>
      <c r="E21" s="910" t="s">
        <v>53</v>
      </c>
      <c r="F21" s="728">
        <v>31</v>
      </c>
      <c r="G21" s="918">
        <v>0</v>
      </c>
      <c r="H21" s="918">
        <v>0</v>
      </c>
      <c r="I21" s="918">
        <v>0</v>
      </c>
      <c r="J21" s="918">
        <v>0</v>
      </c>
      <c r="K21" s="918">
        <v>0</v>
      </c>
      <c r="L21" s="918">
        <v>0</v>
      </c>
      <c r="M21" s="918">
        <v>1</v>
      </c>
      <c r="N21" s="918">
        <v>0</v>
      </c>
      <c r="O21" s="918">
        <v>0</v>
      </c>
      <c r="P21" s="918">
        <v>1</v>
      </c>
      <c r="Q21" s="937" t="s">
        <v>54</v>
      </c>
      <c r="R21" s="918">
        <v>0</v>
      </c>
      <c r="S21" s="918">
        <v>0</v>
      </c>
      <c r="T21" s="918">
        <v>0</v>
      </c>
      <c r="U21" s="193"/>
      <c r="V21" s="193">
        <v>200</v>
      </c>
      <c r="W21" s="934">
        <v>2100</v>
      </c>
      <c r="X21" s="153">
        <v>1400</v>
      </c>
      <c r="Y21" s="153">
        <v>100</v>
      </c>
      <c r="Z21" s="153">
        <v>100</v>
      </c>
      <c r="AA21" s="153">
        <v>0</v>
      </c>
      <c r="AB21" s="153">
        <v>100</v>
      </c>
      <c r="AC21" s="153">
        <v>100</v>
      </c>
      <c r="AD21" s="153">
        <v>300</v>
      </c>
      <c r="AE21" s="377"/>
      <c r="AF21" s="193">
        <v>200</v>
      </c>
      <c r="AG21" s="377">
        <f t="shared" si="18"/>
        <v>0</v>
      </c>
      <c r="AH21" s="377">
        <f t="shared" si="19"/>
        <v>0</v>
      </c>
      <c r="AI21" s="377">
        <v>0</v>
      </c>
      <c r="AJ21" s="377">
        <v>0</v>
      </c>
      <c r="AK21" s="377">
        <v>0</v>
      </c>
      <c r="AL21" s="377">
        <f t="shared" si="3"/>
        <v>2300</v>
      </c>
      <c r="AM21" s="950">
        <f t="shared" si="20"/>
        <v>0</v>
      </c>
      <c r="AN21" s="377">
        <f t="shared" si="13"/>
        <v>0</v>
      </c>
      <c r="AO21" s="377">
        <f t="shared" si="21"/>
        <v>0</v>
      </c>
      <c r="AP21" s="377">
        <v>0</v>
      </c>
      <c r="AQ21" s="377">
        <v>0</v>
      </c>
      <c r="AR21" s="377">
        <f t="shared" si="22"/>
        <v>0</v>
      </c>
      <c r="AS21" s="377">
        <f t="shared" si="16"/>
        <v>2300</v>
      </c>
      <c r="AT21" s="594"/>
      <c r="AU21" s="215" t="s">
        <v>72</v>
      </c>
    </row>
    <row r="22" ht="30" customHeight="1" spans="1:47">
      <c r="A22" s="790">
        <f t="shared" si="17"/>
        <v>20</v>
      </c>
      <c r="B22" s="916" t="s">
        <v>1500</v>
      </c>
      <c r="C22" s="193" t="s">
        <v>341</v>
      </c>
      <c r="D22" s="917">
        <v>45245</v>
      </c>
      <c r="E22" s="910" t="s">
        <v>53</v>
      </c>
      <c r="F22" s="728">
        <v>31</v>
      </c>
      <c r="G22" s="918">
        <v>0</v>
      </c>
      <c r="H22" s="918">
        <v>0</v>
      </c>
      <c r="I22" s="918">
        <v>0</v>
      </c>
      <c r="J22" s="918">
        <v>0</v>
      </c>
      <c r="K22" s="918">
        <v>0</v>
      </c>
      <c r="L22" s="918">
        <v>0</v>
      </c>
      <c r="M22" s="918">
        <v>1</v>
      </c>
      <c r="N22" s="918">
        <v>0</v>
      </c>
      <c r="O22" s="918">
        <v>0</v>
      </c>
      <c r="P22" s="918">
        <v>1</v>
      </c>
      <c r="Q22" s="937" t="s">
        <v>54</v>
      </c>
      <c r="R22" s="918">
        <v>0</v>
      </c>
      <c r="S22" s="918">
        <v>0</v>
      </c>
      <c r="T22" s="918">
        <v>0</v>
      </c>
      <c r="U22" s="193"/>
      <c r="V22" s="193">
        <v>200</v>
      </c>
      <c r="W22" s="940">
        <v>2100</v>
      </c>
      <c r="X22" s="377">
        <v>1400</v>
      </c>
      <c r="Y22" s="199">
        <v>100</v>
      </c>
      <c r="Z22" s="199">
        <v>100</v>
      </c>
      <c r="AA22" s="199">
        <v>0</v>
      </c>
      <c r="AB22" s="199">
        <v>100</v>
      </c>
      <c r="AC22" s="199">
        <v>100</v>
      </c>
      <c r="AD22" s="199">
        <v>300</v>
      </c>
      <c r="AE22" s="377"/>
      <c r="AF22" s="193">
        <v>200</v>
      </c>
      <c r="AG22" s="377">
        <f t="shared" si="18"/>
        <v>0</v>
      </c>
      <c r="AH22" s="377">
        <f t="shared" si="19"/>
        <v>0</v>
      </c>
      <c r="AI22" s="377">
        <v>0</v>
      </c>
      <c r="AJ22" s="377">
        <v>0</v>
      </c>
      <c r="AK22" s="377">
        <v>0</v>
      </c>
      <c r="AL22" s="377">
        <f t="shared" si="3"/>
        <v>2300</v>
      </c>
      <c r="AM22" s="950">
        <f t="shared" si="20"/>
        <v>0</v>
      </c>
      <c r="AN22" s="377">
        <f t="shared" si="13"/>
        <v>0</v>
      </c>
      <c r="AO22" s="377">
        <f t="shared" si="21"/>
        <v>0</v>
      </c>
      <c r="AP22" s="377">
        <v>0</v>
      </c>
      <c r="AQ22" s="377">
        <v>0</v>
      </c>
      <c r="AR22" s="377">
        <f t="shared" si="22"/>
        <v>0</v>
      </c>
      <c r="AS22" s="377">
        <f t="shared" si="16"/>
        <v>2300</v>
      </c>
      <c r="AT22" s="594"/>
      <c r="AU22" s="215" t="s">
        <v>72</v>
      </c>
    </row>
    <row r="23" ht="30" customHeight="1" spans="1:47">
      <c r="A23" s="790">
        <f t="shared" si="17"/>
        <v>21</v>
      </c>
      <c r="B23" s="916" t="s">
        <v>1501</v>
      </c>
      <c r="C23" s="193" t="s">
        <v>341</v>
      </c>
      <c r="D23" s="917">
        <v>45245</v>
      </c>
      <c r="E23" s="910" t="s">
        <v>53</v>
      </c>
      <c r="F23" s="728">
        <v>31</v>
      </c>
      <c r="G23" s="918">
        <v>0</v>
      </c>
      <c r="H23" s="918">
        <v>0</v>
      </c>
      <c r="I23" s="918">
        <v>0</v>
      </c>
      <c r="J23" s="918">
        <v>0</v>
      </c>
      <c r="K23" s="918">
        <v>0</v>
      </c>
      <c r="L23" s="918">
        <v>0</v>
      </c>
      <c r="M23" s="918">
        <v>0</v>
      </c>
      <c r="N23" s="918">
        <v>0</v>
      </c>
      <c r="O23" s="918">
        <v>0</v>
      </c>
      <c r="P23" s="918">
        <v>0</v>
      </c>
      <c r="Q23" s="937" t="s">
        <v>54</v>
      </c>
      <c r="R23" s="918">
        <v>0</v>
      </c>
      <c r="S23" s="918">
        <v>0</v>
      </c>
      <c r="T23" s="918">
        <v>0</v>
      </c>
      <c r="U23" s="193"/>
      <c r="V23" s="193">
        <v>200</v>
      </c>
      <c r="W23" s="940">
        <v>2100</v>
      </c>
      <c r="X23" s="377">
        <v>1400</v>
      </c>
      <c r="Y23" s="199">
        <v>100</v>
      </c>
      <c r="Z23" s="199">
        <v>100</v>
      </c>
      <c r="AA23" s="199">
        <v>0</v>
      </c>
      <c r="AB23" s="199">
        <v>100</v>
      </c>
      <c r="AC23" s="199">
        <v>100</v>
      </c>
      <c r="AD23" s="199">
        <v>300</v>
      </c>
      <c r="AE23" s="377"/>
      <c r="AF23" s="193">
        <v>200</v>
      </c>
      <c r="AG23" s="377">
        <f t="shared" si="18"/>
        <v>0</v>
      </c>
      <c r="AH23" s="377">
        <f t="shared" si="19"/>
        <v>0</v>
      </c>
      <c r="AI23" s="377">
        <v>0</v>
      </c>
      <c r="AJ23" s="377">
        <v>0</v>
      </c>
      <c r="AK23" s="377">
        <v>0</v>
      </c>
      <c r="AL23" s="377">
        <f t="shared" ref="AL23:AL41" si="23">SUM(X23:AK23)</f>
        <v>2300</v>
      </c>
      <c r="AM23" s="950">
        <f t="shared" si="20"/>
        <v>0</v>
      </c>
      <c r="AN23" s="377">
        <f t="shared" si="13"/>
        <v>0</v>
      </c>
      <c r="AO23" s="377">
        <f t="shared" si="21"/>
        <v>0</v>
      </c>
      <c r="AP23" s="377">
        <v>0</v>
      </c>
      <c r="AQ23" s="377">
        <v>0</v>
      </c>
      <c r="AR23" s="377">
        <f t="shared" si="22"/>
        <v>0</v>
      </c>
      <c r="AS23" s="377">
        <f t="shared" si="16"/>
        <v>2300</v>
      </c>
      <c r="AT23" s="594"/>
      <c r="AU23" s="215" t="s">
        <v>72</v>
      </c>
    </row>
    <row r="24" ht="30" customHeight="1" spans="1:47">
      <c r="A24" s="790">
        <f t="shared" si="17"/>
        <v>22</v>
      </c>
      <c r="B24" s="916" t="s">
        <v>1502</v>
      </c>
      <c r="C24" s="193" t="s">
        <v>341</v>
      </c>
      <c r="D24" s="917" t="s">
        <v>1503</v>
      </c>
      <c r="E24" s="910" t="s">
        <v>53</v>
      </c>
      <c r="F24" s="728">
        <v>31</v>
      </c>
      <c r="G24" s="918">
        <v>0</v>
      </c>
      <c r="H24" s="918">
        <v>0</v>
      </c>
      <c r="I24" s="918">
        <v>0</v>
      </c>
      <c r="J24" s="918">
        <v>0</v>
      </c>
      <c r="K24" s="918">
        <v>0</v>
      </c>
      <c r="L24" s="918">
        <v>0</v>
      </c>
      <c r="M24" s="918">
        <v>0</v>
      </c>
      <c r="N24" s="918">
        <v>0</v>
      </c>
      <c r="O24" s="918">
        <v>0</v>
      </c>
      <c r="P24" s="918">
        <v>0</v>
      </c>
      <c r="Q24" s="937" t="s">
        <v>54</v>
      </c>
      <c r="R24" s="918">
        <v>0</v>
      </c>
      <c r="S24" s="918">
        <v>0</v>
      </c>
      <c r="T24" s="918">
        <v>0</v>
      </c>
      <c r="U24" s="193"/>
      <c r="V24" s="193">
        <v>200</v>
      </c>
      <c r="W24" s="934">
        <v>2000</v>
      </c>
      <c r="X24" s="153">
        <v>1200</v>
      </c>
      <c r="Y24" s="153">
        <v>200</v>
      </c>
      <c r="Z24" s="153">
        <v>300</v>
      </c>
      <c r="AA24" s="153">
        <v>0</v>
      </c>
      <c r="AB24" s="153">
        <v>0</v>
      </c>
      <c r="AC24" s="153">
        <v>0</v>
      </c>
      <c r="AD24" s="153">
        <v>300</v>
      </c>
      <c r="AE24" s="377"/>
      <c r="AF24" s="193">
        <v>200</v>
      </c>
      <c r="AG24" s="377">
        <f t="shared" si="18"/>
        <v>0</v>
      </c>
      <c r="AH24" s="377">
        <f t="shared" si="19"/>
        <v>0</v>
      </c>
      <c r="AI24" s="377">
        <v>0</v>
      </c>
      <c r="AJ24" s="377">
        <v>0</v>
      </c>
      <c r="AK24" s="377">
        <v>0</v>
      </c>
      <c r="AL24" s="377">
        <f t="shared" si="23"/>
        <v>2200</v>
      </c>
      <c r="AM24" s="950">
        <f t="shared" si="20"/>
        <v>0</v>
      </c>
      <c r="AN24" s="377">
        <f t="shared" si="13"/>
        <v>0</v>
      </c>
      <c r="AO24" s="377">
        <f t="shared" si="21"/>
        <v>0</v>
      </c>
      <c r="AP24" s="377">
        <v>0</v>
      </c>
      <c r="AQ24" s="377">
        <v>0</v>
      </c>
      <c r="AR24" s="377">
        <f t="shared" si="22"/>
        <v>0</v>
      </c>
      <c r="AS24" s="377">
        <f t="shared" si="16"/>
        <v>2200</v>
      </c>
      <c r="AT24" s="594"/>
      <c r="AU24" s="215" t="s">
        <v>72</v>
      </c>
    </row>
    <row r="25" ht="30" customHeight="1" spans="1:47">
      <c r="A25" s="790">
        <f t="shared" si="17"/>
        <v>23</v>
      </c>
      <c r="B25" s="916" t="s">
        <v>1504</v>
      </c>
      <c r="C25" s="193" t="s">
        <v>341</v>
      </c>
      <c r="D25" s="917" t="s">
        <v>159</v>
      </c>
      <c r="E25" s="921" t="s">
        <v>202</v>
      </c>
      <c r="F25" s="728">
        <v>11</v>
      </c>
      <c r="G25" s="918">
        <v>0</v>
      </c>
      <c r="H25" s="918">
        <v>0</v>
      </c>
      <c r="I25" s="918">
        <v>0</v>
      </c>
      <c r="J25" s="918">
        <v>0</v>
      </c>
      <c r="K25" s="918">
        <v>0</v>
      </c>
      <c r="L25" s="918">
        <v>0</v>
      </c>
      <c r="M25" s="918">
        <v>0</v>
      </c>
      <c r="N25" s="918">
        <v>0</v>
      </c>
      <c r="O25" s="918">
        <v>0</v>
      </c>
      <c r="P25" s="918">
        <v>0</v>
      </c>
      <c r="Q25" s="939" t="s">
        <v>1495</v>
      </c>
      <c r="R25" s="918">
        <v>0</v>
      </c>
      <c r="S25" s="918">
        <v>0</v>
      </c>
      <c r="T25" s="918">
        <v>0</v>
      </c>
      <c r="U25" s="193"/>
      <c r="V25" s="193">
        <v>0</v>
      </c>
      <c r="W25" s="934">
        <v>2000</v>
      </c>
      <c r="X25" s="153">
        <f>(W25/31*11)</f>
        <v>709.677419354839</v>
      </c>
      <c r="Y25" s="153">
        <v>0</v>
      </c>
      <c r="Z25" s="153">
        <v>0</v>
      </c>
      <c r="AA25" s="153">
        <v>0</v>
      </c>
      <c r="AB25" s="153">
        <v>0</v>
      </c>
      <c r="AC25" s="153">
        <v>0</v>
      </c>
      <c r="AD25" s="153">
        <v>0</v>
      </c>
      <c r="AE25" s="377"/>
      <c r="AF25" s="193">
        <v>0</v>
      </c>
      <c r="AG25" s="377">
        <f t="shared" si="18"/>
        <v>0</v>
      </c>
      <c r="AH25" s="377">
        <f t="shared" si="19"/>
        <v>0</v>
      </c>
      <c r="AI25" s="377">
        <v>0</v>
      </c>
      <c r="AJ25" s="377">
        <v>0</v>
      </c>
      <c r="AK25" s="377">
        <v>0</v>
      </c>
      <c r="AL25" s="377">
        <f t="shared" si="23"/>
        <v>709.677419354839</v>
      </c>
      <c r="AM25" s="950">
        <f t="shared" si="20"/>
        <v>0</v>
      </c>
      <c r="AN25" s="377">
        <f t="shared" si="13"/>
        <v>0</v>
      </c>
      <c r="AO25" s="377">
        <f t="shared" si="21"/>
        <v>0</v>
      </c>
      <c r="AP25" s="377">
        <v>0</v>
      </c>
      <c r="AQ25" s="377">
        <v>0</v>
      </c>
      <c r="AR25" s="377">
        <f t="shared" si="22"/>
        <v>0</v>
      </c>
      <c r="AS25" s="377">
        <f t="shared" si="16"/>
        <v>709.677419354839</v>
      </c>
      <c r="AT25" s="594"/>
      <c r="AU25" s="939" t="s">
        <v>1496</v>
      </c>
    </row>
    <row r="26" ht="30" customHeight="1" spans="1:47">
      <c r="A26" s="790">
        <f t="shared" si="17"/>
        <v>24</v>
      </c>
      <c r="B26" s="916" t="s">
        <v>1505</v>
      </c>
      <c r="C26" s="922" t="s">
        <v>1506</v>
      </c>
      <c r="D26" s="923" t="s">
        <v>1507</v>
      </c>
      <c r="E26" s="914" t="s">
        <v>53</v>
      </c>
      <c r="F26" s="728">
        <v>31</v>
      </c>
      <c r="G26" s="920">
        <v>0</v>
      </c>
      <c r="H26" s="920">
        <v>0</v>
      </c>
      <c r="I26" s="920">
        <v>0</v>
      </c>
      <c r="J26" s="920">
        <v>0</v>
      </c>
      <c r="K26" s="920">
        <v>0</v>
      </c>
      <c r="L26" s="920">
        <v>0</v>
      </c>
      <c r="M26" s="920">
        <v>0</v>
      </c>
      <c r="N26" s="920">
        <v>0</v>
      </c>
      <c r="O26" s="920">
        <v>0</v>
      </c>
      <c r="P26" s="920">
        <v>0</v>
      </c>
      <c r="Q26" s="941" t="s">
        <v>54</v>
      </c>
      <c r="R26" s="918">
        <v>0</v>
      </c>
      <c r="S26" s="918">
        <v>0</v>
      </c>
      <c r="T26" s="918">
        <v>0</v>
      </c>
      <c r="U26" s="824"/>
      <c r="V26" s="193">
        <v>200</v>
      </c>
      <c r="W26" s="934">
        <v>3800</v>
      </c>
      <c r="X26" s="153">
        <v>1300</v>
      </c>
      <c r="Y26" s="153">
        <v>800</v>
      </c>
      <c r="Z26" s="153">
        <v>500</v>
      </c>
      <c r="AA26" s="153">
        <v>200</v>
      </c>
      <c r="AB26" s="153">
        <v>200</v>
      </c>
      <c r="AC26" s="153">
        <v>100</v>
      </c>
      <c r="AD26" s="153">
        <v>700</v>
      </c>
      <c r="AE26" s="377"/>
      <c r="AF26" s="193">
        <v>200</v>
      </c>
      <c r="AG26" s="377">
        <f t="shared" si="18"/>
        <v>0</v>
      </c>
      <c r="AH26" s="377">
        <f t="shared" si="19"/>
        <v>0</v>
      </c>
      <c r="AI26" s="377">
        <v>0</v>
      </c>
      <c r="AJ26" s="377">
        <v>0</v>
      </c>
      <c r="AK26" s="377">
        <v>0</v>
      </c>
      <c r="AL26" s="377">
        <f t="shared" si="23"/>
        <v>4000</v>
      </c>
      <c r="AM26" s="950">
        <f t="shared" si="20"/>
        <v>0</v>
      </c>
      <c r="AN26" s="377">
        <f t="shared" si="13"/>
        <v>0</v>
      </c>
      <c r="AO26" s="377">
        <f t="shared" si="21"/>
        <v>0</v>
      </c>
      <c r="AP26" s="377">
        <v>0</v>
      </c>
      <c r="AQ26" s="377">
        <v>0</v>
      </c>
      <c r="AR26" s="377">
        <f t="shared" si="22"/>
        <v>0</v>
      </c>
      <c r="AS26" s="377">
        <f t="shared" si="16"/>
        <v>4000</v>
      </c>
      <c r="AT26" s="594"/>
      <c r="AU26" s="215" t="s">
        <v>72</v>
      </c>
    </row>
    <row r="27" ht="30" customHeight="1" spans="1:47">
      <c r="A27" s="790">
        <f t="shared" si="17"/>
        <v>25</v>
      </c>
      <c r="B27" s="916" t="s">
        <v>1508</v>
      </c>
      <c r="C27" s="824" t="s">
        <v>425</v>
      </c>
      <c r="D27" s="923" t="s">
        <v>646</v>
      </c>
      <c r="E27" s="914" t="s">
        <v>53</v>
      </c>
      <c r="F27" s="728">
        <v>31</v>
      </c>
      <c r="G27" s="920">
        <v>0</v>
      </c>
      <c r="H27" s="920">
        <v>0</v>
      </c>
      <c r="I27" s="920">
        <v>0</v>
      </c>
      <c r="J27" s="920">
        <v>0</v>
      </c>
      <c r="K27" s="920">
        <v>0</v>
      </c>
      <c r="L27" s="920">
        <v>0</v>
      </c>
      <c r="M27" s="920">
        <v>0</v>
      </c>
      <c r="N27" s="920">
        <v>0</v>
      </c>
      <c r="O27" s="920">
        <v>0</v>
      </c>
      <c r="P27" s="920">
        <v>0</v>
      </c>
      <c r="Q27" s="941" t="s">
        <v>54</v>
      </c>
      <c r="R27" s="918">
        <v>0</v>
      </c>
      <c r="S27" s="918">
        <v>0</v>
      </c>
      <c r="T27" s="918">
        <v>0</v>
      </c>
      <c r="U27" s="824"/>
      <c r="V27" s="193">
        <v>200</v>
      </c>
      <c r="W27" s="940">
        <v>2100</v>
      </c>
      <c r="X27" s="377">
        <v>1400</v>
      </c>
      <c r="Y27" s="199">
        <v>100</v>
      </c>
      <c r="Z27" s="199">
        <v>100</v>
      </c>
      <c r="AA27" s="199">
        <v>0</v>
      </c>
      <c r="AB27" s="199">
        <v>100</v>
      </c>
      <c r="AC27" s="199">
        <v>100</v>
      </c>
      <c r="AD27" s="199">
        <v>300</v>
      </c>
      <c r="AE27" s="377"/>
      <c r="AF27" s="193">
        <v>200</v>
      </c>
      <c r="AG27" s="377">
        <f t="shared" si="18"/>
        <v>0</v>
      </c>
      <c r="AH27" s="377">
        <f t="shared" si="19"/>
        <v>0</v>
      </c>
      <c r="AI27" s="377">
        <v>0</v>
      </c>
      <c r="AJ27" s="377">
        <v>0</v>
      </c>
      <c r="AK27" s="377">
        <v>0</v>
      </c>
      <c r="AL27" s="377">
        <f t="shared" si="23"/>
        <v>2300</v>
      </c>
      <c r="AM27" s="950">
        <f t="shared" si="20"/>
        <v>0</v>
      </c>
      <c r="AN27" s="377">
        <f t="shared" ref="AN27:AN34" si="24">W27/F27*AM27</f>
        <v>0</v>
      </c>
      <c r="AO27" s="377">
        <f t="shared" si="21"/>
        <v>0</v>
      </c>
      <c r="AP27" s="377">
        <v>0</v>
      </c>
      <c r="AQ27" s="377">
        <v>0</v>
      </c>
      <c r="AR27" s="377">
        <f t="shared" si="22"/>
        <v>0</v>
      </c>
      <c r="AS27" s="377">
        <f t="shared" si="16"/>
        <v>2300</v>
      </c>
      <c r="AT27" s="594"/>
      <c r="AU27" s="215" t="s">
        <v>72</v>
      </c>
    </row>
    <row r="28" ht="30" customHeight="1" spans="1:47">
      <c r="A28" s="790">
        <f t="shared" si="17"/>
        <v>26</v>
      </c>
      <c r="B28" s="916" t="s">
        <v>1509</v>
      </c>
      <c r="C28" s="824" t="s">
        <v>462</v>
      </c>
      <c r="D28" s="923" t="s">
        <v>1510</v>
      </c>
      <c r="E28" s="914" t="s">
        <v>53</v>
      </c>
      <c r="F28" s="728">
        <v>31</v>
      </c>
      <c r="G28" s="918">
        <v>0</v>
      </c>
      <c r="H28" s="918">
        <v>0</v>
      </c>
      <c r="I28" s="918">
        <v>0</v>
      </c>
      <c r="J28" s="918">
        <v>0</v>
      </c>
      <c r="K28" s="918">
        <v>0</v>
      </c>
      <c r="L28" s="918">
        <v>0</v>
      </c>
      <c r="M28" s="918">
        <v>0</v>
      </c>
      <c r="N28" s="918">
        <v>0</v>
      </c>
      <c r="O28" s="918">
        <v>0</v>
      </c>
      <c r="P28" s="918">
        <v>0</v>
      </c>
      <c r="Q28" s="937" t="s">
        <v>54</v>
      </c>
      <c r="R28" s="918">
        <v>0</v>
      </c>
      <c r="S28" s="918">
        <v>0</v>
      </c>
      <c r="T28" s="918">
        <v>0</v>
      </c>
      <c r="U28" s="942" t="s">
        <v>1511</v>
      </c>
      <c r="V28" s="193">
        <v>200</v>
      </c>
      <c r="W28" s="934">
        <v>2400</v>
      </c>
      <c r="X28" s="153">
        <v>1300</v>
      </c>
      <c r="Y28" s="153">
        <v>200</v>
      </c>
      <c r="Z28" s="153">
        <v>300</v>
      </c>
      <c r="AA28" s="153">
        <v>100</v>
      </c>
      <c r="AB28" s="153">
        <v>100</v>
      </c>
      <c r="AC28" s="153">
        <v>100</v>
      </c>
      <c r="AD28" s="153">
        <v>300</v>
      </c>
      <c r="AE28" s="377"/>
      <c r="AF28" s="193">
        <v>200</v>
      </c>
      <c r="AG28" s="377">
        <f t="shared" si="18"/>
        <v>0</v>
      </c>
      <c r="AH28" s="377">
        <f t="shared" si="19"/>
        <v>0</v>
      </c>
      <c r="AI28" s="377">
        <v>0</v>
      </c>
      <c r="AJ28" s="377">
        <v>0</v>
      </c>
      <c r="AK28" s="377">
        <v>0</v>
      </c>
      <c r="AL28" s="377">
        <f t="shared" si="23"/>
        <v>2600</v>
      </c>
      <c r="AM28" s="950">
        <f t="shared" si="20"/>
        <v>0</v>
      </c>
      <c r="AN28" s="377">
        <f t="shared" si="24"/>
        <v>0</v>
      </c>
      <c r="AO28" s="377">
        <f t="shared" si="21"/>
        <v>0</v>
      </c>
      <c r="AP28" s="377">
        <v>0</v>
      </c>
      <c r="AQ28" s="377">
        <v>0</v>
      </c>
      <c r="AR28" s="377">
        <f t="shared" si="22"/>
        <v>0</v>
      </c>
      <c r="AS28" s="377">
        <f t="shared" si="16"/>
        <v>2600</v>
      </c>
      <c r="AT28" s="594"/>
      <c r="AU28" s="215" t="s">
        <v>72</v>
      </c>
    </row>
    <row r="29" ht="30" customHeight="1" spans="1:47">
      <c r="A29" s="790">
        <f t="shared" si="17"/>
        <v>27</v>
      </c>
      <c r="B29" s="916" t="s">
        <v>1512</v>
      </c>
      <c r="C29" s="824" t="s">
        <v>462</v>
      </c>
      <c r="D29" s="923" t="s">
        <v>1510</v>
      </c>
      <c r="E29" s="914" t="s">
        <v>53</v>
      </c>
      <c r="F29" s="728">
        <v>31</v>
      </c>
      <c r="G29" s="918">
        <v>0</v>
      </c>
      <c r="H29" s="918">
        <v>0</v>
      </c>
      <c r="I29" s="918">
        <v>0</v>
      </c>
      <c r="J29" s="918">
        <v>0</v>
      </c>
      <c r="K29" s="918">
        <v>0</v>
      </c>
      <c r="L29" s="918">
        <v>0</v>
      </c>
      <c r="M29" s="918">
        <v>0</v>
      </c>
      <c r="N29" s="918">
        <v>0</v>
      </c>
      <c r="O29" s="918">
        <v>0</v>
      </c>
      <c r="P29" s="918">
        <v>0</v>
      </c>
      <c r="Q29" s="937" t="s">
        <v>54</v>
      </c>
      <c r="R29" s="918">
        <v>0</v>
      </c>
      <c r="S29" s="918">
        <v>0</v>
      </c>
      <c r="T29" s="918">
        <v>0</v>
      </c>
      <c r="U29" s="924" t="s">
        <v>1513</v>
      </c>
      <c r="V29" s="193">
        <v>200</v>
      </c>
      <c r="W29" s="934">
        <v>2500</v>
      </c>
      <c r="X29" s="153">
        <v>1400</v>
      </c>
      <c r="Y29" s="153">
        <v>200</v>
      </c>
      <c r="Z29" s="153">
        <v>300</v>
      </c>
      <c r="AA29" s="153">
        <v>100</v>
      </c>
      <c r="AB29" s="153">
        <v>100</v>
      </c>
      <c r="AC29" s="153">
        <v>100</v>
      </c>
      <c r="AD29" s="153">
        <v>300</v>
      </c>
      <c r="AE29" s="377"/>
      <c r="AF29" s="193">
        <v>200</v>
      </c>
      <c r="AG29" s="377">
        <f t="shared" si="18"/>
        <v>0</v>
      </c>
      <c r="AH29" s="377">
        <f t="shared" si="19"/>
        <v>0</v>
      </c>
      <c r="AI29" s="377">
        <v>0</v>
      </c>
      <c r="AJ29" s="377">
        <v>0</v>
      </c>
      <c r="AK29" s="377">
        <v>0</v>
      </c>
      <c r="AL29" s="377">
        <f t="shared" si="23"/>
        <v>2700</v>
      </c>
      <c r="AM29" s="950">
        <f t="shared" si="20"/>
        <v>0</v>
      </c>
      <c r="AN29" s="377">
        <f t="shared" si="24"/>
        <v>0</v>
      </c>
      <c r="AO29" s="377">
        <f t="shared" si="21"/>
        <v>0</v>
      </c>
      <c r="AP29" s="377">
        <v>0</v>
      </c>
      <c r="AQ29" s="377">
        <v>0</v>
      </c>
      <c r="AR29" s="377">
        <f t="shared" si="22"/>
        <v>0</v>
      </c>
      <c r="AS29" s="377">
        <f t="shared" si="16"/>
        <v>2700</v>
      </c>
      <c r="AT29" s="594"/>
      <c r="AU29" s="215" t="s">
        <v>72</v>
      </c>
    </row>
    <row r="30" ht="40" customHeight="1" spans="1:47">
      <c r="A30" s="790">
        <f t="shared" si="17"/>
        <v>28</v>
      </c>
      <c r="B30" s="916" t="s">
        <v>1514</v>
      </c>
      <c r="C30" s="193" t="s">
        <v>462</v>
      </c>
      <c r="D30" s="924" t="s">
        <v>1515</v>
      </c>
      <c r="E30" s="914" t="s">
        <v>53</v>
      </c>
      <c r="F30" s="728">
        <v>31</v>
      </c>
      <c r="G30" s="918">
        <v>0</v>
      </c>
      <c r="H30" s="918">
        <v>0</v>
      </c>
      <c r="I30" s="918">
        <v>0</v>
      </c>
      <c r="J30" s="918">
        <v>0</v>
      </c>
      <c r="K30" s="918">
        <v>0</v>
      </c>
      <c r="L30" s="918">
        <v>0</v>
      </c>
      <c r="M30" s="918">
        <v>0</v>
      </c>
      <c r="N30" s="918">
        <v>0</v>
      </c>
      <c r="O30" s="918">
        <v>0</v>
      </c>
      <c r="P30" s="918">
        <v>0</v>
      </c>
      <c r="Q30" s="937" t="s">
        <v>54</v>
      </c>
      <c r="R30" s="918">
        <v>0</v>
      </c>
      <c r="S30" s="918">
        <v>0</v>
      </c>
      <c r="T30" s="918">
        <v>0</v>
      </c>
      <c r="U30" s="943" t="s">
        <v>1516</v>
      </c>
      <c r="V30" s="193">
        <v>200</v>
      </c>
      <c r="W30" s="934">
        <v>2200</v>
      </c>
      <c r="X30" s="153">
        <v>1400</v>
      </c>
      <c r="Y30" s="153">
        <v>200</v>
      </c>
      <c r="Z30" s="153">
        <v>300</v>
      </c>
      <c r="AA30" s="153">
        <v>0</v>
      </c>
      <c r="AB30" s="153">
        <v>0</v>
      </c>
      <c r="AC30" s="153">
        <v>0</v>
      </c>
      <c r="AD30" s="153">
        <v>300</v>
      </c>
      <c r="AE30" s="377"/>
      <c r="AF30" s="193">
        <v>200</v>
      </c>
      <c r="AG30" s="377">
        <f t="shared" si="18"/>
        <v>0</v>
      </c>
      <c r="AH30" s="377">
        <f t="shared" si="19"/>
        <v>0</v>
      </c>
      <c r="AI30" s="377">
        <v>0</v>
      </c>
      <c r="AJ30" s="377">
        <v>0</v>
      </c>
      <c r="AK30" s="377">
        <v>0</v>
      </c>
      <c r="AL30" s="377">
        <f t="shared" si="23"/>
        <v>2400</v>
      </c>
      <c r="AM30" s="950">
        <f t="shared" si="20"/>
        <v>0</v>
      </c>
      <c r="AN30" s="377">
        <f t="shared" si="24"/>
        <v>0</v>
      </c>
      <c r="AO30" s="377">
        <f t="shared" si="21"/>
        <v>0</v>
      </c>
      <c r="AP30" s="377">
        <v>0</v>
      </c>
      <c r="AQ30" s="377">
        <v>0</v>
      </c>
      <c r="AR30" s="377">
        <f t="shared" si="22"/>
        <v>0</v>
      </c>
      <c r="AS30" s="377">
        <f t="shared" si="16"/>
        <v>2400</v>
      </c>
      <c r="AT30" s="594"/>
      <c r="AU30" s="215" t="s">
        <v>72</v>
      </c>
    </row>
    <row r="31" ht="43" customHeight="1" spans="1:47">
      <c r="A31" s="790">
        <f t="shared" si="17"/>
        <v>29</v>
      </c>
      <c r="B31" s="916" t="s">
        <v>1517</v>
      </c>
      <c r="C31" s="193" t="s">
        <v>462</v>
      </c>
      <c r="D31" s="924" t="s">
        <v>1518</v>
      </c>
      <c r="E31" s="914" t="s">
        <v>53</v>
      </c>
      <c r="F31" s="728">
        <v>31</v>
      </c>
      <c r="G31" s="918">
        <v>0</v>
      </c>
      <c r="H31" s="918">
        <v>0</v>
      </c>
      <c r="I31" s="918">
        <v>0</v>
      </c>
      <c r="J31" s="918">
        <v>0</v>
      </c>
      <c r="K31" s="918">
        <v>0</v>
      </c>
      <c r="L31" s="918">
        <v>0</v>
      </c>
      <c r="M31" s="918">
        <v>0</v>
      </c>
      <c r="N31" s="918">
        <v>0</v>
      </c>
      <c r="O31" s="918">
        <v>0</v>
      </c>
      <c r="P31" s="918">
        <v>0</v>
      </c>
      <c r="Q31" s="941" t="s">
        <v>54</v>
      </c>
      <c r="R31" s="918">
        <v>0</v>
      </c>
      <c r="S31" s="918">
        <v>0</v>
      </c>
      <c r="T31" s="918">
        <v>0</v>
      </c>
      <c r="U31" s="943" t="s">
        <v>1519</v>
      </c>
      <c r="V31" s="193">
        <v>200</v>
      </c>
      <c r="W31" s="934">
        <v>2800</v>
      </c>
      <c r="X31" s="153">
        <v>1600</v>
      </c>
      <c r="Y31" s="153">
        <v>400</v>
      </c>
      <c r="Z31" s="153">
        <v>200</v>
      </c>
      <c r="AA31" s="153">
        <v>100</v>
      </c>
      <c r="AB31" s="153">
        <v>100</v>
      </c>
      <c r="AC31" s="153">
        <v>200</v>
      </c>
      <c r="AD31" s="153">
        <v>200</v>
      </c>
      <c r="AE31" s="377"/>
      <c r="AF31" s="193">
        <v>200</v>
      </c>
      <c r="AG31" s="377">
        <f t="shared" si="18"/>
        <v>0</v>
      </c>
      <c r="AH31" s="377">
        <f t="shared" si="19"/>
        <v>0</v>
      </c>
      <c r="AI31" s="377">
        <v>0</v>
      </c>
      <c r="AJ31" s="377">
        <v>0</v>
      </c>
      <c r="AK31" s="377">
        <v>0</v>
      </c>
      <c r="AL31" s="377">
        <f t="shared" si="23"/>
        <v>3000</v>
      </c>
      <c r="AM31" s="950">
        <f t="shared" si="20"/>
        <v>0</v>
      </c>
      <c r="AN31" s="377">
        <f t="shared" si="24"/>
        <v>0</v>
      </c>
      <c r="AO31" s="377">
        <f t="shared" si="21"/>
        <v>0</v>
      </c>
      <c r="AP31" s="377">
        <v>0</v>
      </c>
      <c r="AQ31" s="377">
        <v>0</v>
      </c>
      <c r="AR31" s="377">
        <f t="shared" si="22"/>
        <v>0</v>
      </c>
      <c r="AS31" s="377">
        <f t="shared" si="16"/>
        <v>3000</v>
      </c>
      <c r="AT31" s="594"/>
      <c r="AU31" s="215" t="s">
        <v>72</v>
      </c>
    </row>
    <row r="32" ht="41" customHeight="1" spans="1:47">
      <c r="A32" s="790">
        <f t="shared" si="17"/>
        <v>30</v>
      </c>
      <c r="B32" s="521" t="s">
        <v>1520</v>
      </c>
      <c r="C32" s="193" t="s">
        <v>462</v>
      </c>
      <c r="D32" s="924" t="s">
        <v>1521</v>
      </c>
      <c r="E32" s="914" t="s">
        <v>53</v>
      </c>
      <c r="F32" s="728">
        <v>31</v>
      </c>
      <c r="G32" s="918">
        <v>0</v>
      </c>
      <c r="H32" s="918">
        <v>0</v>
      </c>
      <c r="I32" s="918">
        <v>0</v>
      </c>
      <c r="J32" s="918">
        <v>0</v>
      </c>
      <c r="K32" s="918">
        <v>0</v>
      </c>
      <c r="L32" s="918">
        <v>0</v>
      </c>
      <c r="M32" s="918">
        <v>0</v>
      </c>
      <c r="N32" s="918">
        <v>0</v>
      </c>
      <c r="O32" s="918">
        <v>0</v>
      </c>
      <c r="P32" s="918">
        <v>0</v>
      </c>
      <c r="Q32" s="941" t="s">
        <v>54</v>
      </c>
      <c r="R32" s="918">
        <v>0</v>
      </c>
      <c r="S32" s="918">
        <v>0</v>
      </c>
      <c r="T32" s="918">
        <v>0</v>
      </c>
      <c r="U32" s="892"/>
      <c r="V32" s="193">
        <v>200</v>
      </c>
      <c r="W32" s="934">
        <v>2300</v>
      </c>
      <c r="X32" s="153">
        <v>1400</v>
      </c>
      <c r="Y32" s="153">
        <v>200</v>
      </c>
      <c r="Z32" s="153">
        <v>300</v>
      </c>
      <c r="AA32" s="153">
        <v>0</v>
      </c>
      <c r="AB32" s="153">
        <v>50</v>
      </c>
      <c r="AC32" s="153">
        <v>50</v>
      </c>
      <c r="AD32" s="153">
        <v>300</v>
      </c>
      <c r="AE32" s="946"/>
      <c r="AF32" s="193">
        <v>200</v>
      </c>
      <c r="AG32" s="377">
        <f t="shared" si="18"/>
        <v>0</v>
      </c>
      <c r="AH32" s="377">
        <f t="shared" si="19"/>
        <v>0</v>
      </c>
      <c r="AI32" s="377">
        <v>0</v>
      </c>
      <c r="AJ32" s="377">
        <v>0</v>
      </c>
      <c r="AK32" s="377">
        <v>0</v>
      </c>
      <c r="AL32" s="377">
        <f t="shared" si="23"/>
        <v>2500</v>
      </c>
      <c r="AM32" s="950">
        <f t="shared" si="20"/>
        <v>0</v>
      </c>
      <c r="AN32" s="377">
        <f t="shared" si="24"/>
        <v>0</v>
      </c>
      <c r="AO32" s="377">
        <f t="shared" si="21"/>
        <v>0</v>
      </c>
      <c r="AP32" s="377">
        <v>0</v>
      </c>
      <c r="AQ32" s="377">
        <v>0</v>
      </c>
      <c r="AR32" s="377">
        <f t="shared" si="22"/>
        <v>0</v>
      </c>
      <c r="AS32" s="377">
        <f t="shared" si="16"/>
        <v>2500</v>
      </c>
      <c r="AT32" s="373"/>
      <c r="AU32" s="215" t="s">
        <v>72</v>
      </c>
    </row>
    <row r="33" ht="45" customHeight="1" spans="1:47">
      <c r="A33" s="790">
        <f t="shared" si="17"/>
        <v>31</v>
      </c>
      <c r="B33" s="521" t="s">
        <v>1522</v>
      </c>
      <c r="C33" s="193" t="s">
        <v>462</v>
      </c>
      <c r="D33" s="924" t="s">
        <v>1523</v>
      </c>
      <c r="E33" s="914" t="s">
        <v>53</v>
      </c>
      <c r="F33" s="728">
        <v>31</v>
      </c>
      <c r="G33" s="918">
        <v>0</v>
      </c>
      <c r="H33" s="918">
        <v>0</v>
      </c>
      <c r="I33" s="918">
        <v>0</v>
      </c>
      <c r="J33" s="918">
        <v>0</v>
      </c>
      <c r="K33" s="918">
        <v>0</v>
      </c>
      <c r="L33" s="918">
        <v>0</v>
      </c>
      <c r="M33" s="918">
        <v>0</v>
      </c>
      <c r="N33" s="918">
        <v>0</v>
      </c>
      <c r="O33" s="918">
        <v>0</v>
      </c>
      <c r="P33" s="918">
        <v>0</v>
      </c>
      <c r="Q33" s="937" t="s">
        <v>54</v>
      </c>
      <c r="R33" s="918">
        <v>0</v>
      </c>
      <c r="S33" s="918">
        <v>0</v>
      </c>
      <c r="T33" s="918">
        <v>0</v>
      </c>
      <c r="U33" s="943" t="s">
        <v>1524</v>
      </c>
      <c r="V33" s="193">
        <v>200</v>
      </c>
      <c r="W33" s="934">
        <v>2600</v>
      </c>
      <c r="X33" s="153">
        <v>1400</v>
      </c>
      <c r="Y33" s="153">
        <v>200</v>
      </c>
      <c r="Z33" s="153">
        <v>300</v>
      </c>
      <c r="AA33" s="153">
        <v>300</v>
      </c>
      <c r="AB33" s="153">
        <v>100</v>
      </c>
      <c r="AC33" s="153">
        <v>0</v>
      </c>
      <c r="AD33" s="153">
        <v>300</v>
      </c>
      <c r="AE33" s="947">
        <v>400</v>
      </c>
      <c r="AF33" s="193">
        <v>200</v>
      </c>
      <c r="AG33" s="377">
        <f t="shared" si="18"/>
        <v>0</v>
      </c>
      <c r="AH33" s="377">
        <f t="shared" si="19"/>
        <v>0</v>
      </c>
      <c r="AI33" s="377">
        <v>0</v>
      </c>
      <c r="AJ33" s="377">
        <v>0</v>
      </c>
      <c r="AK33" s="377">
        <v>0</v>
      </c>
      <c r="AL33" s="377">
        <f t="shared" si="23"/>
        <v>3200</v>
      </c>
      <c r="AM33" s="950">
        <f t="shared" si="20"/>
        <v>0</v>
      </c>
      <c r="AN33" s="377">
        <f t="shared" si="24"/>
        <v>0</v>
      </c>
      <c r="AO33" s="377">
        <f t="shared" si="21"/>
        <v>0</v>
      </c>
      <c r="AP33" s="377">
        <v>0</v>
      </c>
      <c r="AQ33" s="377">
        <v>0</v>
      </c>
      <c r="AR33" s="377">
        <f t="shared" si="22"/>
        <v>0</v>
      </c>
      <c r="AS33" s="377">
        <f t="shared" si="16"/>
        <v>3200</v>
      </c>
      <c r="AT33" s="373"/>
      <c r="AU33" s="215" t="s">
        <v>72</v>
      </c>
    </row>
    <row r="34" ht="33" customHeight="1" spans="1:47">
      <c r="A34" s="790">
        <f t="shared" si="17"/>
        <v>32</v>
      </c>
      <c r="B34" s="521" t="s">
        <v>1525</v>
      </c>
      <c r="C34" s="193" t="s">
        <v>425</v>
      </c>
      <c r="D34" s="924" t="s">
        <v>1526</v>
      </c>
      <c r="E34" s="914" t="s">
        <v>53</v>
      </c>
      <c r="F34" s="728">
        <v>31</v>
      </c>
      <c r="G34" s="918">
        <v>0</v>
      </c>
      <c r="H34" s="918">
        <v>0</v>
      </c>
      <c r="I34" s="918">
        <v>0</v>
      </c>
      <c r="J34" s="918">
        <v>0</v>
      </c>
      <c r="K34" s="918">
        <v>0</v>
      </c>
      <c r="L34" s="918">
        <v>0</v>
      </c>
      <c r="M34" s="918">
        <v>0</v>
      </c>
      <c r="N34" s="918">
        <v>0</v>
      </c>
      <c r="O34" s="918">
        <v>0</v>
      </c>
      <c r="P34" s="918">
        <v>0</v>
      </c>
      <c r="Q34" s="937" t="s">
        <v>54</v>
      </c>
      <c r="R34" s="918">
        <v>0</v>
      </c>
      <c r="S34" s="918">
        <v>0</v>
      </c>
      <c r="T34" s="918">
        <v>0</v>
      </c>
      <c r="U34" s="193"/>
      <c r="V34" s="193">
        <v>200</v>
      </c>
      <c r="W34" s="934">
        <v>2200</v>
      </c>
      <c r="X34" s="153">
        <v>1400</v>
      </c>
      <c r="Y34" s="153">
        <v>200</v>
      </c>
      <c r="Z34" s="153">
        <v>300</v>
      </c>
      <c r="AA34" s="153">
        <v>0</v>
      </c>
      <c r="AB34" s="153">
        <v>0</v>
      </c>
      <c r="AC34" s="153">
        <v>0</v>
      </c>
      <c r="AD34" s="153">
        <v>300</v>
      </c>
      <c r="AE34" s="947"/>
      <c r="AF34" s="193">
        <v>200</v>
      </c>
      <c r="AG34" s="377">
        <f t="shared" si="18"/>
        <v>0</v>
      </c>
      <c r="AH34" s="377">
        <f t="shared" si="19"/>
        <v>0</v>
      </c>
      <c r="AI34" s="377">
        <v>0</v>
      </c>
      <c r="AJ34" s="377">
        <v>0</v>
      </c>
      <c r="AK34" s="377">
        <v>0</v>
      </c>
      <c r="AL34" s="377">
        <f t="shared" si="23"/>
        <v>2400</v>
      </c>
      <c r="AM34" s="950">
        <f t="shared" si="20"/>
        <v>0</v>
      </c>
      <c r="AN34" s="377">
        <f t="shared" si="24"/>
        <v>0</v>
      </c>
      <c r="AO34" s="377">
        <f t="shared" si="21"/>
        <v>0</v>
      </c>
      <c r="AP34" s="377">
        <v>0</v>
      </c>
      <c r="AQ34" s="377">
        <v>0</v>
      </c>
      <c r="AR34" s="377">
        <f t="shared" si="22"/>
        <v>0</v>
      </c>
      <c r="AS34" s="377">
        <f t="shared" si="16"/>
        <v>2400</v>
      </c>
      <c r="AT34" s="373"/>
      <c r="AU34" s="215" t="s">
        <v>72</v>
      </c>
    </row>
    <row r="35" ht="33" customHeight="1" spans="1:47">
      <c r="A35" s="790">
        <f t="shared" si="17"/>
        <v>33</v>
      </c>
      <c r="B35" s="521" t="s">
        <v>1527</v>
      </c>
      <c r="C35" s="193" t="s">
        <v>425</v>
      </c>
      <c r="D35" s="924" t="s">
        <v>1528</v>
      </c>
      <c r="E35" s="914" t="s">
        <v>53</v>
      </c>
      <c r="F35" s="728">
        <v>31</v>
      </c>
      <c r="G35" s="918">
        <v>0</v>
      </c>
      <c r="H35" s="918">
        <v>0</v>
      </c>
      <c r="I35" s="918">
        <v>0</v>
      </c>
      <c r="J35" s="918">
        <v>0</v>
      </c>
      <c r="K35" s="918">
        <v>0</v>
      </c>
      <c r="L35" s="918">
        <v>0</v>
      </c>
      <c r="M35" s="918">
        <v>0</v>
      </c>
      <c r="N35" s="918">
        <v>0</v>
      </c>
      <c r="O35" s="918">
        <v>0</v>
      </c>
      <c r="P35" s="918">
        <v>0</v>
      </c>
      <c r="Q35" s="939" t="s">
        <v>54</v>
      </c>
      <c r="R35" s="918"/>
      <c r="S35" s="918"/>
      <c r="T35" s="918"/>
      <c r="U35" s="193"/>
      <c r="V35" s="193">
        <v>200</v>
      </c>
      <c r="W35" s="934">
        <v>2050</v>
      </c>
      <c r="X35" s="153">
        <v>1200</v>
      </c>
      <c r="Y35" s="153">
        <v>200</v>
      </c>
      <c r="Z35" s="153">
        <v>300</v>
      </c>
      <c r="AA35" s="153">
        <v>50</v>
      </c>
      <c r="AB35" s="153">
        <v>0</v>
      </c>
      <c r="AC35" s="153">
        <v>0</v>
      </c>
      <c r="AD35" s="153">
        <v>300</v>
      </c>
      <c r="AE35" s="947"/>
      <c r="AF35" s="193">
        <v>200</v>
      </c>
      <c r="AG35" s="377">
        <f t="shared" si="18"/>
        <v>0</v>
      </c>
      <c r="AH35" s="377">
        <f t="shared" si="19"/>
        <v>0</v>
      </c>
      <c r="AI35" s="377">
        <v>0</v>
      </c>
      <c r="AJ35" s="377">
        <v>0</v>
      </c>
      <c r="AK35" s="377">
        <v>0</v>
      </c>
      <c r="AL35" s="377">
        <f t="shared" si="23"/>
        <v>2250</v>
      </c>
      <c r="AM35" s="950">
        <f t="shared" si="20"/>
        <v>0</v>
      </c>
      <c r="AN35" s="377">
        <f t="shared" ref="AN35:AN41" si="25">W34/F35*AM35</f>
        <v>0</v>
      </c>
      <c r="AO35" s="377">
        <f t="shared" si="21"/>
        <v>0</v>
      </c>
      <c r="AP35" s="377">
        <v>0</v>
      </c>
      <c r="AQ35" s="377">
        <v>0</v>
      </c>
      <c r="AR35" s="377">
        <f t="shared" si="22"/>
        <v>0</v>
      </c>
      <c r="AS35" s="377">
        <f t="shared" si="16"/>
        <v>2250</v>
      </c>
      <c r="AT35" s="373"/>
      <c r="AU35" s="215" t="s">
        <v>72</v>
      </c>
    </row>
    <row r="36" ht="33" customHeight="1" spans="1:47">
      <c r="A36" s="790">
        <f t="shared" si="17"/>
        <v>34</v>
      </c>
      <c r="B36" s="925" t="s">
        <v>1529</v>
      </c>
      <c r="C36" s="193" t="s">
        <v>425</v>
      </c>
      <c r="D36" s="924" t="s">
        <v>1530</v>
      </c>
      <c r="E36" s="914" t="s">
        <v>53</v>
      </c>
      <c r="F36" s="728">
        <v>31</v>
      </c>
      <c r="G36" s="918">
        <v>0</v>
      </c>
      <c r="H36" s="918">
        <v>0</v>
      </c>
      <c r="I36" s="918">
        <v>0</v>
      </c>
      <c r="J36" s="918">
        <v>0</v>
      </c>
      <c r="K36" s="918">
        <v>0</v>
      </c>
      <c r="L36" s="918">
        <v>0</v>
      </c>
      <c r="M36" s="918">
        <v>0</v>
      </c>
      <c r="N36" s="918">
        <v>0</v>
      </c>
      <c r="O36" s="918">
        <v>0</v>
      </c>
      <c r="P36" s="918">
        <v>0</v>
      </c>
      <c r="Q36" s="939" t="s">
        <v>54</v>
      </c>
      <c r="R36" s="918">
        <v>0</v>
      </c>
      <c r="S36" s="918">
        <v>0</v>
      </c>
      <c r="T36" s="918">
        <v>0</v>
      </c>
      <c r="U36" s="193"/>
      <c r="V36" s="193">
        <v>200</v>
      </c>
      <c r="W36" s="934">
        <v>2200</v>
      </c>
      <c r="X36" s="153">
        <v>1200</v>
      </c>
      <c r="Y36" s="373">
        <v>200</v>
      </c>
      <c r="Z36" s="373">
        <v>100</v>
      </c>
      <c r="AA36" s="373">
        <v>300</v>
      </c>
      <c r="AB36" s="373">
        <v>100</v>
      </c>
      <c r="AC36" s="373">
        <v>0</v>
      </c>
      <c r="AD36" s="373">
        <v>300</v>
      </c>
      <c r="AE36" s="947"/>
      <c r="AF36" s="193">
        <v>200</v>
      </c>
      <c r="AG36" s="377">
        <f t="shared" ref="AG36:AG41" si="26">L36</f>
        <v>0</v>
      </c>
      <c r="AH36" s="377">
        <f t="shared" ref="AH36:AH41" si="27">T36</f>
        <v>0</v>
      </c>
      <c r="AI36" s="377">
        <v>0</v>
      </c>
      <c r="AJ36" s="377">
        <v>0</v>
      </c>
      <c r="AK36" s="377">
        <v>0</v>
      </c>
      <c r="AL36" s="377">
        <f t="shared" si="23"/>
        <v>2400</v>
      </c>
      <c r="AM36" s="950">
        <f t="shared" si="20"/>
        <v>0</v>
      </c>
      <c r="AN36" s="377">
        <f t="shared" si="25"/>
        <v>0</v>
      </c>
      <c r="AO36" s="377">
        <f t="shared" si="21"/>
        <v>0</v>
      </c>
      <c r="AP36" s="377">
        <v>0</v>
      </c>
      <c r="AQ36" s="377">
        <v>0</v>
      </c>
      <c r="AR36" s="377">
        <f t="shared" si="22"/>
        <v>0</v>
      </c>
      <c r="AS36" s="377">
        <f t="shared" si="16"/>
        <v>2400</v>
      </c>
      <c r="AT36" s="373"/>
      <c r="AU36" s="215" t="s">
        <v>72</v>
      </c>
    </row>
    <row r="37" ht="33" customHeight="1" spans="1:47">
      <c r="A37" s="790">
        <f t="shared" si="17"/>
        <v>35</v>
      </c>
      <c r="B37" s="521" t="s">
        <v>1531</v>
      </c>
      <c r="C37" s="193" t="s">
        <v>425</v>
      </c>
      <c r="D37" s="924" t="s">
        <v>1031</v>
      </c>
      <c r="E37" s="914" t="s">
        <v>53</v>
      </c>
      <c r="F37" s="728">
        <v>31</v>
      </c>
      <c r="G37" s="918">
        <v>0</v>
      </c>
      <c r="H37" s="918">
        <v>0</v>
      </c>
      <c r="I37" s="918">
        <v>0</v>
      </c>
      <c r="J37" s="918">
        <v>0</v>
      </c>
      <c r="K37" s="918">
        <v>0</v>
      </c>
      <c r="L37" s="918">
        <v>0</v>
      </c>
      <c r="M37" s="918">
        <v>0</v>
      </c>
      <c r="N37" s="918">
        <v>0</v>
      </c>
      <c r="O37" s="918">
        <v>0</v>
      </c>
      <c r="P37" s="918">
        <v>0</v>
      </c>
      <c r="Q37" s="941" t="s">
        <v>54</v>
      </c>
      <c r="R37" s="918">
        <v>0</v>
      </c>
      <c r="S37" s="918">
        <v>0</v>
      </c>
      <c r="T37" s="918">
        <v>0</v>
      </c>
      <c r="U37" s="193"/>
      <c r="V37" s="193">
        <v>200</v>
      </c>
      <c r="W37" s="940">
        <v>2100</v>
      </c>
      <c r="X37" s="377">
        <v>1400</v>
      </c>
      <c r="Y37" s="199">
        <v>100</v>
      </c>
      <c r="Z37" s="199">
        <v>100</v>
      </c>
      <c r="AA37" s="199">
        <v>0</v>
      </c>
      <c r="AB37" s="199">
        <v>100</v>
      </c>
      <c r="AC37" s="199">
        <v>100</v>
      </c>
      <c r="AD37" s="199">
        <v>300</v>
      </c>
      <c r="AE37" s="947"/>
      <c r="AF37" s="193">
        <v>200</v>
      </c>
      <c r="AG37" s="377">
        <f t="shared" si="26"/>
        <v>0</v>
      </c>
      <c r="AH37" s="377">
        <f t="shared" si="27"/>
        <v>0</v>
      </c>
      <c r="AI37" s="377">
        <v>0</v>
      </c>
      <c r="AJ37" s="377">
        <v>0</v>
      </c>
      <c r="AK37" s="377">
        <v>0</v>
      </c>
      <c r="AL37" s="377">
        <f t="shared" si="23"/>
        <v>2300</v>
      </c>
      <c r="AM37" s="950">
        <f t="shared" si="20"/>
        <v>0</v>
      </c>
      <c r="AN37" s="377">
        <f t="shared" si="25"/>
        <v>0</v>
      </c>
      <c r="AO37" s="377">
        <f t="shared" si="21"/>
        <v>0</v>
      </c>
      <c r="AP37" s="377">
        <v>0</v>
      </c>
      <c r="AQ37" s="377">
        <v>0</v>
      </c>
      <c r="AR37" s="377">
        <f t="shared" ref="AR37:AR41" si="28">SUM(AN37:AQ37)</f>
        <v>0</v>
      </c>
      <c r="AS37" s="377">
        <f t="shared" si="16"/>
        <v>2300</v>
      </c>
      <c r="AT37" s="373"/>
      <c r="AU37" s="215" t="s">
        <v>72</v>
      </c>
    </row>
    <row r="38" ht="33" customHeight="1" spans="1:47">
      <c r="A38" s="790">
        <f t="shared" si="17"/>
        <v>36</v>
      </c>
      <c r="B38" s="521" t="s">
        <v>1532</v>
      </c>
      <c r="C38" s="193" t="s">
        <v>425</v>
      </c>
      <c r="D38" s="924" t="s">
        <v>1031</v>
      </c>
      <c r="E38" s="914" t="s">
        <v>53</v>
      </c>
      <c r="F38" s="728">
        <v>31</v>
      </c>
      <c r="G38" s="918">
        <v>0</v>
      </c>
      <c r="H38" s="918">
        <v>0</v>
      </c>
      <c r="I38" s="918">
        <v>0</v>
      </c>
      <c r="J38" s="918">
        <v>0</v>
      </c>
      <c r="K38" s="918">
        <v>0</v>
      </c>
      <c r="L38" s="918">
        <v>0</v>
      </c>
      <c r="M38" s="918">
        <v>0</v>
      </c>
      <c r="N38" s="918">
        <v>0</v>
      </c>
      <c r="O38" s="918">
        <v>0</v>
      </c>
      <c r="P38" s="918">
        <v>0</v>
      </c>
      <c r="Q38" s="937" t="s">
        <v>54</v>
      </c>
      <c r="R38" s="918">
        <v>0</v>
      </c>
      <c r="S38" s="918">
        <v>0</v>
      </c>
      <c r="T38" s="918">
        <v>0</v>
      </c>
      <c r="U38" s="193"/>
      <c r="V38" s="193">
        <v>200</v>
      </c>
      <c r="W38" s="940">
        <v>2100</v>
      </c>
      <c r="X38" s="377">
        <v>1400</v>
      </c>
      <c r="Y38" s="199">
        <v>100</v>
      </c>
      <c r="Z38" s="199">
        <v>100</v>
      </c>
      <c r="AA38" s="199">
        <v>0</v>
      </c>
      <c r="AB38" s="199">
        <v>100</v>
      </c>
      <c r="AC38" s="199">
        <v>100</v>
      </c>
      <c r="AD38" s="199">
        <v>300</v>
      </c>
      <c r="AE38" s="947"/>
      <c r="AF38" s="193">
        <v>200</v>
      </c>
      <c r="AG38" s="377">
        <f t="shared" si="26"/>
        <v>0</v>
      </c>
      <c r="AH38" s="377">
        <f t="shared" si="27"/>
        <v>0</v>
      </c>
      <c r="AI38" s="377">
        <v>0</v>
      </c>
      <c r="AJ38" s="377">
        <v>0</v>
      </c>
      <c r="AK38" s="377">
        <v>0</v>
      </c>
      <c r="AL38" s="377">
        <f t="shared" si="23"/>
        <v>2300</v>
      </c>
      <c r="AM38" s="950">
        <f t="shared" si="20"/>
        <v>0</v>
      </c>
      <c r="AN38" s="377">
        <f t="shared" si="25"/>
        <v>0</v>
      </c>
      <c r="AO38" s="377">
        <f t="shared" si="21"/>
        <v>0</v>
      </c>
      <c r="AP38" s="377">
        <v>0</v>
      </c>
      <c r="AQ38" s="377">
        <v>0</v>
      </c>
      <c r="AR38" s="377">
        <f t="shared" si="28"/>
        <v>0</v>
      </c>
      <c r="AS38" s="377">
        <f t="shared" si="16"/>
        <v>2300</v>
      </c>
      <c r="AT38" s="373"/>
      <c r="AU38" s="215" t="s">
        <v>72</v>
      </c>
    </row>
    <row r="39" ht="33" customHeight="1" spans="1:47">
      <c r="A39" s="790">
        <f t="shared" si="17"/>
        <v>37</v>
      </c>
      <c r="B39" s="926" t="s">
        <v>1533</v>
      </c>
      <c r="C39" s="824" t="s">
        <v>425</v>
      </c>
      <c r="D39" s="923" t="s">
        <v>1534</v>
      </c>
      <c r="E39" s="927" t="s">
        <v>53</v>
      </c>
      <c r="F39" s="928">
        <v>31</v>
      </c>
      <c r="G39" s="920">
        <v>0</v>
      </c>
      <c r="H39" s="920">
        <v>0</v>
      </c>
      <c r="I39" s="920">
        <v>0</v>
      </c>
      <c r="J39" s="920">
        <v>0</v>
      </c>
      <c r="K39" s="920">
        <v>0</v>
      </c>
      <c r="L39" s="920">
        <v>0</v>
      </c>
      <c r="M39" s="920">
        <v>0</v>
      </c>
      <c r="N39" s="920">
        <v>0</v>
      </c>
      <c r="O39" s="920">
        <v>0</v>
      </c>
      <c r="P39" s="920">
        <v>0</v>
      </c>
      <c r="Q39" s="937" t="s">
        <v>54</v>
      </c>
      <c r="R39" s="918">
        <v>0</v>
      </c>
      <c r="S39" s="918">
        <v>0</v>
      </c>
      <c r="T39" s="918">
        <v>0</v>
      </c>
      <c r="U39" s="824"/>
      <c r="V39" s="193">
        <v>200</v>
      </c>
      <c r="W39" s="940">
        <v>2000</v>
      </c>
      <c r="X39" s="153">
        <v>1400</v>
      </c>
      <c r="Y39" s="199">
        <v>100</v>
      </c>
      <c r="Z39" s="199">
        <v>100</v>
      </c>
      <c r="AA39" s="199">
        <v>0</v>
      </c>
      <c r="AB39" s="199">
        <v>100</v>
      </c>
      <c r="AC39" s="199">
        <v>100</v>
      </c>
      <c r="AD39" s="199">
        <v>200</v>
      </c>
      <c r="AE39" s="947"/>
      <c r="AF39" s="193">
        <v>200</v>
      </c>
      <c r="AG39" s="377">
        <f t="shared" si="26"/>
        <v>0</v>
      </c>
      <c r="AH39" s="377">
        <f t="shared" si="27"/>
        <v>0</v>
      </c>
      <c r="AI39" s="377">
        <v>0</v>
      </c>
      <c r="AJ39" s="377">
        <v>0</v>
      </c>
      <c r="AK39" s="377">
        <v>0</v>
      </c>
      <c r="AL39" s="377">
        <f t="shared" si="23"/>
        <v>2200</v>
      </c>
      <c r="AM39" s="950">
        <f t="shared" si="20"/>
        <v>0</v>
      </c>
      <c r="AN39" s="377">
        <f t="shared" si="25"/>
        <v>0</v>
      </c>
      <c r="AO39" s="377">
        <f t="shared" si="21"/>
        <v>0</v>
      </c>
      <c r="AP39" s="377">
        <v>0</v>
      </c>
      <c r="AQ39" s="377">
        <v>0</v>
      </c>
      <c r="AR39" s="377">
        <f t="shared" si="28"/>
        <v>0</v>
      </c>
      <c r="AS39" s="377">
        <f t="shared" si="16"/>
        <v>2200</v>
      </c>
      <c r="AT39" s="373"/>
      <c r="AU39" s="937" t="s">
        <v>1535</v>
      </c>
    </row>
    <row r="40" ht="61" customHeight="1" spans="1:47">
      <c r="A40" s="790">
        <v>38</v>
      </c>
      <c r="B40" s="905" t="s">
        <v>1536</v>
      </c>
      <c r="C40" s="193" t="s">
        <v>425</v>
      </c>
      <c r="D40" s="924" t="s">
        <v>1537</v>
      </c>
      <c r="E40" s="929" t="s">
        <v>202</v>
      </c>
      <c r="F40" s="193">
        <v>12</v>
      </c>
      <c r="G40" s="193">
        <v>0</v>
      </c>
      <c r="H40" s="193">
        <v>0</v>
      </c>
      <c r="I40" s="193">
        <v>0</v>
      </c>
      <c r="J40" s="193">
        <v>0</v>
      </c>
      <c r="K40" s="193">
        <v>0</v>
      </c>
      <c r="L40" s="193">
        <v>0</v>
      </c>
      <c r="M40" s="193">
        <v>0</v>
      </c>
      <c r="N40" s="193">
        <v>0</v>
      </c>
      <c r="O40" s="193">
        <v>0</v>
      </c>
      <c r="P40" s="193">
        <v>0</v>
      </c>
      <c r="Q40" s="207" t="s">
        <v>1538</v>
      </c>
      <c r="R40" s="918">
        <v>0</v>
      </c>
      <c r="S40" s="918">
        <v>0</v>
      </c>
      <c r="T40" s="918">
        <v>0</v>
      </c>
      <c r="U40" s="193"/>
      <c r="V40" s="193">
        <v>0</v>
      </c>
      <c r="W40" s="944">
        <v>2800</v>
      </c>
      <c r="X40" s="945">
        <f>(W40/31*12)</f>
        <v>1083.87096774194</v>
      </c>
      <c r="Y40" s="945">
        <v>0</v>
      </c>
      <c r="Z40" s="945">
        <v>0</v>
      </c>
      <c r="AA40" s="945">
        <v>0</v>
      </c>
      <c r="AB40" s="945">
        <v>0</v>
      </c>
      <c r="AC40" s="945">
        <v>0</v>
      </c>
      <c r="AD40" s="945">
        <v>0</v>
      </c>
      <c r="AE40" s="948"/>
      <c r="AF40" s="192">
        <v>0</v>
      </c>
      <c r="AG40" s="377">
        <f t="shared" si="26"/>
        <v>0</v>
      </c>
      <c r="AH40" s="377">
        <f t="shared" si="27"/>
        <v>0</v>
      </c>
      <c r="AI40" s="377">
        <v>0</v>
      </c>
      <c r="AJ40" s="948">
        <v>0</v>
      </c>
      <c r="AK40" s="948">
        <v>0</v>
      </c>
      <c r="AL40" s="377">
        <f t="shared" si="23"/>
        <v>1083.87096774194</v>
      </c>
      <c r="AM40" s="950">
        <f t="shared" si="20"/>
        <v>0</v>
      </c>
      <c r="AN40" s="377">
        <f t="shared" si="25"/>
        <v>0</v>
      </c>
      <c r="AO40" s="377">
        <f t="shared" si="21"/>
        <v>0</v>
      </c>
      <c r="AP40" s="377">
        <v>0</v>
      </c>
      <c r="AQ40" s="948">
        <v>0</v>
      </c>
      <c r="AR40" s="377">
        <f t="shared" si="28"/>
        <v>0</v>
      </c>
      <c r="AS40" s="377">
        <f t="shared" si="16"/>
        <v>1083.87096774194</v>
      </c>
      <c r="AT40" s="373"/>
      <c r="AU40" s="207" t="s">
        <v>1539</v>
      </c>
    </row>
    <row r="41" ht="33" customHeight="1" spans="1:47">
      <c r="A41" s="790">
        <v>39</v>
      </c>
      <c r="B41" s="905" t="s">
        <v>1540</v>
      </c>
      <c r="C41" s="193" t="s">
        <v>425</v>
      </c>
      <c r="D41" s="924" t="s">
        <v>1541</v>
      </c>
      <c r="E41" s="925" t="s">
        <v>228</v>
      </c>
      <c r="F41" s="193">
        <v>30</v>
      </c>
      <c r="G41" s="193">
        <v>0</v>
      </c>
      <c r="H41" s="193">
        <v>0</v>
      </c>
      <c r="I41" s="193">
        <v>0</v>
      </c>
      <c r="J41" s="193">
        <v>0</v>
      </c>
      <c r="K41" s="193">
        <v>0</v>
      </c>
      <c r="L41" s="193">
        <v>0</v>
      </c>
      <c r="M41" s="193">
        <v>0</v>
      </c>
      <c r="N41" s="193">
        <v>0</v>
      </c>
      <c r="O41" s="193">
        <v>0</v>
      </c>
      <c r="P41" s="193">
        <v>0</v>
      </c>
      <c r="Q41" s="193" t="s">
        <v>1542</v>
      </c>
      <c r="R41" s="193">
        <v>0</v>
      </c>
      <c r="S41" s="193">
        <v>0</v>
      </c>
      <c r="T41" s="193">
        <v>0</v>
      </c>
      <c r="U41" s="193"/>
      <c r="V41" s="193">
        <v>200</v>
      </c>
      <c r="W41" s="944">
        <v>2200</v>
      </c>
      <c r="X41" s="945">
        <f>(W41/31*30)</f>
        <v>2129.03225806452</v>
      </c>
      <c r="Y41" s="945">
        <v>0</v>
      </c>
      <c r="Z41" s="945">
        <v>0</v>
      </c>
      <c r="AA41" s="945">
        <v>0</v>
      </c>
      <c r="AB41" s="945">
        <v>0</v>
      </c>
      <c r="AC41" s="945">
        <v>0</v>
      </c>
      <c r="AD41" s="945">
        <v>0</v>
      </c>
      <c r="AE41" s="948"/>
      <c r="AF41" s="192">
        <v>200</v>
      </c>
      <c r="AG41" s="377">
        <f t="shared" si="26"/>
        <v>0</v>
      </c>
      <c r="AH41" s="377">
        <f t="shared" si="27"/>
        <v>0</v>
      </c>
      <c r="AI41" s="377">
        <v>0</v>
      </c>
      <c r="AJ41" s="948">
        <v>0</v>
      </c>
      <c r="AK41" s="948">
        <v>0</v>
      </c>
      <c r="AL41" s="377">
        <f t="shared" si="23"/>
        <v>2329.03225806452</v>
      </c>
      <c r="AM41" s="950">
        <f t="shared" si="20"/>
        <v>0</v>
      </c>
      <c r="AN41" s="377">
        <f t="shared" si="25"/>
        <v>0</v>
      </c>
      <c r="AO41" s="377">
        <f t="shared" si="21"/>
        <v>0</v>
      </c>
      <c r="AP41" s="377">
        <v>0</v>
      </c>
      <c r="AQ41" s="948">
        <v>0</v>
      </c>
      <c r="AR41" s="377">
        <f t="shared" si="28"/>
        <v>0</v>
      </c>
      <c r="AS41" s="377">
        <f t="shared" si="16"/>
        <v>2329.03225806452</v>
      </c>
      <c r="AT41" s="373"/>
      <c r="AU41" s="215" t="s">
        <v>72</v>
      </c>
    </row>
    <row r="42" ht="33" customHeight="1" spans="1:47">
      <c r="A42" s="790"/>
      <c r="B42" s="905" t="s">
        <v>37</v>
      </c>
      <c r="C42" s="193"/>
      <c r="D42" s="924"/>
      <c r="E42" s="188"/>
      <c r="F42" s="930"/>
      <c r="G42" s="918"/>
      <c r="H42" s="918"/>
      <c r="I42" s="918"/>
      <c r="J42" s="918"/>
      <c r="K42" s="918"/>
      <c r="L42" s="918"/>
      <c r="M42" s="918"/>
      <c r="N42" s="918"/>
      <c r="O42" s="918"/>
      <c r="P42" s="918"/>
      <c r="Q42" s="937"/>
      <c r="R42" s="918"/>
      <c r="S42" s="918"/>
      <c r="T42" s="918"/>
      <c r="U42" s="193"/>
      <c r="V42" s="944"/>
      <c r="W42" s="944">
        <f>SUM(W3:W41)</f>
        <v>89350</v>
      </c>
      <c r="X42" s="944">
        <f t="shared" ref="X42:AS42" si="29">SUM(X3:X41)</f>
        <v>50916.1290322581</v>
      </c>
      <c r="Y42" s="944">
        <f t="shared" si="29"/>
        <v>7600</v>
      </c>
      <c r="Z42" s="944">
        <f t="shared" si="29"/>
        <v>8700</v>
      </c>
      <c r="AA42" s="944">
        <f t="shared" si="29"/>
        <v>2200</v>
      </c>
      <c r="AB42" s="944">
        <f t="shared" si="29"/>
        <v>2150</v>
      </c>
      <c r="AC42" s="944">
        <f t="shared" si="29"/>
        <v>2050</v>
      </c>
      <c r="AD42" s="944">
        <f t="shared" si="29"/>
        <v>10850</v>
      </c>
      <c r="AE42" s="944">
        <f t="shared" si="29"/>
        <v>400</v>
      </c>
      <c r="AF42" s="944">
        <f t="shared" si="29"/>
        <v>7200</v>
      </c>
      <c r="AG42" s="944">
        <f t="shared" si="29"/>
        <v>0</v>
      </c>
      <c r="AH42" s="944">
        <f t="shared" si="29"/>
        <v>0</v>
      </c>
      <c r="AI42" s="944">
        <f t="shared" si="29"/>
        <v>0</v>
      </c>
      <c r="AJ42" s="944">
        <f t="shared" si="29"/>
        <v>0</v>
      </c>
      <c r="AK42" s="944">
        <f t="shared" si="29"/>
        <v>0</v>
      </c>
      <c r="AL42" s="944">
        <f t="shared" si="29"/>
        <v>92066.1290322581</v>
      </c>
      <c r="AM42" s="944">
        <f t="shared" si="29"/>
        <v>0</v>
      </c>
      <c r="AN42" s="944">
        <f t="shared" si="29"/>
        <v>0</v>
      </c>
      <c r="AO42" s="944">
        <f t="shared" si="29"/>
        <v>0</v>
      </c>
      <c r="AP42" s="944">
        <f t="shared" si="29"/>
        <v>0</v>
      </c>
      <c r="AQ42" s="944">
        <f t="shared" si="29"/>
        <v>0</v>
      </c>
      <c r="AR42" s="944">
        <f t="shared" si="29"/>
        <v>0</v>
      </c>
      <c r="AS42" s="944">
        <f t="shared" si="29"/>
        <v>92066.1290322581</v>
      </c>
      <c r="AT42" s="373"/>
      <c r="AU42" s="953"/>
    </row>
  </sheetData>
  <mergeCells count="1">
    <mergeCell ref="W1:AU1"/>
  </mergeCells>
  <conditionalFormatting sqref="B13:B14">
    <cfRule type="duplicateValues" dxfId="0" priority="148"/>
  </conditionalFormatting>
  <pageMargins left="0.75" right="0.75" top="0.393055555555556" bottom="0.393055555555556" header="0.5" footer="0.5"/>
  <pageSetup paperSize="9" scale="63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V42"/>
  <sheetViews>
    <sheetView zoomScale="80" zoomScaleNormal="80" workbookViewId="0">
      <pane xSplit="2" ySplit="2" topLeftCell="C3" activePane="bottomRight" state="frozen"/>
      <selection/>
      <selection pane="topRight"/>
      <selection pane="bottomLeft"/>
      <selection pane="bottomRight" activeCell="AS12" sqref="AS12"/>
    </sheetView>
  </sheetViews>
  <sheetFormatPr defaultColWidth="9" defaultRowHeight="14.25"/>
  <cols>
    <col min="1" max="1" width="4.88333333333333" customWidth="1"/>
    <col min="2" max="2" width="9" style="606"/>
    <col min="3" max="3" width="11.8833333333333" hidden="1" customWidth="1"/>
    <col min="4" max="4" width="11.1333333333333" hidden="1" customWidth="1"/>
    <col min="5" max="5" width="9" hidden="1" customWidth="1"/>
    <col min="6" max="15" width="5.5" hidden="1" customWidth="1"/>
    <col min="16" max="16" width="32.5" hidden="1" customWidth="1"/>
    <col min="17" max="17" width="7.38333333333333" hidden="1" customWidth="1"/>
    <col min="18" max="19" width="9" hidden="1" customWidth="1"/>
    <col min="20" max="20" width="13.6333333333333" style="337" hidden="1" customWidth="1"/>
    <col min="21" max="21" width="9.38333333333333" style="788" hidden="1" customWidth="1"/>
    <col min="22" max="22" width="9.38333333333333" style="788" customWidth="1"/>
    <col min="23" max="23" width="9.25"/>
    <col min="24" max="26" width="8" style="339" customWidth="1"/>
    <col min="27" max="27" width="6.63333333333333" style="339" customWidth="1"/>
    <col min="28" max="29" width="8" style="339" customWidth="1"/>
    <col min="30" max="30" width="5" style="339" customWidth="1"/>
    <col min="31" max="31" width="5.88333333333333" style="339" customWidth="1"/>
    <col min="32" max="33" width="6.38333333333333" style="339" customWidth="1"/>
    <col min="34" max="37" width="6.38333333333333" customWidth="1"/>
    <col min="38" max="39" width="9.25"/>
    <col min="40" max="40" width="7.88333333333333" customWidth="1"/>
    <col min="41" max="42" width="6.5" customWidth="1"/>
    <col min="44" max="45" width="9.25"/>
    <col min="46" max="46" width="10.75" customWidth="1"/>
    <col min="47" max="47" width="25.5" style="853" customWidth="1"/>
    <col min="49" max="49" width="15.325" customWidth="1"/>
  </cols>
  <sheetData>
    <row r="1" ht="42" customHeight="1" spans="1:47">
      <c r="A1" s="790"/>
      <c r="B1" s="854"/>
      <c r="C1" s="792"/>
      <c r="D1" s="792"/>
      <c r="E1" s="792"/>
      <c r="F1" s="792"/>
      <c r="G1" s="792"/>
      <c r="H1" s="792"/>
      <c r="I1" s="792"/>
      <c r="J1" s="792"/>
      <c r="K1" s="792"/>
      <c r="L1" s="792"/>
      <c r="M1" s="792"/>
      <c r="N1" s="792"/>
      <c r="O1" s="792"/>
      <c r="P1" s="792"/>
      <c r="Q1" s="792"/>
      <c r="R1" s="792"/>
      <c r="S1" s="792"/>
      <c r="T1" s="825"/>
      <c r="U1" s="884"/>
      <c r="V1" s="884" t="s">
        <v>1543</v>
      </c>
      <c r="W1" s="885"/>
      <c r="X1" s="885"/>
      <c r="Y1" s="885"/>
      <c r="Z1" s="885"/>
      <c r="AA1" s="885"/>
      <c r="AB1" s="885"/>
      <c r="AC1" s="885"/>
      <c r="AD1" s="885"/>
      <c r="AE1" s="885"/>
      <c r="AF1" s="885"/>
      <c r="AG1" s="885"/>
      <c r="AH1" s="885"/>
      <c r="AI1" s="885"/>
      <c r="AJ1" s="885"/>
      <c r="AK1" s="885"/>
      <c r="AL1" s="885"/>
      <c r="AM1" s="896"/>
      <c r="AN1" s="885"/>
      <c r="AO1" s="885"/>
      <c r="AP1" s="885"/>
      <c r="AQ1" s="885"/>
      <c r="AR1" s="885"/>
      <c r="AS1" s="885"/>
      <c r="AT1" s="897"/>
      <c r="AU1" s="898"/>
    </row>
    <row r="2" ht="40.5" spans="1:47">
      <c r="A2" s="793" t="s">
        <v>0</v>
      </c>
      <c r="B2" s="855" t="s">
        <v>1</v>
      </c>
      <c r="C2" s="795" t="s">
        <v>272</v>
      </c>
      <c r="D2" s="795" t="s">
        <v>1544</v>
      </c>
      <c r="E2" s="795" t="s">
        <v>1545</v>
      </c>
      <c r="F2" s="796" t="s">
        <v>326</v>
      </c>
      <c r="G2" s="795" t="s">
        <v>6</v>
      </c>
      <c r="H2" s="795" t="s">
        <v>327</v>
      </c>
      <c r="I2" s="795" t="s">
        <v>8</v>
      </c>
      <c r="J2" s="795" t="s">
        <v>274</v>
      </c>
      <c r="K2" s="795" t="s">
        <v>278</v>
      </c>
      <c r="L2" s="795" t="s">
        <v>10</v>
      </c>
      <c r="M2" s="795" t="s">
        <v>11</v>
      </c>
      <c r="N2" s="795" t="s">
        <v>12</v>
      </c>
      <c r="O2" s="795" t="s">
        <v>13</v>
      </c>
      <c r="P2" s="795" t="s">
        <v>1546</v>
      </c>
      <c r="Q2" s="795" t="s">
        <v>15</v>
      </c>
      <c r="R2" s="795" t="s">
        <v>1547</v>
      </c>
      <c r="S2" s="828" t="s">
        <v>17</v>
      </c>
      <c r="T2" s="829" t="s">
        <v>1548</v>
      </c>
      <c r="U2" s="830" t="s">
        <v>21</v>
      </c>
      <c r="V2" s="831" t="s">
        <v>22</v>
      </c>
      <c r="W2" s="831" t="s">
        <v>23</v>
      </c>
      <c r="X2" s="831" t="s">
        <v>24</v>
      </c>
      <c r="Y2" s="831" t="s">
        <v>25</v>
      </c>
      <c r="Z2" s="831" t="s">
        <v>26</v>
      </c>
      <c r="AA2" s="831" t="s">
        <v>27</v>
      </c>
      <c r="AB2" s="831" t="s">
        <v>28</v>
      </c>
      <c r="AC2" s="831" t="s">
        <v>29</v>
      </c>
      <c r="AD2" s="831" t="s">
        <v>32</v>
      </c>
      <c r="AE2" s="831" t="s">
        <v>277</v>
      </c>
      <c r="AF2" s="831" t="s">
        <v>21</v>
      </c>
      <c r="AG2" s="831" t="s">
        <v>278</v>
      </c>
      <c r="AH2" s="831" t="s">
        <v>33</v>
      </c>
      <c r="AI2" s="831" t="s">
        <v>34</v>
      </c>
      <c r="AJ2" s="831" t="s">
        <v>35</v>
      </c>
      <c r="AK2" s="831" t="s">
        <v>36</v>
      </c>
      <c r="AL2" s="831" t="s">
        <v>37</v>
      </c>
      <c r="AM2" s="845" t="s">
        <v>38</v>
      </c>
      <c r="AN2" s="831" t="s">
        <v>39</v>
      </c>
      <c r="AO2" s="831" t="s">
        <v>40</v>
      </c>
      <c r="AP2" s="831" t="s">
        <v>280</v>
      </c>
      <c r="AQ2" s="831" t="s">
        <v>331</v>
      </c>
      <c r="AR2" s="831" t="s">
        <v>46</v>
      </c>
      <c r="AS2" s="831" t="s">
        <v>47</v>
      </c>
      <c r="AT2" s="831" t="s">
        <v>48</v>
      </c>
      <c r="AU2" s="899" t="s">
        <v>49</v>
      </c>
    </row>
    <row r="3" s="382" customFormat="1" ht="62" customHeight="1" spans="1:47">
      <c r="A3" s="791">
        <f t="shared" ref="A3:A41" si="0">ROW()-2</f>
        <v>1</v>
      </c>
      <c r="B3" s="856" t="s">
        <v>1549</v>
      </c>
      <c r="C3" s="857" t="s">
        <v>253</v>
      </c>
      <c r="D3" s="571" t="s">
        <v>599</v>
      </c>
      <c r="E3" s="729" t="s">
        <v>53</v>
      </c>
      <c r="F3" s="857">
        <v>31</v>
      </c>
      <c r="G3" s="857">
        <v>0</v>
      </c>
      <c r="H3" s="857">
        <v>0</v>
      </c>
      <c r="I3" s="857">
        <v>0</v>
      </c>
      <c r="J3" s="857">
        <v>0</v>
      </c>
      <c r="K3" s="857">
        <v>0</v>
      </c>
      <c r="L3" s="857">
        <v>15.5</v>
      </c>
      <c r="M3" s="857">
        <v>0</v>
      </c>
      <c r="N3" s="857">
        <v>1.5</v>
      </c>
      <c r="O3" s="875">
        <f t="shared" ref="O3:O40" si="1">L3+M3-N3</f>
        <v>14</v>
      </c>
      <c r="P3" s="876" t="s">
        <v>1550</v>
      </c>
      <c r="Q3" s="857">
        <v>0</v>
      </c>
      <c r="R3" s="857">
        <v>0</v>
      </c>
      <c r="S3" s="857">
        <v>0</v>
      </c>
      <c r="T3" s="883" t="s">
        <v>1551</v>
      </c>
      <c r="U3" s="881">
        <v>200</v>
      </c>
      <c r="V3" s="757">
        <v>4400</v>
      </c>
      <c r="W3" s="886">
        <v>2000</v>
      </c>
      <c r="X3" s="886">
        <v>900</v>
      </c>
      <c r="Y3" s="886">
        <v>600</v>
      </c>
      <c r="Z3" s="886">
        <v>300</v>
      </c>
      <c r="AA3" s="886">
        <v>100</v>
      </c>
      <c r="AB3" s="886">
        <v>100</v>
      </c>
      <c r="AC3" s="886">
        <v>400</v>
      </c>
      <c r="AD3" s="894"/>
      <c r="AE3" s="886"/>
      <c r="AF3" s="881">
        <v>200</v>
      </c>
      <c r="AG3" s="168">
        <f t="shared" ref="AG3:AG41" si="2">K3</f>
        <v>0</v>
      </c>
      <c r="AH3" s="886">
        <f>210+777</f>
        <v>987</v>
      </c>
      <c r="AI3" s="886">
        <v>100</v>
      </c>
      <c r="AJ3" s="886">
        <v>0</v>
      </c>
      <c r="AK3" s="886">
        <v>300</v>
      </c>
      <c r="AL3" s="377">
        <f t="shared" ref="AL3:AL41" si="3">SUM(W3:AK3)</f>
        <v>5987</v>
      </c>
      <c r="AM3" s="846">
        <f>H3+I3+J3</f>
        <v>0</v>
      </c>
      <c r="AN3" s="168">
        <f t="shared" ref="AN3:AN41" si="4">V3/F3*AM3</f>
        <v>0</v>
      </c>
      <c r="AO3" s="168">
        <f t="shared" ref="AO3:AO26" si="5">G3*2</f>
        <v>0</v>
      </c>
      <c r="AP3" s="153">
        <v>0</v>
      </c>
      <c r="AQ3" s="396">
        <v>544.52</v>
      </c>
      <c r="AR3" s="377">
        <f t="shared" ref="AR3:AR41" si="6">SUM(AN3:AQ3)</f>
        <v>544.52</v>
      </c>
      <c r="AS3" s="377">
        <f t="shared" ref="AS3:AS41" si="7">AL3-AR3</f>
        <v>5442.48</v>
      </c>
      <c r="AT3" s="894"/>
      <c r="AU3" s="900" t="s">
        <v>1552</v>
      </c>
    </row>
    <row r="4" ht="44" customHeight="1" spans="1:47">
      <c r="A4" s="791">
        <f t="shared" si="0"/>
        <v>2</v>
      </c>
      <c r="B4" s="856" t="s">
        <v>1553</v>
      </c>
      <c r="C4" s="857" t="s">
        <v>263</v>
      </c>
      <c r="D4" s="857" t="s">
        <v>1554</v>
      </c>
      <c r="E4" s="729" t="s">
        <v>53</v>
      </c>
      <c r="F4" s="857">
        <v>31</v>
      </c>
      <c r="G4" s="857">
        <v>0</v>
      </c>
      <c r="H4" s="857">
        <v>0</v>
      </c>
      <c r="I4" s="857">
        <v>0</v>
      </c>
      <c r="J4" s="857">
        <v>0</v>
      </c>
      <c r="K4" s="857">
        <v>0</v>
      </c>
      <c r="L4" s="857">
        <v>16.5</v>
      </c>
      <c r="M4" s="857">
        <v>2</v>
      </c>
      <c r="N4" s="857">
        <v>1</v>
      </c>
      <c r="O4" s="857">
        <f t="shared" si="1"/>
        <v>17.5</v>
      </c>
      <c r="P4" s="876" t="s">
        <v>1555</v>
      </c>
      <c r="Q4" s="857">
        <v>0</v>
      </c>
      <c r="R4" s="857">
        <v>0</v>
      </c>
      <c r="S4" s="857">
        <v>0</v>
      </c>
      <c r="T4" s="857"/>
      <c r="U4" s="881">
        <v>200</v>
      </c>
      <c r="V4" s="757">
        <v>3900</v>
      </c>
      <c r="W4" s="501">
        <v>2000</v>
      </c>
      <c r="X4" s="502">
        <v>500</v>
      </c>
      <c r="Y4" s="502">
        <v>300</v>
      </c>
      <c r="Z4" s="502">
        <v>300</v>
      </c>
      <c r="AA4" s="502">
        <v>300</v>
      </c>
      <c r="AB4" s="502">
        <v>200</v>
      </c>
      <c r="AC4" s="502">
        <v>300</v>
      </c>
      <c r="AD4" s="153">
        <v>20</v>
      </c>
      <c r="AE4" s="153"/>
      <c r="AF4" s="881">
        <v>200</v>
      </c>
      <c r="AG4" s="168">
        <f t="shared" si="2"/>
        <v>0</v>
      </c>
      <c r="AH4" s="153">
        <v>600</v>
      </c>
      <c r="AI4" s="153">
        <v>400</v>
      </c>
      <c r="AJ4" s="153">
        <v>0</v>
      </c>
      <c r="AK4" s="153">
        <v>100</v>
      </c>
      <c r="AL4" s="377">
        <f t="shared" si="3"/>
        <v>5220</v>
      </c>
      <c r="AM4" s="846">
        <v>0</v>
      </c>
      <c r="AN4" s="168">
        <f t="shared" si="4"/>
        <v>0</v>
      </c>
      <c r="AO4" s="168">
        <f t="shared" si="5"/>
        <v>0</v>
      </c>
      <c r="AP4" s="153">
        <v>0</v>
      </c>
      <c r="AQ4" s="396">
        <v>544.52</v>
      </c>
      <c r="AR4" s="377">
        <f t="shared" si="6"/>
        <v>544.52</v>
      </c>
      <c r="AS4" s="377">
        <f t="shared" si="7"/>
        <v>4675.48</v>
      </c>
      <c r="AT4" s="153"/>
      <c r="AU4" s="900" t="s">
        <v>1552</v>
      </c>
    </row>
    <row r="5" ht="48" customHeight="1" spans="1:47">
      <c r="A5" s="791">
        <f t="shared" si="0"/>
        <v>3</v>
      </c>
      <c r="B5" s="856" t="s">
        <v>1556</v>
      </c>
      <c r="C5" s="179" t="s">
        <v>402</v>
      </c>
      <c r="D5" s="571" t="s">
        <v>1557</v>
      </c>
      <c r="E5" s="858" t="s">
        <v>202</v>
      </c>
      <c r="F5" s="857">
        <v>31</v>
      </c>
      <c r="G5" s="857">
        <v>0</v>
      </c>
      <c r="H5" s="857">
        <v>0</v>
      </c>
      <c r="I5" s="857">
        <v>0</v>
      </c>
      <c r="J5" s="857">
        <v>0</v>
      </c>
      <c r="K5" s="857">
        <v>0</v>
      </c>
      <c r="L5" s="857">
        <v>3</v>
      </c>
      <c r="M5" s="857">
        <v>0</v>
      </c>
      <c r="N5" s="857">
        <v>2</v>
      </c>
      <c r="O5" s="857">
        <f t="shared" si="1"/>
        <v>1</v>
      </c>
      <c r="P5" s="876" t="s">
        <v>1558</v>
      </c>
      <c r="Q5" s="857">
        <v>0</v>
      </c>
      <c r="R5" s="857">
        <v>0</v>
      </c>
      <c r="S5" s="857">
        <v>0</v>
      </c>
      <c r="T5" s="883" t="s">
        <v>1559</v>
      </c>
      <c r="U5" s="881">
        <v>0</v>
      </c>
      <c r="V5" s="757">
        <v>3000</v>
      </c>
      <c r="W5" s="646">
        <v>1800</v>
      </c>
      <c r="X5" s="502">
        <v>400</v>
      </c>
      <c r="Y5" s="502">
        <v>200</v>
      </c>
      <c r="Z5" s="502">
        <v>100</v>
      </c>
      <c r="AA5" s="502">
        <v>100</v>
      </c>
      <c r="AB5" s="502">
        <v>200</v>
      </c>
      <c r="AC5" s="502">
        <v>200</v>
      </c>
      <c r="AD5" s="153"/>
      <c r="AE5" s="153">
        <f>(V5/31*1)</f>
        <v>96.7741935483871</v>
      </c>
      <c r="AF5" s="881">
        <v>0</v>
      </c>
      <c r="AG5" s="168">
        <f t="shared" si="2"/>
        <v>0</v>
      </c>
      <c r="AH5" s="153">
        <v>0</v>
      </c>
      <c r="AI5" s="377">
        <v>0</v>
      </c>
      <c r="AJ5" s="377">
        <v>300</v>
      </c>
      <c r="AK5" s="377">
        <v>0</v>
      </c>
      <c r="AL5" s="377">
        <f t="shared" si="3"/>
        <v>3396.77419354839</v>
      </c>
      <c r="AM5" s="846">
        <f t="shared" ref="AM5:AM41" si="8">H5+I5+J5</f>
        <v>0</v>
      </c>
      <c r="AN5" s="168">
        <f t="shared" si="4"/>
        <v>0</v>
      </c>
      <c r="AO5" s="168">
        <f t="shared" si="5"/>
        <v>0</v>
      </c>
      <c r="AP5" s="153">
        <v>0</v>
      </c>
      <c r="AQ5" s="396">
        <v>0</v>
      </c>
      <c r="AR5" s="377">
        <f t="shared" si="6"/>
        <v>0</v>
      </c>
      <c r="AS5" s="377">
        <f t="shared" si="7"/>
        <v>3396.77419354839</v>
      </c>
      <c r="AT5" s="153"/>
      <c r="AU5" s="876" t="s">
        <v>1560</v>
      </c>
    </row>
    <row r="6" ht="39" customHeight="1" spans="1:47">
      <c r="A6" s="791">
        <f t="shared" si="0"/>
        <v>4</v>
      </c>
      <c r="B6" s="859" t="s">
        <v>1561</v>
      </c>
      <c r="C6" s="193" t="s">
        <v>462</v>
      </c>
      <c r="D6" s="571" t="s">
        <v>1562</v>
      </c>
      <c r="E6" s="729" t="s">
        <v>53</v>
      </c>
      <c r="F6" s="857">
        <v>31</v>
      </c>
      <c r="G6" s="857">
        <v>0</v>
      </c>
      <c r="H6" s="860">
        <v>3</v>
      </c>
      <c r="I6" s="857">
        <v>0</v>
      </c>
      <c r="J6" s="857">
        <v>0</v>
      </c>
      <c r="K6" s="857">
        <v>0</v>
      </c>
      <c r="L6" s="729">
        <v>2</v>
      </c>
      <c r="M6" s="857">
        <v>0</v>
      </c>
      <c r="N6" s="857">
        <v>2</v>
      </c>
      <c r="O6" s="857">
        <f t="shared" si="1"/>
        <v>0</v>
      </c>
      <c r="P6" s="876" t="s">
        <v>1563</v>
      </c>
      <c r="Q6" s="857">
        <v>10</v>
      </c>
      <c r="R6" s="857">
        <v>0</v>
      </c>
      <c r="S6" s="857">
        <f>Q6*R6</f>
        <v>0</v>
      </c>
      <c r="T6" s="729"/>
      <c r="U6" s="881">
        <v>200</v>
      </c>
      <c r="V6" s="757">
        <v>2400</v>
      </c>
      <c r="W6" s="503">
        <v>1600</v>
      </c>
      <c r="X6" s="502">
        <v>300</v>
      </c>
      <c r="Y6" s="502">
        <v>100</v>
      </c>
      <c r="Z6" s="502">
        <v>0</v>
      </c>
      <c r="AA6" s="502">
        <v>0</v>
      </c>
      <c r="AB6" s="502">
        <v>0</v>
      </c>
      <c r="AC6" s="502">
        <v>400</v>
      </c>
      <c r="AD6" s="377"/>
      <c r="AE6" s="377"/>
      <c r="AF6" s="881">
        <v>200</v>
      </c>
      <c r="AG6" s="168">
        <f t="shared" si="2"/>
        <v>0</v>
      </c>
      <c r="AH6" s="168">
        <f t="shared" ref="AH6:AH41" si="9">S6</f>
        <v>0</v>
      </c>
      <c r="AI6" s="377">
        <v>0</v>
      </c>
      <c r="AJ6" s="377">
        <v>0</v>
      </c>
      <c r="AK6" s="377">
        <v>0</v>
      </c>
      <c r="AL6" s="377">
        <f t="shared" si="3"/>
        <v>2600</v>
      </c>
      <c r="AM6" s="846">
        <f t="shared" si="8"/>
        <v>3</v>
      </c>
      <c r="AN6" s="168">
        <f t="shared" si="4"/>
        <v>232.258064516129</v>
      </c>
      <c r="AO6" s="168">
        <f t="shared" si="5"/>
        <v>0</v>
      </c>
      <c r="AP6" s="377">
        <v>0</v>
      </c>
      <c r="AQ6" s="377">
        <v>0</v>
      </c>
      <c r="AR6" s="377">
        <f t="shared" si="6"/>
        <v>232.258064516129</v>
      </c>
      <c r="AS6" s="377">
        <f t="shared" si="7"/>
        <v>2367.74193548387</v>
      </c>
      <c r="AT6" s="373"/>
      <c r="AU6" s="876" t="s">
        <v>1564</v>
      </c>
    </row>
    <row r="7" ht="22" customHeight="1" spans="1:47">
      <c r="A7" s="791">
        <f t="shared" si="0"/>
        <v>5</v>
      </c>
      <c r="B7" s="859" t="s">
        <v>1565</v>
      </c>
      <c r="C7" s="193" t="s">
        <v>462</v>
      </c>
      <c r="D7" s="571" t="s">
        <v>1566</v>
      </c>
      <c r="E7" s="729" t="s">
        <v>53</v>
      </c>
      <c r="F7" s="857">
        <v>31</v>
      </c>
      <c r="G7" s="857">
        <v>0</v>
      </c>
      <c r="H7" s="857">
        <v>0</v>
      </c>
      <c r="I7" s="857">
        <v>0</v>
      </c>
      <c r="J7" s="857">
        <v>0</v>
      </c>
      <c r="K7" s="857">
        <v>30</v>
      </c>
      <c r="L7" s="729">
        <v>2</v>
      </c>
      <c r="M7" s="857">
        <v>0</v>
      </c>
      <c r="N7" s="857">
        <v>0</v>
      </c>
      <c r="O7" s="857">
        <f t="shared" si="1"/>
        <v>2</v>
      </c>
      <c r="P7" s="877" t="s">
        <v>54</v>
      </c>
      <c r="Q7" s="857">
        <v>10</v>
      </c>
      <c r="R7" s="857">
        <v>7</v>
      </c>
      <c r="S7" s="857">
        <f>Q7*R7</f>
        <v>70</v>
      </c>
      <c r="T7" s="883" t="s">
        <v>1567</v>
      </c>
      <c r="U7" s="881">
        <v>200</v>
      </c>
      <c r="V7" s="757">
        <v>2400</v>
      </c>
      <c r="W7" s="503">
        <v>1600</v>
      </c>
      <c r="X7" s="502">
        <v>300</v>
      </c>
      <c r="Y7" s="502">
        <v>100</v>
      </c>
      <c r="Z7" s="502">
        <v>0</v>
      </c>
      <c r="AA7" s="502">
        <v>0</v>
      </c>
      <c r="AB7" s="502">
        <v>0</v>
      </c>
      <c r="AC7" s="502">
        <v>400</v>
      </c>
      <c r="AD7" s="377"/>
      <c r="AE7" s="377">
        <v>100</v>
      </c>
      <c r="AF7" s="881">
        <v>200</v>
      </c>
      <c r="AG7" s="168">
        <f t="shared" si="2"/>
        <v>30</v>
      </c>
      <c r="AH7" s="168">
        <f t="shared" si="9"/>
        <v>70</v>
      </c>
      <c r="AI7" s="377">
        <v>0</v>
      </c>
      <c r="AJ7" s="377">
        <v>0</v>
      </c>
      <c r="AK7" s="377">
        <v>0</v>
      </c>
      <c r="AL7" s="377">
        <f t="shared" si="3"/>
        <v>2800</v>
      </c>
      <c r="AM7" s="846">
        <f t="shared" si="8"/>
        <v>0</v>
      </c>
      <c r="AN7" s="168">
        <f t="shared" si="4"/>
        <v>0</v>
      </c>
      <c r="AO7" s="168">
        <f t="shared" si="5"/>
        <v>0</v>
      </c>
      <c r="AP7" s="377">
        <v>0</v>
      </c>
      <c r="AQ7" s="377">
        <v>0</v>
      </c>
      <c r="AR7" s="377">
        <f t="shared" si="6"/>
        <v>0</v>
      </c>
      <c r="AS7" s="377">
        <f t="shared" si="7"/>
        <v>2800</v>
      </c>
      <c r="AT7" s="373"/>
      <c r="AU7" s="883" t="s">
        <v>1568</v>
      </c>
    </row>
    <row r="8" ht="22" customHeight="1" spans="1:47">
      <c r="A8" s="791">
        <f t="shared" si="0"/>
        <v>6</v>
      </c>
      <c r="B8" s="861" t="s">
        <v>1569</v>
      </c>
      <c r="C8" s="193" t="s">
        <v>462</v>
      </c>
      <c r="D8" s="571" t="s">
        <v>1570</v>
      </c>
      <c r="E8" s="729" t="s">
        <v>53</v>
      </c>
      <c r="F8" s="857">
        <v>31</v>
      </c>
      <c r="G8" s="857">
        <v>0</v>
      </c>
      <c r="H8" s="857">
        <v>0</v>
      </c>
      <c r="I8" s="857">
        <v>0</v>
      </c>
      <c r="J8" s="857">
        <v>0</v>
      </c>
      <c r="K8" s="857">
        <v>30</v>
      </c>
      <c r="L8" s="729">
        <v>3.5</v>
      </c>
      <c r="M8" s="857">
        <v>0</v>
      </c>
      <c r="N8" s="857">
        <v>3</v>
      </c>
      <c r="O8" s="857">
        <f t="shared" si="1"/>
        <v>0.5</v>
      </c>
      <c r="P8" s="876" t="s">
        <v>1571</v>
      </c>
      <c r="Q8" s="857">
        <v>10</v>
      </c>
      <c r="R8" s="857">
        <v>17</v>
      </c>
      <c r="S8" s="857">
        <f>Q8*R8</f>
        <v>170</v>
      </c>
      <c r="T8" s="887"/>
      <c r="U8" s="881">
        <v>200</v>
      </c>
      <c r="V8" s="757">
        <v>2400</v>
      </c>
      <c r="W8" s="503">
        <v>1600</v>
      </c>
      <c r="X8" s="502">
        <v>300</v>
      </c>
      <c r="Y8" s="502">
        <v>100</v>
      </c>
      <c r="Z8" s="502">
        <v>0</v>
      </c>
      <c r="AA8" s="502">
        <v>0</v>
      </c>
      <c r="AB8" s="502">
        <v>0</v>
      </c>
      <c r="AC8" s="502">
        <v>400</v>
      </c>
      <c r="AD8" s="377"/>
      <c r="AE8" s="377"/>
      <c r="AF8" s="881">
        <v>200</v>
      </c>
      <c r="AG8" s="168">
        <f t="shared" si="2"/>
        <v>30</v>
      </c>
      <c r="AH8" s="168">
        <f t="shared" si="9"/>
        <v>170</v>
      </c>
      <c r="AI8" s="377">
        <v>0</v>
      </c>
      <c r="AJ8" s="377">
        <v>0</v>
      </c>
      <c r="AK8" s="377">
        <v>0</v>
      </c>
      <c r="AL8" s="377">
        <f t="shared" si="3"/>
        <v>2800</v>
      </c>
      <c r="AM8" s="846">
        <f t="shared" si="8"/>
        <v>0</v>
      </c>
      <c r="AN8" s="168">
        <f t="shared" si="4"/>
        <v>0</v>
      </c>
      <c r="AO8" s="168">
        <f t="shared" si="5"/>
        <v>0</v>
      </c>
      <c r="AP8" s="377">
        <v>0</v>
      </c>
      <c r="AQ8" s="377">
        <v>0</v>
      </c>
      <c r="AR8" s="377">
        <f t="shared" si="6"/>
        <v>0</v>
      </c>
      <c r="AS8" s="377">
        <f t="shared" si="7"/>
        <v>2800</v>
      </c>
      <c r="AT8" s="373"/>
      <c r="AU8" s="876" t="s">
        <v>1572</v>
      </c>
    </row>
    <row r="9" ht="45" customHeight="1" spans="1:47">
      <c r="A9" s="791">
        <f t="shared" si="0"/>
        <v>7</v>
      </c>
      <c r="B9" s="861" t="s">
        <v>1573</v>
      </c>
      <c r="C9" s="193" t="s">
        <v>462</v>
      </c>
      <c r="D9" s="571" t="s">
        <v>1570</v>
      </c>
      <c r="E9" s="729" t="s">
        <v>53</v>
      </c>
      <c r="F9" s="857">
        <v>31</v>
      </c>
      <c r="G9" s="857">
        <v>0</v>
      </c>
      <c r="H9" s="860">
        <v>0.5</v>
      </c>
      <c r="I9" s="857">
        <v>0</v>
      </c>
      <c r="J9" s="857">
        <v>0</v>
      </c>
      <c r="K9" s="857">
        <v>0</v>
      </c>
      <c r="L9" s="729">
        <v>2.5</v>
      </c>
      <c r="M9" s="857">
        <v>0</v>
      </c>
      <c r="N9" s="857">
        <v>2.5</v>
      </c>
      <c r="O9" s="857">
        <f t="shared" si="1"/>
        <v>0</v>
      </c>
      <c r="P9" s="876" t="s">
        <v>1574</v>
      </c>
      <c r="Q9" s="857">
        <v>10</v>
      </c>
      <c r="R9" s="857">
        <v>15</v>
      </c>
      <c r="S9" s="857">
        <f>Q9*R9</f>
        <v>150</v>
      </c>
      <c r="T9" s="857"/>
      <c r="U9" s="881">
        <v>200</v>
      </c>
      <c r="V9" s="757">
        <v>2400</v>
      </c>
      <c r="W9" s="503">
        <v>1600</v>
      </c>
      <c r="X9" s="502">
        <v>300</v>
      </c>
      <c r="Y9" s="502">
        <v>100</v>
      </c>
      <c r="Z9" s="502">
        <v>0</v>
      </c>
      <c r="AA9" s="502">
        <v>0</v>
      </c>
      <c r="AB9" s="502">
        <v>0</v>
      </c>
      <c r="AC9" s="502">
        <v>400</v>
      </c>
      <c r="AD9" s="377"/>
      <c r="AE9" s="377"/>
      <c r="AF9" s="881">
        <v>200</v>
      </c>
      <c r="AG9" s="168">
        <f t="shared" si="2"/>
        <v>0</v>
      </c>
      <c r="AH9" s="168">
        <f t="shared" si="9"/>
        <v>150</v>
      </c>
      <c r="AI9" s="377">
        <v>0</v>
      </c>
      <c r="AJ9" s="377">
        <v>0</v>
      </c>
      <c r="AK9" s="377">
        <v>0</v>
      </c>
      <c r="AL9" s="377">
        <f t="shared" si="3"/>
        <v>2750</v>
      </c>
      <c r="AM9" s="846">
        <f t="shared" si="8"/>
        <v>0.5</v>
      </c>
      <c r="AN9" s="168">
        <f t="shared" si="4"/>
        <v>38.7096774193548</v>
      </c>
      <c r="AO9" s="168">
        <f t="shared" si="5"/>
        <v>0</v>
      </c>
      <c r="AP9" s="377">
        <v>0</v>
      </c>
      <c r="AQ9" s="377">
        <v>0</v>
      </c>
      <c r="AR9" s="377">
        <f t="shared" si="6"/>
        <v>38.7096774193548</v>
      </c>
      <c r="AS9" s="377">
        <f t="shared" si="7"/>
        <v>2711.29032258065</v>
      </c>
      <c r="AT9" s="373"/>
      <c r="AU9" s="876" t="s">
        <v>1575</v>
      </c>
    </row>
    <row r="10" ht="28" customHeight="1" spans="1:47">
      <c r="A10" s="791">
        <f t="shared" si="0"/>
        <v>8</v>
      </c>
      <c r="B10" s="861" t="s">
        <v>1576</v>
      </c>
      <c r="C10" s="193" t="s">
        <v>462</v>
      </c>
      <c r="D10" s="571" t="s">
        <v>597</v>
      </c>
      <c r="E10" s="729" t="s">
        <v>53</v>
      </c>
      <c r="F10" s="857">
        <v>31</v>
      </c>
      <c r="G10" s="857">
        <v>0</v>
      </c>
      <c r="H10" s="857">
        <v>0</v>
      </c>
      <c r="I10" s="857">
        <v>0</v>
      </c>
      <c r="J10" s="857">
        <v>0</v>
      </c>
      <c r="K10" s="857">
        <v>30</v>
      </c>
      <c r="L10" s="729">
        <v>2</v>
      </c>
      <c r="M10" s="857">
        <v>0</v>
      </c>
      <c r="N10" s="857">
        <v>1</v>
      </c>
      <c r="O10" s="857">
        <f t="shared" si="1"/>
        <v>1</v>
      </c>
      <c r="P10" s="876" t="s">
        <v>1577</v>
      </c>
      <c r="Q10" s="857">
        <v>10</v>
      </c>
      <c r="R10" s="857">
        <v>7</v>
      </c>
      <c r="S10" s="857">
        <f>Q10*R10</f>
        <v>70</v>
      </c>
      <c r="T10" s="860"/>
      <c r="U10" s="881">
        <v>200</v>
      </c>
      <c r="V10" s="757">
        <v>2400</v>
      </c>
      <c r="W10" s="503">
        <v>1600</v>
      </c>
      <c r="X10" s="502">
        <v>300</v>
      </c>
      <c r="Y10" s="502">
        <v>100</v>
      </c>
      <c r="Z10" s="502">
        <v>0</v>
      </c>
      <c r="AA10" s="502">
        <v>0</v>
      </c>
      <c r="AB10" s="502">
        <v>0</v>
      </c>
      <c r="AC10" s="502">
        <v>400</v>
      </c>
      <c r="AD10" s="377"/>
      <c r="AE10" s="895"/>
      <c r="AF10" s="881">
        <v>200</v>
      </c>
      <c r="AG10" s="168">
        <f t="shared" si="2"/>
        <v>30</v>
      </c>
      <c r="AH10" s="168">
        <f t="shared" si="9"/>
        <v>70</v>
      </c>
      <c r="AI10" s="377">
        <v>0</v>
      </c>
      <c r="AJ10" s="377">
        <v>0</v>
      </c>
      <c r="AK10" s="377">
        <v>0</v>
      </c>
      <c r="AL10" s="377">
        <f t="shared" si="3"/>
        <v>2700</v>
      </c>
      <c r="AM10" s="846">
        <f t="shared" si="8"/>
        <v>0</v>
      </c>
      <c r="AN10" s="168">
        <f t="shared" si="4"/>
        <v>0</v>
      </c>
      <c r="AO10" s="168">
        <f t="shared" si="5"/>
        <v>0</v>
      </c>
      <c r="AP10" s="377">
        <v>0</v>
      </c>
      <c r="AQ10" s="377">
        <v>0</v>
      </c>
      <c r="AR10" s="377">
        <f t="shared" si="6"/>
        <v>0</v>
      </c>
      <c r="AS10" s="377">
        <f t="shared" si="7"/>
        <v>2700</v>
      </c>
      <c r="AT10" s="373"/>
      <c r="AU10" s="876" t="s">
        <v>1578</v>
      </c>
    </row>
    <row r="11" ht="25" customHeight="1" spans="1:47">
      <c r="A11" s="791">
        <f t="shared" si="0"/>
        <v>9</v>
      </c>
      <c r="B11" s="861" t="s">
        <v>1579</v>
      </c>
      <c r="C11" s="193" t="s">
        <v>1580</v>
      </c>
      <c r="D11" s="571" t="s">
        <v>1581</v>
      </c>
      <c r="E11" s="729" t="s">
        <v>53</v>
      </c>
      <c r="F11" s="857">
        <v>31</v>
      </c>
      <c r="G11" s="857">
        <v>0</v>
      </c>
      <c r="H11" s="857">
        <v>0</v>
      </c>
      <c r="I11" s="857">
        <v>0</v>
      </c>
      <c r="J11" s="857">
        <v>0</v>
      </c>
      <c r="K11" s="857">
        <v>0</v>
      </c>
      <c r="L11" s="857">
        <v>7</v>
      </c>
      <c r="M11" s="857">
        <v>0</v>
      </c>
      <c r="N11" s="857">
        <v>0</v>
      </c>
      <c r="O11" s="857">
        <f t="shared" si="1"/>
        <v>7</v>
      </c>
      <c r="P11" s="878" t="s">
        <v>54</v>
      </c>
      <c r="Q11" s="857">
        <v>10</v>
      </c>
      <c r="R11" s="857">
        <v>9</v>
      </c>
      <c r="S11" s="857">
        <v>90</v>
      </c>
      <c r="T11" s="878" t="s">
        <v>1582</v>
      </c>
      <c r="U11" s="881">
        <v>200</v>
      </c>
      <c r="V11" s="757">
        <v>4000</v>
      </c>
      <c r="W11" s="377">
        <v>2300</v>
      </c>
      <c r="X11" s="199">
        <v>500</v>
      </c>
      <c r="Y11" s="199">
        <v>300</v>
      </c>
      <c r="Z11" s="199">
        <v>200</v>
      </c>
      <c r="AA11" s="199">
        <v>200</v>
      </c>
      <c r="AB11" s="199">
        <v>200</v>
      </c>
      <c r="AC11" s="199">
        <v>300</v>
      </c>
      <c r="AD11" s="377"/>
      <c r="AE11" s="562">
        <v>90</v>
      </c>
      <c r="AF11" s="881">
        <v>200</v>
      </c>
      <c r="AG11" s="168">
        <f t="shared" si="2"/>
        <v>0</v>
      </c>
      <c r="AH11" s="168">
        <f t="shared" si="9"/>
        <v>90</v>
      </c>
      <c r="AI11" s="377">
        <v>0</v>
      </c>
      <c r="AJ11" s="377">
        <v>0</v>
      </c>
      <c r="AK11" s="377">
        <v>0</v>
      </c>
      <c r="AL11" s="377">
        <f t="shared" si="3"/>
        <v>4380</v>
      </c>
      <c r="AM11" s="846">
        <f t="shared" si="8"/>
        <v>0</v>
      </c>
      <c r="AN11" s="168">
        <f t="shared" si="4"/>
        <v>0</v>
      </c>
      <c r="AO11" s="168">
        <f t="shared" si="5"/>
        <v>0</v>
      </c>
      <c r="AP11" s="377">
        <v>0</v>
      </c>
      <c r="AQ11" s="377">
        <v>0</v>
      </c>
      <c r="AR11" s="377">
        <f t="shared" si="6"/>
        <v>0</v>
      </c>
      <c r="AS11" s="377">
        <f t="shared" si="7"/>
        <v>4380</v>
      </c>
      <c r="AT11" s="373"/>
      <c r="AU11" s="878" t="s">
        <v>1583</v>
      </c>
    </row>
    <row r="12" ht="44" customHeight="1" spans="1:48">
      <c r="A12" s="791">
        <f t="shared" si="0"/>
        <v>10</v>
      </c>
      <c r="B12" s="861" t="s">
        <v>1584</v>
      </c>
      <c r="C12" s="193" t="s">
        <v>425</v>
      </c>
      <c r="D12" s="862" t="s">
        <v>1141</v>
      </c>
      <c r="E12" s="729" t="s">
        <v>53</v>
      </c>
      <c r="F12" s="857">
        <v>31</v>
      </c>
      <c r="G12" s="857">
        <v>0</v>
      </c>
      <c r="H12" s="860">
        <v>4.5</v>
      </c>
      <c r="I12" s="857">
        <v>0</v>
      </c>
      <c r="J12" s="857">
        <v>0</v>
      </c>
      <c r="K12" s="857">
        <v>0</v>
      </c>
      <c r="L12" s="729">
        <v>8.5</v>
      </c>
      <c r="M12" s="857">
        <v>0</v>
      </c>
      <c r="N12" s="857">
        <v>8.5</v>
      </c>
      <c r="O12" s="857">
        <f t="shared" si="1"/>
        <v>0</v>
      </c>
      <c r="P12" s="879" t="s">
        <v>1585</v>
      </c>
      <c r="Q12" s="857">
        <v>10</v>
      </c>
      <c r="R12" s="857">
        <v>0</v>
      </c>
      <c r="S12" s="857">
        <f t="shared" ref="S12:S19" si="10">Q12*R12</f>
        <v>0</v>
      </c>
      <c r="T12" s="883"/>
      <c r="U12" s="179">
        <v>200</v>
      </c>
      <c r="V12" s="757">
        <v>2300</v>
      </c>
      <c r="W12" s="662">
        <v>1200</v>
      </c>
      <c r="X12" s="14">
        <v>300</v>
      </c>
      <c r="Y12" s="14">
        <v>200</v>
      </c>
      <c r="Z12" s="14">
        <v>100</v>
      </c>
      <c r="AA12" s="14">
        <v>100</v>
      </c>
      <c r="AB12" s="14">
        <v>100</v>
      </c>
      <c r="AC12" s="14">
        <v>300</v>
      </c>
      <c r="AD12" s="377"/>
      <c r="AE12" s="895"/>
      <c r="AF12" s="179">
        <v>200</v>
      </c>
      <c r="AG12" s="168">
        <f t="shared" si="2"/>
        <v>0</v>
      </c>
      <c r="AH12" s="168">
        <f t="shared" si="9"/>
        <v>0</v>
      </c>
      <c r="AI12" s="377">
        <v>0</v>
      </c>
      <c r="AJ12" s="377">
        <v>0</v>
      </c>
      <c r="AK12" s="377">
        <v>0</v>
      </c>
      <c r="AL12" s="377">
        <f t="shared" si="3"/>
        <v>2500</v>
      </c>
      <c r="AM12" s="846">
        <f t="shared" si="8"/>
        <v>4.5</v>
      </c>
      <c r="AN12" s="168">
        <f t="shared" si="4"/>
        <v>333.870967741935</v>
      </c>
      <c r="AO12" s="168">
        <f t="shared" si="5"/>
        <v>0</v>
      </c>
      <c r="AP12" s="377">
        <v>0</v>
      </c>
      <c r="AQ12" s="377">
        <v>0</v>
      </c>
      <c r="AR12" s="377">
        <f t="shared" si="6"/>
        <v>333.870967741935</v>
      </c>
      <c r="AS12" s="377">
        <f t="shared" si="7"/>
        <v>2166.12903225806</v>
      </c>
      <c r="AT12" s="373"/>
      <c r="AU12" s="883" t="s">
        <v>1586</v>
      </c>
      <c r="AV12" t="s">
        <v>1587</v>
      </c>
    </row>
    <row r="13" ht="25" customHeight="1" spans="1:47">
      <c r="A13" s="791">
        <f t="shared" si="0"/>
        <v>11</v>
      </c>
      <c r="B13" s="863" t="s">
        <v>1588</v>
      </c>
      <c r="C13" s="179" t="s">
        <v>425</v>
      </c>
      <c r="D13" s="862" t="s">
        <v>597</v>
      </c>
      <c r="E13" s="729" t="s">
        <v>53</v>
      </c>
      <c r="F13" s="857">
        <v>31</v>
      </c>
      <c r="G13" s="857">
        <v>0</v>
      </c>
      <c r="H13" s="857">
        <v>0</v>
      </c>
      <c r="I13" s="857">
        <v>0</v>
      </c>
      <c r="J13" s="857">
        <v>0</v>
      </c>
      <c r="K13" s="857">
        <v>30</v>
      </c>
      <c r="L13" s="880">
        <v>0</v>
      </c>
      <c r="M13" s="857">
        <v>0</v>
      </c>
      <c r="N13" s="857">
        <v>0</v>
      </c>
      <c r="O13" s="857">
        <f t="shared" si="1"/>
        <v>0</v>
      </c>
      <c r="P13" s="876" t="s">
        <v>54</v>
      </c>
      <c r="Q13" s="857">
        <v>10</v>
      </c>
      <c r="R13" s="857">
        <v>9</v>
      </c>
      <c r="S13" s="857">
        <f t="shared" si="10"/>
        <v>90</v>
      </c>
      <c r="T13" s="857"/>
      <c r="U13" s="881">
        <v>200</v>
      </c>
      <c r="V13" s="757">
        <v>2200</v>
      </c>
      <c r="W13" s="153">
        <v>1500</v>
      </c>
      <c r="X13" s="153">
        <v>200</v>
      </c>
      <c r="Y13" s="153">
        <v>100</v>
      </c>
      <c r="Z13" s="153">
        <v>0</v>
      </c>
      <c r="AA13" s="153">
        <v>0</v>
      </c>
      <c r="AB13" s="153">
        <v>0</v>
      </c>
      <c r="AC13" s="153">
        <v>400</v>
      </c>
      <c r="AD13" s="377"/>
      <c r="AE13" s="895"/>
      <c r="AF13" s="881">
        <v>200</v>
      </c>
      <c r="AG13" s="168">
        <f t="shared" si="2"/>
        <v>30</v>
      </c>
      <c r="AH13" s="168">
        <f t="shared" si="9"/>
        <v>90</v>
      </c>
      <c r="AI13" s="377">
        <v>0</v>
      </c>
      <c r="AJ13" s="377">
        <v>0</v>
      </c>
      <c r="AK13" s="377">
        <v>0</v>
      </c>
      <c r="AL13" s="377">
        <f t="shared" si="3"/>
        <v>2520</v>
      </c>
      <c r="AM13" s="846">
        <f t="shared" si="8"/>
        <v>0</v>
      </c>
      <c r="AN13" s="168">
        <f t="shared" si="4"/>
        <v>0</v>
      </c>
      <c r="AO13" s="168">
        <f t="shared" si="5"/>
        <v>0</v>
      </c>
      <c r="AP13" s="377">
        <v>0</v>
      </c>
      <c r="AQ13" s="377">
        <v>0</v>
      </c>
      <c r="AR13" s="377">
        <f t="shared" si="6"/>
        <v>0</v>
      </c>
      <c r="AS13" s="377">
        <f t="shared" si="7"/>
        <v>2520</v>
      </c>
      <c r="AT13" s="373"/>
      <c r="AU13" s="857" t="s">
        <v>72</v>
      </c>
    </row>
    <row r="14" ht="27" customHeight="1" spans="1:47">
      <c r="A14" s="791">
        <f t="shared" si="0"/>
        <v>12</v>
      </c>
      <c r="B14" s="864" t="s">
        <v>1589</v>
      </c>
      <c r="C14" s="193" t="s">
        <v>409</v>
      </c>
      <c r="D14" s="571" t="s">
        <v>1590</v>
      </c>
      <c r="E14" s="729" t="s">
        <v>53</v>
      </c>
      <c r="F14" s="857">
        <v>31</v>
      </c>
      <c r="G14" s="857">
        <v>0</v>
      </c>
      <c r="H14" s="857">
        <v>0</v>
      </c>
      <c r="I14" s="857">
        <v>0</v>
      </c>
      <c r="J14" s="857">
        <v>0</v>
      </c>
      <c r="K14" s="857">
        <v>30</v>
      </c>
      <c r="L14" s="857">
        <v>2</v>
      </c>
      <c r="M14" s="857">
        <v>0</v>
      </c>
      <c r="N14" s="857">
        <v>2</v>
      </c>
      <c r="O14" s="857">
        <f t="shared" si="1"/>
        <v>0</v>
      </c>
      <c r="P14" s="876" t="s">
        <v>1591</v>
      </c>
      <c r="Q14" s="857">
        <v>10</v>
      </c>
      <c r="R14" s="857">
        <v>7</v>
      </c>
      <c r="S14" s="888">
        <f t="shared" si="10"/>
        <v>70</v>
      </c>
      <c r="T14" s="889"/>
      <c r="U14" s="881">
        <v>200</v>
      </c>
      <c r="V14" s="757">
        <v>3500</v>
      </c>
      <c r="W14" s="705">
        <v>2100</v>
      </c>
      <c r="X14" s="705">
        <v>400</v>
      </c>
      <c r="Y14" s="705">
        <v>300</v>
      </c>
      <c r="Z14" s="705">
        <v>200</v>
      </c>
      <c r="AA14" s="705">
        <v>100</v>
      </c>
      <c r="AB14" s="705">
        <v>200</v>
      </c>
      <c r="AC14" s="705">
        <v>200</v>
      </c>
      <c r="AD14" s="377"/>
      <c r="AE14" s="562">
        <v>0</v>
      </c>
      <c r="AF14" s="881">
        <v>200</v>
      </c>
      <c r="AG14" s="168">
        <f t="shared" si="2"/>
        <v>30</v>
      </c>
      <c r="AH14" s="168">
        <f t="shared" si="9"/>
        <v>70</v>
      </c>
      <c r="AI14" s="377">
        <v>0</v>
      </c>
      <c r="AJ14" s="377">
        <v>0</v>
      </c>
      <c r="AK14" s="377">
        <v>0</v>
      </c>
      <c r="AL14" s="377">
        <f t="shared" si="3"/>
        <v>3800</v>
      </c>
      <c r="AM14" s="846">
        <f t="shared" si="8"/>
        <v>0</v>
      </c>
      <c r="AN14" s="168">
        <f t="shared" si="4"/>
        <v>0</v>
      </c>
      <c r="AO14" s="168">
        <f t="shared" si="5"/>
        <v>0</v>
      </c>
      <c r="AP14" s="377">
        <v>0</v>
      </c>
      <c r="AQ14" s="377">
        <v>0</v>
      </c>
      <c r="AR14" s="377">
        <f t="shared" si="6"/>
        <v>0</v>
      </c>
      <c r="AS14" s="377">
        <f t="shared" si="7"/>
        <v>3800</v>
      </c>
      <c r="AT14" s="373"/>
      <c r="AU14" s="875" t="s">
        <v>1592</v>
      </c>
    </row>
    <row r="15" ht="24" customHeight="1" spans="1:47">
      <c r="A15" s="791">
        <f t="shared" si="0"/>
        <v>13</v>
      </c>
      <c r="B15" s="864" t="s">
        <v>1593</v>
      </c>
      <c r="C15" s="193" t="s">
        <v>353</v>
      </c>
      <c r="D15" s="862" t="s">
        <v>1594</v>
      </c>
      <c r="E15" s="729" t="s">
        <v>53</v>
      </c>
      <c r="F15" s="857">
        <v>31</v>
      </c>
      <c r="G15" s="857">
        <v>0</v>
      </c>
      <c r="H15" s="857">
        <v>0</v>
      </c>
      <c r="I15" s="857">
        <v>0</v>
      </c>
      <c r="J15" s="857">
        <v>0</v>
      </c>
      <c r="K15" s="857">
        <v>30</v>
      </c>
      <c r="L15" s="729">
        <v>1.5</v>
      </c>
      <c r="M15" s="857">
        <v>0</v>
      </c>
      <c r="N15" s="857">
        <v>0</v>
      </c>
      <c r="O15" s="857">
        <f t="shared" si="1"/>
        <v>1.5</v>
      </c>
      <c r="P15" s="876" t="s">
        <v>54</v>
      </c>
      <c r="Q15" s="857">
        <v>10</v>
      </c>
      <c r="R15" s="857">
        <v>7</v>
      </c>
      <c r="S15" s="857">
        <f t="shared" si="10"/>
        <v>70</v>
      </c>
      <c r="T15" s="883" t="s">
        <v>1567</v>
      </c>
      <c r="U15" s="881">
        <v>200</v>
      </c>
      <c r="V15" s="757">
        <v>2400</v>
      </c>
      <c r="W15" s="503">
        <v>1600</v>
      </c>
      <c r="X15" s="502">
        <v>300</v>
      </c>
      <c r="Y15" s="502">
        <v>100</v>
      </c>
      <c r="Z15" s="502">
        <v>0</v>
      </c>
      <c r="AA15" s="502">
        <v>0</v>
      </c>
      <c r="AB15" s="502">
        <v>0</v>
      </c>
      <c r="AC15" s="502">
        <v>400</v>
      </c>
      <c r="AD15" s="377"/>
      <c r="AE15" s="895">
        <v>100</v>
      </c>
      <c r="AF15" s="881">
        <v>200</v>
      </c>
      <c r="AG15" s="168">
        <f t="shared" si="2"/>
        <v>30</v>
      </c>
      <c r="AH15" s="168">
        <f t="shared" si="9"/>
        <v>70</v>
      </c>
      <c r="AI15" s="377">
        <v>0</v>
      </c>
      <c r="AJ15" s="377">
        <v>0</v>
      </c>
      <c r="AK15" s="377">
        <v>0</v>
      </c>
      <c r="AL15" s="377">
        <f t="shared" si="3"/>
        <v>2800</v>
      </c>
      <c r="AM15" s="846">
        <f t="shared" si="8"/>
        <v>0</v>
      </c>
      <c r="AN15" s="168">
        <f t="shared" si="4"/>
        <v>0</v>
      </c>
      <c r="AO15" s="168">
        <f t="shared" si="5"/>
        <v>0</v>
      </c>
      <c r="AP15" s="377">
        <v>0</v>
      </c>
      <c r="AQ15" s="377">
        <v>0</v>
      </c>
      <c r="AR15" s="377">
        <f t="shared" si="6"/>
        <v>0</v>
      </c>
      <c r="AS15" s="377">
        <f t="shared" si="7"/>
        <v>2800</v>
      </c>
      <c r="AT15" s="373"/>
      <c r="AU15" s="883" t="s">
        <v>1568</v>
      </c>
    </row>
    <row r="16" ht="24" customHeight="1" spans="1:47">
      <c r="A16" s="791">
        <f t="shared" si="0"/>
        <v>14</v>
      </c>
      <c r="B16" s="864" t="s">
        <v>1595</v>
      </c>
      <c r="C16" s="193" t="s">
        <v>353</v>
      </c>
      <c r="D16" s="862" t="s">
        <v>1596</v>
      </c>
      <c r="E16" s="729" t="s">
        <v>53</v>
      </c>
      <c r="F16" s="857">
        <v>31</v>
      </c>
      <c r="G16" s="857">
        <v>0</v>
      </c>
      <c r="H16" s="857">
        <v>0</v>
      </c>
      <c r="I16" s="857">
        <v>0</v>
      </c>
      <c r="J16" s="857">
        <v>0</v>
      </c>
      <c r="K16" s="857">
        <v>30</v>
      </c>
      <c r="L16" s="729">
        <v>1</v>
      </c>
      <c r="M16" s="857">
        <v>0</v>
      </c>
      <c r="N16" s="857">
        <v>1</v>
      </c>
      <c r="O16" s="857">
        <f t="shared" si="1"/>
        <v>0</v>
      </c>
      <c r="P16" s="876" t="s">
        <v>1597</v>
      </c>
      <c r="Q16" s="857">
        <v>10</v>
      </c>
      <c r="R16" s="857">
        <v>7</v>
      </c>
      <c r="S16" s="857">
        <f t="shared" si="10"/>
        <v>70</v>
      </c>
      <c r="T16" s="890" t="s">
        <v>1567</v>
      </c>
      <c r="U16" s="881">
        <v>200</v>
      </c>
      <c r="V16" s="757">
        <v>2400</v>
      </c>
      <c r="W16" s="503">
        <v>1600</v>
      </c>
      <c r="X16" s="502">
        <v>300</v>
      </c>
      <c r="Y16" s="502">
        <v>100</v>
      </c>
      <c r="Z16" s="502">
        <v>0</v>
      </c>
      <c r="AA16" s="502">
        <v>0</v>
      </c>
      <c r="AB16" s="502">
        <v>0</v>
      </c>
      <c r="AC16" s="502">
        <v>400</v>
      </c>
      <c r="AD16" s="377"/>
      <c r="AE16" s="895">
        <v>100</v>
      </c>
      <c r="AF16" s="881">
        <v>200</v>
      </c>
      <c r="AG16" s="168">
        <f t="shared" si="2"/>
        <v>30</v>
      </c>
      <c r="AH16" s="168">
        <f t="shared" si="9"/>
        <v>70</v>
      </c>
      <c r="AI16" s="377">
        <v>0</v>
      </c>
      <c r="AJ16" s="377">
        <v>0</v>
      </c>
      <c r="AK16" s="377">
        <v>0</v>
      </c>
      <c r="AL16" s="377">
        <f t="shared" si="3"/>
        <v>2800</v>
      </c>
      <c r="AM16" s="846">
        <f t="shared" si="8"/>
        <v>0</v>
      </c>
      <c r="AN16" s="168">
        <f t="shared" si="4"/>
        <v>0</v>
      </c>
      <c r="AO16" s="168">
        <f t="shared" si="5"/>
        <v>0</v>
      </c>
      <c r="AP16" s="377">
        <v>0</v>
      </c>
      <c r="AQ16" s="377">
        <v>0</v>
      </c>
      <c r="AR16" s="377">
        <f t="shared" si="6"/>
        <v>0</v>
      </c>
      <c r="AS16" s="377">
        <f t="shared" si="7"/>
        <v>2800</v>
      </c>
      <c r="AT16" s="373"/>
      <c r="AU16" s="890" t="s">
        <v>1598</v>
      </c>
    </row>
    <row r="17" ht="24" customHeight="1" spans="1:47">
      <c r="A17" s="791">
        <f t="shared" si="0"/>
        <v>15</v>
      </c>
      <c r="B17" s="864" t="s">
        <v>1599</v>
      </c>
      <c r="C17" s="193" t="s">
        <v>341</v>
      </c>
      <c r="D17" s="865" t="s">
        <v>451</v>
      </c>
      <c r="E17" s="866" t="s">
        <v>53</v>
      </c>
      <c r="F17" s="857">
        <v>31</v>
      </c>
      <c r="G17" s="857">
        <v>0</v>
      </c>
      <c r="H17" s="857">
        <v>0</v>
      </c>
      <c r="I17" s="857">
        <v>0</v>
      </c>
      <c r="J17" s="857">
        <v>0</v>
      </c>
      <c r="K17" s="857">
        <v>30</v>
      </c>
      <c r="L17" s="866">
        <v>6</v>
      </c>
      <c r="M17" s="857">
        <v>0</v>
      </c>
      <c r="N17" s="857">
        <v>4</v>
      </c>
      <c r="O17" s="857">
        <f t="shared" si="1"/>
        <v>2</v>
      </c>
      <c r="P17" s="876" t="s">
        <v>1600</v>
      </c>
      <c r="Q17" s="891">
        <v>10</v>
      </c>
      <c r="R17" s="888">
        <v>9</v>
      </c>
      <c r="S17" s="888">
        <f t="shared" si="10"/>
        <v>90</v>
      </c>
      <c r="T17" s="888"/>
      <c r="U17" s="881">
        <v>200</v>
      </c>
      <c r="V17" s="757">
        <v>2200</v>
      </c>
      <c r="W17" s="153">
        <v>1500</v>
      </c>
      <c r="X17" s="153">
        <v>200</v>
      </c>
      <c r="Y17" s="153">
        <v>100</v>
      </c>
      <c r="Z17" s="153">
        <v>0</v>
      </c>
      <c r="AA17" s="153">
        <v>0</v>
      </c>
      <c r="AB17" s="153">
        <v>0</v>
      </c>
      <c r="AC17" s="153">
        <v>400</v>
      </c>
      <c r="AD17" s="377"/>
      <c r="AE17" s="895"/>
      <c r="AF17" s="881">
        <v>200</v>
      </c>
      <c r="AG17" s="168">
        <f t="shared" si="2"/>
        <v>30</v>
      </c>
      <c r="AH17" s="168">
        <f t="shared" si="9"/>
        <v>90</v>
      </c>
      <c r="AI17" s="377">
        <v>0</v>
      </c>
      <c r="AJ17" s="377">
        <v>0</v>
      </c>
      <c r="AK17" s="377">
        <v>0</v>
      </c>
      <c r="AL17" s="377">
        <f t="shared" si="3"/>
        <v>2520</v>
      </c>
      <c r="AM17" s="846">
        <f t="shared" si="8"/>
        <v>0</v>
      </c>
      <c r="AN17" s="168">
        <f t="shared" si="4"/>
        <v>0</v>
      </c>
      <c r="AO17" s="168">
        <f t="shared" si="5"/>
        <v>0</v>
      </c>
      <c r="AP17" s="377">
        <v>0</v>
      </c>
      <c r="AQ17" s="377">
        <v>0</v>
      </c>
      <c r="AR17" s="377">
        <f t="shared" si="6"/>
        <v>0</v>
      </c>
      <c r="AS17" s="377">
        <f t="shared" si="7"/>
        <v>2520</v>
      </c>
      <c r="AT17" s="373"/>
      <c r="AU17" s="876" t="s">
        <v>1601</v>
      </c>
    </row>
    <row r="18" ht="24" customHeight="1" spans="1:47">
      <c r="A18" s="791">
        <f t="shared" si="0"/>
        <v>16</v>
      </c>
      <c r="B18" s="864" t="s">
        <v>1602</v>
      </c>
      <c r="C18" s="193" t="s">
        <v>341</v>
      </c>
      <c r="D18" s="865" t="s">
        <v>451</v>
      </c>
      <c r="E18" s="866" t="s">
        <v>53</v>
      </c>
      <c r="F18" s="857">
        <v>31</v>
      </c>
      <c r="G18" s="857">
        <v>0</v>
      </c>
      <c r="H18" s="857">
        <v>0</v>
      </c>
      <c r="I18" s="857">
        <v>0</v>
      </c>
      <c r="J18" s="857">
        <v>0</v>
      </c>
      <c r="K18" s="857">
        <v>30</v>
      </c>
      <c r="L18" s="866">
        <v>0</v>
      </c>
      <c r="M18" s="857">
        <v>0</v>
      </c>
      <c r="N18" s="857">
        <v>0</v>
      </c>
      <c r="O18" s="857">
        <f t="shared" si="1"/>
        <v>0</v>
      </c>
      <c r="P18" s="876" t="s">
        <v>54</v>
      </c>
      <c r="Q18" s="888">
        <v>10</v>
      </c>
      <c r="R18" s="888">
        <v>5</v>
      </c>
      <c r="S18" s="888">
        <f t="shared" si="10"/>
        <v>50</v>
      </c>
      <c r="T18" s="888"/>
      <c r="U18" s="881">
        <v>200</v>
      </c>
      <c r="V18" s="757">
        <v>2200</v>
      </c>
      <c r="W18" s="153">
        <v>1500</v>
      </c>
      <c r="X18" s="153">
        <v>200</v>
      </c>
      <c r="Y18" s="153">
        <v>100</v>
      </c>
      <c r="Z18" s="153">
        <v>0</v>
      </c>
      <c r="AA18" s="153">
        <v>0</v>
      </c>
      <c r="AB18" s="153">
        <v>0</v>
      </c>
      <c r="AC18" s="153">
        <v>400</v>
      </c>
      <c r="AD18" s="377"/>
      <c r="AE18" s="895"/>
      <c r="AF18" s="881">
        <v>200</v>
      </c>
      <c r="AG18" s="168">
        <f t="shared" si="2"/>
        <v>30</v>
      </c>
      <c r="AH18" s="168">
        <f t="shared" si="9"/>
        <v>50</v>
      </c>
      <c r="AI18" s="377">
        <v>0</v>
      </c>
      <c r="AJ18" s="377">
        <v>0</v>
      </c>
      <c r="AK18" s="377">
        <v>0</v>
      </c>
      <c r="AL18" s="377">
        <f t="shared" si="3"/>
        <v>2480</v>
      </c>
      <c r="AM18" s="846">
        <f t="shared" si="8"/>
        <v>0</v>
      </c>
      <c r="AN18" s="168">
        <f t="shared" si="4"/>
        <v>0</v>
      </c>
      <c r="AO18" s="168">
        <f t="shared" si="5"/>
        <v>0</v>
      </c>
      <c r="AP18" s="377">
        <v>0</v>
      </c>
      <c r="AQ18" s="377">
        <v>0</v>
      </c>
      <c r="AR18" s="377">
        <f t="shared" si="6"/>
        <v>0</v>
      </c>
      <c r="AS18" s="377">
        <f t="shared" si="7"/>
        <v>2480</v>
      </c>
      <c r="AT18" s="373"/>
      <c r="AU18" s="857" t="s">
        <v>72</v>
      </c>
    </row>
    <row r="19" ht="24" customHeight="1" spans="1:47">
      <c r="A19" s="791">
        <f t="shared" si="0"/>
        <v>17</v>
      </c>
      <c r="B19" s="864" t="s">
        <v>1603</v>
      </c>
      <c r="C19" s="193" t="s">
        <v>341</v>
      </c>
      <c r="D19" s="862" t="s">
        <v>1604</v>
      </c>
      <c r="E19" s="729" t="s">
        <v>53</v>
      </c>
      <c r="F19" s="857">
        <v>31</v>
      </c>
      <c r="G19" s="857">
        <v>0</v>
      </c>
      <c r="H19" s="857">
        <v>0</v>
      </c>
      <c r="I19" s="857">
        <v>0</v>
      </c>
      <c r="J19" s="857">
        <v>0</v>
      </c>
      <c r="K19" s="857">
        <v>30</v>
      </c>
      <c r="L19" s="729">
        <v>2</v>
      </c>
      <c r="M19" s="857">
        <v>0</v>
      </c>
      <c r="N19" s="857">
        <v>1</v>
      </c>
      <c r="O19" s="857">
        <f t="shared" si="1"/>
        <v>1</v>
      </c>
      <c r="P19" s="876" t="s">
        <v>1605</v>
      </c>
      <c r="Q19" s="857">
        <v>10</v>
      </c>
      <c r="R19" s="857">
        <v>10</v>
      </c>
      <c r="S19" s="857">
        <f t="shared" si="10"/>
        <v>100</v>
      </c>
      <c r="T19" s="860"/>
      <c r="U19" s="881">
        <v>200</v>
      </c>
      <c r="V19" s="757">
        <v>2200</v>
      </c>
      <c r="W19" s="153">
        <v>1500</v>
      </c>
      <c r="X19" s="153">
        <v>200</v>
      </c>
      <c r="Y19" s="153">
        <v>100</v>
      </c>
      <c r="Z19" s="153">
        <v>0</v>
      </c>
      <c r="AA19" s="153">
        <v>0</v>
      </c>
      <c r="AB19" s="153">
        <v>0</v>
      </c>
      <c r="AC19" s="153">
        <v>400</v>
      </c>
      <c r="AD19" s="377"/>
      <c r="AE19" s="562"/>
      <c r="AF19" s="881">
        <v>200</v>
      </c>
      <c r="AG19" s="168">
        <f t="shared" si="2"/>
        <v>30</v>
      </c>
      <c r="AH19" s="168">
        <f t="shared" si="9"/>
        <v>100</v>
      </c>
      <c r="AI19" s="377">
        <v>0</v>
      </c>
      <c r="AJ19" s="377">
        <v>0</v>
      </c>
      <c r="AK19" s="377">
        <v>0</v>
      </c>
      <c r="AL19" s="377">
        <f t="shared" si="3"/>
        <v>2530</v>
      </c>
      <c r="AM19" s="846">
        <f t="shared" si="8"/>
        <v>0</v>
      </c>
      <c r="AN19" s="168">
        <f t="shared" si="4"/>
        <v>0</v>
      </c>
      <c r="AO19" s="168">
        <f t="shared" si="5"/>
        <v>0</v>
      </c>
      <c r="AP19" s="377">
        <v>0</v>
      </c>
      <c r="AQ19" s="377">
        <v>0</v>
      </c>
      <c r="AR19" s="377">
        <f t="shared" si="6"/>
        <v>0</v>
      </c>
      <c r="AS19" s="377">
        <f t="shared" si="7"/>
        <v>2530</v>
      </c>
      <c r="AT19" s="373"/>
      <c r="AU19" s="876" t="s">
        <v>1606</v>
      </c>
    </row>
    <row r="20" ht="24" customHeight="1" spans="1:47">
      <c r="A20" s="791">
        <f t="shared" si="0"/>
        <v>18</v>
      </c>
      <c r="B20" s="864" t="s">
        <v>1607</v>
      </c>
      <c r="C20" s="193" t="s">
        <v>1580</v>
      </c>
      <c r="D20" s="571" t="s">
        <v>1608</v>
      </c>
      <c r="E20" s="729" t="s">
        <v>53</v>
      </c>
      <c r="F20" s="857">
        <v>31</v>
      </c>
      <c r="G20" s="857">
        <v>20</v>
      </c>
      <c r="H20" s="857">
        <v>0</v>
      </c>
      <c r="I20" s="857">
        <v>0</v>
      </c>
      <c r="J20" s="857">
        <v>0</v>
      </c>
      <c r="K20" s="857">
        <v>0</v>
      </c>
      <c r="L20" s="857">
        <v>9</v>
      </c>
      <c r="M20" s="857">
        <v>0</v>
      </c>
      <c r="N20" s="857">
        <v>4</v>
      </c>
      <c r="O20" s="857">
        <f t="shared" si="1"/>
        <v>5</v>
      </c>
      <c r="P20" s="876" t="s">
        <v>1609</v>
      </c>
      <c r="Q20" s="857">
        <v>0</v>
      </c>
      <c r="R20" s="857">
        <v>0</v>
      </c>
      <c r="S20" s="857">
        <v>0</v>
      </c>
      <c r="T20" s="878"/>
      <c r="U20" s="881">
        <v>200</v>
      </c>
      <c r="V20" s="757">
        <v>4500</v>
      </c>
      <c r="W20" s="377">
        <v>2000</v>
      </c>
      <c r="X20" s="199">
        <v>900</v>
      </c>
      <c r="Y20" s="199">
        <v>600</v>
      </c>
      <c r="Z20" s="199">
        <v>300</v>
      </c>
      <c r="AA20" s="199">
        <v>100</v>
      </c>
      <c r="AB20" s="199">
        <v>100</v>
      </c>
      <c r="AC20" s="199">
        <v>500</v>
      </c>
      <c r="AD20" s="377"/>
      <c r="AE20" s="562"/>
      <c r="AF20" s="881">
        <v>200</v>
      </c>
      <c r="AG20" s="168">
        <f t="shared" si="2"/>
        <v>0</v>
      </c>
      <c r="AH20" s="168">
        <f t="shared" si="9"/>
        <v>0</v>
      </c>
      <c r="AI20" s="377">
        <v>0</v>
      </c>
      <c r="AJ20" s="377">
        <v>0</v>
      </c>
      <c r="AK20" s="377">
        <v>0</v>
      </c>
      <c r="AL20" s="377">
        <f t="shared" si="3"/>
        <v>4700</v>
      </c>
      <c r="AM20" s="846">
        <f t="shared" si="8"/>
        <v>0</v>
      </c>
      <c r="AN20" s="168">
        <f t="shared" si="4"/>
        <v>0</v>
      </c>
      <c r="AO20" s="168">
        <f t="shared" si="5"/>
        <v>40</v>
      </c>
      <c r="AP20" s="377">
        <v>0</v>
      </c>
      <c r="AQ20" s="377">
        <v>0</v>
      </c>
      <c r="AR20" s="377">
        <f t="shared" si="6"/>
        <v>40</v>
      </c>
      <c r="AS20" s="377">
        <f t="shared" si="7"/>
        <v>4660</v>
      </c>
      <c r="AT20" s="373"/>
      <c r="AU20" s="876" t="s">
        <v>1610</v>
      </c>
    </row>
    <row r="21" ht="24" customHeight="1" spans="1:47">
      <c r="A21" s="791">
        <f t="shared" si="0"/>
        <v>19</v>
      </c>
      <c r="B21" s="864" t="s">
        <v>1611</v>
      </c>
      <c r="C21" s="193" t="s">
        <v>353</v>
      </c>
      <c r="D21" s="862" t="s">
        <v>1612</v>
      </c>
      <c r="E21" s="729" t="s">
        <v>53</v>
      </c>
      <c r="F21" s="857">
        <v>31</v>
      </c>
      <c r="G21" s="857">
        <v>0</v>
      </c>
      <c r="H21" s="860">
        <v>0.5</v>
      </c>
      <c r="I21" s="857">
        <v>0</v>
      </c>
      <c r="J21" s="857">
        <v>0</v>
      </c>
      <c r="K21" s="857">
        <v>0</v>
      </c>
      <c r="L21" s="857">
        <v>0.5</v>
      </c>
      <c r="M21" s="857">
        <v>0</v>
      </c>
      <c r="N21" s="857">
        <v>0.5</v>
      </c>
      <c r="O21" s="857">
        <f t="shared" si="1"/>
        <v>0</v>
      </c>
      <c r="P21" s="881" t="s">
        <v>1613</v>
      </c>
      <c r="Q21" s="857">
        <v>10</v>
      </c>
      <c r="R21" s="857">
        <v>0</v>
      </c>
      <c r="S21" s="857">
        <f>Q21*R21</f>
        <v>0</v>
      </c>
      <c r="T21" s="892" t="s">
        <v>1567</v>
      </c>
      <c r="U21" s="881">
        <v>200</v>
      </c>
      <c r="V21" s="757">
        <v>2400</v>
      </c>
      <c r="W21" s="503">
        <v>1600</v>
      </c>
      <c r="X21" s="502">
        <v>300</v>
      </c>
      <c r="Y21" s="502">
        <v>100</v>
      </c>
      <c r="Z21" s="502">
        <v>0</v>
      </c>
      <c r="AA21" s="502">
        <v>0</v>
      </c>
      <c r="AB21" s="502">
        <v>0</v>
      </c>
      <c r="AC21" s="502">
        <v>400</v>
      </c>
      <c r="AD21" s="377"/>
      <c r="AE21" s="562">
        <v>100</v>
      </c>
      <c r="AF21" s="881">
        <v>200</v>
      </c>
      <c r="AG21" s="168">
        <f t="shared" si="2"/>
        <v>0</v>
      </c>
      <c r="AH21" s="168">
        <f t="shared" si="9"/>
        <v>0</v>
      </c>
      <c r="AI21" s="377">
        <v>0</v>
      </c>
      <c r="AJ21" s="377">
        <v>0</v>
      </c>
      <c r="AK21" s="377">
        <v>0</v>
      </c>
      <c r="AL21" s="377">
        <f t="shared" si="3"/>
        <v>2700</v>
      </c>
      <c r="AM21" s="846">
        <f t="shared" si="8"/>
        <v>0.5</v>
      </c>
      <c r="AN21" s="168">
        <f t="shared" si="4"/>
        <v>38.7096774193548</v>
      </c>
      <c r="AO21" s="168">
        <f t="shared" si="5"/>
        <v>0</v>
      </c>
      <c r="AP21" s="377">
        <v>0</v>
      </c>
      <c r="AQ21" s="377">
        <v>0</v>
      </c>
      <c r="AR21" s="377">
        <f t="shared" si="6"/>
        <v>38.7096774193548</v>
      </c>
      <c r="AS21" s="377">
        <f t="shared" si="7"/>
        <v>2661.29032258065</v>
      </c>
      <c r="AT21" s="373"/>
      <c r="AU21" s="892" t="s">
        <v>1614</v>
      </c>
    </row>
    <row r="22" ht="24" customHeight="1" spans="1:47">
      <c r="A22" s="791">
        <f t="shared" si="0"/>
        <v>20</v>
      </c>
      <c r="B22" s="864" t="s">
        <v>1615</v>
      </c>
      <c r="C22" s="193" t="s">
        <v>409</v>
      </c>
      <c r="D22" s="862" t="s">
        <v>1616</v>
      </c>
      <c r="E22" s="729" t="s">
        <v>53</v>
      </c>
      <c r="F22" s="857">
        <v>31</v>
      </c>
      <c r="G22" s="857">
        <v>0</v>
      </c>
      <c r="H22" s="857">
        <v>0</v>
      </c>
      <c r="I22" s="857">
        <v>0</v>
      </c>
      <c r="J22" s="857">
        <v>0</v>
      </c>
      <c r="K22" s="857">
        <v>30</v>
      </c>
      <c r="L22" s="857">
        <v>1</v>
      </c>
      <c r="M22" s="857">
        <v>0</v>
      </c>
      <c r="N22" s="857">
        <v>1</v>
      </c>
      <c r="O22" s="857">
        <f t="shared" si="1"/>
        <v>0</v>
      </c>
      <c r="P22" s="876" t="s">
        <v>1597</v>
      </c>
      <c r="Q22" s="857">
        <v>10</v>
      </c>
      <c r="R22" s="857">
        <v>7</v>
      </c>
      <c r="S22" s="857">
        <f>Q22*R22</f>
        <v>70</v>
      </c>
      <c r="T22" s="883" t="s">
        <v>1617</v>
      </c>
      <c r="U22" s="881">
        <v>200</v>
      </c>
      <c r="V22" s="757">
        <v>3500</v>
      </c>
      <c r="W22" s="705">
        <v>2100</v>
      </c>
      <c r="X22" s="705">
        <v>400</v>
      </c>
      <c r="Y22" s="705">
        <v>300</v>
      </c>
      <c r="Z22" s="705">
        <v>200</v>
      </c>
      <c r="AA22" s="705">
        <v>100</v>
      </c>
      <c r="AB22" s="705">
        <v>200</v>
      </c>
      <c r="AC22" s="705">
        <v>200</v>
      </c>
      <c r="AD22" s="377"/>
      <c r="AE22" s="562"/>
      <c r="AF22" s="881">
        <v>200</v>
      </c>
      <c r="AG22" s="168">
        <f t="shared" si="2"/>
        <v>30</v>
      </c>
      <c r="AH22" s="168">
        <f t="shared" si="9"/>
        <v>70</v>
      </c>
      <c r="AI22" s="377">
        <v>0</v>
      </c>
      <c r="AJ22" s="377">
        <v>0</v>
      </c>
      <c r="AK22" s="377">
        <v>0</v>
      </c>
      <c r="AL22" s="377">
        <f t="shared" si="3"/>
        <v>3800</v>
      </c>
      <c r="AM22" s="846">
        <f t="shared" si="8"/>
        <v>0</v>
      </c>
      <c r="AN22" s="168">
        <f t="shared" si="4"/>
        <v>0</v>
      </c>
      <c r="AO22" s="168">
        <f t="shared" si="5"/>
        <v>0</v>
      </c>
      <c r="AP22" s="377">
        <v>0</v>
      </c>
      <c r="AQ22" s="377">
        <v>0</v>
      </c>
      <c r="AR22" s="377">
        <f t="shared" si="6"/>
        <v>0</v>
      </c>
      <c r="AS22" s="377">
        <f t="shared" si="7"/>
        <v>3800</v>
      </c>
      <c r="AT22" s="373"/>
      <c r="AU22" s="876" t="s">
        <v>1618</v>
      </c>
    </row>
    <row r="23" ht="42" customHeight="1" spans="1:47">
      <c r="A23" s="791">
        <f t="shared" si="0"/>
        <v>21</v>
      </c>
      <c r="B23" s="864" t="s">
        <v>1619</v>
      </c>
      <c r="C23" s="193" t="s">
        <v>409</v>
      </c>
      <c r="D23" s="862" t="s">
        <v>1620</v>
      </c>
      <c r="E23" s="729" t="s">
        <v>53</v>
      </c>
      <c r="F23" s="857">
        <v>31</v>
      </c>
      <c r="G23" s="857">
        <v>0</v>
      </c>
      <c r="H23" s="867">
        <v>0</v>
      </c>
      <c r="I23" s="857">
        <v>0</v>
      </c>
      <c r="J23" s="857">
        <v>0</v>
      </c>
      <c r="K23" s="857">
        <v>30</v>
      </c>
      <c r="L23" s="857">
        <v>1</v>
      </c>
      <c r="M23" s="857">
        <v>0</v>
      </c>
      <c r="N23" s="857">
        <v>0</v>
      </c>
      <c r="O23" s="857">
        <f t="shared" si="1"/>
        <v>1</v>
      </c>
      <c r="P23" s="876" t="s">
        <v>54</v>
      </c>
      <c r="Q23" s="857">
        <v>10</v>
      </c>
      <c r="R23" s="857">
        <v>7</v>
      </c>
      <c r="S23" s="857">
        <f>Q23*R23</f>
        <v>70</v>
      </c>
      <c r="T23" s="883" t="s">
        <v>1617</v>
      </c>
      <c r="U23" s="881">
        <v>200</v>
      </c>
      <c r="V23" s="757">
        <v>3500</v>
      </c>
      <c r="W23" s="705">
        <v>2100</v>
      </c>
      <c r="X23" s="705">
        <v>400</v>
      </c>
      <c r="Y23" s="705">
        <v>300</v>
      </c>
      <c r="Z23" s="705">
        <v>200</v>
      </c>
      <c r="AA23" s="705">
        <v>100</v>
      </c>
      <c r="AB23" s="705">
        <v>200</v>
      </c>
      <c r="AC23" s="705">
        <v>200</v>
      </c>
      <c r="AD23" s="377"/>
      <c r="AE23" s="562"/>
      <c r="AF23" s="881">
        <v>200</v>
      </c>
      <c r="AG23" s="168">
        <f t="shared" si="2"/>
        <v>30</v>
      </c>
      <c r="AH23" s="168">
        <f t="shared" si="9"/>
        <v>70</v>
      </c>
      <c r="AI23" s="377">
        <v>0</v>
      </c>
      <c r="AJ23" s="377">
        <v>0</v>
      </c>
      <c r="AK23" s="377">
        <v>0</v>
      </c>
      <c r="AL23" s="377">
        <f t="shared" si="3"/>
        <v>3800</v>
      </c>
      <c r="AM23" s="846">
        <f t="shared" si="8"/>
        <v>0</v>
      </c>
      <c r="AN23" s="168">
        <f t="shared" si="4"/>
        <v>0</v>
      </c>
      <c r="AO23" s="168">
        <f t="shared" si="5"/>
        <v>0</v>
      </c>
      <c r="AP23" s="377">
        <v>0</v>
      </c>
      <c r="AQ23" s="377">
        <v>0</v>
      </c>
      <c r="AR23" s="377">
        <f t="shared" si="6"/>
        <v>0</v>
      </c>
      <c r="AS23" s="377">
        <f t="shared" si="7"/>
        <v>3800</v>
      </c>
      <c r="AT23" s="373"/>
      <c r="AU23" s="857" t="s">
        <v>72</v>
      </c>
    </row>
    <row r="24" ht="24" customHeight="1" spans="1:47">
      <c r="A24" s="791">
        <f t="shared" si="0"/>
        <v>22</v>
      </c>
      <c r="B24" s="864" t="s">
        <v>1621</v>
      </c>
      <c r="C24" s="193" t="s">
        <v>1580</v>
      </c>
      <c r="D24" s="862" t="s">
        <v>1622</v>
      </c>
      <c r="E24" s="729" t="s">
        <v>53</v>
      </c>
      <c r="F24" s="857">
        <v>31</v>
      </c>
      <c r="G24" s="857">
        <v>0</v>
      </c>
      <c r="H24" s="857">
        <v>0</v>
      </c>
      <c r="I24" s="857">
        <v>0</v>
      </c>
      <c r="J24" s="857">
        <v>0</v>
      </c>
      <c r="K24" s="857">
        <v>0</v>
      </c>
      <c r="L24" s="857">
        <v>4</v>
      </c>
      <c r="M24" s="857">
        <v>0</v>
      </c>
      <c r="N24" s="857">
        <v>1</v>
      </c>
      <c r="O24" s="857">
        <f t="shared" si="1"/>
        <v>3</v>
      </c>
      <c r="P24" s="876" t="s">
        <v>1605</v>
      </c>
      <c r="Q24" s="857">
        <v>0</v>
      </c>
      <c r="R24" s="857">
        <v>0</v>
      </c>
      <c r="S24" s="857">
        <v>0</v>
      </c>
      <c r="T24" s="878"/>
      <c r="U24" s="881">
        <v>200</v>
      </c>
      <c r="V24" s="757">
        <v>4000</v>
      </c>
      <c r="W24" s="377">
        <v>1500</v>
      </c>
      <c r="X24" s="199">
        <v>900</v>
      </c>
      <c r="Y24" s="199">
        <v>600</v>
      </c>
      <c r="Z24" s="199">
        <v>300</v>
      </c>
      <c r="AA24" s="199">
        <v>100</v>
      </c>
      <c r="AB24" s="199">
        <v>100</v>
      </c>
      <c r="AC24" s="199">
        <v>500</v>
      </c>
      <c r="AD24" s="377"/>
      <c r="AE24" s="562"/>
      <c r="AF24" s="881">
        <v>200</v>
      </c>
      <c r="AG24" s="168">
        <f t="shared" si="2"/>
        <v>0</v>
      </c>
      <c r="AH24" s="168">
        <f t="shared" si="9"/>
        <v>0</v>
      </c>
      <c r="AI24" s="377">
        <v>0</v>
      </c>
      <c r="AJ24" s="377">
        <v>0</v>
      </c>
      <c r="AK24" s="377">
        <v>0</v>
      </c>
      <c r="AL24" s="377">
        <f t="shared" si="3"/>
        <v>4200</v>
      </c>
      <c r="AM24" s="846">
        <f t="shared" si="8"/>
        <v>0</v>
      </c>
      <c r="AN24" s="168">
        <f t="shared" si="4"/>
        <v>0</v>
      </c>
      <c r="AO24" s="168">
        <f t="shared" si="5"/>
        <v>0</v>
      </c>
      <c r="AP24" s="377">
        <v>0</v>
      </c>
      <c r="AQ24" s="377">
        <v>0</v>
      </c>
      <c r="AR24" s="377">
        <f t="shared" si="6"/>
        <v>0</v>
      </c>
      <c r="AS24" s="377">
        <f t="shared" si="7"/>
        <v>4200</v>
      </c>
      <c r="AT24" s="373"/>
      <c r="AU24" s="878" t="s">
        <v>1606</v>
      </c>
    </row>
    <row r="25" ht="36" customHeight="1" spans="1:47">
      <c r="A25" s="791">
        <f t="shared" si="0"/>
        <v>23</v>
      </c>
      <c r="B25" s="868" t="s">
        <v>1623</v>
      </c>
      <c r="C25" s="193" t="s">
        <v>341</v>
      </c>
      <c r="D25" s="193" t="s">
        <v>1624</v>
      </c>
      <c r="E25" s="729" t="s">
        <v>53</v>
      </c>
      <c r="F25" s="857">
        <v>31</v>
      </c>
      <c r="G25" s="857">
        <v>0</v>
      </c>
      <c r="H25" s="860">
        <v>1.5</v>
      </c>
      <c r="I25" s="857">
        <v>0</v>
      </c>
      <c r="J25" s="857">
        <v>0</v>
      </c>
      <c r="K25" s="857">
        <v>0</v>
      </c>
      <c r="L25" s="857">
        <v>0.5</v>
      </c>
      <c r="M25" s="857">
        <v>0</v>
      </c>
      <c r="N25" s="857">
        <v>0.5</v>
      </c>
      <c r="O25" s="857">
        <f t="shared" si="1"/>
        <v>0</v>
      </c>
      <c r="P25" s="876" t="s">
        <v>1625</v>
      </c>
      <c r="Q25" s="857">
        <v>10</v>
      </c>
      <c r="R25" s="857">
        <v>6</v>
      </c>
      <c r="S25" s="857">
        <f>Q25*R25</f>
        <v>60</v>
      </c>
      <c r="T25" s="193"/>
      <c r="U25" s="881">
        <v>200</v>
      </c>
      <c r="V25" s="757">
        <v>2200</v>
      </c>
      <c r="W25" s="153">
        <v>1500</v>
      </c>
      <c r="X25" s="153">
        <v>200</v>
      </c>
      <c r="Y25" s="153">
        <v>100</v>
      </c>
      <c r="Z25" s="153">
        <v>0</v>
      </c>
      <c r="AA25" s="153">
        <v>0</v>
      </c>
      <c r="AB25" s="153">
        <v>0</v>
      </c>
      <c r="AC25" s="153">
        <v>400</v>
      </c>
      <c r="AD25" s="377"/>
      <c r="AF25" s="881">
        <v>200</v>
      </c>
      <c r="AG25" s="168">
        <f t="shared" si="2"/>
        <v>0</v>
      </c>
      <c r="AH25" s="168">
        <f t="shared" si="9"/>
        <v>60</v>
      </c>
      <c r="AI25" s="377">
        <v>0</v>
      </c>
      <c r="AJ25" s="377">
        <v>0</v>
      </c>
      <c r="AK25" s="377">
        <v>0</v>
      </c>
      <c r="AL25" s="377">
        <f t="shared" si="3"/>
        <v>2460</v>
      </c>
      <c r="AM25" s="846">
        <f t="shared" si="8"/>
        <v>1.5</v>
      </c>
      <c r="AN25" s="168">
        <f t="shared" si="4"/>
        <v>106.451612903226</v>
      </c>
      <c r="AO25" s="168">
        <f t="shared" si="5"/>
        <v>0</v>
      </c>
      <c r="AP25" s="377">
        <v>0</v>
      </c>
      <c r="AQ25" s="377">
        <v>0</v>
      </c>
      <c r="AR25" s="377">
        <f t="shared" si="6"/>
        <v>106.451612903226</v>
      </c>
      <c r="AS25" s="377">
        <f t="shared" si="7"/>
        <v>2353.54838709677</v>
      </c>
      <c r="AT25" s="373"/>
      <c r="AU25" s="876" t="s">
        <v>1626</v>
      </c>
    </row>
    <row r="26" ht="24" customHeight="1" spans="1:47">
      <c r="A26" s="791">
        <f t="shared" si="0"/>
        <v>24</v>
      </c>
      <c r="B26" s="864" t="s">
        <v>1627</v>
      </c>
      <c r="C26" s="179" t="s">
        <v>1628</v>
      </c>
      <c r="D26" s="193" t="s">
        <v>1629</v>
      </c>
      <c r="E26" s="729" t="s">
        <v>53</v>
      </c>
      <c r="F26" s="857">
        <v>31</v>
      </c>
      <c r="G26" s="857">
        <v>0</v>
      </c>
      <c r="H26" s="857">
        <v>0</v>
      </c>
      <c r="I26" s="857">
        <v>0</v>
      </c>
      <c r="J26" s="857">
        <v>0</v>
      </c>
      <c r="K26" s="857">
        <v>0</v>
      </c>
      <c r="L26" s="857">
        <v>5</v>
      </c>
      <c r="M26" s="857">
        <v>0</v>
      </c>
      <c r="N26" s="857">
        <v>3</v>
      </c>
      <c r="O26" s="857">
        <f t="shared" si="1"/>
        <v>2</v>
      </c>
      <c r="P26" s="876" t="s">
        <v>1630</v>
      </c>
      <c r="Q26" s="857">
        <v>0</v>
      </c>
      <c r="R26" s="857">
        <v>0</v>
      </c>
      <c r="S26" s="857">
        <v>0</v>
      </c>
      <c r="T26" s="878"/>
      <c r="U26" s="881">
        <v>200</v>
      </c>
      <c r="V26" s="757">
        <v>2500</v>
      </c>
      <c r="W26" s="168">
        <v>1200</v>
      </c>
      <c r="X26" s="168">
        <v>400</v>
      </c>
      <c r="Y26" s="168">
        <v>300</v>
      </c>
      <c r="Z26" s="168">
        <v>200</v>
      </c>
      <c r="AA26" s="168">
        <v>100</v>
      </c>
      <c r="AB26" s="168">
        <v>100</v>
      </c>
      <c r="AC26" s="168">
        <v>200</v>
      </c>
      <c r="AD26" s="377"/>
      <c r="AE26" s="895"/>
      <c r="AF26" s="881">
        <v>200</v>
      </c>
      <c r="AG26" s="168">
        <f t="shared" si="2"/>
        <v>0</v>
      </c>
      <c r="AH26" s="168">
        <f t="shared" si="9"/>
        <v>0</v>
      </c>
      <c r="AI26" s="377">
        <v>0</v>
      </c>
      <c r="AJ26" s="377">
        <v>0</v>
      </c>
      <c r="AK26" s="377">
        <v>0</v>
      </c>
      <c r="AL26" s="377">
        <f t="shared" si="3"/>
        <v>2700</v>
      </c>
      <c r="AM26" s="846">
        <f t="shared" si="8"/>
        <v>0</v>
      </c>
      <c r="AN26" s="168">
        <f t="shared" si="4"/>
        <v>0</v>
      </c>
      <c r="AO26" s="168">
        <f t="shared" si="5"/>
        <v>0</v>
      </c>
      <c r="AP26" s="377">
        <v>0</v>
      </c>
      <c r="AQ26" s="377">
        <v>0</v>
      </c>
      <c r="AR26" s="377">
        <f t="shared" si="6"/>
        <v>0</v>
      </c>
      <c r="AS26" s="377">
        <f t="shared" si="7"/>
        <v>2700</v>
      </c>
      <c r="AT26" s="373"/>
      <c r="AU26" s="878" t="s">
        <v>1631</v>
      </c>
    </row>
    <row r="27" ht="45" customHeight="1" spans="1:47">
      <c r="A27" s="791">
        <f t="shared" si="0"/>
        <v>25</v>
      </c>
      <c r="B27" s="869" t="s">
        <v>1632</v>
      </c>
      <c r="C27" s="193" t="s">
        <v>353</v>
      </c>
      <c r="D27" s="193" t="s">
        <v>1633</v>
      </c>
      <c r="E27" s="729" t="s">
        <v>53</v>
      </c>
      <c r="F27" s="857">
        <v>31</v>
      </c>
      <c r="G27" s="857">
        <v>0</v>
      </c>
      <c r="H27" s="857">
        <v>0</v>
      </c>
      <c r="I27" s="857">
        <v>0</v>
      </c>
      <c r="J27" s="857">
        <v>0</v>
      </c>
      <c r="K27" s="857">
        <v>30</v>
      </c>
      <c r="L27" s="857">
        <v>0.5</v>
      </c>
      <c r="M27" s="857">
        <v>0</v>
      </c>
      <c r="N27" s="857">
        <v>0</v>
      </c>
      <c r="O27" s="857">
        <f t="shared" si="1"/>
        <v>0.5</v>
      </c>
      <c r="P27" s="876" t="s">
        <v>54</v>
      </c>
      <c r="Q27" s="857">
        <v>10</v>
      </c>
      <c r="R27" s="857">
        <v>0</v>
      </c>
      <c r="S27" s="857">
        <f t="shared" ref="S27:S33" si="11">Q27*R27</f>
        <v>0</v>
      </c>
      <c r="T27" s="892" t="s">
        <v>1567</v>
      </c>
      <c r="U27" s="881">
        <v>200</v>
      </c>
      <c r="V27" s="757">
        <v>2400</v>
      </c>
      <c r="W27" s="503">
        <v>1600</v>
      </c>
      <c r="X27" s="502">
        <v>300</v>
      </c>
      <c r="Y27" s="502">
        <v>100</v>
      </c>
      <c r="Z27" s="502">
        <v>0</v>
      </c>
      <c r="AA27" s="502">
        <v>0</v>
      </c>
      <c r="AB27" s="502">
        <v>0</v>
      </c>
      <c r="AC27" s="502">
        <v>400</v>
      </c>
      <c r="AD27" s="377"/>
      <c r="AE27" s="895">
        <v>100</v>
      </c>
      <c r="AF27" s="881">
        <v>200</v>
      </c>
      <c r="AG27" s="168">
        <f t="shared" si="2"/>
        <v>30</v>
      </c>
      <c r="AH27" s="168">
        <f t="shared" si="9"/>
        <v>0</v>
      </c>
      <c r="AI27" s="377">
        <v>0</v>
      </c>
      <c r="AJ27" s="377">
        <v>0</v>
      </c>
      <c r="AK27" s="377">
        <v>0</v>
      </c>
      <c r="AL27" s="377">
        <f t="shared" si="3"/>
        <v>2730</v>
      </c>
      <c r="AM27" s="846">
        <f t="shared" si="8"/>
        <v>0</v>
      </c>
      <c r="AN27" s="168">
        <f t="shared" si="4"/>
        <v>0</v>
      </c>
      <c r="AO27" s="168">
        <v>0</v>
      </c>
      <c r="AP27" s="377">
        <v>0</v>
      </c>
      <c r="AQ27" s="377">
        <v>0</v>
      </c>
      <c r="AR27" s="377">
        <f t="shared" si="6"/>
        <v>0</v>
      </c>
      <c r="AS27" s="377">
        <f t="shared" si="7"/>
        <v>2730</v>
      </c>
      <c r="AT27" s="373"/>
      <c r="AU27" s="883" t="s">
        <v>1568</v>
      </c>
    </row>
    <row r="28" ht="24" customHeight="1" spans="1:48">
      <c r="A28" s="791">
        <f t="shared" si="0"/>
        <v>26</v>
      </c>
      <c r="B28" s="869" t="s">
        <v>1634</v>
      </c>
      <c r="C28" s="193" t="s">
        <v>341</v>
      </c>
      <c r="D28" s="571" t="s">
        <v>1633</v>
      </c>
      <c r="E28" s="729" t="s">
        <v>53</v>
      </c>
      <c r="F28" s="857">
        <v>31</v>
      </c>
      <c r="G28" s="857">
        <v>0</v>
      </c>
      <c r="H28" s="860">
        <v>30</v>
      </c>
      <c r="I28" s="857">
        <v>0</v>
      </c>
      <c r="J28" s="857">
        <v>0</v>
      </c>
      <c r="K28" s="857">
        <v>0</v>
      </c>
      <c r="L28" s="857">
        <v>0</v>
      </c>
      <c r="M28" s="857">
        <v>0</v>
      </c>
      <c r="N28" s="857">
        <v>0</v>
      </c>
      <c r="O28" s="857">
        <f t="shared" si="1"/>
        <v>0</v>
      </c>
      <c r="P28" s="879" t="s">
        <v>1635</v>
      </c>
      <c r="Q28" s="857">
        <v>10</v>
      </c>
      <c r="R28" s="857">
        <v>0</v>
      </c>
      <c r="S28" s="857">
        <f t="shared" si="11"/>
        <v>0</v>
      </c>
      <c r="T28" s="860" t="s">
        <v>1636</v>
      </c>
      <c r="U28" s="179">
        <v>200</v>
      </c>
      <c r="V28" s="757">
        <v>2200</v>
      </c>
      <c r="W28" s="153">
        <v>1500</v>
      </c>
      <c r="X28" s="153">
        <v>200</v>
      </c>
      <c r="Y28" s="153">
        <v>100</v>
      </c>
      <c r="Z28" s="153">
        <v>0</v>
      </c>
      <c r="AA28" s="153">
        <v>0</v>
      </c>
      <c r="AB28" s="153">
        <v>0</v>
      </c>
      <c r="AC28" s="153">
        <v>400</v>
      </c>
      <c r="AD28" s="377"/>
      <c r="AE28" s="895"/>
      <c r="AF28" s="179">
        <v>200</v>
      </c>
      <c r="AG28" s="168">
        <f t="shared" si="2"/>
        <v>0</v>
      </c>
      <c r="AH28" s="168">
        <f t="shared" si="9"/>
        <v>0</v>
      </c>
      <c r="AI28" s="377">
        <v>0</v>
      </c>
      <c r="AJ28" s="377">
        <v>0</v>
      </c>
      <c r="AK28" s="377">
        <v>0</v>
      </c>
      <c r="AL28" s="377">
        <f t="shared" si="3"/>
        <v>2400</v>
      </c>
      <c r="AM28" s="846">
        <f t="shared" si="8"/>
        <v>30</v>
      </c>
      <c r="AN28" s="168">
        <f t="shared" si="4"/>
        <v>2129.03225806452</v>
      </c>
      <c r="AO28" s="168">
        <f t="shared" ref="AO28:AO41" si="12">G28*2</f>
        <v>0</v>
      </c>
      <c r="AP28" s="377">
        <v>0</v>
      </c>
      <c r="AQ28" s="377">
        <v>0</v>
      </c>
      <c r="AR28" s="377">
        <f t="shared" si="6"/>
        <v>2129.03225806452</v>
      </c>
      <c r="AS28" s="377">
        <f t="shared" si="7"/>
        <v>270.96774193548</v>
      </c>
      <c r="AT28" s="373"/>
      <c r="AU28" s="876" t="s">
        <v>1637</v>
      </c>
      <c r="AV28" s="901" t="s">
        <v>1636</v>
      </c>
    </row>
    <row r="29" ht="36" customHeight="1" spans="1:47">
      <c r="A29" s="791">
        <f t="shared" si="0"/>
        <v>27</v>
      </c>
      <c r="B29" s="864" t="s">
        <v>1638</v>
      </c>
      <c r="C29" s="193" t="s">
        <v>341</v>
      </c>
      <c r="D29" s="571" t="s">
        <v>1639</v>
      </c>
      <c r="E29" s="729" t="s">
        <v>53</v>
      </c>
      <c r="F29" s="857">
        <v>31</v>
      </c>
      <c r="G29" s="857">
        <v>0</v>
      </c>
      <c r="H29" s="860">
        <v>23</v>
      </c>
      <c r="I29" s="857">
        <v>0</v>
      </c>
      <c r="J29" s="857">
        <v>0</v>
      </c>
      <c r="K29" s="857">
        <v>0</v>
      </c>
      <c r="L29" s="857">
        <v>0</v>
      </c>
      <c r="M29" s="857">
        <v>0</v>
      </c>
      <c r="N29" s="857">
        <v>0</v>
      </c>
      <c r="O29" s="857">
        <f t="shared" si="1"/>
        <v>0</v>
      </c>
      <c r="P29" s="882" t="s">
        <v>1640</v>
      </c>
      <c r="Q29" s="857">
        <v>10</v>
      </c>
      <c r="R29" s="857">
        <v>0</v>
      </c>
      <c r="S29" s="857">
        <f t="shared" si="11"/>
        <v>0</v>
      </c>
      <c r="T29" s="860"/>
      <c r="U29" s="179">
        <v>0</v>
      </c>
      <c r="V29" s="757">
        <v>2200</v>
      </c>
      <c r="W29" s="153">
        <v>1500</v>
      </c>
      <c r="X29" s="153">
        <v>200</v>
      </c>
      <c r="Y29" s="153">
        <v>100</v>
      </c>
      <c r="Z29" s="153">
        <v>0</v>
      </c>
      <c r="AA29" s="153">
        <v>0</v>
      </c>
      <c r="AB29" s="153">
        <v>0</v>
      </c>
      <c r="AC29" s="153">
        <v>400</v>
      </c>
      <c r="AD29" s="377"/>
      <c r="AE29" s="895"/>
      <c r="AF29" s="179">
        <v>0</v>
      </c>
      <c r="AG29" s="168">
        <f t="shared" si="2"/>
        <v>0</v>
      </c>
      <c r="AH29" s="168">
        <f t="shared" si="9"/>
        <v>0</v>
      </c>
      <c r="AI29" s="377">
        <v>0</v>
      </c>
      <c r="AJ29" s="377">
        <v>0</v>
      </c>
      <c r="AK29" s="377">
        <v>0</v>
      </c>
      <c r="AL29" s="377">
        <f t="shared" si="3"/>
        <v>2200</v>
      </c>
      <c r="AM29" s="846">
        <f t="shared" si="8"/>
        <v>23</v>
      </c>
      <c r="AN29" s="168">
        <f t="shared" si="4"/>
        <v>1632.25806451613</v>
      </c>
      <c r="AO29" s="168">
        <f t="shared" si="12"/>
        <v>0</v>
      </c>
      <c r="AP29" s="377">
        <v>0</v>
      </c>
      <c r="AQ29" s="377">
        <v>0</v>
      </c>
      <c r="AR29" s="377">
        <f t="shared" si="6"/>
        <v>1632.25806451613</v>
      </c>
      <c r="AS29" s="377">
        <f t="shared" si="7"/>
        <v>567.74193548387</v>
      </c>
      <c r="AT29" s="373"/>
      <c r="AU29" s="876" t="s">
        <v>1640</v>
      </c>
    </row>
    <row r="30" ht="48" customHeight="1" spans="1:47">
      <c r="A30" s="791">
        <f t="shared" si="0"/>
        <v>28</v>
      </c>
      <c r="B30" s="864" t="s">
        <v>1641</v>
      </c>
      <c r="C30" s="193" t="s">
        <v>353</v>
      </c>
      <c r="D30" s="571" t="s">
        <v>1642</v>
      </c>
      <c r="E30" s="729" t="s">
        <v>53</v>
      </c>
      <c r="F30" s="857">
        <v>31</v>
      </c>
      <c r="G30" s="857">
        <v>0</v>
      </c>
      <c r="H30" s="857">
        <v>3.5</v>
      </c>
      <c r="I30" s="857">
        <v>0</v>
      </c>
      <c r="J30" s="857">
        <v>0</v>
      </c>
      <c r="K30" s="867">
        <v>0</v>
      </c>
      <c r="L30" s="857">
        <v>0.5</v>
      </c>
      <c r="M30" s="857">
        <v>0</v>
      </c>
      <c r="N30" s="857">
        <v>0.5</v>
      </c>
      <c r="O30" s="857">
        <f t="shared" si="1"/>
        <v>0</v>
      </c>
      <c r="P30" s="876" t="s">
        <v>1643</v>
      </c>
      <c r="Q30" s="857">
        <v>10</v>
      </c>
      <c r="R30" s="857">
        <v>7</v>
      </c>
      <c r="S30" s="857">
        <f t="shared" si="11"/>
        <v>70</v>
      </c>
      <c r="T30" s="892" t="s">
        <v>1567</v>
      </c>
      <c r="U30" s="881">
        <v>200</v>
      </c>
      <c r="V30" s="757">
        <v>2400</v>
      </c>
      <c r="W30" s="503">
        <v>1600</v>
      </c>
      <c r="X30" s="502">
        <v>300</v>
      </c>
      <c r="Y30" s="502">
        <v>100</v>
      </c>
      <c r="Z30" s="502">
        <v>0</v>
      </c>
      <c r="AA30" s="502">
        <v>0</v>
      </c>
      <c r="AB30" s="502">
        <v>0</v>
      </c>
      <c r="AC30" s="502">
        <v>400</v>
      </c>
      <c r="AD30" s="377"/>
      <c r="AE30" s="895">
        <v>100</v>
      </c>
      <c r="AF30" s="881">
        <v>200</v>
      </c>
      <c r="AG30" s="168">
        <f t="shared" si="2"/>
        <v>0</v>
      </c>
      <c r="AH30" s="168">
        <f t="shared" si="9"/>
        <v>70</v>
      </c>
      <c r="AI30" s="377">
        <v>0</v>
      </c>
      <c r="AJ30" s="377">
        <v>0</v>
      </c>
      <c r="AK30" s="377">
        <v>0</v>
      </c>
      <c r="AL30" s="377">
        <f t="shared" si="3"/>
        <v>2770</v>
      </c>
      <c r="AM30" s="846">
        <f t="shared" si="8"/>
        <v>3.5</v>
      </c>
      <c r="AN30" s="168">
        <f t="shared" si="4"/>
        <v>270.967741935484</v>
      </c>
      <c r="AO30" s="168">
        <f t="shared" si="12"/>
        <v>0</v>
      </c>
      <c r="AP30" s="377">
        <v>0</v>
      </c>
      <c r="AQ30" s="377">
        <v>0</v>
      </c>
      <c r="AR30" s="377">
        <f t="shared" si="6"/>
        <v>270.967741935484</v>
      </c>
      <c r="AS30" s="377">
        <f t="shared" si="7"/>
        <v>2499.03225806452</v>
      </c>
      <c r="AT30" s="373"/>
      <c r="AU30" s="892" t="s">
        <v>1644</v>
      </c>
    </row>
    <row r="31" ht="24" customHeight="1" spans="1:47">
      <c r="A31" s="791">
        <f t="shared" si="0"/>
        <v>29</v>
      </c>
      <c r="B31" s="864" t="s">
        <v>1645</v>
      </c>
      <c r="C31" s="193" t="s">
        <v>341</v>
      </c>
      <c r="D31" s="571" t="s">
        <v>1642</v>
      </c>
      <c r="E31" s="729" t="s">
        <v>53</v>
      </c>
      <c r="F31" s="857">
        <v>31</v>
      </c>
      <c r="G31" s="857">
        <v>0</v>
      </c>
      <c r="H31" s="857">
        <v>0</v>
      </c>
      <c r="I31" s="857">
        <v>0</v>
      </c>
      <c r="J31" s="857">
        <v>0</v>
      </c>
      <c r="K31" s="857">
        <v>30</v>
      </c>
      <c r="L31" s="857">
        <v>3</v>
      </c>
      <c r="M31" s="857">
        <v>0</v>
      </c>
      <c r="N31" s="857">
        <v>2</v>
      </c>
      <c r="O31" s="857">
        <f t="shared" si="1"/>
        <v>1</v>
      </c>
      <c r="P31" s="876" t="s">
        <v>1646</v>
      </c>
      <c r="Q31" s="857">
        <v>10</v>
      </c>
      <c r="R31" s="857">
        <v>9</v>
      </c>
      <c r="S31" s="857">
        <f t="shared" si="11"/>
        <v>90</v>
      </c>
      <c r="T31" s="892" t="s">
        <v>1567</v>
      </c>
      <c r="U31" s="881">
        <v>200</v>
      </c>
      <c r="V31" s="757">
        <v>2200</v>
      </c>
      <c r="W31" s="153">
        <v>1500</v>
      </c>
      <c r="X31" s="153">
        <v>200</v>
      </c>
      <c r="Y31" s="153">
        <v>100</v>
      </c>
      <c r="Z31" s="153">
        <v>0</v>
      </c>
      <c r="AA31" s="153">
        <v>0</v>
      </c>
      <c r="AB31" s="153">
        <v>0</v>
      </c>
      <c r="AC31" s="153">
        <v>400</v>
      </c>
      <c r="AD31" s="377"/>
      <c r="AE31" s="895">
        <v>100</v>
      </c>
      <c r="AF31" s="881">
        <v>200</v>
      </c>
      <c r="AG31" s="168">
        <f t="shared" si="2"/>
        <v>30</v>
      </c>
      <c r="AH31" s="168">
        <f t="shared" si="9"/>
        <v>90</v>
      </c>
      <c r="AI31" s="377">
        <v>0</v>
      </c>
      <c r="AJ31" s="377">
        <v>0</v>
      </c>
      <c r="AK31" s="377">
        <v>0</v>
      </c>
      <c r="AL31" s="377">
        <f t="shared" si="3"/>
        <v>2620</v>
      </c>
      <c r="AM31" s="846">
        <f t="shared" si="8"/>
        <v>0</v>
      </c>
      <c r="AN31" s="168">
        <f t="shared" si="4"/>
        <v>0</v>
      </c>
      <c r="AO31" s="168">
        <f t="shared" si="12"/>
        <v>0</v>
      </c>
      <c r="AP31" s="377">
        <v>0</v>
      </c>
      <c r="AQ31" s="377">
        <v>0</v>
      </c>
      <c r="AR31" s="377">
        <f t="shared" si="6"/>
        <v>0</v>
      </c>
      <c r="AS31" s="377">
        <f t="shared" si="7"/>
        <v>2620</v>
      </c>
      <c r="AT31" s="373"/>
      <c r="AU31" s="892" t="s">
        <v>1647</v>
      </c>
    </row>
    <row r="32" ht="24" customHeight="1" spans="1:47">
      <c r="A32" s="791">
        <f t="shared" si="0"/>
        <v>30</v>
      </c>
      <c r="B32" s="869" t="s">
        <v>1648</v>
      </c>
      <c r="C32" s="193" t="s">
        <v>341</v>
      </c>
      <c r="D32" s="571" t="s">
        <v>1157</v>
      </c>
      <c r="E32" s="729" t="s">
        <v>53</v>
      </c>
      <c r="F32" s="857">
        <v>31</v>
      </c>
      <c r="G32" s="857">
        <v>0</v>
      </c>
      <c r="H32" s="857">
        <v>0</v>
      </c>
      <c r="I32" s="857">
        <v>0</v>
      </c>
      <c r="J32" s="857">
        <v>0</v>
      </c>
      <c r="K32" s="857">
        <v>30</v>
      </c>
      <c r="L32" s="857">
        <v>0.5</v>
      </c>
      <c r="M32" s="857">
        <v>0</v>
      </c>
      <c r="N32" s="857">
        <v>0</v>
      </c>
      <c r="O32" s="857">
        <f t="shared" si="1"/>
        <v>0.5</v>
      </c>
      <c r="P32" s="876" t="s">
        <v>54</v>
      </c>
      <c r="Q32" s="857">
        <v>10</v>
      </c>
      <c r="R32" s="857">
        <v>0</v>
      </c>
      <c r="S32" s="857">
        <f t="shared" si="11"/>
        <v>0</v>
      </c>
      <c r="T32" s="193"/>
      <c r="U32" s="881">
        <v>200</v>
      </c>
      <c r="V32" s="757">
        <v>2200</v>
      </c>
      <c r="W32" s="153">
        <v>1500</v>
      </c>
      <c r="X32" s="153">
        <v>200</v>
      </c>
      <c r="Y32" s="153">
        <v>100</v>
      </c>
      <c r="Z32" s="153">
        <v>0</v>
      </c>
      <c r="AA32" s="153">
        <v>0</v>
      </c>
      <c r="AB32" s="153">
        <v>0</v>
      </c>
      <c r="AC32" s="153">
        <v>400</v>
      </c>
      <c r="AD32" s="377"/>
      <c r="AE32" s="895"/>
      <c r="AF32" s="881">
        <v>200</v>
      </c>
      <c r="AG32" s="168">
        <f t="shared" si="2"/>
        <v>30</v>
      </c>
      <c r="AH32" s="168">
        <f t="shared" si="9"/>
        <v>0</v>
      </c>
      <c r="AI32" s="377">
        <v>0</v>
      </c>
      <c r="AJ32" s="377">
        <v>0</v>
      </c>
      <c r="AK32" s="377">
        <v>0</v>
      </c>
      <c r="AL32" s="377">
        <f t="shared" si="3"/>
        <v>2430</v>
      </c>
      <c r="AM32" s="846">
        <f t="shared" si="8"/>
        <v>0</v>
      </c>
      <c r="AN32" s="168">
        <f t="shared" si="4"/>
        <v>0</v>
      </c>
      <c r="AO32" s="168">
        <f t="shared" si="12"/>
        <v>0</v>
      </c>
      <c r="AP32" s="377">
        <v>0</v>
      </c>
      <c r="AQ32" s="377">
        <v>0</v>
      </c>
      <c r="AR32" s="377">
        <f t="shared" si="6"/>
        <v>0</v>
      </c>
      <c r="AS32" s="377">
        <f t="shared" si="7"/>
        <v>2430</v>
      </c>
      <c r="AT32" s="373"/>
      <c r="AU32" s="857" t="s">
        <v>72</v>
      </c>
    </row>
    <row r="33" ht="26" customHeight="1" spans="1:47">
      <c r="A33" s="791">
        <f t="shared" si="0"/>
        <v>31</v>
      </c>
      <c r="B33" s="864" t="s">
        <v>1649</v>
      </c>
      <c r="C33" s="870" t="s">
        <v>341</v>
      </c>
      <c r="D33" s="871">
        <v>45408</v>
      </c>
      <c r="E33" s="729" t="s">
        <v>53</v>
      </c>
      <c r="F33" s="857">
        <v>31</v>
      </c>
      <c r="G33" s="235">
        <v>0</v>
      </c>
      <c r="H33" s="481">
        <v>1</v>
      </c>
      <c r="I33" s="235">
        <v>0</v>
      </c>
      <c r="J33" s="235">
        <v>0</v>
      </c>
      <c r="K33" s="235">
        <v>0</v>
      </c>
      <c r="L33" s="857">
        <v>2</v>
      </c>
      <c r="M33" s="857">
        <v>0</v>
      </c>
      <c r="N33" s="857">
        <v>2</v>
      </c>
      <c r="O33" s="857">
        <f t="shared" si="1"/>
        <v>0</v>
      </c>
      <c r="P33" s="71" t="s">
        <v>1650</v>
      </c>
      <c r="Q33" s="857">
        <v>10</v>
      </c>
      <c r="R33" s="857">
        <v>6</v>
      </c>
      <c r="S33" s="857">
        <f t="shared" si="11"/>
        <v>60</v>
      </c>
      <c r="T33" s="237"/>
      <c r="U33" s="881">
        <v>200</v>
      </c>
      <c r="V33" s="757">
        <v>2200</v>
      </c>
      <c r="W33" s="153">
        <v>1500</v>
      </c>
      <c r="X33" s="153">
        <v>200</v>
      </c>
      <c r="Y33" s="153">
        <v>100</v>
      </c>
      <c r="Z33" s="153">
        <v>0</v>
      </c>
      <c r="AA33" s="153">
        <v>0</v>
      </c>
      <c r="AB33" s="153">
        <v>0</v>
      </c>
      <c r="AC33" s="153">
        <v>400</v>
      </c>
      <c r="AD33" s="843"/>
      <c r="AE33" s="563"/>
      <c r="AF33" s="881">
        <v>200</v>
      </c>
      <c r="AG33" s="168">
        <f t="shared" si="2"/>
        <v>0</v>
      </c>
      <c r="AH33" s="168">
        <f t="shared" si="9"/>
        <v>60</v>
      </c>
      <c r="AI33" s="377">
        <v>0</v>
      </c>
      <c r="AJ33" s="377">
        <v>0</v>
      </c>
      <c r="AK33" s="377">
        <v>0</v>
      </c>
      <c r="AL33" s="377">
        <f t="shared" si="3"/>
        <v>2460</v>
      </c>
      <c r="AM33" s="846">
        <f t="shared" si="8"/>
        <v>1</v>
      </c>
      <c r="AN33" s="168">
        <f t="shared" si="4"/>
        <v>70.9677419354839</v>
      </c>
      <c r="AO33" s="168">
        <f t="shared" si="12"/>
        <v>0</v>
      </c>
      <c r="AP33" s="377">
        <v>0</v>
      </c>
      <c r="AQ33" s="377">
        <v>0</v>
      </c>
      <c r="AR33" s="377">
        <f t="shared" si="6"/>
        <v>70.9677419354839</v>
      </c>
      <c r="AS33" s="377">
        <f t="shared" si="7"/>
        <v>2389.03225806452</v>
      </c>
      <c r="AT33" s="373"/>
      <c r="AU33" s="71" t="s">
        <v>1651</v>
      </c>
    </row>
    <row r="34" ht="26" customHeight="1" spans="1:47">
      <c r="A34" s="791">
        <f t="shared" si="0"/>
        <v>32</v>
      </c>
      <c r="B34" s="864" t="s">
        <v>1652</v>
      </c>
      <c r="C34" s="210" t="s">
        <v>1653</v>
      </c>
      <c r="D34" s="193" t="s">
        <v>1654</v>
      </c>
      <c r="E34" s="729" t="s">
        <v>53</v>
      </c>
      <c r="F34" s="857">
        <v>31</v>
      </c>
      <c r="G34" s="857">
        <v>0</v>
      </c>
      <c r="H34" s="857">
        <v>0</v>
      </c>
      <c r="I34" s="857">
        <v>0</v>
      </c>
      <c r="J34" s="857">
        <v>0</v>
      </c>
      <c r="K34" s="857">
        <v>0</v>
      </c>
      <c r="L34" s="857">
        <v>3</v>
      </c>
      <c r="M34" s="857">
        <v>0</v>
      </c>
      <c r="N34" s="857">
        <v>1</v>
      </c>
      <c r="O34" s="857">
        <f t="shared" si="1"/>
        <v>2</v>
      </c>
      <c r="P34" s="876" t="s">
        <v>1655</v>
      </c>
      <c r="Q34" s="857">
        <v>0</v>
      </c>
      <c r="R34" s="857">
        <v>0</v>
      </c>
      <c r="S34" s="857">
        <v>0</v>
      </c>
      <c r="T34" s="193"/>
      <c r="U34" s="881">
        <v>200</v>
      </c>
      <c r="V34" s="757">
        <v>4000</v>
      </c>
      <c r="W34" s="377">
        <v>1500</v>
      </c>
      <c r="X34" s="199">
        <v>900</v>
      </c>
      <c r="Y34" s="199">
        <v>600</v>
      </c>
      <c r="Z34" s="199">
        <v>300</v>
      </c>
      <c r="AA34" s="199">
        <v>100</v>
      </c>
      <c r="AB34" s="199">
        <v>100</v>
      </c>
      <c r="AC34" s="199">
        <v>500</v>
      </c>
      <c r="AD34" s="843"/>
      <c r="AE34" s="563"/>
      <c r="AF34" s="881">
        <v>200</v>
      </c>
      <c r="AG34" s="168">
        <f t="shared" si="2"/>
        <v>0</v>
      </c>
      <c r="AH34" s="168">
        <f t="shared" si="9"/>
        <v>0</v>
      </c>
      <c r="AI34" s="377">
        <v>0</v>
      </c>
      <c r="AJ34" s="377">
        <v>0</v>
      </c>
      <c r="AK34" s="377">
        <v>0</v>
      </c>
      <c r="AL34" s="377">
        <f t="shared" si="3"/>
        <v>4200</v>
      </c>
      <c r="AM34" s="846">
        <f t="shared" si="8"/>
        <v>0</v>
      </c>
      <c r="AN34" s="168">
        <f t="shared" si="4"/>
        <v>0</v>
      </c>
      <c r="AO34" s="168">
        <f t="shared" si="12"/>
        <v>0</v>
      </c>
      <c r="AP34" s="377">
        <v>0</v>
      </c>
      <c r="AQ34" s="377">
        <v>0</v>
      </c>
      <c r="AR34" s="377">
        <f t="shared" si="6"/>
        <v>0</v>
      </c>
      <c r="AS34" s="377">
        <f t="shared" si="7"/>
        <v>4200</v>
      </c>
      <c r="AT34" s="373"/>
      <c r="AU34" s="876" t="s">
        <v>1656</v>
      </c>
    </row>
    <row r="35" ht="26" customHeight="1" spans="1:47">
      <c r="A35" s="791">
        <f t="shared" si="0"/>
        <v>33</v>
      </c>
      <c r="B35" s="869" t="s">
        <v>1657</v>
      </c>
      <c r="C35" s="210" t="s">
        <v>1653</v>
      </c>
      <c r="D35" s="571" t="s">
        <v>1654</v>
      </c>
      <c r="E35" s="729" t="s">
        <v>53</v>
      </c>
      <c r="F35" s="857">
        <v>31</v>
      </c>
      <c r="G35" s="857">
        <v>0</v>
      </c>
      <c r="H35" s="857">
        <v>0</v>
      </c>
      <c r="I35" s="857">
        <v>0</v>
      </c>
      <c r="J35" s="857">
        <v>0</v>
      </c>
      <c r="K35" s="857">
        <v>0</v>
      </c>
      <c r="L35" s="857">
        <v>4</v>
      </c>
      <c r="M35" s="857">
        <v>0</v>
      </c>
      <c r="N35" s="857">
        <v>2</v>
      </c>
      <c r="O35" s="857">
        <f t="shared" si="1"/>
        <v>2</v>
      </c>
      <c r="P35" s="876" t="s">
        <v>1658</v>
      </c>
      <c r="Q35" s="857">
        <v>0</v>
      </c>
      <c r="R35" s="857">
        <v>0</v>
      </c>
      <c r="S35" s="857">
        <v>0</v>
      </c>
      <c r="T35" s="860"/>
      <c r="U35" s="881">
        <v>200</v>
      </c>
      <c r="V35" s="757">
        <v>4000</v>
      </c>
      <c r="W35" s="377">
        <v>1500</v>
      </c>
      <c r="X35" s="199">
        <v>900</v>
      </c>
      <c r="Y35" s="199">
        <v>600</v>
      </c>
      <c r="Z35" s="199">
        <v>300</v>
      </c>
      <c r="AA35" s="199">
        <v>100</v>
      </c>
      <c r="AB35" s="199">
        <v>100</v>
      </c>
      <c r="AC35" s="199">
        <v>500</v>
      </c>
      <c r="AD35" s="843"/>
      <c r="AE35" s="563"/>
      <c r="AF35" s="881">
        <v>200</v>
      </c>
      <c r="AG35" s="168">
        <f t="shared" si="2"/>
        <v>0</v>
      </c>
      <c r="AH35" s="168">
        <f t="shared" si="9"/>
        <v>0</v>
      </c>
      <c r="AI35" s="377">
        <v>0</v>
      </c>
      <c r="AJ35" s="377">
        <v>0</v>
      </c>
      <c r="AK35" s="377">
        <v>0</v>
      </c>
      <c r="AL35" s="377">
        <f t="shared" si="3"/>
        <v>4200</v>
      </c>
      <c r="AM35" s="846">
        <f t="shared" si="8"/>
        <v>0</v>
      </c>
      <c r="AN35" s="168">
        <f t="shared" si="4"/>
        <v>0</v>
      </c>
      <c r="AO35" s="168">
        <f t="shared" si="12"/>
        <v>0</v>
      </c>
      <c r="AP35" s="377">
        <v>0</v>
      </c>
      <c r="AQ35" s="377">
        <v>0</v>
      </c>
      <c r="AR35" s="377">
        <f t="shared" si="6"/>
        <v>0</v>
      </c>
      <c r="AS35" s="377">
        <f t="shared" si="7"/>
        <v>4200</v>
      </c>
      <c r="AT35" s="373"/>
      <c r="AU35" s="876" t="s">
        <v>1659</v>
      </c>
    </row>
    <row r="36" ht="26" customHeight="1" spans="1:47">
      <c r="A36" s="791">
        <f t="shared" si="0"/>
        <v>34</v>
      </c>
      <c r="B36" s="521" t="s">
        <v>1660</v>
      </c>
      <c r="C36" s="870" t="s">
        <v>341</v>
      </c>
      <c r="D36" s="871">
        <v>45534</v>
      </c>
      <c r="E36" s="729" t="s">
        <v>53</v>
      </c>
      <c r="F36" s="857">
        <v>31</v>
      </c>
      <c r="G36" s="235">
        <v>0</v>
      </c>
      <c r="H36" s="235">
        <v>0</v>
      </c>
      <c r="I36" s="235">
        <v>0</v>
      </c>
      <c r="J36" s="235">
        <v>0</v>
      </c>
      <c r="K36" s="235">
        <v>30</v>
      </c>
      <c r="L36" s="857">
        <v>2</v>
      </c>
      <c r="M36" s="857">
        <v>0</v>
      </c>
      <c r="N36" s="857">
        <v>0</v>
      </c>
      <c r="O36" s="857">
        <f t="shared" si="1"/>
        <v>2</v>
      </c>
      <c r="P36" s="876" t="s">
        <v>54</v>
      </c>
      <c r="Q36" s="857">
        <v>10</v>
      </c>
      <c r="R36" s="857">
        <v>7</v>
      </c>
      <c r="S36" s="857">
        <f>Q36*R36</f>
        <v>70</v>
      </c>
      <c r="T36" s="237"/>
      <c r="U36" s="881">
        <v>200</v>
      </c>
      <c r="V36" s="757">
        <v>2200</v>
      </c>
      <c r="W36" s="153">
        <v>1500</v>
      </c>
      <c r="X36" s="153">
        <v>200</v>
      </c>
      <c r="Y36" s="153">
        <v>100</v>
      </c>
      <c r="Z36" s="153">
        <v>0</v>
      </c>
      <c r="AA36" s="153">
        <v>0</v>
      </c>
      <c r="AB36" s="153">
        <v>0</v>
      </c>
      <c r="AC36" s="153">
        <v>400</v>
      </c>
      <c r="AD36" s="843"/>
      <c r="AE36" s="563"/>
      <c r="AF36" s="881">
        <v>200</v>
      </c>
      <c r="AG36" s="168">
        <f t="shared" si="2"/>
        <v>30</v>
      </c>
      <c r="AH36" s="168">
        <f t="shared" si="9"/>
        <v>70</v>
      </c>
      <c r="AI36" s="377">
        <v>0</v>
      </c>
      <c r="AJ36" s="377">
        <v>0</v>
      </c>
      <c r="AK36" s="377">
        <v>0</v>
      </c>
      <c r="AL36" s="377">
        <f t="shared" si="3"/>
        <v>2500</v>
      </c>
      <c r="AM36" s="846">
        <f t="shared" si="8"/>
        <v>0</v>
      </c>
      <c r="AN36" s="168">
        <f t="shared" si="4"/>
        <v>0</v>
      </c>
      <c r="AO36" s="168">
        <f t="shared" si="12"/>
        <v>0</v>
      </c>
      <c r="AP36" s="377">
        <v>0</v>
      </c>
      <c r="AQ36" s="377">
        <v>0</v>
      </c>
      <c r="AR36" s="377">
        <f t="shared" si="6"/>
        <v>0</v>
      </c>
      <c r="AS36" s="377">
        <f t="shared" si="7"/>
        <v>2500</v>
      </c>
      <c r="AT36" s="373"/>
      <c r="AU36" s="857" t="s">
        <v>72</v>
      </c>
    </row>
    <row r="37" ht="47" customHeight="1" spans="1:47">
      <c r="A37" s="791">
        <f t="shared" si="0"/>
        <v>35</v>
      </c>
      <c r="B37" s="872" t="s">
        <v>1661</v>
      </c>
      <c r="C37" s="193" t="s">
        <v>1580</v>
      </c>
      <c r="D37" s="571" t="s">
        <v>1662</v>
      </c>
      <c r="E37" s="858" t="s">
        <v>202</v>
      </c>
      <c r="F37" s="857">
        <v>31</v>
      </c>
      <c r="G37" s="857">
        <v>0</v>
      </c>
      <c r="H37" s="857">
        <v>0</v>
      </c>
      <c r="I37" s="857">
        <v>0</v>
      </c>
      <c r="J37" s="857">
        <v>0</v>
      </c>
      <c r="K37" s="857">
        <v>0</v>
      </c>
      <c r="L37" s="857">
        <v>3</v>
      </c>
      <c r="M37" s="857">
        <v>0</v>
      </c>
      <c r="N37" s="857">
        <v>1</v>
      </c>
      <c r="O37" s="857">
        <f t="shared" si="1"/>
        <v>2</v>
      </c>
      <c r="P37" s="883" t="s">
        <v>1663</v>
      </c>
      <c r="Q37" s="857">
        <v>0</v>
      </c>
      <c r="R37" s="857">
        <v>0</v>
      </c>
      <c r="S37" s="857">
        <v>0</v>
      </c>
      <c r="T37" s="878"/>
      <c r="U37" s="179">
        <v>0</v>
      </c>
      <c r="V37" s="757">
        <v>4000</v>
      </c>
      <c r="W37" s="646">
        <v>1500</v>
      </c>
      <c r="X37" s="199">
        <v>900</v>
      </c>
      <c r="Y37" s="199">
        <v>600</v>
      </c>
      <c r="Z37" s="199">
        <v>300</v>
      </c>
      <c r="AA37" s="199">
        <v>100</v>
      </c>
      <c r="AB37" s="199">
        <v>100</v>
      </c>
      <c r="AC37" s="199">
        <v>500</v>
      </c>
      <c r="AD37" s="843"/>
      <c r="AE37" s="563">
        <f>(V37/31*4)</f>
        <v>516.129032258065</v>
      </c>
      <c r="AF37" s="179">
        <v>0</v>
      </c>
      <c r="AG37" s="168">
        <f t="shared" si="2"/>
        <v>0</v>
      </c>
      <c r="AH37" s="168">
        <f t="shared" si="9"/>
        <v>0</v>
      </c>
      <c r="AI37" s="377">
        <v>0</v>
      </c>
      <c r="AJ37" s="377">
        <v>0</v>
      </c>
      <c r="AK37" s="377">
        <v>0</v>
      </c>
      <c r="AL37" s="377">
        <f t="shared" si="3"/>
        <v>4516.12903225807</v>
      </c>
      <c r="AM37" s="846">
        <f t="shared" si="8"/>
        <v>0</v>
      </c>
      <c r="AN37" s="168">
        <f t="shared" si="4"/>
        <v>0</v>
      </c>
      <c r="AO37" s="168">
        <f t="shared" si="12"/>
        <v>0</v>
      </c>
      <c r="AP37" s="377">
        <v>0</v>
      </c>
      <c r="AQ37" s="377">
        <v>0</v>
      </c>
      <c r="AR37" s="377">
        <f t="shared" si="6"/>
        <v>0</v>
      </c>
      <c r="AS37" s="377">
        <f t="shared" si="7"/>
        <v>4516.12903225807</v>
      </c>
      <c r="AT37" s="373"/>
      <c r="AU37" s="878" t="s">
        <v>1663</v>
      </c>
    </row>
    <row r="38" ht="26" customHeight="1" spans="1:47">
      <c r="A38" s="791">
        <f t="shared" si="0"/>
        <v>36</v>
      </c>
      <c r="B38" s="521" t="s">
        <v>1664</v>
      </c>
      <c r="C38" s="187" t="s">
        <v>1665</v>
      </c>
      <c r="D38" s="571" t="s">
        <v>1666</v>
      </c>
      <c r="E38" s="729" t="s">
        <v>53</v>
      </c>
      <c r="F38" s="857">
        <v>31</v>
      </c>
      <c r="G38" s="857">
        <v>0</v>
      </c>
      <c r="H38" s="860">
        <v>3</v>
      </c>
      <c r="I38" s="857">
        <v>0</v>
      </c>
      <c r="J38" s="857">
        <v>0</v>
      </c>
      <c r="K38" s="857">
        <v>0</v>
      </c>
      <c r="L38" s="857">
        <v>0</v>
      </c>
      <c r="M38" s="857">
        <v>0</v>
      </c>
      <c r="N38" s="857">
        <v>0</v>
      </c>
      <c r="O38" s="857">
        <f t="shared" si="1"/>
        <v>0</v>
      </c>
      <c r="P38" s="883" t="s">
        <v>1667</v>
      </c>
      <c r="Q38" s="857">
        <v>0</v>
      </c>
      <c r="R38" s="857">
        <v>0</v>
      </c>
      <c r="S38" s="857">
        <v>0</v>
      </c>
      <c r="T38" s="860"/>
      <c r="U38" s="881">
        <v>200</v>
      </c>
      <c r="V38" s="757">
        <v>3800</v>
      </c>
      <c r="W38" s="501">
        <v>1900</v>
      </c>
      <c r="X38" s="502">
        <v>500</v>
      </c>
      <c r="Y38" s="502">
        <v>300</v>
      </c>
      <c r="Z38" s="502">
        <v>300</v>
      </c>
      <c r="AA38" s="502">
        <v>300</v>
      </c>
      <c r="AB38" s="502">
        <v>200</v>
      </c>
      <c r="AC38" s="502">
        <v>300</v>
      </c>
      <c r="AD38" s="843"/>
      <c r="AE38" s="563"/>
      <c r="AF38" s="881">
        <v>200</v>
      </c>
      <c r="AG38" s="168">
        <f t="shared" si="2"/>
        <v>0</v>
      </c>
      <c r="AH38" s="168">
        <f t="shared" si="9"/>
        <v>0</v>
      </c>
      <c r="AI38" s="377">
        <v>0</v>
      </c>
      <c r="AJ38" s="377">
        <v>0</v>
      </c>
      <c r="AK38" s="377">
        <v>0</v>
      </c>
      <c r="AL38" s="377">
        <f t="shared" si="3"/>
        <v>4000</v>
      </c>
      <c r="AM38" s="846">
        <f t="shared" si="8"/>
        <v>3</v>
      </c>
      <c r="AN38" s="168">
        <f t="shared" si="4"/>
        <v>367.741935483871</v>
      </c>
      <c r="AO38" s="168">
        <f t="shared" si="12"/>
        <v>0</v>
      </c>
      <c r="AP38" s="377">
        <v>0</v>
      </c>
      <c r="AQ38" s="377">
        <v>0</v>
      </c>
      <c r="AR38" s="377">
        <f t="shared" si="6"/>
        <v>367.741935483871</v>
      </c>
      <c r="AS38" s="377">
        <f t="shared" si="7"/>
        <v>3632.25806451613</v>
      </c>
      <c r="AT38" s="373"/>
      <c r="AU38" s="877" t="s">
        <v>1668</v>
      </c>
    </row>
    <row r="39" ht="26" customHeight="1" spans="1:47">
      <c r="A39" s="791">
        <f t="shared" si="0"/>
        <v>37</v>
      </c>
      <c r="B39" s="521" t="s">
        <v>1669</v>
      </c>
      <c r="C39" s="870" t="s">
        <v>341</v>
      </c>
      <c r="D39" s="871">
        <v>45534</v>
      </c>
      <c r="E39" s="729" t="s">
        <v>53</v>
      </c>
      <c r="F39" s="857">
        <v>31</v>
      </c>
      <c r="G39" s="235">
        <v>0</v>
      </c>
      <c r="H39" s="235">
        <v>0</v>
      </c>
      <c r="I39" s="235">
        <v>0</v>
      </c>
      <c r="J39" s="235">
        <v>0</v>
      </c>
      <c r="K39" s="235">
        <v>30</v>
      </c>
      <c r="L39" s="857">
        <v>0</v>
      </c>
      <c r="M39" s="857">
        <v>0</v>
      </c>
      <c r="N39" s="857">
        <v>0</v>
      </c>
      <c r="O39" s="857">
        <f t="shared" si="1"/>
        <v>0</v>
      </c>
      <c r="P39" s="877" t="s">
        <v>54</v>
      </c>
      <c r="Q39" s="857">
        <v>10</v>
      </c>
      <c r="R39" s="857">
        <v>7</v>
      </c>
      <c r="S39" s="857">
        <f>Q39*R39</f>
        <v>70</v>
      </c>
      <c r="T39" s="237"/>
      <c r="U39" s="881">
        <v>200</v>
      </c>
      <c r="V39" s="757">
        <v>2200</v>
      </c>
      <c r="W39" s="646">
        <v>1500</v>
      </c>
      <c r="X39" s="199">
        <v>200</v>
      </c>
      <c r="Y39" s="199">
        <v>100</v>
      </c>
      <c r="Z39" s="199">
        <v>0</v>
      </c>
      <c r="AA39" s="199">
        <v>0</v>
      </c>
      <c r="AB39" s="199">
        <v>0</v>
      </c>
      <c r="AC39" s="199">
        <v>400</v>
      </c>
      <c r="AD39" s="843"/>
      <c r="AE39" s="563"/>
      <c r="AF39" s="881">
        <v>200</v>
      </c>
      <c r="AG39" s="168">
        <f t="shared" si="2"/>
        <v>30</v>
      </c>
      <c r="AH39" s="168">
        <f t="shared" si="9"/>
        <v>70</v>
      </c>
      <c r="AI39" s="377">
        <v>0</v>
      </c>
      <c r="AJ39" s="377">
        <v>0</v>
      </c>
      <c r="AK39" s="377">
        <v>0</v>
      </c>
      <c r="AL39" s="377">
        <f t="shared" si="3"/>
        <v>2500</v>
      </c>
      <c r="AM39" s="846">
        <f t="shared" si="8"/>
        <v>0</v>
      </c>
      <c r="AN39" s="168">
        <f t="shared" si="4"/>
        <v>0</v>
      </c>
      <c r="AO39" s="168">
        <f t="shared" si="12"/>
        <v>0</v>
      </c>
      <c r="AP39" s="377">
        <v>0</v>
      </c>
      <c r="AQ39" s="377">
        <v>0</v>
      </c>
      <c r="AR39" s="377">
        <f t="shared" si="6"/>
        <v>0</v>
      </c>
      <c r="AS39" s="377">
        <f t="shared" si="7"/>
        <v>2500</v>
      </c>
      <c r="AT39" s="373"/>
      <c r="AU39" s="857" t="s">
        <v>72</v>
      </c>
    </row>
    <row r="40" ht="43" customHeight="1" spans="1:47">
      <c r="A40" s="791">
        <f t="shared" si="0"/>
        <v>38</v>
      </c>
      <c r="B40" s="873" t="s">
        <v>1670</v>
      </c>
      <c r="C40" s="870" t="s">
        <v>341</v>
      </c>
      <c r="D40" s="871">
        <v>45566</v>
      </c>
      <c r="E40" s="729" t="s">
        <v>53</v>
      </c>
      <c r="F40" s="857">
        <v>22</v>
      </c>
      <c r="G40" s="235">
        <v>0</v>
      </c>
      <c r="H40" s="481">
        <v>0</v>
      </c>
      <c r="I40" s="235">
        <v>0</v>
      </c>
      <c r="J40" s="235">
        <v>0</v>
      </c>
      <c r="K40" s="235">
        <v>0</v>
      </c>
      <c r="L40" s="857">
        <v>0</v>
      </c>
      <c r="M40" s="857">
        <v>0</v>
      </c>
      <c r="N40" s="857">
        <v>0</v>
      </c>
      <c r="O40" s="857">
        <f t="shared" si="1"/>
        <v>0</v>
      </c>
      <c r="P40" s="877" t="s">
        <v>1671</v>
      </c>
      <c r="Q40" s="857">
        <v>0</v>
      </c>
      <c r="R40" s="857">
        <v>0</v>
      </c>
      <c r="S40" s="857">
        <f>Q40*R40</f>
        <v>0</v>
      </c>
      <c r="T40" s="586" t="s">
        <v>1672</v>
      </c>
      <c r="U40" s="881">
        <v>200</v>
      </c>
      <c r="V40" s="757">
        <v>800</v>
      </c>
      <c r="W40" s="646">
        <f>(800-800/22*3)</f>
        <v>690.909090909091</v>
      </c>
      <c r="X40" s="199">
        <v>0</v>
      </c>
      <c r="Y40" s="199">
        <v>0</v>
      </c>
      <c r="Z40" s="199">
        <v>0</v>
      </c>
      <c r="AA40" s="199">
        <v>0</v>
      </c>
      <c r="AB40" s="199">
        <v>0</v>
      </c>
      <c r="AC40" s="199">
        <v>0</v>
      </c>
      <c r="AD40" s="843"/>
      <c r="AE40" s="563"/>
      <c r="AF40" s="881">
        <v>200</v>
      </c>
      <c r="AG40" s="168">
        <f t="shared" si="2"/>
        <v>0</v>
      </c>
      <c r="AH40" s="168">
        <f t="shared" si="9"/>
        <v>0</v>
      </c>
      <c r="AI40" s="377">
        <v>0</v>
      </c>
      <c r="AJ40" s="377">
        <v>0</v>
      </c>
      <c r="AK40" s="377">
        <v>0</v>
      </c>
      <c r="AL40" s="377">
        <f t="shared" si="3"/>
        <v>890.909090909091</v>
      </c>
      <c r="AM40" s="846">
        <f t="shared" si="8"/>
        <v>0</v>
      </c>
      <c r="AN40" s="168">
        <f t="shared" si="4"/>
        <v>0</v>
      </c>
      <c r="AO40" s="168">
        <f t="shared" si="12"/>
        <v>0</v>
      </c>
      <c r="AP40" s="377">
        <v>0</v>
      </c>
      <c r="AQ40" s="377">
        <v>0</v>
      </c>
      <c r="AR40" s="377">
        <f t="shared" si="6"/>
        <v>0</v>
      </c>
      <c r="AS40" s="377">
        <f t="shared" si="7"/>
        <v>890.909090909091</v>
      </c>
      <c r="AT40" s="373"/>
      <c r="AU40" s="883" t="s">
        <v>1673</v>
      </c>
    </row>
    <row r="41" ht="31" customHeight="1" spans="1:47">
      <c r="A41" s="791">
        <f t="shared" si="0"/>
        <v>39</v>
      </c>
      <c r="B41" s="521" t="s">
        <v>1674</v>
      </c>
      <c r="C41" s="792" t="s">
        <v>1580</v>
      </c>
      <c r="D41" s="871">
        <v>45630</v>
      </c>
      <c r="E41" s="874" t="s">
        <v>228</v>
      </c>
      <c r="F41" s="792">
        <v>28</v>
      </c>
      <c r="G41" s="792"/>
      <c r="H41" s="792"/>
      <c r="I41" s="792"/>
      <c r="J41" s="792"/>
      <c r="K41" s="792"/>
      <c r="L41" s="792"/>
      <c r="M41" s="792"/>
      <c r="N41" s="792"/>
      <c r="O41" s="792"/>
      <c r="P41" s="792" t="s">
        <v>1675</v>
      </c>
      <c r="Q41" s="792">
        <v>0</v>
      </c>
      <c r="R41" s="792">
        <v>0</v>
      </c>
      <c r="S41" s="792">
        <v>0</v>
      </c>
      <c r="T41" s="825"/>
      <c r="U41" s="757">
        <v>200</v>
      </c>
      <c r="V41" s="757">
        <v>4000</v>
      </c>
      <c r="W41" s="893">
        <f>V41/31*28</f>
        <v>3612.90322580645</v>
      </c>
      <c r="X41" s="757">
        <v>0</v>
      </c>
      <c r="Y41" s="757">
        <v>0</v>
      </c>
      <c r="Z41" s="757">
        <v>0</v>
      </c>
      <c r="AA41" s="757">
        <v>0</v>
      </c>
      <c r="AB41" s="757">
        <v>0</v>
      </c>
      <c r="AC41" s="757">
        <v>0</v>
      </c>
      <c r="AD41" s="757"/>
      <c r="AE41" s="757"/>
      <c r="AF41" s="757">
        <v>200</v>
      </c>
      <c r="AG41" s="168">
        <f t="shared" si="2"/>
        <v>0</v>
      </c>
      <c r="AH41" s="168">
        <f t="shared" si="9"/>
        <v>0</v>
      </c>
      <c r="AI41" s="377">
        <v>0</v>
      </c>
      <c r="AJ41" s="757">
        <v>0</v>
      </c>
      <c r="AK41" s="757">
        <v>0</v>
      </c>
      <c r="AL41" s="377">
        <f t="shared" si="3"/>
        <v>3812.90322580645</v>
      </c>
      <c r="AM41" s="846">
        <f t="shared" si="8"/>
        <v>0</v>
      </c>
      <c r="AN41" s="168">
        <f t="shared" si="4"/>
        <v>0</v>
      </c>
      <c r="AO41" s="168">
        <f t="shared" si="12"/>
        <v>0</v>
      </c>
      <c r="AP41" s="757">
        <v>0</v>
      </c>
      <c r="AQ41" s="757">
        <v>0</v>
      </c>
      <c r="AR41" s="377">
        <f t="shared" si="6"/>
        <v>0</v>
      </c>
      <c r="AS41" s="377">
        <f t="shared" si="7"/>
        <v>3812.90322580645</v>
      </c>
      <c r="AT41" s="373"/>
      <c r="AU41" s="902" t="s">
        <v>72</v>
      </c>
    </row>
    <row r="42" ht="31" customHeight="1" spans="1:47">
      <c r="A42" s="790"/>
      <c r="B42" s="521" t="s">
        <v>37</v>
      </c>
      <c r="C42" s="792"/>
      <c r="D42" s="792"/>
      <c r="E42" s="792"/>
      <c r="F42" s="792"/>
      <c r="G42" s="792"/>
      <c r="H42" s="792"/>
      <c r="I42" s="792"/>
      <c r="J42" s="792"/>
      <c r="K42" s="792"/>
      <c r="L42" s="792"/>
      <c r="M42" s="792"/>
      <c r="N42" s="792"/>
      <c r="O42" s="792"/>
      <c r="P42" s="792"/>
      <c r="Q42" s="792"/>
      <c r="R42" s="792"/>
      <c r="S42" s="792"/>
      <c r="T42" s="825"/>
      <c r="U42" s="757"/>
      <c r="V42" s="757">
        <f t="shared" ref="V42:AS42" si="13">SUM(V3:V41)</f>
        <v>110100</v>
      </c>
      <c r="W42" s="757">
        <f t="shared" si="13"/>
        <v>65003.8123167155</v>
      </c>
      <c r="X42" s="757">
        <f t="shared" si="13"/>
        <v>14600</v>
      </c>
      <c r="Y42" s="757">
        <f t="shared" si="13"/>
        <v>8300</v>
      </c>
      <c r="Z42" s="757">
        <f t="shared" si="13"/>
        <v>3600</v>
      </c>
      <c r="AA42" s="757">
        <f t="shared" si="13"/>
        <v>2000</v>
      </c>
      <c r="AB42" s="757">
        <f t="shared" si="13"/>
        <v>2200</v>
      </c>
      <c r="AC42" s="757">
        <f t="shared" si="13"/>
        <v>13900</v>
      </c>
      <c r="AD42" s="757">
        <f t="shared" si="13"/>
        <v>20</v>
      </c>
      <c r="AE42" s="757">
        <f t="shared" si="13"/>
        <v>1402.90322580645</v>
      </c>
      <c r="AF42" s="757">
        <f t="shared" si="13"/>
        <v>7200</v>
      </c>
      <c r="AG42" s="757">
        <f t="shared" si="13"/>
        <v>510</v>
      </c>
      <c r="AH42" s="757">
        <f t="shared" si="13"/>
        <v>3237</v>
      </c>
      <c r="AI42" s="757">
        <f t="shared" si="13"/>
        <v>500</v>
      </c>
      <c r="AJ42" s="757">
        <f t="shared" si="13"/>
        <v>300</v>
      </c>
      <c r="AK42" s="757">
        <f t="shared" si="13"/>
        <v>400</v>
      </c>
      <c r="AL42" s="757">
        <f t="shared" si="13"/>
        <v>123173.715542522</v>
      </c>
      <c r="AM42" s="757">
        <f t="shared" si="13"/>
        <v>70.5</v>
      </c>
      <c r="AN42" s="757">
        <f t="shared" si="13"/>
        <v>5220.96774193549</v>
      </c>
      <c r="AO42" s="757">
        <f t="shared" si="13"/>
        <v>40</v>
      </c>
      <c r="AP42" s="757">
        <f t="shared" si="13"/>
        <v>0</v>
      </c>
      <c r="AQ42" s="757">
        <f t="shared" si="13"/>
        <v>1089.04</v>
      </c>
      <c r="AR42" s="757">
        <f t="shared" si="13"/>
        <v>6350.00774193549</v>
      </c>
      <c r="AS42" s="757">
        <f t="shared" si="13"/>
        <v>116823.707800587</v>
      </c>
      <c r="AT42" s="373"/>
      <c r="AU42" s="902"/>
    </row>
  </sheetData>
  <mergeCells count="1">
    <mergeCell ref="V1:AU1"/>
  </mergeCells>
  <conditionalFormatting sqref="B10">
    <cfRule type="duplicateValues" dxfId="0" priority="1"/>
  </conditionalFormatting>
  <conditionalFormatting sqref="B12">
    <cfRule type="duplicateValues" dxfId="0" priority="2"/>
  </conditionalFormatting>
  <conditionalFormatting sqref="B8:B9">
    <cfRule type="duplicateValues" dxfId="0" priority="3"/>
  </conditionalFormatting>
  <pageMargins left="0.751388888888889" right="0.393055555555556" top="0.196527777777778" bottom="0.0784722222222222" header="0.5" footer="0.118055555555556"/>
  <pageSetup paperSize="9" scale="62" fitToHeight="0" orientation="landscape" horizontalDpi="600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V18"/>
  <sheetViews>
    <sheetView workbookViewId="0">
      <pane xSplit="2" ySplit="2" topLeftCell="AA3" activePane="bottomRight" state="frozen"/>
      <selection/>
      <selection pane="topRight"/>
      <selection pane="bottomLeft"/>
      <selection pane="bottomRight" activeCell="AQ9" sqref="AQ9"/>
    </sheetView>
  </sheetViews>
  <sheetFormatPr defaultColWidth="9" defaultRowHeight="13.5"/>
  <cols>
    <col min="1" max="1" width="4.88333333333333" customWidth="1"/>
    <col min="2" max="2" width="9" style="382"/>
    <col min="3" max="3" width="10.3833333333333" customWidth="1"/>
    <col min="4" max="4" width="11.375" customWidth="1"/>
    <col min="5" max="5" width="9" customWidth="1"/>
    <col min="6" max="15" width="5.5" customWidth="1"/>
    <col min="16" max="16" width="25.5" customWidth="1"/>
    <col min="17" max="17" width="7.38333333333333" customWidth="1"/>
    <col min="18" max="19" width="9" customWidth="1"/>
    <col min="20" max="20" width="18.75" style="337" customWidth="1"/>
    <col min="21" max="22" width="10.25" style="788" customWidth="1"/>
    <col min="23" max="23" width="9.25"/>
    <col min="24" max="26" width="8" style="339" customWidth="1"/>
    <col min="27" max="27" width="6.63333333333333" style="339" customWidth="1"/>
    <col min="28" max="29" width="8" style="339" customWidth="1"/>
    <col min="30" max="30" width="5" style="339" customWidth="1"/>
    <col min="31" max="31" width="6.38333333333333" style="339" customWidth="1"/>
    <col min="32" max="37" width="6.38333333333333" customWidth="1"/>
    <col min="38" max="39" width="9.25"/>
    <col min="40" max="40" width="7.63333333333333" customWidth="1"/>
    <col min="41" max="42" width="6.5" customWidth="1"/>
    <col min="44" max="45" width="9.25"/>
    <col min="46" max="46" width="7.13333333333333" customWidth="1"/>
    <col min="47" max="47" width="35.25" style="789" customWidth="1"/>
    <col min="48" max="48" width="15.325" customWidth="1"/>
  </cols>
  <sheetData>
    <row r="1" ht="42" customHeight="1" spans="1:47">
      <c r="A1" s="790"/>
      <c r="B1" s="791"/>
      <c r="C1" s="792"/>
      <c r="D1" s="792"/>
      <c r="E1" s="792"/>
      <c r="F1" s="792"/>
      <c r="G1" s="792"/>
      <c r="H1" s="792"/>
      <c r="I1" s="792"/>
      <c r="J1" s="792"/>
      <c r="K1" s="792"/>
      <c r="L1" s="792"/>
      <c r="M1" s="792"/>
      <c r="N1" s="792"/>
      <c r="O1" s="792"/>
      <c r="P1" s="792"/>
      <c r="Q1" s="792"/>
      <c r="R1" s="792"/>
      <c r="S1" s="792"/>
      <c r="T1" s="825"/>
      <c r="U1" s="826"/>
      <c r="V1" s="826" t="s">
        <v>1543</v>
      </c>
      <c r="W1" s="827"/>
      <c r="X1" s="827"/>
      <c r="Y1" s="827"/>
      <c r="Z1" s="827"/>
      <c r="AA1" s="827"/>
      <c r="AB1" s="827"/>
      <c r="AC1" s="827"/>
      <c r="AD1" s="827"/>
      <c r="AE1" s="827"/>
      <c r="AF1" s="827"/>
      <c r="AG1" s="827"/>
      <c r="AH1" s="827"/>
      <c r="AI1" s="827"/>
      <c r="AJ1" s="827"/>
      <c r="AK1" s="827"/>
      <c r="AL1" s="827"/>
      <c r="AM1" s="844"/>
      <c r="AN1" s="827"/>
      <c r="AO1" s="827"/>
      <c r="AP1" s="827"/>
      <c r="AQ1" s="827"/>
      <c r="AR1" s="827"/>
      <c r="AS1" s="827"/>
      <c r="AT1" s="847"/>
      <c r="AU1" s="848"/>
    </row>
    <row r="2" ht="40.5" spans="1:47">
      <c r="A2" s="793" t="s">
        <v>0</v>
      </c>
      <c r="B2" s="794" t="s">
        <v>1</v>
      </c>
      <c r="C2" s="795" t="s">
        <v>272</v>
      </c>
      <c r="D2" s="795" t="s">
        <v>1544</v>
      </c>
      <c r="E2" s="795" t="s">
        <v>1545</v>
      </c>
      <c r="F2" s="796" t="s">
        <v>326</v>
      </c>
      <c r="G2" s="795" t="s">
        <v>6</v>
      </c>
      <c r="H2" s="795" t="s">
        <v>327</v>
      </c>
      <c r="I2" s="795" t="s">
        <v>8</v>
      </c>
      <c r="J2" s="795" t="s">
        <v>274</v>
      </c>
      <c r="K2" s="795" t="s">
        <v>278</v>
      </c>
      <c r="L2" s="795" t="s">
        <v>10</v>
      </c>
      <c r="M2" s="795" t="s">
        <v>11</v>
      </c>
      <c r="N2" s="795" t="s">
        <v>12</v>
      </c>
      <c r="O2" s="795" t="s">
        <v>13</v>
      </c>
      <c r="P2" s="795" t="s">
        <v>1546</v>
      </c>
      <c r="Q2" s="795" t="s">
        <v>15</v>
      </c>
      <c r="R2" s="795" t="s">
        <v>1547</v>
      </c>
      <c r="S2" s="828" t="s">
        <v>17</v>
      </c>
      <c r="T2" s="829" t="s">
        <v>1548</v>
      </c>
      <c r="U2" s="830" t="s">
        <v>21</v>
      </c>
      <c r="V2" s="831" t="s">
        <v>22</v>
      </c>
      <c r="W2" s="831" t="s">
        <v>23</v>
      </c>
      <c r="X2" s="831" t="s">
        <v>24</v>
      </c>
      <c r="Y2" s="831" t="s">
        <v>25</v>
      </c>
      <c r="Z2" s="831" t="s">
        <v>26</v>
      </c>
      <c r="AA2" s="831" t="s">
        <v>27</v>
      </c>
      <c r="AB2" s="831" t="s">
        <v>28</v>
      </c>
      <c r="AC2" s="831" t="s">
        <v>29</v>
      </c>
      <c r="AD2" s="831" t="s">
        <v>32</v>
      </c>
      <c r="AE2" s="831" t="s">
        <v>277</v>
      </c>
      <c r="AF2" s="831" t="s">
        <v>21</v>
      </c>
      <c r="AG2" s="831" t="s">
        <v>278</v>
      </c>
      <c r="AH2" s="831" t="s">
        <v>33</v>
      </c>
      <c r="AI2" s="831" t="s">
        <v>34</v>
      </c>
      <c r="AJ2" s="831" t="s">
        <v>35</v>
      </c>
      <c r="AK2" s="831" t="s">
        <v>36</v>
      </c>
      <c r="AL2" s="831" t="s">
        <v>37</v>
      </c>
      <c r="AM2" s="845" t="s">
        <v>38</v>
      </c>
      <c r="AN2" s="831" t="s">
        <v>39</v>
      </c>
      <c r="AO2" s="831" t="s">
        <v>40</v>
      </c>
      <c r="AP2" s="831" t="s">
        <v>280</v>
      </c>
      <c r="AQ2" s="831" t="s">
        <v>331</v>
      </c>
      <c r="AR2" s="831" t="s">
        <v>46</v>
      </c>
      <c r="AS2" s="831" t="s">
        <v>47</v>
      </c>
      <c r="AT2" s="831" t="s">
        <v>48</v>
      </c>
      <c r="AU2" s="849" t="s">
        <v>49</v>
      </c>
    </row>
    <row r="3" customFormat="1" ht="48" customHeight="1" spans="1:47">
      <c r="A3" s="791">
        <f t="shared" ref="A3:A9" si="0">ROW()-2</f>
        <v>1</v>
      </c>
      <c r="B3" s="797" t="s">
        <v>1676</v>
      </c>
      <c r="C3" s="798" t="s">
        <v>333</v>
      </c>
      <c r="D3" s="798" t="s">
        <v>1677</v>
      </c>
      <c r="E3" s="799" t="s">
        <v>53</v>
      </c>
      <c r="F3" s="800">
        <v>31</v>
      </c>
      <c r="G3" s="801">
        <v>0</v>
      </c>
      <c r="H3" s="801">
        <v>0</v>
      </c>
      <c r="I3" s="801">
        <v>0</v>
      </c>
      <c r="J3" s="801">
        <v>0</v>
      </c>
      <c r="K3" s="801">
        <v>0</v>
      </c>
      <c r="L3" s="803">
        <v>6</v>
      </c>
      <c r="M3" s="798">
        <v>2</v>
      </c>
      <c r="N3" s="798">
        <v>4</v>
      </c>
      <c r="O3" s="803">
        <f t="shared" ref="O3:O13" si="1">L3+M3-N3</f>
        <v>4</v>
      </c>
      <c r="P3" s="817" t="s">
        <v>1678</v>
      </c>
      <c r="Q3" s="801">
        <v>0</v>
      </c>
      <c r="R3" s="801">
        <v>0</v>
      </c>
      <c r="S3" s="832">
        <v>0</v>
      </c>
      <c r="T3" s="135" t="s">
        <v>1679</v>
      </c>
      <c r="U3" s="237">
        <v>200</v>
      </c>
      <c r="V3" s="757">
        <v>3900</v>
      </c>
      <c r="W3" s="501">
        <v>2000</v>
      </c>
      <c r="X3" s="502">
        <v>500</v>
      </c>
      <c r="Y3" s="502">
        <v>300</v>
      </c>
      <c r="Z3" s="502">
        <v>300</v>
      </c>
      <c r="AA3" s="502">
        <v>300</v>
      </c>
      <c r="AB3" s="502">
        <v>200</v>
      </c>
      <c r="AC3" s="502">
        <v>300</v>
      </c>
      <c r="AD3" s="263"/>
      <c r="AE3" s="263">
        <v>120</v>
      </c>
      <c r="AF3" s="237">
        <v>200</v>
      </c>
      <c r="AG3" s="168">
        <f t="shared" ref="AG3:AG9" si="2">K3</f>
        <v>0</v>
      </c>
      <c r="AH3" s="168">
        <f>-60+702</f>
        <v>642</v>
      </c>
      <c r="AI3" s="377">
        <v>0</v>
      </c>
      <c r="AJ3" s="377">
        <v>300</v>
      </c>
      <c r="AK3" s="377">
        <v>300</v>
      </c>
      <c r="AL3" s="377">
        <f t="shared" ref="AL3:AL9" si="3">SUM(W3:AK3)</f>
        <v>5462</v>
      </c>
      <c r="AM3" s="846">
        <v>0</v>
      </c>
      <c r="AN3" s="168">
        <v>0</v>
      </c>
      <c r="AO3" s="168">
        <v>0</v>
      </c>
      <c r="AP3" s="377">
        <v>0</v>
      </c>
      <c r="AQ3" s="377">
        <v>544.52</v>
      </c>
      <c r="AR3" s="377">
        <f>SUM(AM3:AQ3)</f>
        <v>544.52</v>
      </c>
      <c r="AS3" s="377">
        <f>AL3-AR3</f>
        <v>4917.48</v>
      </c>
      <c r="AT3" s="373"/>
      <c r="AU3" s="850" t="s">
        <v>1680</v>
      </c>
    </row>
    <row r="4" ht="27" customHeight="1" spans="1:47">
      <c r="A4" s="791">
        <f t="shared" si="0"/>
        <v>2</v>
      </c>
      <c r="B4" s="441" t="s">
        <v>1681</v>
      </c>
      <c r="C4" s="799" t="s">
        <v>443</v>
      </c>
      <c r="D4" s="802" t="s">
        <v>1682</v>
      </c>
      <c r="E4" s="799" t="s">
        <v>53</v>
      </c>
      <c r="F4" s="800">
        <v>31</v>
      </c>
      <c r="G4" s="801">
        <v>0</v>
      </c>
      <c r="H4" s="801">
        <v>0</v>
      </c>
      <c r="I4" s="801">
        <v>0</v>
      </c>
      <c r="J4" s="801">
        <v>0</v>
      </c>
      <c r="K4" s="801">
        <v>0</v>
      </c>
      <c r="L4" s="801">
        <v>2</v>
      </c>
      <c r="M4" s="798">
        <v>0</v>
      </c>
      <c r="N4" s="798">
        <v>0</v>
      </c>
      <c r="O4" s="801">
        <f t="shared" si="1"/>
        <v>2</v>
      </c>
      <c r="P4" s="801" t="s">
        <v>54</v>
      </c>
      <c r="Q4" s="801">
        <v>0</v>
      </c>
      <c r="R4" s="801">
        <v>0</v>
      </c>
      <c r="S4" s="832">
        <v>0</v>
      </c>
      <c r="T4" s="833" t="s">
        <v>1683</v>
      </c>
      <c r="U4" s="324">
        <v>200</v>
      </c>
      <c r="V4" s="757">
        <v>3400</v>
      </c>
      <c r="W4" s="22">
        <v>2000</v>
      </c>
      <c r="X4" s="834">
        <v>300</v>
      </c>
      <c r="Y4" s="24">
        <v>300</v>
      </c>
      <c r="Z4" s="24">
        <v>200</v>
      </c>
      <c r="AA4" s="31">
        <v>200</v>
      </c>
      <c r="AB4" s="24">
        <v>200</v>
      </c>
      <c r="AC4" s="31">
        <v>200</v>
      </c>
      <c r="AD4" s="263"/>
      <c r="AE4" s="263"/>
      <c r="AF4" s="324">
        <v>200</v>
      </c>
      <c r="AG4" s="168">
        <f t="shared" si="2"/>
        <v>0</v>
      </c>
      <c r="AH4" s="168">
        <f t="shared" ref="AH4:AH9" si="4">S4</f>
        <v>0</v>
      </c>
      <c r="AI4" s="377">
        <v>0</v>
      </c>
      <c r="AJ4" s="377">
        <v>0</v>
      </c>
      <c r="AK4" s="377">
        <v>0</v>
      </c>
      <c r="AL4" s="377">
        <f t="shared" si="3"/>
        <v>3600</v>
      </c>
      <c r="AM4" s="846">
        <f t="shared" ref="AM4:AM9" si="5">H4+I4+J4</f>
        <v>0</v>
      </c>
      <c r="AN4" s="168">
        <f t="shared" ref="AN4:AN11" si="6">V4/F4*AM4</f>
        <v>0</v>
      </c>
      <c r="AO4" s="168">
        <f t="shared" ref="AO4:AO9" si="7">G4*2</f>
        <v>0</v>
      </c>
      <c r="AP4" s="377">
        <v>0</v>
      </c>
      <c r="AQ4" s="377">
        <v>0</v>
      </c>
      <c r="AR4" s="377">
        <f t="shared" ref="AR4:AR9" si="8">SUM(AN4:AQ4)</f>
        <v>0</v>
      </c>
      <c r="AS4" s="377">
        <f t="shared" ref="AS4:AS17" si="9">AL4-AR4</f>
        <v>3600</v>
      </c>
      <c r="AT4" s="373"/>
      <c r="AU4" s="818" t="s">
        <v>1684</v>
      </c>
    </row>
    <row r="5" ht="27" customHeight="1" spans="1:47">
      <c r="A5" s="791">
        <f t="shared" si="0"/>
        <v>3</v>
      </c>
      <c r="B5" s="179" t="s">
        <v>1685</v>
      </c>
      <c r="C5" s="799" t="s">
        <v>378</v>
      </c>
      <c r="D5" s="799" t="s">
        <v>1686</v>
      </c>
      <c r="E5" s="799" t="s">
        <v>53</v>
      </c>
      <c r="F5" s="800">
        <v>31</v>
      </c>
      <c r="G5" s="801">
        <v>0</v>
      </c>
      <c r="H5" s="801">
        <v>0</v>
      </c>
      <c r="I5" s="801">
        <v>0</v>
      </c>
      <c r="J5" s="801">
        <v>0</v>
      </c>
      <c r="K5" s="801">
        <v>0</v>
      </c>
      <c r="L5" s="801">
        <v>0</v>
      </c>
      <c r="M5" s="798">
        <v>0</v>
      </c>
      <c r="N5" s="798">
        <v>0</v>
      </c>
      <c r="O5" s="801">
        <f t="shared" si="1"/>
        <v>0</v>
      </c>
      <c r="P5" s="801" t="s">
        <v>54</v>
      </c>
      <c r="Q5" s="801">
        <v>0</v>
      </c>
      <c r="R5" s="801">
        <v>0</v>
      </c>
      <c r="S5" s="832">
        <v>0</v>
      </c>
      <c r="T5" s="833"/>
      <c r="U5" s="324">
        <v>200</v>
      </c>
      <c r="V5" s="757">
        <v>3600</v>
      </c>
      <c r="W5" s="35">
        <v>2200</v>
      </c>
      <c r="X5" s="35">
        <v>400</v>
      </c>
      <c r="Y5" s="35">
        <v>300</v>
      </c>
      <c r="Z5" s="35">
        <v>200</v>
      </c>
      <c r="AA5" s="35">
        <v>100</v>
      </c>
      <c r="AB5" s="35">
        <v>200</v>
      </c>
      <c r="AC5" s="35">
        <v>200</v>
      </c>
      <c r="AD5" s="263"/>
      <c r="AE5" s="263"/>
      <c r="AF5" s="324">
        <v>200</v>
      </c>
      <c r="AG5" s="168">
        <f t="shared" si="2"/>
        <v>0</v>
      </c>
      <c r="AH5" s="168">
        <f t="shared" si="4"/>
        <v>0</v>
      </c>
      <c r="AI5" s="377">
        <v>0</v>
      </c>
      <c r="AJ5" s="377">
        <v>0</v>
      </c>
      <c r="AK5" s="377">
        <v>0</v>
      </c>
      <c r="AL5" s="377">
        <f t="shared" si="3"/>
        <v>3800</v>
      </c>
      <c r="AM5" s="846">
        <f t="shared" si="5"/>
        <v>0</v>
      </c>
      <c r="AN5" s="168">
        <f t="shared" si="6"/>
        <v>0</v>
      </c>
      <c r="AO5" s="168">
        <f t="shared" si="7"/>
        <v>0</v>
      </c>
      <c r="AP5" s="377">
        <v>0</v>
      </c>
      <c r="AQ5" s="377">
        <v>0</v>
      </c>
      <c r="AR5" s="377">
        <f t="shared" si="8"/>
        <v>0</v>
      </c>
      <c r="AS5" s="377">
        <f t="shared" si="9"/>
        <v>3800</v>
      </c>
      <c r="AT5" s="373"/>
      <c r="AU5" s="801" t="s">
        <v>54</v>
      </c>
    </row>
    <row r="6" ht="36" customHeight="1" spans="1:47">
      <c r="A6" s="791">
        <f t="shared" si="0"/>
        <v>4</v>
      </c>
      <c r="B6" s="179" t="s">
        <v>1687</v>
      </c>
      <c r="C6" s="798" t="s">
        <v>343</v>
      </c>
      <c r="D6" s="798" t="s">
        <v>1688</v>
      </c>
      <c r="E6" s="798" t="s">
        <v>53</v>
      </c>
      <c r="F6" s="800">
        <v>31</v>
      </c>
      <c r="G6" s="803">
        <v>0</v>
      </c>
      <c r="H6" s="803">
        <v>0</v>
      </c>
      <c r="I6" s="803">
        <v>0</v>
      </c>
      <c r="J6" s="801">
        <v>0</v>
      </c>
      <c r="K6" s="803">
        <v>0</v>
      </c>
      <c r="L6" s="803">
        <v>2.5</v>
      </c>
      <c r="M6" s="798">
        <v>0</v>
      </c>
      <c r="N6" s="798">
        <v>1</v>
      </c>
      <c r="O6" s="801">
        <f t="shared" si="1"/>
        <v>1.5</v>
      </c>
      <c r="P6" s="818" t="s">
        <v>1689</v>
      </c>
      <c r="Q6" s="814">
        <v>10</v>
      </c>
      <c r="R6" s="814">
        <v>0</v>
      </c>
      <c r="S6" s="814">
        <f t="shared" ref="S6:S17" si="10">Q6*R6</f>
        <v>0</v>
      </c>
      <c r="T6" s="833" t="s">
        <v>1690</v>
      </c>
      <c r="U6" s="324">
        <v>200</v>
      </c>
      <c r="V6" s="757">
        <v>6500</v>
      </c>
      <c r="W6" s="263">
        <v>2500</v>
      </c>
      <c r="X6" s="200">
        <v>2000</v>
      </c>
      <c r="Y6" s="200">
        <v>800</v>
      </c>
      <c r="Z6" s="200">
        <v>300</v>
      </c>
      <c r="AA6" s="154">
        <v>200</v>
      </c>
      <c r="AB6" s="154">
        <v>200</v>
      </c>
      <c r="AC6" s="200">
        <v>500</v>
      </c>
      <c r="AD6" s="263"/>
      <c r="AE6" s="263"/>
      <c r="AF6" s="324">
        <v>200</v>
      </c>
      <c r="AG6" s="168">
        <f t="shared" si="2"/>
        <v>0</v>
      </c>
      <c r="AH6" s="168">
        <f t="shared" si="4"/>
        <v>0</v>
      </c>
      <c r="AI6" s="377">
        <v>0</v>
      </c>
      <c r="AJ6" s="377">
        <v>0</v>
      </c>
      <c r="AK6" s="377">
        <v>0</v>
      </c>
      <c r="AL6" s="377">
        <f t="shared" si="3"/>
        <v>6700</v>
      </c>
      <c r="AM6" s="846">
        <f t="shared" si="5"/>
        <v>0</v>
      </c>
      <c r="AN6" s="168">
        <f t="shared" si="6"/>
        <v>0</v>
      </c>
      <c r="AO6" s="168">
        <f t="shared" si="7"/>
        <v>0</v>
      </c>
      <c r="AP6" s="377">
        <v>0</v>
      </c>
      <c r="AQ6" s="377">
        <v>0</v>
      </c>
      <c r="AR6" s="377">
        <f t="shared" si="8"/>
        <v>0</v>
      </c>
      <c r="AS6" s="377">
        <f t="shared" si="9"/>
        <v>6700</v>
      </c>
      <c r="AT6" s="373"/>
      <c r="AU6" s="818" t="s">
        <v>1691</v>
      </c>
    </row>
    <row r="7" ht="27" customHeight="1" spans="1:47">
      <c r="A7" s="791">
        <f t="shared" si="0"/>
        <v>5</v>
      </c>
      <c r="B7" s="179" t="s">
        <v>1692</v>
      </c>
      <c r="C7" s="798" t="s">
        <v>341</v>
      </c>
      <c r="D7" s="798" t="s">
        <v>463</v>
      </c>
      <c r="E7" s="798" t="s">
        <v>53</v>
      </c>
      <c r="F7" s="800">
        <v>31</v>
      </c>
      <c r="G7" s="803">
        <v>0</v>
      </c>
      <c r="H7" s="803">
        <v>0</v>
      </c>
      <c r="I7" s="803">
        <v>0</v>
      </c>
      <c r="J7" s="801">
        <v>0</v>
      </c>
      <c r="K7" s="801">
        <v>30</v>
      </c>
      <c r="L7" s="803">
        <v>0</v>
      </c>
      <c r="M7" s="798">
        <v>0</v>
      </c>
      <c r="N7" s="798">
        <v>0</v>
      </c>
      <c r="O7" s="801">
        <f t="shared" si="1"/>
        <v>0</v>
      </c>
      <c r="P7" s="801" t="s">
        <v>54</v>
      </c>
      <c r="Q7" s="803">
        <v>10</v>
      </c>
      <c r="R7" s="801">
        <v>15</v>
      </c>
      <c r="S7" s="832">
        <f t="shared" si="10"/>
        <v>150</v>
      </c>
      <c r="T7" s="833"/>
      <c r="U7" s="324">
        <v>200</v>
      </c>
      <c r="V7" s="757">
        <v>2200</v>
      </c>
      <c r="W7" s="263">
        <v>1400</v>
      </c>
      <c r="X7" s="154">
        <v>200</v>
      </c>
      <c r="Y7" s="154">
        <v>300</v>
      </c>
      <c r="Z7" s="154">
        <v>0</v>
      </c>
      <c r="AA7" s="154">
        <v>0</v>
      </c>
      <c r="AB7" s="154">
        <v>0</v>
      </c>
      <c r="AC7" s="154">
        <v>300</v>
      </c>
      <c r="AD7" s="263"/>
      <c r="AE7" s="263"/>
      <c r="AF7" s="324">
        <v>200</v>
      </c>
      <c r="AG7" s="168">
        <f t="shared" si="2"/>
        <v>30</v>
      </c>
      <c r="AH7" s="168">
        <f t="shared" si="4"/>
        <v>150</v>
      </c>
      <c r="AI7" s="377">
        <v>0</v>
      </c>
      <c r="AJ7" s="377">
        <v>0</v>
      </c>
      <c r="AK7" s="377">
        <v>0</v>
      </c>
      <c r="AL7" s="377">
        <f t="shared" si="3"/>
        <v>2580</v>
      </c>
      <c r="AM7" s="846">
        <f t="shared" si="5"/>
        <v>0</v>
      </c>
      <c r="AN7" s="168">
        <f t="shared" si="6"/>
        <v>0</v>
      </c>
      <c r="AO7" s="168">
        <f t="shared" si="7"/>
        <v>0</v>
      </c>
      <c r="AP7" s="377">
        <v>0</v>
      </c>
      <c r="AQ7" s="377">
        <v>0</v>
      </c>
      <c r="AR7" s="377">
        <f t="shared" si="8"/>
        <v>0</v>
      </c>
      <c r="AS7" s="377">
        <f t="shared" si="9"/>
        <v>2580</v>
      </c>
      <c r="AT7" s="373"/>
      <c r="AU7" s="803" t="s">
        <v>72</v>
      </c>
    </row>
    <row r="8" ht="27" customHeight="1" spans="1:47">
      <c r="A8" s="791">
        <f t="shared" ref="A8:A17" si="11">ROW()-2</f>
        <v>6</v>
      </c>
      <c r="B8" s="179" t="s">
        <v>1693</v>
      </c>
      <c r="C8" s="798" t="s">
        <v>363</v>
      </c>
      <c r="D8" s="798" t="s">
        <v>1694</v>
      </c>
      <c r="E8" s="799" t="s">
        <v>53</v>
      </c>
      <c r="F8" s="800">
        <v>31</v>
      </c>
      <c r="G8" s="801">
        <v>0</v>
      </c>
      <c r="H8" s="801">
        <v>0</v>
      </c>
      <c r="I8" s="801">
        <v>0</v>
      </c>
      <c r="J8" s="801">
        <v>0</v>
      </c>
      <c r="K8" s="803">
        <v>0</v>
      </c>
      <c r="L8" s="801">
        <v>5</v>
      </c>
      <c r="M8" s="798">
        <v>0</v>
      </c>
      <c r="N8" s="798">
        <v>2</v>
      </c>
      <c r="O8" s="801">
        <f t="shared" si="1"/>
        <v>3</v>
      </c>
      <c r="P8" s="818" t="s">
        <v>1695</v>
      </c>
      <c r="Q8" s="814">
        <v>10</v>
      </c>
      <c r="R8" s="814">
        <v>0</v>
      </c>
      <c r="S8" s="814">
        <f t="shared" si="10"/>
        <v>0</v>
      </c>
      <c r="T8" s="140"/>
      <c r="U8" s="324">
        <v>200</v>
      </c>
      <c r="V8" s="757">
        <v>3000</v>
      </c>
      <c r="W8" s="263">
        <v>1400</v>
      </c>
      <c r="X8" s="154">
        <v>400</v>
      </c>
      <c r="Y8" s="154">
        <v>300</v>
      </c>
      <c r="Z8" s="154">
        <v>200</v>
      </c>
      <c r="AA8" s="154">
        <v>100</v>
      </c>
      <c r="AB8" s="154">
        <v>100</v>
      </c>
      <c r="AC8" s="154">
        <v>500</v>
      </c>
      <c r="AD8" s="263"/>
      <c r="AE8" s="263"/>
      <c r="AF8" s="324">
        <v>200</v>
      </c>
      <c r="AG8" s="168">
        <f t="shared" si="2"/>
        <v>0</v>
      </c>
      <c r="AH8" s="168">
        <f t="shared" si="4"/>
        <v>0</v>
      </c>
      <c r="AI8" s="377">
        <v>0</v>
      </c>
      <c r="AJ8" s="377">
        <v>0</v>
      </c>
      <c r="AK8" s="377">
        <v>0</v>
      </c>
      <c r="AL8" s="377">
        <f t="shared" si="3"/>
        <v>3200</v>
      </c>
      <c r="AM8" s="846">
        <f t="shared" si="5"/>
        <v>0</v>
      </c>
      <c r="AN8" s="168">
        <f t="shared" si="6"/>
        <v>0</v>
      </c>
      <c r="AO8" s="168">
        <f t="shared" si="7"/>
        <v>0</v>
      </c>
      <c r="AP8" s="377">
        <v>0</v>
      </c>
      <c r="AQ8" s="377">
        <v>0</v>
      </c>
      <c r="AR8" s="377">
        <f t="shared" si="8"/>
        <v>0</v>
      </c>
      <c r="AS8" s="377">
        <f t="shared" si="9"/>
        <v>3200</v>
      </c>
      <c r="AT8" s="373"/>
      <c r="AU8" s="801" t="s">
        <v>1696</v>
      </c>
    </row>
    <row r="9" ht="88" customHeight="1" spans="1:48">
      <c r="A9" s="791">
        <f t="shared" si="11"/>
        <v>7</v>
      </c>
      <c r="B9" s="179" t="s">
        <v>1697</v>
      </c>
      <c r="C9" s="798" t="s">
        <v>1391</v>
      </c>
      <c r="D9" s="798" t="s">
        <v>1698</v>
      </c>
      <c r="E9" s="804" t="s">
        <v>202</v>
      </c>
      <c r="F9" s="800">
        <v>31</v>
      </c>
      <c r="G9" s="801">
        <v>0</v>
      </c>
      <c r="H9" s="801">
        <v>0</v>
      </c>
      <c r="I9" s="801">
        <v>0</v>
      </c>
      <c r="J9" s="801">
        <v>0</v>
      </c>
      <c r="K9" s="801">
        <v>0</v>
      </c>
      <c r="L9" s="803">
        <v>3</v>
      </c>
      <c r="M9" s="798">
        <v>0</v>
      </c>
      <c r="N9" s="798">
        <v>2</v>
      </c>
      <c r="O9" s="801">
        <f t="shared" si="1"/>
        <v>1</v>
      </c>
      <c r="P9" s="819" t="s">
        <v>1699</v>
      </c>
      <c r="Q9" s="814">
        <v>10</v>
      </c>
      <c r="R9" s="814">
        <v>0</v>
      </c>
      <c r="S9" s="814">
        <f t="shared" si="10"/>
        <v>0</v>
      </c>
      <c r="T9" s="140"/>
      <c r="U9" s="237">
        <v>0</v>
      </c>
      <c r="V9" s="757">
        <v>3500</v>
      </c>
      <c r="W9" s="263">
        <v>1500</v>
      </c>
      <c r="X9" s="154">
        <v>500</v>
      </c>
      <c r="Y9" s="154">
        <v>500</v>
      </c>
      <c r="Z9" s="154">
        <v>200</v>
      </c>
      <c r="AA9" s="154">
        <v>400</v>
      </c>
      <c r="AB9" s="154">
        <v>200</v>
      </c>
      <c r="AC9" s="154">
        <v>200</v>
      </c>
      <c r="AD9" s="263"/>
      <c r="AE9" s="263">
        <f>(V9/31*5)</f>
        <v>564.516129032258</v>
      </c>
      <c r="AF9" s="237">
        <v>0</v>
      </c>
      <c r="AG9" s="168">
        <f t="shared" si="2"/>
        <v>0</v>
      </c>
      <c r="AH9" s="168">
        <f t="shared" si="4"/>
        <v>0</v>
      </c>
      <c r="AI9" s="377">
        <v>0</v>
      </c>
      <c r="AJ9" s="377">
        <v>0</v>
      </c>
      <c r="AK9" s="377">
        <v>0</v>
      </c>
      <c r="AL9" s="377">
        <f t="shared" si="3"/>
        <v>4064.51612903226</v>
      </c>
      <c r="AM9" s="846">
        <f t="shared" si="5"/>
        <v>0</v>
      </c>
      <c r="AN9" s="168">
        <f t="shared" si="6"/>
        <v>0</v>
      </c>
      <c r="AO9" s="168">
        <f t="shared" si="7"/>
        <v>0</v>
      </c>
      <c r="AP9" s="377">
        <v>0</v>
      </c>
      <c r="AQ9" s="377">
        <v>400</v>
      </c>
      <c r="AR9" s="377">
        <f t="shared" si="8"/>
        <v>400</v>
      </c>
      <c r="AS9" s="377">
        <f t="shared" si="9"/>
        <v>3664.51612903226</v>
      </c>
      <c r="AT9" s="373"/>
      <c r="AU9" s="851" t="s">
        <v>1699</v>
      </c>
      <c r="AV9" t="s">
        <v>1700</v>
      </c>
    </row>
    <row r="10" ht="27" customHeight="1" spans="1:47">
      <c r="A10" s="791">
        <f t="shared" si="11"/>
        <v>8</v>
      </c>
      <c r="B10" s="407" t="s">
        <v>1701</v>
      </c>
      <c r="C10" s="798" t="s">
        <v>363</v>
      </c>
      <c r="D10" s="798" t="s">
        <v>1702</v>
      </c>
      <c r="E10" s="799" t="s">
        <v>53</v>
      </c>
      <c r="F10" s="800">
        <v>31</v>
      </c>
      <c r="G10" s="801">
        <v>0</v>
      </c>
      <c r="H10" s="801">
        <v>0</v>
      </c>
      <c r="I10" s="801">
        <v>0</v>
      </c>
      <c r="J10" s="801">
        <v>0</v>
      </c>
      <c r="K10" s="801">
        <v>0</v>
      </c>
      <c r="L10" s="798">
        <v>4</v>
      </c>
      <c r="M10" s="798">
        <v>0</v>
      </c>
      <c r="N10" s="798">
        <v>1</v>
      </c>
      <c r="O10" s="801">
        <f t="shared" si="1"/>
        <v>3</v>
      </c>
      <c r="P10" s="818" t="s">
        <v>1605</v>
      </c>
      <c r="Q10" s="814">
        <v>10</v>
      </c>
      <c r="R10" s="814">
        <v>0</v>
      </c>
      <c r="S10" s="814">
        <f t="shared" si="10"/>
        <v>0</v>
      </c>
      <c r="T10" s="135"/>
      <c r="U10" s="324">
        <v>200</v>
      </c>
      <c r="V10" s="757">
        <v>3000</v>
      </c>
      <c r="W10" s="563">
        <v>1500</v>
      </c>
      <c r="X10" s="563">
        <v>400</v>
      </c>
      <c r="Y10" s="563">
        <v>300</v>
      </c>
      <c r="Z10" s="563">
        <v>200</v>
      </c>
      <c r="AA10" s="563">
        <v>200</v>
      </c>
      <c r="AB10" s="563">
        <v>100</v>
      </c>
      <c r="AC10" s="563">
        <v>300</v>
      </c>
      <c r="AD10" s="843"/>
      <c r="AE10" s="563"/>
      <c r="AF10" s="324">
        <v>200</v>
      </c>
      <c r="AG10" s="168">
        <f t="shared" ref="AG10:AG17" si="12">K10</f>
        <v>0</v>
      </c>
      <c r="AH10" s="168">
        <f t="shared" ref="AH10:AH17" si="13">S10</f>
        <v>0</v>
      </c>
      <c r="AI10" s="377">
        <v>0</v>
      </c>
      <c r="AJ10" s="377">
        <v>0</v>
      </c>
      <c r="AK10" s="377">
        <v>0</v>
      </c>
      <c r="AL10" s="377">
        <f t="shared" ref="AL10:AL17" si="14">SUM(W10:AK10)</f>
        <v>3200</v>
      </c>
      <c r="AM10" s="846">
        <f t="shared" ref="AM10:AM17" si="15">H10+I10+J10</f>
        <v>0</v>
      </c>
      <c r="AN10" s="168">
        <f t="shared" si="6"/>
        <v>0</v>
      </c>
      <c r="AO10" s="168">
        <f t="shared" ref="AO10:AO17" si="16">G10*2</f>
        <v>0</v>
      </c>
      <c r="AP10" s="377">
        <v>0</v>
      </c>
      <c r="AQ10" s="377">
        <v>0</v>
      </c>
      <c r="AR10" s="377">
        <f t="shared" ref="AR10:AR17" si="17">SUM(AN10:AQ10)</f>
        <v>0</v>
      </c>
      <c r="AS10" s="377">
        <f t="shared" si="9"/>
        <v>3200</v>
      </c>
      <c r="AT10" s="373"/>
      <c r="AU10" s="801" t="s">
        <v>1606</v>
      </c>
    </row>
    <row r="11" ht="27" customHeight="1" spans="1:47">
      <c r="A11" s="791">
        <f t="shared" si="11"/>
        <v>9</v>
      </c>
      <c r="B11" s="193" t="s">
        <v>1703</v>
      </c>
      <c r="C11" s="798" t="s">
        <v>363</v>
      </c>
      <c r="D11" s="798" t="s">
        <v>1704</v>
      </c>
      <c r="E11" s="799" t="s">
        <v>53</v>
      </c>
      <c r="F11" s="800">
        <v>31</v>
      </c>
      <c r="G11" s="801">
        <v>0</v>
      </c>
      <c r="H11" s="801">
        <v>0</v>
      </c>
      <c r="I11" s="801">
        <v>0</v>
      </c>
      <c r="J11" s="801">
        <v>0</v>
      </c>
      <c r="K11" s="801">
        <v>0</v>
      </c>
      <c r="L11" s="798">
        <v>3</v>
      </c>
      <c r="M11" s="798">
        <v>0</v>
      </c>
      <c r="N11" s="798">
        <v>1</v>
      </c>
      <c r="O11" s="801">
        <f t="shared" si="1"/>
        <v>2</v>
      </c>
      <c r="P11" s="818" t="s">
        <v>1689</v>
      </c>
      <c r="Q11" s="814">
        <v>10</v>
      </c>
      <c r="R11" s="814">
        <v>0</v>
      </c>
      <c r="S11" s="814">
        <f t="shared" si="10"/>
        <v>0</v>
      </c>
      <c r="T11" s="135"/>
      <c r="U11" s="324">
        <v>200</v>
      </c>
      <c r="V11" s="757">
        <v>3200</v>
      </c>
      <c r="W11" s="563">
        <v>1600</v>
      </c>
      <c r="X11" s="563">
        <v>400</v>
      </c>
      <c r="Y11" s="563">
        <v>300</v>
      </c>
      <c r="Z11" s="563">
        <v>200</v>
      </c>
      <c r="AA11" s="563">
        <v>200</v>
      </c>
      <c r="AB11" s="563">
        <v>200</v>
      </c>
      <c r="AC11" s="563">
        <v>300</v>
      </c>
      <c r="AD11" s="843"/>
      <c r="AE11" s="843"/>
      <c r="AF11" s="324">
        <v>200</v>
      </c>
      <c r="AG11" s="168">
        <f t="shared" si="12"/>
        <v>0</v>
      </c>
      <c r="AH11" s="168">
        <f t="shared" si="13"/>
        <v>0</v>
      </c>
      <c r="AI11" s="377">
        <v>0</v>
      </c>
      <c r="AJ11" s="377">
        <v>0</v>
      </c>
      <c r="AK11" s="377">
        <v>0</v>
      </c>
      <c r="AL11" s="377">
        <f t="shared" si="14"/>
        <v>3400</v>
      </c>
      <c r="AM11" s="846">
        <f t="shared" si="15"/>
        <v>0</v>
      </c>
      <c r="AN11" s="168">
        <f t="shared" ref="AN11:AN17" si="18">V11/31*AM11</f>
        <v>0</v>
      </c>
      <c r="AO11" s="168">
        <f t="shared" si="16"/>
        <v>0</v>
      </c>
      <c r="AP11" s="377">
        <v>0</v>
      </c>
      <c r="AQ11" s="377">
        <v>0</v>
      </c>
      <c r="AR11" s="377">
        <f t="shared" si="17"/>
        <v>0</v>
      </c>
      <c r="AS11" s="377">
        <f t="shared" si="9"/>
        <v>3400</v>
      </c>
      <c r="AT11" s="373"/>
      <c r="AU11" s="818" t="s">
        <v>1705</v>
      </c>
    </row>
    <row r="12" ht="27" customHeight="1" spans="1:47">
      <c r="A12" s="791">
        <f t="shared" si="11"/>
        <v>10</v>
      </c>
      <c r="B12" s="193" t="s">
        <v>1706</v>
      </c>
      <c r="C12" s="803" t="s">
        <v>1707</v>
      </c>
      <c r="D12" s="798" t="s">
        <v>1708</v>
      </c>
      <c r="E12" s="799" t="s">
        <v>53</v>
      </c>
      <c r="F12" s="800">
        <v>31</v>
      </c>
      <c r="G12" s="803">
        <v>0</v>
      </c>
      <c r="H12" s="803">
        <v>0</v>
      </c>
      <c r="I12" s="803">
        <v>0</v>
      </c>
      <c r="J12" s="801">
        <v>0</v>
      </c>
      <c r="K12" s="803">
        <v>0</v>
      </c>
      <c r="L12" s="803">
        <v>3</v>
      </c>
      <c r="M12" s="798">
        <v>0</v>
      </c>
      <c r="N12" s="798">
        <v>3</v>
      </c>
      <c r="O12" s="801">
        <f t="shared" si="1"/>
        <v>0</v>
      </c>
      <c r="P12" s="818" t="s">
        <v>1709</v>
      </c>
      <c r="Q12" s="814">
        <v>10</v>
      </c>
      <c r="R12" s="814">
        <v>0</v>
      </c>
      <c r="S12" s="814">
        <f t="shared" si="10"/>
        <v>0</v>
      </c>
      <c r="T12" s="135"/>
      <c r="U12" s="324">
        <v>200</v>
      </c>
      <c r="V12" s="757">
        <v>4800</v>
      </c>
      <c r="W12" s="377">
        <v>2000</v>
      </c>
      <c r="X12" s="199">
        <v>900</v>
      </c>
      <c r="Y12" s="199">
        <v>600</v>
      </c>
      <c r="Z12" s="199">
        <v>300</v>
      </c>
      <c r="AA12" s="199">
        <v>300</v>
      </c>
      <c r="AB12" s="199">
        <v>300</v>
      </c>
      <c r="AC12" s="199">
        <v>400</v>
      </c>
      <c r="AD12" s="843"/>
      <c r="AE12" s="563"/>
      <c r="AF12" s="324">
        <v>200</v>
      </c>
      <c r="AG12" s="168">
        <f t="shared" si="12"/>
        <v>0</v>
      </c>
      <c r="AH12" s="168">
        <f t="shared" si="13"/>
        <v>0</v>
      </c>
      <c r="AI12" s="377">
        <v>0</v>
      </c>
      <c r="AJ12" s="377">
        <v>0</v>
      </c>
      <c r="AK12" s="377">
        <v>0</v>
      </c>
      <c r="AL12" s="377">
        <f t="shared" si="14"/>
        <v>5000</v>
      </c>
      <c r="AM12" s="846">
        <f t="shared" si="15"/>
        <v>0</v>
      </c>
      <c r="AN12" s="168">
        <f t="shared" si="18"/>
        <v>0</v>
      </c>
      <c r="AO12" s="168">
        <f t="shared" si="16"/>
        <v>0</v>
      </c>
      <c r="AP12" s="377">
        <v>0</v>
      </c>
      <c r="AQ12" s="377">
        <v>0</v>
      </c>
      <c r="AR12" s="377">
        <f t="shared" si="17"/>
        <v>0</v>
      </c>
      <c r="AS12" s="377">
        <f t="shared" si="9"/>
        <v>5000</v>
      </c>
      <c r="AT12" s="373"/>
      <c r="AU12" s="818" t="s">
        <v>1710</v>
      </c>
    </row>
    <row r="13" ht="27" customHeight="1" spans="1:47">
      <c r="A13" s="791">
        <f t="shared" si="11"/>
        <v>11</v>
      </c>
      <c r="B13" s="193" t="s">
        <v>1711</v>
      </c>
      <c r="C13" s="805" t="s">
        <v>443</v>
      </c>
      <c r="D13" s="805" t="s">
        <v>185</v>
      </c>
      <c r="E13" s="806" t="s">
        <v>53</v>
      </c>
      <c r="F13" s="807">
        <v>31</v>
      </c>
      <c r="G13" s="808">
        <v>0</v>
      </c>
      <c r="H13" s="808">
        <v>0</v>
      </c>
      <c r="I13" s="808">
        <v>0</v>
      </c>
      <c r="J13" s="807">
        <v>0</v>
      </c>
      <c r="K13" s="808">
        <v>0</v>
      </c>
      <c r="L13" s="805">
        <v>0</v>
      </c>
      <c r="M13" s="820">
        <v>2</v>
      </c>
      <c r="N13" s="820">
        <v>0</v>
      </c>
      <c r="O13" s="821">
        <f t="shared" si="1"/>
        <v>2</v>
      </c>
      <c r="P13" s="822" t="s">
        <v>1712</v>
      </c>
      <c r="Q13" s="835">
        <v>10</v>
      </c>
      <c r="R13" s="835">
        <v>0</v>
      </c>
      <c r="S13" s="835">
        <f t="shared" si="10"/>
        <v>0</v>
      </c>
      <c r="T13" s="836"/>
      <c r="U13" s="324">
        <v>200</v>
      </c>
      <c r="V13" s="757">
        <v>3200</v>
      </c>
      <c r="W13" s="22">
        <v>1300</v>
      </c>
      <c r="X13" s="834">
        <v>600</v>
      </c>
      <c r="Y13" s="24">
        <v>300</v>
      </c>
      <c r="Z13" s="24">
        <v>300</v>
      </c>
      <c r="AA13" s="31">
        <v>300</v>
      </c>
      <c r="AB13" s="24">
        <v>100</v>
      </c>
      <c r="AC13" s="31">
        <v>300</v>
      </c>
      <c r="AD13" s="843"/>
      <c r="AE13" s="843"/>
      <c r="AF13" s="324">
        <v>200</v>
      </c>
      <c r="AG13" s="168">
        <f t="shared" si="12"/>
        <v>0</v>
      </c>
      <c r="AH13" s="168">
        <f t="shared" si="13"/>
        <v>0</v>
      </c>
      <c r="AI13" s="377">
        <v>0</v>
      </c>
      <c r="AJ13" s="377">
        <v>0</v>
      </c>
      <c r="AK13" s="377">
        <v>0</v>
      </c>
      <c r="AL13" s="377">
        <f t="shared" si="14"/>
        <v>3400</v>
      </c>
      <c r="AM13" s="846">
        <f t="shared" si="15"/>
        <v>0</v>
      </c>
      <c r="AN13" s="168">
        <f t="shared" si="18"/>
        <v>0</v>
      </c>
      <c r="AO13" s="168">
        <f t="shared" si="16"/>
        <v>0</v>
      </c>
      <c r="AP13" s="377">
        <v>0</v>
      </c>
      <c r="AQ13" s="377">
        <v>0</v>
      </c>
      <c r="AR13" s="377">
        <f t="shared" si="17"/>
        <v>0</v>
      </c>
      <c r="AS13" s="377">
        <f t="shared" si="9"/>
        <v>3400</v>
      </c>
      <c r="AT13" s="373"/>
      <c r="AU13" s="822" t="s">
        <v>1713</v>
      </c>
    </row>
    <row r="14" ht="27" customHeight="1" spans="1:47">
      <c r="A14" s="791">
        <f t="shared" si="11"/>
        <v>12</v>
      </c>
      <c r="B14" s="193" t="s">
        <v>1714</v>
      </c>
      <c r="C14" s="193" t="s">
        <v>353</v>
      </c>
      <c r="D14" s="809" t="s">
        <v>1715</v>
      </c>
      <c r="E14" s="799" t="s">
        <v>53</v>
      </c>
      <c r="F14" s="800">
        <v>31</v>
      </c>
      <c r="G14" s="810">
        <v>0</v>
      </c>
      <c r="H14" s="810">
        <v>0</v>
      </c>
      <c r="I14" s="810">
        <v>0</v>
      </c>
      <c r="J14" s="801">
        <v>0</v>
      </c>
      <c r="K14" s="810">
        <v>30</v>
      </c>
      <c r="L14" s="193">
        <v>0</v>
      </c>
      <c r="M14" s="798">
        <v>0</v>
      </c>
      <c r="N14" s="798">
        <v>0</v>
      </c>
      <c r="O14" s="810">
        <v>0</v>
      </c>
      <c r="P14" s="801" t="s">
        <v>54</v>
      </c>
      <c r="Q14" s="810">
        <v>10</v>
      </c>
      <c r="R14" s="810">
        <v>11</v>
      </c>
      <c r="S14" s="837">
        <f t="shared" si="10"/>
        <v>110</v>
      </c>
      <c r="T14" s="207" t="s">
        <v>1716</v>
      </c>
      <c r="U14" s="324">
        <v>200</v>
      </c>
      <c r="V14" s="757">
        <v>2400</v>
      </c>
      <c r="W14" s="503">
        <v>1600</v>
      </c>
      <c r="X14" s="502">
        <v>300</v>
      </c>
      <c r="Y14" s="502">
        <v>100</v>
      </c>
      <c r="Z14" s="502">
        <v>0</v>
      </c>
      <c r="AA14" s="502">
        <v>0</v>
      </c>
      <c r="AB14" s="502">
        <v>0</v>
      </c>
      <c r="AC14" s="502">
        <v>400</v>
      </c>
      <c r="AD14" s="843"/>
      <c r="AE14" s="563"/>
      <c r="AF14" s="324">
        <v>200</v>
      </c>
      <c r="AG14" s="168">
        <f t="shared" si="12"/>
        <v>30</v>
      </c>
      <c r="AH14" s="168">
        <f t="shared" si="13"/>
        <v>110</v>
      </c>
      <c r="AI14" s="377">
        <v>0</v>
      </c>
      <c r="AJ14" s="377">
        <v>0</v>
      </c>
      <c r="AK14" s="377">
        <v>0</v>
      </c>
      <c r="AL14" s="377">
        <f t="shared" si="14"/>
        <v>2740</v>
      </c>
      <c r="AM14" s="846">
        <f t="shared" si="15"/>
        <v>0</v>
      </c>
      <c r="AN14" s="168">
        <f t="shared" si="18"/>
        <v>0</v>
      </c>
      <c r="AO14" s="168">
        <f t="shared" si="16"/>
        <v>0</v>
      </c>
      <c r="AP14" s="377">
        <v>0</v>
      </c>
      <c r="AQ14" s="377">
        <v>0</v>
      </c>
      <c r="AR14" s="377">
        <f t="shared" si="17"/>
        <v>0</v>
      </c>
      <c r="AS14" s="377">
        <f t="shared" si="9"/>
        <v>2740</v>
      </c>
      <c r="AT14" s="373"/>
      <c r="AU14" s="801" t="s">
        <v>72</v>
      </c>
    </row>
    <row r="15" ht="27" customHeight="1" spans="1:47">
      <c r="A15" s="791">
        <f t="shared" si="11"/>
        <v>13</v>
      </c>
      <c r="B15" s="193" t="s">
        <v>1717</v>
      </c>
      <c r="C15" s="811" t="s">
        <v>363</v>
      </c>
      <c r="D15" s="812" t="s">
        <v>1557</v>
      </c>
      <c r="E15" s="799" t="s">
        <v>53</v>
      </c>
      <c r="F15" s="800">
        <v>31</v>
      </c>
      <c r="G15" s="813">
        <v>0</v>
      </c>
      <c r="H15" s="814">
        <v>0</v>
      </c>
      <c r="I15" s="823">
        <v>0</v>
      </c>
      <c r="J15" s="810">
        <v>0</v>
      </c>
      <c r="K15" s="813">
        <v>0</v>
      </c>
      <c r="L15" s="824">
        <v>4</v>
      </c>
      <c r="M15" s="798">
        <v>0</v>
      </c>
      <c r="N15" s="798">
        <v>4</v>
      </c>
      <c r="O15" s="810">
        <f>L15+M15-N15</f>
        <v>0</v>
      </c>
      <c r="P15" s="818" t="s">
        <v>1718</v>
      </c>
      <c r="Q15" s="814">
        <v>10</v>
      </c>
      <c r="R15" s="814">
        <v>6</v>
      </c>
      <c r="S15" s="814">
        <f t="shared" si="10"/>
        <v>60</v>
      </c>
      <c r="T15" s="838" t="s">
        <v>54</v>
      </c>
      <c r="U15" s="324">
        <v>200</v>
      </c>
      <c r="V15" s="757">
        <v>3000</v>
      </c>
      <c r="W15" s="263">
        <v>1400</v>
      </c>
      <c r="X15" s="154">
        <v>400</v>
      </c>
      <c r="Y15" s="154">
        <v>300</v>
      </c>
      <c r="Z15" s="154">
        <v>200</v>
      </c>
      <c r="AA15" s="154">
        <v>100</v>
      </c>
      <c r="AB15" s="154">
        <v>100</v>
      </c>
      <c r="AC15" s="154">
        <v>500</v>
      </c>
      <c r="AD15" s="843"/>
      <c r="AE15" s="843"/>
      <c r="AF15" s="324">
        <v>200</v>
      </c>
      <c r="AG15" s="168">
        <f t="shared" si="12"/>
        <v>0</v>
      </c>
      <c r="AH15" s="168">
        <f t="shared" si="13"/>
        <v>60</v>
      </c>
      <c r="AI15" s="377">
        <v>0</v>
      </c>
      <c r="AJ15" s="377">
        <v>0</v>
      </c>
      <c r="AK15" s="377">
        <v>0</v>
      </c>
      <c r="AL15" s="377">
        <f t="shared" si="14"/>
        <v>3260</v>
      </c>
      <c r="AM15" s="846">
        <f t="shared" si="15"/>
        <v>0</v>
      </c>
      <c r="AN15" s="168">
        <v>0</v>
      </c>
      <c r="AO15" s="168">
        <f t="shared" si="16"/>
        <v>0</v>
      </c>
      <c r="AP15" s="377">
        <v>0</v>
      </c>
      <c r="AQ15" s="377">
        <v>0</v>
      </c>
      <c r="AR15" s="377">
        <f t="shared" si="17"/>
        <v>0</v>
      </c>
      <c r="AS15" s="377">
        <f t="shared" si="9"/>
        <v>3260</v>
      </c>
      <c r="AT15" s="373"/>
      <c r="AU15" s="818" t="s">
        <v>1719</v>
      </c>
    </row>
    <row r="16" ht="27" customHeight="1" spans="1:47">
      <c r="A16" s="791">
        <f t="shared" si="11"/>
        <v>14</v>
      </c>
      <c r="B16" s="193" t="s">
        <v>1720</v>
      </c>
      <c r="C16" s="193" t="s">
        <v>341</v>
      </c>
      <c r="D16" s="812" t="s">
        <v>1721</v>
      </c>
      <c r="E16" s="799" t="s">
        <v>53</v>
      </c>
      <c r="F16" s="800">
        <v>31</v>
      </c>
      <c r="G16" s="813">
        <v>0</v>
      </c>
      <c r="H16" s="814">
        <v>0</v>
      </c>
      <c r="I16" s="823">
        <v>0</v>
      </c>
      <c r="J16" s="810">
        <v>0</v>
      </c>
      <c r="K16" s="813">
        <v>30</v>
      </c>
      <c r="L16" s="824">
        <v>0</v>
      </c>
      <c r="M16" s="809">
        <v>0</v>
      </c>
      <c r="N16" s="809">
        <v>0</v>
      </c>
      <c r="O16" s="814">
        <v>0</v>
      </c>
      <c r="P16" s="801" t="s">
        <v>54</v>
      </c>
      <c r="Q16" s="810">
        <v>10</v>
      </c>
      <c r="R16" s="193">
        <v>19</v>
      </c>
      <c r="S16" s="193">
        <f t="shared" si="10"/>
        <v>190</v>
      </c>
      <c r="T16" s="839"/>
      <c r="U16" s="324">
        <v>200</v>
      </c>
      <c r="V16" s="757">
        <v>2200</v>
      </c>
      <c r="W16" s="263">
        <v>1400</v>
      </c>
      <c r="X16" s="154">
        <v>200</v>
      </c>
      <c r="Y16" s="154">
        <v>300</v>
      </c>
      <c r="Z16" s="154">
        <v>0</v>
      </c>
      <c r="AA16" s="154">
        <v>0</v>
      </c>
      <c r="AB16" s="154">
        <v>0</v>
      </c>
      <c r="AC16" s="154">
        <v>300</v>
      </c>
      <c r="AD16" s="843"/>
      <c r="AE16" s="843"/>
      <c r="AF16" s="324">
        <v>200</v>
      </c>
      <c r="AG16" s="168">
        <f t="shared" si="12"/>
        <v>30</v>
      </c>
      <c r="AH16" s="168">
        <f t="shared" si="13"/>
        <v>190</v>
      </c>
      <c r="AI16" s="377">
        <v>0</v>
      </c>
      <c r="AJ16" s="377">
        <v>0</v>
      </c>
      <c r="AK16" s="377">
        <v>0</v>
      </c>
      <c r="AL16" s="377">
        <f t="shared" si="14"/>
        <v>2620</v>
      </c>
      <c r="AM16" s="846">
        <f t="shared" si="15"/>
        <v>0</v>
      </c>
      <c r="AN16" s="168">
        <f t="shared" si="18"/>
        <v>0</v>
      </c>
      <c r="AO16" s="168">
        <f t="shared" si="16"/>
        <v>0</v>
      </c>
      <c r="AP16" s="377">
        <v>0</v>
      </c>
      <c r="AQ16" s="377">
        <v>0</v>
      </c>
      <c r="AR16" s="377">
        <f t="shared" si="17"/>
        <v>0</v>
      </c>
      <c r="AS16" s="377">
        <f t="shared" si="9"/>
        <v>2620</v>
      </c>
      <c r="AT16" s="373"/>
      <c r="AU16" s="801" t="s">
        <v>72</v>
      </c>
    </row>
    <row r="17" ht="32" customHeight="1" spans="1:47">
      <c r="A17" s="791">
        <f t="shared" si="11"/>
        <v>15</v>
      </c>
      <c r="B17" s="791" t="s">
        <v>1722</v>
      </c>
      <c r="C17" s="210" t="s">
        <v>363</v>
      </c>
      <c r="D17" s="815" t="s">
        <v>1723</v>
      </c>
      <c r="E17" s="799" t="s">
        <v>53</v>
      </c>
      <c r="F17" s="800">
        <v>31</v>
      </c>
      <c r="G17" s="816">
        <v>0</v>
      </c>
      <c r="H17" s="816">
        <v>0</v>
      </c>
      <c r="I17" s="816">
        <v>0</v>
      </c>
      <c r="J17" s="816">
        <v>0</v>
      </c>
      <c r="K17" s="816">
        <v>0</v>
      </c>
      <c r="L17" s="193">
        <v>1</v>
      </c>
      <c r="M17" s="815">
        <v>0</v>
      </c>
      <c r="N17" s="815">
        <v>1</v>
      </c>
      <c r="O17" s="816">
        <f>L17+M17-N17</f>
        <v>0</v>
      </c>
      <c r="P17" s="196" t="s">
        <v>1724</v>
      </c>
      <c r="Q17" s="816">
        <v>10</v>
      </c>
      <c r="R17" s="193">
        <v>0</v>
      </c>
      <c r="S17" s="193">
        <f t="shared" si="10"/>
        <v>0</v>
      </c>
      <c r="T17" s="840" t="s">
        <v>1725</v>
      </c>
      <c r="U17" s="324">
        <v>200</v>
      </c>
      <c r="V17" s="757">
        <v>3000</v>
      </c>
      <c r="W17" s="841">
        <v>1400</v>
      </c>
      <c r="X17" s="841">
        <v>400</v>
      </c>
      <c r="Y17" s="841">
        <v>300</v>
      </c>
      <c r="Z17" s="841">
        <v>200</v>
      </c>
      <c r="AA17" s="841">
        <v>100</v>
      </c>
      <c r="AB17" s="841">
        <v>100</v>
      </c>
      <c r="AC17" s="841">
        <v>500</v>
      </c>
      <c r="AD17" s="842"/>
      <c r="AE17" s="842"/>
      <c r="AF17" s="324">
        <v>200</v>
      </c>
      <c r="AG17" s="168">
        <f t="shared" si="12"/>
        <v>0</v>
      </c>
      <c r="AH17" s="168">
        <f t="shared" si="13"/>
        <v>0</v>
      </c>
      <c r="AI17" s="377">
        <v>0</v>
      </c>
      <c r="AJ17" s="842">
        <v>0</v>
      </c>
      <c r="AK17" s="842">
        <v>0</v>
      </c>
      <c r="AL17" s="377">
        <f t="shared" si="14"/>
        <v>3200</v>
      </c>
      <c r="AM17" s="846">
        <f t="shared" si="15"/>
        <v>0</v>
      </c>
      <c r="AN17" s="168">
        <f t="shared" si="18"/>
        <v>0</v>
      </c>
      <c r="AO17" s="168">
        <f t="shared" si="16"/>
        <v>0</v>
      </c>
      <c r="AP17" s="377">
        <v>0</v>
      </c>
      <c r="AQ17" s="841">
        <v>0</v>
      </c>
      <c r="AR17" s="841">
        <v>0</v>
      </c>
      <c r="AS17" s="377">
        <f t="shared" si="9"/>
        <v>3200</v>
      </c>
      <c r="AT17" s="373"/>
      <c r="AU17" s="196" t="s">
        <v>1726</v>
      </c>
    </row>
    <row r="18" ht="32" customHeight="1" spans="1:47">
      <c r="A18" s="790"/>
      <c r="B18" s="791" t="s">
        <v>37</v>
      </c>
      <c r="C18" s="792"/>
      <c r="D18" s="792"/>
      <c r="E18" s="792"/>
      <c r="F18" s="792"/>
      <c r="G18" s="792"/>
      <c r="H18" s="792"/>
      <c r="I18" s="792"/>
      <c r="J18" s="792"/>
      <c r="K18" s="792"/>
      <c r="L18" s="792"/>
      <c r="M18" s="792"/>
      <c r="N18" s="792"/>
      <c r="O18" s="792"/>
      <c r="P18" s="792"/>
      <c r="Q18" s="792"/>
      <c r="R18" s="792"/>
      <c r="S18" s="792"/>
      <c r="T18" s="825"/>
      <c r="U18" s="842"/>
      <c r="V18" s="757">
        <f t="shared" ref="V18:AC18" si="19">SUM(V3:V17)</f>
        <v>50900</v>
      </c>
      <c r="W18" s="757">
        <f t="shared" si="19"/>
        <v>25200</v>
      </c>
      <c r="X18" s="757">
        <f t="shared" si="19"/>
        <v>7900</v>
      </c>
      <c r="Y18" s="757">
        <f t="shared" si="19"/>
        <v>5300</v>
      </c>
      <c r="Z18" s="757">
        <f t="shared" si="19"/>
        <v>2800</v>
      </c>
      <c r="AA18" s="757">
        <f t="shared" si="19"/>
        <v>2500</v>
      </c>
      <c r="AB18" s="757">
        <f t="shared" si="19"/>
        <v>2000</v>
      </c>
      <c r="AC18" s="757">
        <f t="shared" si="19"/>
        <v>5200</v>
      </c>
      <c r="AD18" s="757">
        <f>SUM(AD3:AD16)</f>
        <v>0</v>
      </c>
      <c r="AE18" s="757">
        <f t="shared" ref="AE18:AS18" si="20">SUM(AE3:AE17)</f>
        <v>684.516129032258</v>
      </c>
      <c r="AF18" s="757">
        <f t="shared" si="20"/>
        <v>2800</v>
      </c>
      <c r="AG18" s="757">
        <f t="shared" si="20"/>
        <v>90</v>
      </c>
      <c r="AH18" s="757">
        <f t="shared" si="20"/>
        <v>1152</v>
      </c>
      <c r="AI18" s="757">
        <f t="shared" si="20"/>
        <v>0</v>
      </c>
      <c r="AJ18" s="757">
        <f t="shared" si="20"/>
        <v>300</v>
      </c>
      <c r="AK18" s="757">
        <f t="shared" si="20"/>
        <v>300</v>
      </c>
      <c r="AL18" s="757">
        <f t="shared" si="20"/>
        <v>56226.5161290323</v>
      </c>
      <c r="AM18" s="757">
        <f t="shared" si="20"/>
        <v>0</v>
      </c>
      <c r="AN18" s="757">
        <f t="shared" si="20"/>
        <v>0</v>
      </c>
      <c r="AO18" s="757">
        <f t="shared" si="20"/>
        <v>0</v>
      </c>
      <c r="AP18" s="757">
        <f t="shared" si="20"/>
        <v>0</v>
      </c>
      <c r="AQ18" s="757">
        <f t="shared" si="20"/>
        <v>944.52</v>
      </c>
      <c r="AR18" s="757">
        <f t="shared" si="20"/>
        <v>944.52</v>
      </c>
      <c r="AS18" s="757">
        <f t="shared" si="20"/>
        <v>55281.9961290323</v>
      </c>
      <c r="AT18" s="373"/>
      <c r="AU18" s="852"/>
    </row>
  </sheetData>
  <mergeCells count="1">
    <mergeCell ref="V1:AU1"/>
  </mergeCells>
  <conditionalFormatting sqref="C4">
    <cfRule type="duplicateValues" dxfId="0" priority="1"/>
  </conditionalFormatting>
  <pageMargins left="0.751388888888889" right="0.393055555555556" top="1" bottom="0.708333333333333" header="0.5" footer="0.5"/>
  <pageSetup paperSize="9" fitToHeight="0" orientation="landscape" horizontalDpi="600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W70"/>
  <sheetViews>
    <sheetView zoomScale="87" zoomScaleNormal="87" workbookViewId="0">
      <selection activeCell="A5" sqref="$A5:$XFD7"/>
    </sheetView>
  </sheetViews>
  <sheetFormatPr defaultColWidth="9" defaultRowHeight="14.25"/>
  <cols>
    <col min="1" max="1" width="5.38333333333333" customWidth="1"/>
    <col min="2" max="2" width="8.91666666666667" style="709" customWidth="1"/>
    <col min="3" max="4" width="9" hidden="1" customWidth="1"/>
    <col min="5" max="5" width="5.25" hidden="1" customWidth="1"/>
    <col min="6" max="6" width="5.25" style="710" hidden="1" customWidth="1"/>
    <col min="7" max="7" width="4.63333333333333" hidden="1" customWidth="1"/>
    <col min="8" max="16" width="5.13333333333333" hidden="1" customWidth="1"/>
    <col min="17" max="17" width="6.38333333333333" hidden="1" customWidth="1"/>
    <col min="18" max="18" width="26.75" hidden="1" customWidth="1"/>
    <col min="19" max="19" width="6.63333333333333" hidden="1" customWidth="1"/>
    <col min="20" max="20" width="5.38333333333333" style="605" hidden="1" customWidth="1"/>
    <col min="21" max="21" width="8" style="337" hidden="1" customWidth="1"/>
    <col min="22" max="22" width="14.75" style="337" hidden="1" customWidth="1"/>
    <col min="23" max="23" width="10.8833333333333" style="113" hidden="1" customWidth="1"/>
    <col min="24" max="24" width="10.8833333333333" style="113" customWidth="1"/>
    <col min="25" max="25" width="9.25" style="339" customWidth="1"/>
    <col min="26" max="30" width="7.38333333333333" style="339" customWidth="1"/>
    <col min="31" max="31" width="7.38333333333333" style="711" customWidth="1"/>
    <col min="32" max="32" width="6.5" style="605" customWidth="1"/>
    <col min="33" max="33" width="9.375" customWidth="1"/>
    <col min="34" max="34" width="5.25" customWidth="1"/>
    <col min="35" max="35" width="6.25" customWidth="1"/>
    <col min="36" max="36" width="7.5" customWidth="1"/>
    <col min="37" max="39" width="5.38333333333333" customWidth="1"/>
    <col min="40" max="40" width="9.25"/>
    <col min="42" max="42" width="7" customWidth="1"/>
    <col min="43" max="43" width="7.13333333333333" customWidth="1"/>
    <col min="46" max="47" width="9.25"/>
    <col min="48" max="48" width="10.75" customWidth="1"/>
    <col min="49" max="49" width="25.25" style="712" customWidth="1"/>
  </cols>
  <sheetData>
    <row r="1" ht="27" customHeight="1" spans="1:49">
      <c r="A1" s="339"/>
      <c r="B1" s="713"/>
      <c r="C1" s="714"/>
      <c r="D1" s="714"/>
      <c r="E1" s="714"/>
      <c r="F1" s="715"/>
      <c r="G1" s="714"/>
      <c r="H1" s="714"/>
      <c r="I1" s="714"/>
      <c r="J1" s="714"/>
      <c r="K1" s="714"/>
      <c r="L1" s="714"/>
      <c r="M1" s="714"/>
      <c r="N1" s="714"/>
      <c r="O1" s="714"/>
      <c r="P1" s="714"/>
      <c r="Q1" s="714"/>
      <c r="R1" s="714"/>
      <c r="S1" s="714"/>
      <c r="T1" s="740"/>
      <c r="U1" s="741" t="s">
        <v>1727</v>
      </c>
      <c r="V1" s="741"/>
      <c r="W1" s="742"/>
      <c r="X1" s="742"/>
      <c r="Y1" s="759"/>
      <c r="Z1" s="759"/>
      <c r="AA1" s="759"/>
      <c r="AB1" s="759"/>
      <c r="AC1" s="759"/>
      <c r="AD1" s="759"/>
      <c r="AE1" s="760"/>
      <c r="AF1" s="759"/>
      <c r="AG1" s="759"/>
      <c r="AH1" s="759"/>
      <c r="AI1" s="759"/>
      <c r="AJ1" s="759"/>
      <c r="AK1" s="759"/>
      <c r="AL1" s="759"/>
      <c r="AM1" s="759"/>
      <c r="AN1" s="759"/>
      <c r="AO1" s="775"/>
      <c r="AP1" s="759"/>
      <c r="AQ1" s="759"/>
      <c r="AR1" s="759"/>
      <c r="AS1" s="759"/>
      <c r="AT1" s="759"/>
      <c r="AU1" s="759"/>
      <c r="AV1" s="741"/>
      <c r="AW1" s="779"/>
    </row>
    <row r="2" ht="48" spans="1:49">
      <c r="A2" s="340" t="s">
        <v>0</v>
      </c>
      <c r="B2" s="716" t="s">
        <v>1</v>
      </c>
      <c r="C2" s="717" t="s">
        <v>272</v>
      </c>
      <c r="D2" s="718" t="s">
        <v>3</v>
      </c>
      <c r="E2" s="717" t="s">
        <v>4</v>
      </c>
      <c r="F2" s="719" t="s">
        <v>385</v>
      </c>
      <c r="G2" s="720" t="s">
        <v>40</v>
      </c>
      <c r="H2" s="720" t="s">
        <v>688</v>
      </c>
      <c r="I2" s="720" t="s">
        <v>7</v>
      </c>
      <c r="J2" s="720"/>
      <c r="K2" s="737" t="s">
        <v>698</v>
      </c>
      <c r="L2" s="720" t="s">
        <v>689</v>
      </c>
      <c r="M2" s="720" t="s">
        <v>690</v>
      </c>
      <c r="N2" s="720" t="s">
        <v>691</v>
      </c>
      <c r="O2" s="720" t="s">
        <v>692</v>
      </c>
      <c r="P2" s="720" t="s">
        <v>693</v>
      </c>
      <c r="Q2" s="720" t="s">
        <v>694</v>
      </c>
      <c r="R2" s="743" t="s">
        <v>14</v>
      </c>
      <c r="S2" s="744" t="s">
        <v>15</v>
      </c>
      <c r="T2" s="744" t="s">
        <v>695</v>
      </c>
      <c r="U2" s="744" t="s">
        <v>17</v>
      </c>
      <c r="V2" s="717" t="s">
        <v>18</v>
      </c>
      <c r="W2" s="745" t="s">
        <v>21</v>
      </c>
      <c r="X2" s="745" t="s">
        <v>22</v>
      </c>
      <c r="Y2" s="761" t="s">
        <v>23</v>
      </c>
      <c r="Z2" s="761" t="s">
        <v>24</v>
      </c>
      <c r="AA2" s="761" t="s">
        <v>25</v>
      </c>
      <c r="AB2" s="761" t="s">
        <v>26</v>
      </c>
      <c r="AC2" s="761" t="s">
        <v>27</v>
      </c>
      <c r="AD2" s="761" t="s">
        <v>28</v>
      </c>
      <c r="AE2" s="762" t="s">
        <v>29</v>
      </c>
      <c r="AF2" s="761" t="s">
        <v>30</v>
      </c>
      <c r="AG2" s="761" t="s">
        <v>21</v>
      </c>
      <c r="AH2" s="761" t="s">
        <v>32</v>
      </c>
      <c r="AI2" s="761" t="s">
        <v>278</v>
      </c>
      <c r="AJ2" s="761" t="s">
        <v>33</v>
      </c>
      <c r="AK2" s="761" t="s">
        <v>34</v>
      </c>
      <c r="AL2" s="761" t="s">
        <v>35</v>
      </c>
      <c r="AM2" s="761" t="s">
        <v>36</v>
      </c>
      <c r="AN2" s="761" t="s">
        <v>37</v>
      </c>
      <c r="AO2" s="776" t="s">
        <v>38</v>
      </c>
      <c r="AP2" s="761" t="s">
        <v>39</v>
      </c>
      <c r="AQ2" s="761" t="s">
        <v>700</v>
      </c>
      <c r="AR2" s="761" t="s">
        <v>495</v>
      </c>
      <c r="AS2" s="761" t="s">
        <v>331</v>
      </c>
      <c r="AT2" s="761" t="s">
        <v>46</v>
      </c>
      <c r="AU2" s="761" t="s">
        <v>47</v>
      </c>
      <c r="AV2" s="777" t="s">
        <v>48</v>
      </c>
      <c r="AW2" s="780" t="s">
        <v>49</v>
      </c>
    </row>
    <row r="3" ht="80" customHeight="1" spans="1:49">
      <c r="A3" s="594">
        <f>ROW()-2</f>
        <v>1</v>
      </c>
      <c r="B3" s="721" t="s">
        <v>1728</v>
      </c>
      <c r="C3" s="722" t="s">
        <v>253</v>
      </c>
      <c r="D3" s="723">
        <v>45028</v>
      </c>
      <c r="E3" s="346" t="s">
        <v>53</v>
      </c>
      <c r="F3" s="724" t="s">
        <v>390</v>
      </c>
      <c r="G3" s="724" t="s">
        <v>464</v>
      </c>
      <c r="H3" s="724" t="s">
        <v>464</v>
      </c>
      <c r="I3" s="724" t="s">
        <v>464</v>
      </c>
      <c r="J3" s="724" t="s">
        <v>464</v>
      </c>
      <c r="K3" s="724" t="s">
        <v>464</v>
      </c>
      <c r="L3" s="724" t="s">
        <v>464</v>
      </c>
      <c r="M3" s="738" t="s">
        <v>464</v>
      </c>
      <c r="N3" s="724" t="s">
        <v>464</v>
      </c>
      <c r="O3" s="724" t="s">
        <v>464</v>
      </c>
      <c r="P3" s="724" t="s">
        <v>464</v>
      </c>
      <c r="Q3" s="724">
        <f t="shared" ref="Q3:Q21" si="0">N3+O3-P3</f>
        <v>0</v>
      </c>
      <c r="R3" s="746" t="s">
        <v>1729</v>
      </c>
      <c r="S3" s="722">
        <v>9</v>
      </c>
      <c r="T3" s="726"/>
      <c r="U3" s="726"/>
      <c r="V3" s="346"/>
      <c r="W3" s="688">
        <v>200</v>
      </c>
      <c r="X3" s="747">
        <v>4900</v>
      </c>
      <c r="Y3" s="22">
        <v>2500</v>
      </c>
      <c r="Z3" s="199">
        <v>500</v>
      </c>
      <c r="AA3" s="199">
        <v>400</v>
      </c>
      <c r="AB3" s="199">
        <v>200</v>
      </c>
      <c r="AC3" s="199">
        <v>400</v>
      </c>
      <c r="AD3" s="199">
        <v>200</v>
      </c>
      <c r="AE3" s="763">
        <v>700</v>
      </c>
      <c r="AF3" s="373"/>
      <c r="AG3" s="688">
        <v>200</v>
      </c>
      <c r="AH3" s="373">
        <v>0</v>
      </c>
      <c r="AI3" s="373" t="str">
        <f>M3</f>
        <v>0</v>
      </c>
      <c r="AJ3" s="373">
        <v>0</v>
      </c>
      <c r="AK3" s="373">
        <v>0</v>
      </c>
      <c r="AL3" s="373">
        <v>0</v>
      </c>
      <c r="AM3" s="373">
        <v>0</v>
      </c>
      <c r="AN3" s="373" cm="1">
        <f t="array" ref="AN3">SUM(Y3:AM3*0.8)</f>
        <v>4080</v>
      </c>
      <c r="AO3" s="778">
        <f>I3+J3+L3/2</f>
        <v>0</v>
      </c>
      <c r="AP3" s="373">
        <f>X3/F3*AO3*0.2</f>
        <v>0</v>
      </c>
      <c r="AQ3" s="373">
        <f t="shared" ref="AQ3:AQ28" si="1">G3*2</f>
        <v>0</v>
      </c>
      <c r="AR3" s="373"/>
      <c r="AS3" s="396">
        <v>544.52</v>
      </c>
      <c r="AT3" s="373">
        <f>SUM(AP3:AS3)</f>
        <v>544.52</v>
      </c>
      <c r="AU3" s="373">
        <f>AN3-AT3</f>
        <v>3535.48</v>
      </c>
      <c r="AV3" s="594"/>
      <c r="AW3" s="565" t="s">
        <v>1730</v>
      </c>
    </row>
    <row r="4" ht="23" customHeight="1" spans="1:49">
      <c r="A4" s="594">
        <v>2</v>
      </c>
      <c r="B4" s="725" t="s">
        <v>1731</v>
      </c>
      <c r="C4" s="726" t="s">
        <v>133</v>
      </c>
      <c r="D4" s="723">
        <v>44965</v>
      </c>
      <c r="E4" s="346" t="s">
        <v>53</v>
      </c>
      <c r="F4" s="727">
        <v>31</v>
      </c>
      <c r="G4" s="727">
        <v>0</v>
      </c>
      <c r="H4" s="727">
        <v>0</v>
      </c>
      <c r="I4" s="727">
        <v>0</v>
      </c>
      <c r="J4" s="727">
        <v>0</v>
      </c>
      <c r="K4" s="727">
        <v>0</v>
      </c>
      <c r="L4" s="727">
        <v>0</v>
      </c>
      <c r="M4" s="739">
        <v>0</v>
      </c>
      <c r="N4" s="727">
        <v>0</v>
      </c>
      <c r="O4" s="727">
        <v>1.5</v>
      </c>
      <c r="P4" s="727">
        <v>1</v>
      </c>
      <c r="Q4" s="724">
        <f t="shared" si="0"/>
        <v>0.5</v>
      </c>
      <c r="R4" s="726" t="s">
        <v>1732</v>
      </c>
      <c r="S4" s="722">
        <v>4</v>
      </c>
      <c r="T4" s="722"/>
      <c r="U4" s="722"/>
      <c r="V4" s="726"/>
      <c r="W4" s="688">
        <v>200</v>
      </c>
      <c r="X4" s="747">
        <v>3600</v>
      </c>
      <c r="Y4" s="764">
        <v>2000</v>
      </c>
      <c r="Z4" s="764">
        <v>700</v>
      </c>
      <c r="AA4" s="764">
        <v>300</v>
      </c>
      <c r="AB4" s="764">
        <v>200</v>
      </c>
      <c r="AC4" s="764">
        <v>200</v>
      </c>
      <c r="AD4" s="764">
        <v>100</v>
      </c>
      <c r="AE4" s="765">
        <v>100</v>
      </c>
      <c r="AF4" s="373"/>
      <c r="AG4" s="688">
        <v>200</v>
      </c>
      <c r="AH4" s="373">
        <v>0</v>
      </c>
      <c r="AI4" s="373">
        <f t="shared" ref="AI4:AI28" si="2">M4</f>
        <v>0</v>
      </c>
      <c r="AJ4" s="373">
        <v>436</v>
      </c>
      <c r="AK4" s="373">
        <v>100</v>
      </c>
      <c r="AL4" s="373">
        <v>0</v>
      </c>
      <c r="AM4" s="373">
        <v>0</v>
      </c>
      <c r="AN4" s="373">
        <f t="shared" ref="AN4:AN28" si="3">SUM(Y4:AM4)</f>
        <v>4336</v>
      </c>
      <c r="AO4" s="778">
        <v>0</v>
      </c>
      <c r="AP4" s="373">
        <f t="shared" ref="AP3:AP28" si="4">X4/F4*AO4</f>
        <v>0</v>
      </c>
      <c r="AQ4" s="373">
        <f t="shared" si="1"/>
        <v>0</v>
      </c>
      <c r="AR4" s="373">
        <v>0</v>
      </c>
      <c r="AS4" s="396">
        <v>444.52</v>
      </c>
      <c r="AT4" s="373">
        <f t="shared" ref="AT4:AT28" si="5">SUM(AP4:AS4)</f>
        <v>444.52</v>
      </c>
      <c r="AU4" s="373">
        <f t="shared" ref="AU4:AU42" si="6">AN4-AT4</f>
        <v>3891.48</v>
      </c>
      <c r="AV4" s="594"/>
      <c r="AW4" s="781" t="s">
        <v>135</v>
      </c>
    </row>
    <row r="5" ht="25" customHeight="1" spans="1:49">
      <c r="A5" s="594">
        <f t="shared" ref="A4:A28" si="7">ROW()-2</f>
        <v>3</v>
      </c>
      <c r="B5" s="193" t="s">
        <v>1733</v>
      </c>
      <c r="C5" s="722" t="s">
        <v>866</v>
      </c>
      <c r="D5" s="723">
        <v>45028</v>
      </c>
      <c r="E5" s="726" t="s">
        <v>53</v>
      </c>
      <c r="F5" s="727">
        <v>31</v>
      </c>
      <c r="G5" s="727">
        <v>0</v>
      </c>
      <c r="H5" s="727">
        <v>0</v>
      </c>
      <c r="I5" s="727">
        <v>0</v>
      </c>
      <c r="J5" s="727">
        <v>0</v>
      </c>
      <c r="K5" s="727">
        <v>0</v>
      </c>
      <c r="L5" s="727">
        <v>0</v>
      </c>
      <c r="M5" s="739">
        <v>0</v>
      </c>
      <c r="N5" s="727">
        <v>0</v>
      </c>
      <c r="O5" s="727">
        <v>0</v>
      </c>
      <c r="P5" s="727">
        <v>0</v>
      </c>
      <c r="Q5" s="724">
        <f t="shared" si="0"/>
        <v>0</v>
      </c>
      <c r="R5" s="726" t="s">
        <v>54</v>
      </c>
      <c r="S5" s="722">
        <v>4</v>
      </c>
      <c r="T5" s="722"/>
      <c r="U5" s="722"/>
      <c r="V5" s="722" t="s">
        <v>1734</v>
      </c>
      <c r="W5" s="688">
        <v>200</v>
      </c>
      <c r="X5" s="747">
        <v>3250</v>
      </c>
      <c r="Y5" s="658">
        <v>1300</v>
      </c>
      <c r="Z5" s="23">
        <v>650</v>
      </c>
      <c r="AA5" s="24">
        <v>300</v>
      </c>
      <c r="AB5" s="24">
        <v>300</v>
      </c>
      <c r="AC5" s="31">
        <v>300</v>
      </c>
      <c r="AD5" s="24">
        <v>100</v>
      </c>
      <c r="AE5" s="766">
        <v>300</v>
      </c>
      <c r="AF5" s="373">
        <v>100</v>
      </c>
      <c r="AG5" s="688">
        <v>200</v>
      </c>
      <c r="AH5" s="373">
        <v>0</v>
      </c>
      <c r="AI5" s="373">
        <f t="shared" si="2"/>
        <v>0</v>
      </c>
      <c r="AJ5" s="772">
        <v>400</v>
      </c>
      <c r="AK5" s="373">
        <v>0</v>
      </c>
      <c r="AL5" s="373">
        <v>0</v>
      </c>
      <c r="AM5" s="373">
        <v>0</v>
      </c>
      <c r="AN5" s="373">
        <f t="shared" si="3"/>
        <v>3950</v>
      </c>
      <c r="AO5" s="778">
        <f t="shared" ref="AO3:AO28" si="8">I5+J5+L5/2</f>
        <v>0</v>
      </c>
      <c r="AP5" s="373">
        <f t="shared" si="4"/>
        <v>0</v>
      </c>
      <c r="AQ5" s="373">
        <f t="shared" si="1"/>
        <v>0</v>
      </c>
      <c r="AR5" s="373">
        <v>0</v>
      </c>
      <c r="AS5" s="373">
        <v>0</v>
      </c>
      <c r="AT5" s="373">
        <f t="shared" si="5"/>
        <v>0</v>
      </c>
      <c r="AU5" s="373">
        <f t="shared" si="6"/>
        <v>3950</v>
      </c>
      <c r="AV5" s="594"/>
      <c r="AW5" s="722" t="s">
        <v>1735</v>
      </c>
    </row>
    <row r="6" ht="25" customHeight="1" spans="1:49">
      <c r="A6" s="594">
        <f t="shared" si="7"/>
        <v>4</v>
      </c>
      <c r="B6" s="193" t="s">
        <v>1736</v>
      </c>
      <c r="C6" s="722" t="s">
        <v>866</v>
      </c>
      <c r="D6" s="723">
        <v>45028</v>
      </c>
      <c r="E6" s="726" t="s">
        <v>53</v>
      </c>
      <c r="F6" s="727">
        <v>31</v>
      </c>
      <c r="G6" s="727">
        <v>0</v>
      </c>
      <c r="H6" s="727">
        <v>0</v>
      </c>
      <c r="I6" s="727">
        <v>0</v>
      </c>
      <c r="J6" s="727">
        <v>0</v>
      </c>
      <c r="K6" s="727">
        <v>0</v>
      </c>
      <c r="L6" s="727">
        <v>0</v>
      </c>
      <c r="M6" s="739">
        <v>0</v>
      </c>
      <c r="N6" s="727">
        <v>0</v>
      </c>
      <c r="O6" s="727">
        <v>0.5</v>
      </c>
      <c r="P6" s="727">
        <v>0</v>
      </c>
      <c r="Q6" s="724">
        <f t="shared" si="0"/>
        <v>0.5</v>
      </c>
      <c r="R6" s="726" t="s">
        <v>1737</v>
      </c>
      <c r="S6" s="722">
        <v>4</v>
      </c>
      <c r="T6" s="722"/>
      <c r="U6" s="722"/>
      <c r="V6" s="746" t="s">
        <v>1738</v>
      </c>
      <c r="W6" s="688">
        <v>200</v>
      </c>
      <c r="X6" s="747">
        <v>3350</v>
      </c>
      <c r="Y6" s="658">
        <v>1400</v>
      </c>
      <c r="Z6" s="23">
        <v>650</v>
      </c>
      <c r="AA6" s="24">
        <v>300</v>
      </c>
      <c r="AB6" s="24">
        <v>300</v>
      </c>
      <c r="AC6" s="31">
        <v>300</v>
      </c>
      <c r="AD6" s="24">
        <v>100</v>
      </c>
      <c r="AE6" s="766">
        <v>300</v>
      </c>
      <c r="AF6" s="373">
        <v>50</v>
      </c>
      <c r="AG6" s="688">
        <v>200</v>
      </c>
      <c r="AH6" s="373">
        <v>0</v>
      </c>
      <c r="AI6" s="373">
        <f t="shared" si="2"/>
        <v>0</v>
      </c>
      <c r="AJ6" s="772">
        <v>440</v>
      </c>
      <c r="AK6" s="373">
        <v>0</v>
      </c>
      <c r="AL6" s="373">
        <v>0</v>
      </c>
      <c r="AM6" s="373">
        <v>0</v>
      </c>
      <c r="AN6" s="373">
        <f t="shared" si="3"/>
        <v>4040</v>
      </c>
      <c r="AO6" s="778">
        <f t="shared" si="8"/>
        <v>0</v>
      </c>
      <c r="AP6" s="373">
        <f t="shared" si="4"/>
        <v>0</v>
      </c>
      <c r="AQ6" s="373">
        <f t="shared" si="1"/>
        <v>0</v>
      </c>
      <c r="AR6" s="373">
        <v>0</v>
      </c>
      <c r="AS6" s="373">
        <v>0</v>
      </c>
      <c r="AT6" s="373">
        <f t="shared" si="5"/>
        <v>0</v>
      </c>
      <c r="AU6" s="373">
        <f t="shared" si="6"/>
        <v>4040</v>
      </c>
      <c r="AV6" s="594"/>
      <c r="AW6" s="746" t="s">
        <v>1739</v>
      </c>
    </row>
    <row r="7" ht="28" customHeight="1" spans="1:49">
      <c r="A7" s="594">
        <f t="shared" si="7"/>
        <v>5</v>
      </c>
      <c r="B7" s="179" t="s">
        <v>1740</v>
      </c>
      <c r="C7" s="722" t="s">
        <v>1741</v>
      </c>
      <c r="D7" s="723">
        <v>45028</v>
      </c>
      <c r="E7" s="726" t="s">
        <v>53</v>
      </c>
      <c r="F7" s="727">
        <v>31</v>
      </c>
      <c r="G7" s="727">
        <v>0</v>
      </c>
      <c r="H7" s="727">
        <v>0</v>
      </c>
      <c r="I7" s="727">
        <v>0</v>
      </c>
      <c r="J7" s="727">
        <v>0</v>
      </c>
      <c r="K7" s="727">
        <v>0</v>
      </c>
      <c r="L7" s="727">
        <v>0</v>
      </c>
      <c r="M7" s="739">
        <v>0</v>
      </c>
      <c r="N7" s="727">
        <v>0</v>
      </c>
      <c r="O7" s="727">
        <v>1.5</v>
      </c>
      <c r="P7" s="727">
        <v>1</v>
      </c>
      <c r="Q7" s="724">
        <f t="shared" si="0"/>
        <v>0.5</v>
      </c>
      <c r="R7" s="726" t="s">
        <v>1742</v>
      </c>
      <c r="S7" s="722">
        <v>2</v>
      </c>
      <c r="T7" s="722"/>
      <c r="U7" s="722"/>
      <c r="V7" s="722"/>
      <c r="W7" s="688">
        <v>200</v>
      </c>
      <c r="X7" s="747">
        <v>2800</v>
      </c>
      <c r="Y7" s="501">
        <v>1500</v>
      </c>
      <c r="Z7" s="502">
        <v>300</v>
      </c>
      <c r="AA7" s="502">
        <v>300</v>
      </c>
      <c r="AB7" s="502">
        <v>200</v>
      </c>
      <c r="AC7" s="502">
        <v>50</v>
      </c>
      <c r="AD7" s="502">
        <v>50</v>
      </c>
      <c r="AE7" s="767">
        <v>400</v>
      </c>
      <c r="AF7" s="373"/>
      <c r="AG7" s="688">
        <v>200</v>
      </c>
      <c r="AH7" s="373">
        <v>0</v>
      </c>
      <c r="AI7" s="373">
        <f t="shared" si="2"/>
        <v>0</v>
      </c>
      <c r="AJ7" s="772">
        <v>220</v>
      </c>
      <c r="AK7" s="373">
        <v>0</v>
      </c>
      <c r="AL7" s="373">
        <v>0</v>
      </c>
      <c r="AM7" s="373">
        <v>0</v>
      </c>
      <c r="AN7" s="373">
        <f t="shared" si="3"/>
        <v>3220</v>
      </c>
      <c r="AO7" s="778">
        <f t="shared" si="8"/>
        <v>0</v>
      </c>
      <c r="AP7" s="373">
        <f t="shared" si="4"/>
        <v>0</v>
      </c>
      <c r="AQ7" s="373">
        <f t="shared" si="1"/>
        <v>0</v>
      </c>
      <c r="AR7" s="373">
        <v>0</v>
      </c>
      <c r="AS7" s="373">
        <v>0</v>
      </c>
      <c r="AT7" s="373">
        <f t="shared" si="5"/>
        <v>0</v>
      </c>
      <c r="AU7" s="373">
        <f t="shared" si="6"/>
        <v>3220</v>
      </c>
      <c r="AV7" s="594"/>
      <c r="AW7" s="722" t="s">
        <v>72</v>
      </c>
    </row>
    <row r="8" ht="28" customHeight="1" spans="1:49">
      <c r="A8" s="594">
        <f t="shared" si="7"/>
        <v>6</v>
      </c>
      <c r="B8" s="179" t="s">
        <v>1743</v>
      </c>
      <c r="C8" s="722" t="s">
        <v>425</v>
      </c>
      <c r="D8" s="723">
        <v>45028</v>
      </c>
      <c r="E8" s="726" t="s">
        <v>53</v>
      </c>
      <c r="F8" s="727">
        <v>31</v>
      </c>
      <c r="G8" s="727">
        <v>0</v>
      </c>
      <c r="H8" s="727">
        <v>0</v>
      </c>
      <c r="I8" s="727">
        <v>0</v>
      </c>
      <c r="J8" s="727">
        <v>0</v>
      </c>
      <c r="K8" s="727">
        <v>0</v>
      </c>
      <c r="L8" s="727">
        <v>0</v>
      </c>
      <c r="M8" s="739">
        <v>30</v>
      </c>
      <c r="N8" s="727">
        <v>0</v>
      </c>
      <c r="O8" s="727">
        <v>1</v>
      </c>
      <c r="P8" s="727">
        <v>0</v>
      </c>
      <c r="Q8" s="724">
        <f t="shared" si="0"/>
        <v>1</v>
      </c>
      <c r="R8" s="726" t="s">
        <v>1744</v>
      </c>
      <c r="S8" s="748">
        <v>10</v>
      </c>
      <c r="T8" s="748">
        <v>7</v>
      </c>
      <c r="U8" s="749">
        <f>S:S*T:T</f>
        <v>70</v>
      </c>
      <c r="V8" s="748"/>
      <c r="W8" s="688">
        <v>200</v>
      </c>
      <c r="X8" s="747">
        <v>2500</v>
      </c>
      <c r="Y8" s="373">
        <v>1200</v>
      </c>
      <c r="Z8" s="373">
        <v>400</v>
      </c>
      <c r="AA8" s="373">
        <v>300</v>
      </c>
      <c r="AB8" s="373">
        <v>200</v>
      </c>
      <c r="AC8" s="373">
        <v>100</v>
      </c>
      <c r="AD8" s="373">
        <v>100</v>
      </c>
      <c r="AE8" s="768">
        <v>200</v>
      </c>
      <c r="AF8" s="373"/>
      <c r="AG8" s="688">
        <v>200</v>
      </c>
      <c r="AH8" s="373">
        <v>0</v>
      </c>
      <c r="AI8" s="373">
        <f t="shared" si="2"/>
        <v>30</v>
      </c>
      <c r="AJ8" s="373">
        <f t="shared" ref="AJ8:AJ28" si="9">U8</f>
        <v>70</v>
      </c>
      <c r="AK8" s="373">
        <v>0</v>
      </c>
      <c r="AL8" s="373">
        <v>0</v>
      </c>
      <c r="AM8" s="373">
        <v>0</v>
      </c>
      <c r="AN8" s="373">
        <f t="shared" si="3"/>
        <v>2800</v>
      </c>
      <c r="AO8" s="778">
        <f t="shared" si="8"/>
        <v>0</v>
      </c>
      <c r="AP8" s="373">
        <f t="shared" si="4"/>
        <v>0</v>
      </c>
      <c r="AQ8" s="373">
        <f t="shared" si="1"/>
        <v>0</v>
      </c>
      <c r="AR8" s="373">
        <v>0</v>
      </c>
      <c r="AS8" s="373">
        <v>0</v>
      </c>
      <c r="AT8" s="373">
        <f t="shared" si="5"/>
        <v>0</v>
      </c>
      <c r="AU8" s="373">
        <f t="shared" si="6"/>
        <v>2800</v>
      </c>
      <c r="AV8" s="594"/>
      <c r="AW8" s="726" t="s">
        <v>1745</v>
      </c>
    </row>
    <row r="9" ht="28" customHeight="1" spans="1:49">
      <c r="A9" s="594">
        <f t="shared" si="7"/>
        <v>7</v>
      </c>
      <c r="B9" s="179" t="s">
        <v>1746</v>
      </c>
      <c r="C9" s="722" t="s">
        <v>1747</v>
      </c>
      <c r="D9" s="723">
        <v>45028</v>
      </c>
      <c r="E9" s="726" t="s">
        <v>53</v>
      </c>
      <c r="F9" s="727">
        <v>31</v>
      </c>
      <c r="G9" s="727">
        <v>0</v>
      </c>
      <c r="H9" s="727">
        <v>0</v>
      </c>
      <c r="I9" s="727">
        <v>0</v>
      </c>
      <c r="J9" s="727">
        <v>0</v>
      </c>
      <c r="K9" s="727">
        <v>0</v>
      </c>
      <c r="L9" s="727">
        <v>0</v>
      </c>
      <c r="M9" s="739">
        <v>30</v>
      </c>
      <c r="N9" s="727">
        <v>0</v>
      </c>
      <c r="O9" s="727">
        <v>1</v>
      </c>
      <c r="P9" s="727">
        <v>0</v>
      </c>
      <c r="Q9" s="724">
        <f t="shared" si="0"/>
        <v>1</v>
      </c>
      <c r="R9" s="726" t="s">
        <v>1744</v>
      </c>
      <c r="S9" s="748">
        <v>10</v>
      </c>
      <c r="T9" s="748">
        <v>7</v>
      </c>
      <c r="U9" s="749">
        <f>S:S*T:T</f>
        <v>70</v>
      </c>
      <c r="V9" s="722"/>
      <c r="W9" s="688">
        <v>200</v>
      </c>
      <c r="X9" s="747">
        <v>2000</v>
      </c>
      <c r="Y9" s="168">
        <v>1300</v>
      </c>
      <c r="Z9" s="168">
        <v>200</v>
      </c>
      <c r="AA9" s="168">
        <v>100</v>
      </c>
      <c r="AB9" s="168">
        <v>100</v>
      </c>
      <c r="AC9" s="168">
        <v>0</v>
      </c>
      <c r="AD9" s="168">
        <v>0</v>
      </c>
      <c r="AE9" s="769">
        <v>300</v>
      </c>
      <c r="AF9" s="373"/>
      <c r="AG9" s="688">
        <v>200</v>
      </c>
      <c r="AH9" s="373">
        <v>0</v>
      </c>
      <c r="AI9" s="373">
        <f t="shared" si="2"/>
        <v>30</v>
      </c>
      <c r="AJ9" s="373">
        <f t="shared" si="9"/>
        <v>70</v>
      </c>
      <c r="AK9" s="373">
        <v>0</v>
      </c>
      <c r="AL9" s="373">
        <v>0</v>
      </c>
      <c r="AM9" s="373">
        <v>0</v>
      </c>
      <c r="AN9" s="373">
        <f t="shared" si="3"/>
        <v>2300</v>
      </c>
      <c r="AO9" s="778">
        <f t="shared" si="8"/>
        <v>0</v>
      </c>
      <c r="AP9" s="373">
        <f t="shared" si="4"/>
        <v>0</v>
      </c>
      <c r="AQ9" s="373">
        <f t="shared" si="1"/>
        <v>0</v>
      </c>
      <c r="AR9" s="373">
        <v>0</v>
      </c>
      <c r="AS9" s="373">
        <v>0</v>
      </c>
      <c r="AT9" s="373">
        <f t="shared" si="5"/>
        <v>0</v>
      </c>
      <c r="AU9" s="373">
        <f t="shared" si="6"/>
        <v>2300</v>
      </c>
      <c r="AV9" s="594"/>
      <c r="AW9" s="726" t="s">
        <v>1745</v>
      </c>
    </row>
    <row r="10" ht="28" customHeight="1" spans="1:49">
      <c r="A10" s="594">
        <f t="shared" si="7"/>
        <v>8</v>
      </c>
      <c r="B10" s="179" t="s">
        <v>1748</v>
      </c>
      <c r="C10" s="722" t="s">
        <v>1747</v>
      </c>
      <c r="D10" s="723">
        <v>45028</v>
      </c>
      <c r="E10" s="726" t="s">
        <v>53</v>
      </c>
      <c r="F10" s="727">
        <v>31</v>
      </c>
      <c r="G10" s="727">
        <v>0</v>
      </c>
      <c r="H10" s="727">
        <v>0</v>
      </c>
      <c r="I10" s="727">
        <v>0</v>
      </c>
      <c r="J10" s="727">
        <v>0</v>
      </c>
      <c r="K10" s="727">
        <v>0</v>
      </c>
      <c r="L10" s="727">
        <v>0</v>
      </c>
      <c r="M10" s="739">
        <v>30</v>
      </c>
      <c r="N10" s="727">
        <v>0</v>
      </c>
      <c r="O10" s="727">
        <v>1</v>
      </c>
      <c r="P10" s="727">
        <v>0</v>
      </c>
      <c r="Q10" s="724">
        <f t="shared" si="0"/>
        <v>1</v>
      </c>
      <c r="R10" s="726" t="s">
        <v>1744</v>
      </c>
      <c r="S10" s="748">
        <v>10</v>
      </c>
      <c r="T10" s="748">
        <v>7</v>
      </c>
      <c r="U10" s="749">
        <f>S:S*T:T</f>
        <v>70</v>
      </c>
      <c r="V10" s="722"/>
      <c r="W10" s="688">
        <v>200</v>
      </c>
      <c r="X10" s="747">
        <v>2000</v>
      </c>
      <c r="Y10" s="168">
        <v>1300</v>
      </c>
      <c r="Z10" s="168">
        <v>200</v>
      </c>
      <c r="AA10" s="168">
        <v>100</v>
      </c>
      <c r="AB10" s="168">
        <v>100</v>
      </c>
      <c r="AC10" s="168">
        <v>0</v>
      </c>
      <c r="AD10" s="168">
        <v>0</v>
      </c>
      <c r="AE10" s="769">
        <v>300</v>
      </c>
      <c r="AF10" s="373"/>
      <c r="AG10" s="688">
        <v>200</v>
      </c>
      <c r="AH10" s="373">
        <v>0</v>
      </c>
      <c r="AI10" s="373">
        <f t="shared" si="2"/>
        <v>30</v>
      </c>
      <c r="AJ10" s="373">
        <f t="shared" si="9"/>
        <v>70</v>
      </c>
      <c r="AK10" s="373">
        <v>0</v>
      </c>
      <c r="AL10" s="373">
        <v>0</v>
      </c>
      <c r="AM10" s="373">
        <v>0</v>
      </c>
      <c r="AN10" s="373">
        <f t="shared" si="3"/>
        <v>2300</v>
      </c>
      <c r="AO10" s="778">
        <f t="shared" si="8"/>
        <v>0</v>
      </c>
      <c r="AP10" s="373">
        <f t="shared" si="4"/>
        <v>0</v>
      </c>
      <c r="AQ10" s="373">
        <f t="shared" si="1"/>
        <v>0</v>
      </c>
      <c r="AR10" s="373">
        <v>0</v>
      </c>
      <c r="AS10" s="373">
        <v>0</v>
      </c>
      <c r="AT10" s="373">
        <f t="shared" si="5"/>
        <v>0</v>
      </c>
      <c r="AU10" s="373">
        <f t="shared" si="6"/>
        <v>2300</v>
      </c>
      <c r="AV10" s="594"/>
      <c r="AW10" s="726" t="s">
        <v>1749</v>
      </c>
    </row>
    <row r="11" ht="28" customHeight="1" spans="1:49">
      <c r="A11" s="594">
        <f t="shared" si="7"/>
        <v>9</v>
      </c>
      <c r="B11" s="179" t="s">
        <v>1750</v>
      </c>
      <c r="C11" s="722" t="s">
        <v>425</v>
      </c>
      <c r="D11" s="723">
        <v>45028</v>
      </c>
      <c r="E11" s="726" t="s">
        <v>53</v>
      </c>
      <c r="F11" s="727">
        <v>31</v>
      </c>
      <c r="G11" s="727">
        <v>0</v>
      </c>
      <c r="H11" s="727">
        <v>0</v>
      </c>
      <c r="I11" s="727">
        <v>0</v>
      </c>
      <c r="J11" s="727">
        <v>0</v>
      </c>
      <c r="K11" s="727">
        <v>0</v>
      </c>
      <c r="L11" s="727">
        <v>0</v>
      </c>
      <c r="M11" s="739">
        <v>30</v>
      </c>
      <c r="N11" s="727">
        <v>0</v>
      </c>
      <c r="O11" s="727">
        <v>0</v>
      </c>
      <c r="P11" s="727">
        <v>0</v>
      </c>
      <c r="Q11" s="724">
        <f t="shared" si="0"/>
        <v>0</v>
      </c>
      <c r="R11" s="746" t="s">
        <v>54</v>
      </c>
      <c r="S11" s="748">
        <v>10</v>
      </c>
      <c r="T11" s="748">
        <v>17</v>
      </c>
      <c r="U11" s="749">
        <f>S:S*T:T</f>
        <v>170</v>
      </c>
      <c r="V11" s="726" t="s">
        <v>1751</v>
      </c>
      <c r="W11" s="688">
        <v>200</v>
      </c>
      <c r="X11" s="747">
        <v>3150</v>
      </c>
      <c r="Y11" s="501">
        <v>1500</v>
      </c>
      <c r="Z11" s="502">
        <v>300</v>
      </c>
      <c r="AA11" s="502">
        <v>300</v>
      </c>
      <c r="AB11" s="502">
        <v>200</v>
      </c>
      <c r="AC11" s="502">
        <v>200</v>
      </c>
      <c r="AD11" s="502">
        <v>200</v>
      </c>
      <c r="AE11" s="767">
        <v>450</v>
      </c>
      <c r="AF11" s="373"/>
      <c r="AG11" s="688">
        <v>200</v>
      </c>
      <c r="AH11" s="373">
        <v>0</v>
      </c>
      <c r="AI11" s="373">
        <f t="shared" si="2"/>
        <v>30</v>
      </c>
      <c r="AJ11" s="373">
        <f t="shared" si="9"/>
        <v>170</v>
      </c>
      <c r="AK11" s="373">
        <v>0</v>
      </c>
      <c r="AL11" s="373">
        <v>0</v>
      </c>
      <c r="AM11" s="373">
        <v>0</v>
      </c>
      <c r="AN11" s="373">
        <f t="shared" si="3"/>
        <v>3550</v>
      </c>
      <c r="AO11" s="778">
        <f t="shared" si="8"/>
        <v>0</v>
      </c>
      <c r="AP11" s="373">
        <f t="shared" si="4"/>
        <v>0</v>
      </c>
      <c r="AQ11" s="373">
        <f t="shared" si="1"/>
        <v>0</v>
      </c>
      <c r="AR11" s="373">
        <v>0</v>
      </c>
      <c r="AS11" s="373">
        <v>0</v>
      </c>
      <c r="AT11" s="373">
        <f t="shared" si="5"/>
        <v>0</v>
      </c>
      <c r="AU11" s="373">
        <f t="shared" si="6"/>
        <v>3550</v>
      </c>
      <c r="AV11" s="594"/>
      <c r="AW11" s="722" t="s">
        <v>72</v>
      </c>
    </row>
    <row r="12" ht="30" customHeight="1" spans="1:49">
      <c r="A12" s="594">
        <f t="shared" si="7"/>
        <v>10</v>
      </c>
      <c r="B12" s="179" t="s">
        <v>1752</v>
      </c>
      <c r="C12" s="722" t="s">
        <v>425</v>
      </c>
      <c r="D12" s="723">
        <v>45028</v>
      </c>
      <c r="E12" s="726" t="s">
        <v>53</v>
      </c>
      <c r="F12" s="727">
        <v>31</v>
      </c>
      <c r="G12" s="727">
        <v>0</v>
      </c>
      <c r="H12" s="727">
        <v>0</v>
      </c>
      <c r="I12" s="727">
        <v>0</v>
      </c>
      <c r="J12" s="727">
        <v>0</v>
      </c>
      <c r="K12" s="727">
        <v>0</v>
      </c>
      <c r="L12" s="727">
        <v>0</v>
      </c>
      <c r="M12" s="739">
        <v>30</v>
      </c>
      <c r="N12" s="727">
        <v>0</v>
      </c>
      <c r="O12" s="727">
        <v>0</v>
      </c>
      <c r="P12" s="727">
        <v>0</v>
      </c>
      <c r="Q12" s="724">
        <f t="shared" si="0"/>
        <v>0</v>
      </c>
      <c r="R12" s="726" t="s">
        <v>54</v>
      </c>
      <c r="S12" s="748">
        <v>10</v>
      </c>
      <c r="T12" s="748">
        <v>7</v>
      </c>
      <c r="U12" s="749">
        <f>S:S*T:T</f>
        <v>70</v>
      </c>
      <c r="V12" s="726" t="s">
        <v>1753</v>
      </c>
      <c r="W12" s="688">
        <v>200</v>
      </c>
      <c r="X12" s="747">
        <v>2400</v>
      </c>
      <c r="Y12" s="501">
        <v>1600</v>
      </c>
      <c r="Z12" s="168">
        <v>300</v>
      </c>
      <c r="AA12" s="168">
        <v>100</v>
      </c>
      <c r="AB12" s="168">
        <v>0</v>
      </c>
      <c r="AC12" s="168">
        <v>0</v>
      </c>
      <c r="AD12" s="168">
        <v>0</v>
      </c>
      <c r="AE12" s="769">
        <v>400</v>
      </c>
      <c r="AF12" s="373"/>
      <c r="AG12" s="688">
        <v>200</v>
      </c>
      <c r="AH12" s="373">
        <v>0</v>
      </c>
      <c r="AI12" s="373">
        <f t="shared" si="2"/>
        <v>30</v>
      </c>
      <c r="AJ12" s="373">
        <f t="shared" si="9"/>
        <v>70</v>
      </c>
      <c r="AK12" s="373">
        <v>0</v>
      </c>
      <c r="AL12" s="373">
        <v>0</v>
      </c>
      <c r="AM12" s="373">
        <v>0</v>
      </c>
      <c r="AN12" s="373">
        <f t="shared" si="3"/>
        <v>2700</v>
      </c>
      <c r="AO12" s="778">
        <f t="shared" si="8"/>
        <v>0</v>
      </c>
      <c r="AP12" s="373">
        <f t="shared" si="4"/>
        <v>0</v>
      </c>
      <c r="AQ12" s="373">
        <f t="shared" si="1"/>
        <v>0</v>
      </c>
      <c r="AR12" s="373">
        <v>0</v>
      </c>
      <c r="AS12" s="373">
        <v>0</v>
      </c>
      <c r="AT12" s="373">
        <f t="shared" si="5"/>
        <v>0</v>
      </c>
      <c r="AU12" s="373">
        <f t="shared" si="6"/>
        <v>2700</v>
      </c>
      <c r="AV12" s="594"/>
      <c r="AW12" s="722" t="s">
        <v>72</v>
      </c>
    </row>
    <row r="13" ht="30" customHeight="1" spans="1:49">
      <c r="A13" s="594">
        <f t="shared" si="7"/>
        <v>11</v>
      </c>
      <c r="B13" s="179" t="s">
        <v>1754</v>
      </c>
      <c r="C13" s="722" t="s">
        <v>425</v>
      </c>
      <c r="D13" s="723">
        <v>45028</v>
      </c>
      <c r="E13" s="726" t="s">
        <v>53</v>
      </c>
      <c r="F13" s="727">
        <v>31</v>
      </c>
      <c r="G13" s="727">
        <v>0</v>
      </c>
      <c r="H13" s="727">
        <v>0</v>
      </c>
      <c r="I13" s="727">
        <v>0</v>
      </c>
      <c r="J13" s="727">
        <v>0</v>
      </c>
      <c r="K13" s="727">
        <v>0</v>
      </c>
      <c r="L13" s="727">
        <v>0</v>
      </c>
      <c r="M13" s="739">
        <v>30</v>
      </c>
      <c r="N13" s="727">
        <v>0</v>
      </c>
      <c r="O13" s="727">
        <v>0</v>
      </c>
      <c r="P13" s="727">
        <v>0</v>
      </c>
      <c r="Q13" s="724">
        <f t="shared" si="0"/>
        <v>0</v>
      </c>
      <c r="R13" s="726" t="s">
        <v>54</v>
      </c>
      <c r="S13" s="748">
        <v>10</v>
      </c>
      <c r="T13" s="748">
        <v>7</v>
      </c>
      <c r="U13" s="749">
        <f>S:S*T:T</f>
        <v>70</v>
      </c>
      <c r="V13" s="750"/>
      <c r="W13" s="688">
        <v>200</v>
      </c>
      <c r="X13" s="747">
        <v>2000</v>
      </c>
      <c r="Y13" s="168">
        <v>1300</v>
      </c>
      <c r="Z13" s="168">
        <v>200</v>
      </c>
      <c r="AA13" s="168">
        <v>100</v>
      </c>
      <c r="AB13" s="168">
        <v>100</v>
      </c>
      <c r="AC13" s="168">
        <v>0</v>
      </c>
      <c r="AD13" s="168">
        <v>0</v>
      </c>
      <c r="AE13" s="769">
        <v>300</v>
      </c>
      <c r="AF13" s="373"/>
      <c r="AG13" s="688">
        <v>200</v>
      </c>
      <c r="AH13" s="373">
        <v>0</v>
      </c>
      <c r="AI13" s="373">
        <f t="shared" si="2"/>
        <v>30</v>
      </c>
      <c r="AJ13" s="373">
        <f t="shared" si="9"/>
        <v>70</v>
      </c>
      <c r="AK13" s="373">
        <v>0</v>
      </c>
      <c r="AL13" s="373">
        <v>0</v>
      </c>
      <c r="AM13" s="373">
        <v>0</v>
      </c>
      <c r="AN13" s="373">
        <f t="shared" si="3"/>
        <v>2300</v>
      </c>
      <c r="AO13" s="778">
        <f t="shared" si="8"/>
        <v>0</v>
      </c>
      <c r="AP13" s="373">
        <f t="shared" si="4"/>
        <v>0</v>
      </c>
      <c r="AQ13" s="373">
        <f t="shared" si="1"/>
        <v>0</v>
      </c>
      <c r="AR13" s="373">
        <v>0</v>
      </c>
      <c r="AS13" s="373">
        <v>0</v>
      </c>
      <c r="AT13" s="373">
        <f t="shared" si="5"/>
        <v>0</v>
      </c>
      <c r="AU13" s="373">
        <f t="shared" si="6"/>
        <v>2300</v>
      </c>
      <c r="AV13" s="594"/>
      <c r="AW13" s="722" t="s">
        <v>72</v>
      </c>
    </row>
    <row r="14" ht="30" customHeight="1" spans="1:49">
      <c r="A14" s="594">
        <f t="shared" si="7"/>
        <v>12</v>
      </c>
      <c r="B14" s="179" t="s">
        <v>1755</v>
      </c>
      <c r="C14" s="722" t="s">
        <v>425</v>
      </c>
      <c r="D14" s="723">
        <v>45028</v>
      </c>
      <c r="E14" s="726" t="s">
        <v>53</v>
      </c>
      <c r="F14" s="727">
        <v>31</v>
      </c>
      <c r="G14" s="727">
        <v>0</v>
      </c>
      <c r="H14" s="727">
        <v>0</v>
      </c>
      <c r="I14" s="727">
        <v>0</v>
      </c>
      <c r="J14" s="727">
        <v>0</v>
      </c>
      <c r="K14" s="727">
        <v>0</v>
      </c>
      <c r="L14" s="727">
        <v>0</v>
      </c>
      <c r="M14" s="739">
        <v>30</v>
      </c>
      <c r="N14" s="727">
        <v>0</v>
      </c>
      <c r="O14" s="727">
        <v>1</v>
      </c>
      <c r="P14" s="727">
        <v>0</v>
      </c>
      <c r="Q14" s="724">
        <f t="shared" si="0"/>
        <v>1</v>
      </c>
      <c r="R14" s="726" t="s">
        <v>1744</v>
      </c>
      <c r="S14" s="748">
        <v>10</v>
      </c>
      <c r="T14" s="748">
        <v>9</v>
      </c>
      <c r="U14" s="749">
        <f>S:S*T:T</f>
        <v>90</v>
      </c>
      <c r="V14" s="722"/>
      <c r="W14" s="688">
        <v>200</v>
      </c>
      <c r="X14" s="747">
        <v>2300</v>
      </c>
      <c r="Y14" s="168">
        <v>1300</v>
      </c>
      <c r="Z14" s="168">
        <v>200</v>
      </c>
      <c r="AA14" s="168">
        <v>100</v>
      </c>
      <c r="AB14" s="168">
        <v>100</v>
      </c>
      <c r="AC14" s="168">
        <v>100</v>
      </c>
      <c r="AD14" s="168">
        <v>100</v>
      </c>
      <c r="AE14" s="769">
        <v>400</v>
      </c>
      <c r="AF14" s="373"/>
      <c r="AG14" s="688">
        <v>200</v>
      </c>
      <c r="AH14" s="373">
        <v>0</v>
      </c>
      <c r="AI14" s="373">
        <f t="shared" si="2"/>
        <v>30</v>
      </c>
      <c r="AJ14" s="373">
        <f t="shared" si="9"/>
        <v>90</v>
      </c>
      <c r="AK14" s="373">
        <v>0</v>
      </c>
      <c r="AL14" s="373">
        <v>0</v>
      </c>
      <c r="AM14" s="373">
        <v>0</v>
      </c>
      <c r="AN14" s="373">
        <f t="shared" si="3"/>
        <v>2620</v>
      </c>
      <c r="AO14" s="778">
        <f t="shared" si="8"/>
        <v>0</v>
      </c>
      <c r="AP14" s="373">
        <f t="shared" si="4"/>
        <v>0</v>
      </c>
      <c r="AQ14" s="373">
        <f t="shared" si="1"/>
        <v>0</v>
      </c>
      <c r="AR14" s="373">
        <v>0</v>
      </c>
      <c r="AS14" s="373">
        <v>0</v>
      </c>
      <c r="AT14" s="373">
        <f t="shared" si="5"/>
        <v>0</v>
      </c>
      <c r="AU14" s="373">
        <f t="shared" si="6"/>
        <v>2620</v>
      </c>
      <c r="AV14" s="594"/>
      <c r="AW14" s="726" t="s">
        <v>1749</v>
      </c>
    </row>
    <row r="15" ht="25" customHeight="1" spans="1:49">
      <c r="A15" s="594">
        <f t="shared" si="7"/>
        <v>13</v>
      </c>
      <c r="B15" s="179" t="s">
        <v>1756</v>
      </c>
      <c r="C15" s="722" t="s">
        <v>425</v>
      </c>
      <c r="D15" s="723">
        <v>45028</v>
      </c>
      <c r="E15" s="726" t="s">
        <v>53</v>
      </c>
      <c r="F15" s="727">
        <v>31</v>
      </c>
      <c r="G15" s="728">
        <v>0</v>
      </c>
      <c r="H15" s="727">
        <v>0</v>
      </c>
      <c r="I15" s="727">
        <v>0</v>
      </c>
      <c r="J15" s="727">
        <v>0</v>
      </c>
      <c r="K15" s="727">
        <v>0</v>
      </c>
      <c r="L15" s="727">
        <v>0</v>
      </c>
      <c r="M15" s="739">
        <v>30</v>
      </c>
      <c r="N15" s="727">
        <v>0</v>
      </c>
      <c r="O15" s="727">
        <v>1</v>
      </c>
      <c r="P15" s="727">
        <v>0</v>
      </c>
      <c r="Q15" s="724">
        <f t="shared" si="0"/>
        <v>1</v>
      </c>
      <c r="R15" s="726" t="s">
        <v>1744</v>
      </c>
      <c r="S15" s="748">
        <v>10</v>
      </c>
      <c r="T15" s="748">
        <v>9</v>
      </c>
      <c r="U15" s="749">
        <f>S:S*T:T</f>
        <v>90</v>
      </c>
      <c r="V15" s="722"/>
      <c r="W15" s="688">
        <v>200</v>
      </c>
      <c r="X15" s="747">
        <v>2300</v>
      </c>
      <c r="Y15" s="168">
        <v>1300</v>
      </c>
      <c r="Z15" s="168">
        <v>200</v>
      </c>
      <c r="AA15" s="168">
        <v>100</v>
      </c>
      <c r="AB15" s="168">
        <v>100</v>
      </c>
      <c r="AC15" s="168">
        <v>100</v>
      </c>
      <c r="AD15" s="168">
        <v>100</v>
      </c>
      <c r="AE15" s="769">
        <v>400</v>
      </c>
      <c r="AF15" s="373"/>
      <c r="AG15" s="688">
        <v>200</v>
      </c>
      <c r="AH15" s="373">
        <v>0</v>
      </c>
      <c r="AI15" s="373">
        <f t="shared" si="2"/>
        <v>30</v>
      </c>
      <c r="AJ15" s="373">
        <f t="shared" si="9"/>
        <v>90</v>
      </c>
      <c r="AK15" s="373">
        <v>0</v>
      </c>
      <c r="AL15" s="373">
        <v>0</v>
      </c>
      <c r="AM15" s="373">
        <v>0</v>
      </c>
      <c r="AN15" s="373">
        <f t="shared" si="3"/>
        <v>2620</v>
      </c>
      <c r="AO15" s="778">
        <f t="shared" si="8"/>
        <v>0</v>
      </c>
      <c r="AP15" s="373">
        <f t="shared" si="4"/>
        <v>0</v>
      </c>
      <c r="AQ15" s="373">
        <f t="shared" si="1"/>
        <v>0</v>
      </c>
      <c r="AR15" s="373">
        <v>0</v>
      </c>
      <c r="AS15" s="373">
        <v>0</v>
      </c>
      <c r="AT15" s="373">
        <f t="shared" si="5"/>
        <v>0</v>
      </c>
      <c r="AU15" s="373">
        <f t="shared" si="6"/>
        <v>2620</v>
      </c>
      <c r="AV15" s="594"/>
      <c r="AW15" s="726" t="s">
        <v>1757</v>
      </c>
    </row>
    <row r="16" ht="25" customHeight="1" spans="1:49">
      <c r="A16" s="594">
        <f t="shared" si="7"/>
        <v>14</v>
      </c>
      <c r="B16" s="179" t="s">
        <v>1758</v>
      </c>
      <c r="C16" s="722" t="s">
        <v>425</v>
      </c>
      <c r="D16" s="723">
        <v>45028</v>
      </c>
      <c r="E16" s="726" t="s">
        <v>53</v>
      </c>
      <c r="F16" s="727">
        <v>31</v>
      </c>
      <c r="G16" s="727">
        <v>0</v>
      </c>
      <c r="H16" s="727">
        <v>0</v>
      </c>
      <c r="I16" s="727">
        <v>0</v>
      </c>
      <c r="J16" s="727">
        <v>0</v>
      </c>
      <c r="K16" s="727">
        <v>0</v>
      </c>
      <c r="L16" s="727">
        <v>0</v>
      </c>
      <c r="M16" s="739">
        <v>30</v>
      </c>
      <c r="N16" s="727">
        <v>0</v>
      </c>
      <c r="O16" s="727">
        <v>0</v>
      </c>
      <c r="P16" s="727">
        <v>0</v>
      </c>
      <c r="Q16" s="724">
        <f t="shared" si="0"/>
        <v>0</v>
      </c>
      <c r="R16" s="726" t="s">
        <v>54</v>
      </c>
      <c r="S16" s="748">
        <v>10</v>
      </c>
      <c r="T16" s="748">
        <v>7</v>
      </c>
      <c r="U16" s="749">
        <f>S:S*T:T</f>
        <v>70</v>
      </c>
      <c r="V16" s="726"/>
      <c r="W16" s="688">
        <v>200</v>
      </c>
      <c r="X16" s="747">
        <v>2300</v>
      </c>
      <c r="Y16" s="168">
        <v>1300</v>
      </c>
      <c r="Z16" s="168">
        <v>200</v>
      </c>
      <c r="AA16" s="168">
        <v>100</v>
      </c>
      <c r="AB16" s="168">
        <v>100</v>
      </c>
      <c r="AC16" s="168">
        <v>100</v>
      </c>
      <c r="AD16" s="168">
        <v>100</v>
      </c>
      <c r="AE16" s="769">
        <v>400</v>
      </c>
      <c r="AF16" s="373"/>
      <c r="AG16" s="688">
        <v>200</v>
      </c>
      <c r="AH16" s="373">
        <v>0</v>
      </c>
      <c r="AI16" s="373">
        <f t="shared" si="2"/>
        <v>30</v>
      </c>
      <c r="AJ16" s="373">
        <f t="shared" si="9"/>
        <v>70</v>
      </c>
      <c r="AK16" s="373">
        <v>0</v>
      </c>
      <c r="AL16" s="373">
        <v>0</v>
      </c>
      <c r="AM16" s="373">
        <v>0</v>
      </c>
      <c r="AN16" s="373">
        <f t="shared" si="3"/>
        <v>2600</v>
      </c>
      <c r="AO16" s="778">
        <f t="shared" si="8"/>
        <v>0</v>
      </c>
      <c r="AP16" s="373">
        <f t="shared" si="4"/>
        <v>0</v>
      </c>
      <c r="AQ16" s="373">
        <f t="shared" si="1"/>
        <v>0</v>
      </c>
      <c r="AR16" s="373">
        <v>0</v>
      </c>
      <c r="AS16" s="373">
        <v>0</v>
      </c>
      <c r="AT16" s="373">
        <f t="shared" si="5"/>
        <v>0</v>
      </c>
      <c r="AU16" s="373">
        <f t="shared" si="6"/>
        <v>2600</v>
      </c>
      <c r="AV16" s="594"/>
      <c r="AW16" s="722" t="s">
        <v>72</v>
      </c>
    </row>
    <row r="17" ht="26" customHeight="1" spans="1:49">
      <c r="A17" s="594">
        <f t="shared" si="7"/>
        <v>15</v>
      </c>
      <c r="B17" s="179" t="s">
        <v>1759</v>
      </c>
      <c r="C17" s="722" t="s">
        <v>425</v>
      </c>
      <c r="D17" s="723">
        <v>45028</v>
      </c>
      <c r="E17" s="726" t="s">
        <v>53</v>
      </c>
      <c r="F17" s="727">
        <v>31</v>
      </c>
      <c r="G17" s="727">
        <v>0</v>
      </c>
      <c r="H17" s="727">
        <v>0</v>
      </c>
      <c r="I17" s="727">
        <v>0</v>
      </c>
      <c r="J17" s="727">
        <v>0</v>
      </c>
      <c r="K17" s="727">
        <v>0</v>
      </c>
      <c r="L17" s="727">
        <v>0</v>
      </c>
      <c r="M17" s="739">
        <v>30</v>
      </c>
      <c r="N17" s="727">
        <v>0</v>
      </c>
      <c r="O17" s="727">
        <v>0</v>
      </c>
      <c r="P17" s="727">
        <v>0</v>
      </c>
      <c r="Q17" s="724">
        <f t="shared" si="0"/>
        <v>0</v>
      </c>
      <c r="R17" s="726" t="s">
        <v>54</v>
      </c>
      <c r="S17" s="748">
        <v>10</v>
      </c>
      <c r="T17" s="748">
        <v>7</v>
      </c>
      <c r="U17" s="749">
        <f>S:S*T:T</f>
        <v>70</v>
      </c>
      <c r="V17" s="726" t="s">
        <v>1760</v>
      </c>
      <c r="W17" s="688">
        <v>200</v>
      </c>
      <c r="X17" s="747">
        <v>2400</v>
      </c>
      <c r="Y17" s="501">
        <v>1600</v>
      </c>
      <c r="Z17" s="168">
        <v>300</v>
      </c>
      <c r="AA17" s="168">
        <v>100</v>
      </c>
      <c r="AB17" s="168">
        <v>0</v>
      </c>
      <c r="AC17" s="168">
        <v>0</v>
      </c>
      <c r="AD17" s="168">
        <v>0</v>
      </c>
      <c r="AE17" s="769">
        <v>400</v>
      </c>
      <c r="AF17" s="373"/>
      <c r="AG17" s="688">
        <v>200</v>
      </c>
      <c r="AH17" s="373">
        <v>0</v>
      </c>
      <c r="AI17" s="373">
        <f t="shared" si="2"/>
        <v>30</v>
      </c>
      <c r="AJ17" s="373">
        <f t="shared" si="9"/>
        <v>70</v>
      </c>
      <c r="AK17" s="373">
        <v>0</v>
      </c>
      <c r="AL17" s="373">
        <v>0</v>
      </c>
      <c r="AM17" s="373">
        <v>0</v>
      </c>
      <c r="AN17" s="373">
        <f t="shared" si="3"/>
        <v>2700</v>
      </c>
      <c r="AO17" s="778">
        <f t="shared" si="8"/>
        <v>0</v>
      </c>
      <c r="AP17" s="373">
        <f t="shared" si="4"/>
        <v>0</v>
      </c>
      <c r="AQ17" s="373">
        <f t="shared" si="1"/>
        <v>0</v>
      </c>
      <c r="AR17" s="373">
        <v>0</v>
      </c>
      <c r="AS17" s="373">
        <v>0</v>
      </c>
      <c r="AT17" s="373">
        <f t="shared" si="5"/>
        <v>0</v>
      </c>
      <c r="AU17" s="373">
        <f t="shared" si="6"/>
        <v>2700</v>
      </c>
      <c r="AV17" s="594"/>
      <c r="AW17" s="722" t="s">
        <v>72</v>
      </c>
    </row>
    <row r="18" ht="27" customHeight="1" spans="1:49">
      <c r="A18" s="594">
        <f t="shared" si="7"/>
        <v>16</v>
      </c>
      <c r="B18" s="179" t="s">
        <v>1761</v>
      </c>
      <c r="C18" s="722" t="s">
        <v>425</v>
      </c>
      <c r="D18" s="723">
        <v>45028</v>
      </c>
      <c r="E18" s="726" t="s">
        <v>53</v>
      </c>
      <c r="F18" s="727">
        <v>31</v>
      </c>
      <c r="G18" s="727">
        <v>0</v>
      </c>
      <c r="H18" s="727">
        <v>0</v>
      </c>
      <c r="I18" s="727">
        <v>0</v>
      </c>
      <c r="J18" s="727">
        <v>0</v>
      </c>
      <c r="K18" s="727">
        <v>0</v>
      </c>
      <c r="L18" s="727">
        <v>0</v>
      </c>
      <c r="M18" s="739">
        <v>30</v>
      </c>
      <c r="N18" s="727">
        <v>0</v>
      </c>
      <c r="O18" s="727">
        <v>0</v>
      </c>
      <c r="P18" s="727">
        <v>0</v>
      </c>
      <c r="Q18" s="724">
        <f t="shared" si="0"/>
        <v>0</v>
      </c>
      <c r="R18" s="726" t="s">
        <v>54</v>
      </c>
      <c r="S18" s="748">
        <v>10</v>
      </c>
      <c r="T18" s="748">
        <v>7</v>
      </c>
      <c r="U18" s="749">
        <f>S:S*T:T</f>
        <v>70</v>
      </c>
      <c r="V18" s="726" t="s">
        <v>1762</v>
      </c>
      <c r="W18" s="688">
        <v>200</v>
      </c>
      <c r="X18" s="747">
        <v>2200</v>
      </c>
      <c r="Y18" s="501">
        <v>1300</v>
      </c>
      <c r="Z18" s="168">
        <v>200</v>
      </c>
      <c r="AA18" s="168">
        <v>100</v>
      </c>
      <c r="AB18" s="168">
        <v>100</v>
      </c>
      <c r="AC18" s="168">
        <v>100</v>
      </c>
      <c r="AD18" s="168">
        <v>100</v>
      </c>
      <c r="AE18" s="769">
        <v>300</v>
      </c>
      <c r="AF18" s="373"/>
      <c r="AG18" s="688">
        <v>200</v>
      </c>
      <c r="AH18" s="373">
        <v>0</v>
      </c>
      <c r="AI18" s="373">
        <f t="shared" si="2"/>
        <v>30</v>
      </c>
      <c r="AJ18" s="373">
        <f t="shared" si="9"/>
        <v>70</v>
      </c>
      <c r="AK18" s="373">
        <v>0</v>
      </c>
      <c r="AL18" s="373">
        <v>0</v>
      </c>
      <c r="AM18" s="373">
        <v>0</v>
      </c>
      <c r="AN18" s="373">
        <f t="shared" si="3"/>
        <v>2500</v>
      </c>
      <c r="AO18" s="778">
        <f t="shared" si="8"/>
        <v>0</v>
      </c>
      <c r="AP18" s="373">
        <f t="shared" si="4"/>
        <v>0</v>
      </c>
      <c r="AQ18" s="373">
        <f t="shared" si="1"/>
        <v>0</v>
      </c>
      <c r="AR18" s="373">
        <v>0</v>
      </c>
      <c r="AS18" s="373">
        <v>0</v>
      </c>
      <c r="AT18" s="373">
        <f t="shared" si="5"/>
        <v>0</v>
      </c>
      <c r="AU18" s="373">
        <f t="shared" si="6"/>
        <v>2500</v>
      </c>
      <c r="AV18" s="594"/>
      <c r="AW18" s="722" t="s">
        <v>72</v>
      </c>
    </row>
    <row r="19" ht="29" customHeight="1" spans="1:49">
      <c r="A19" s="594">
        <f t="shared" si="7"/>
        <v>17</v>
      </c>
      <c r="B19" s="179" t="s">
        <v>1763</v>
      </c>
      <c r="C19" s="722" t="s">
        <v>425</v>
      </c>
      <c r="D19" s="723">
        <v>45028</v>
      </c>
      <c r="E19" s="726" t="s">
        <v>53</v>
      </c>
      <c r="F19" s="727">
        <v>31</v>
      </c>
      <c r="G19" s="727">
        <v>0</v>
      </c>
      <c r="H19" s="727">
        <v>0</v>
      </c>
      <c r="I19" s="727">
        <v>0</v>
      </c>
      <c r="J19" s="727">
        <v>0</v>
      </c>
      <c r="K19" s="727">
        <v>0</v>
      </c>
      <c r="L19" s="727">
        <v>0</v>
      </c>
      <c r="M19" s="739">
        <v>30</v>
      </c>
      <c r="N19" s="727">
        <v>0</v>
      </c>
      <c r="O19" s="727">
        <v>0</v>
      </c>
      <c r="P19" s="727">
        <v>0</v>
      </c>
      <c r="Q19" s="724">
        <f t="shared" si="0"/>
        <v>0</v>
      </c>
      <c r="R19" s="726" t="s">
        <v>54</v>
      </c>
      <c r="S19" s="748">
        <v>10</v>
      </c>
      <c r="T19" s="748">
        <v>7</v>
      </c>
      <c r="U19" s="749">
        <f>S:S*T:T</f>
        <v>70</v>
      </c>
      <c r="V19" s="722"/>
      <c r="W19" s="688">
        <v>200</v>
      </c>
      <c r="X19" s="747">
        <v>2000</v>
      </c>
      <c r="Y19" s="168">
        <v>1300</v>
      </c>
      <c r="Z19" s="168">
        <v>200</v>
      </c>
      <c r="AA19" s="168">
        <v>100</v>
      </c>
      <c r="AB19" s="168">
        <v>100</v>
      </c>
      <c r="AC19" s="168">
        <v>0</v>
      </c>
      <c r="AD19" s="168">
        <v>0</v>
      </c>
      <c r="AE19" s="769">
        <v>300</v>
      </c>
      <c r="AF19" s="373"/>
      <c r="AG19" s="688">
        <v>200</v>
      </c>
      <c r="AH19" s="373">
        <v>0</v>
      </c>
      <c r="AI19" s="373">
        <f t="shared" si="2"/>
        <v>30</v>
      </c>
      <c r="AJ19" s="373">
        <f t="shared" si="9"/>
        <v>70</v>
      </c>
      <c r="AK19" s="373">
        <v>0</v>
      </c>
      <c r="AL19" s="373">
        <v>0</v>
      </c>
      <c r="AM19" s="373">
        <v>0</v>
      </c>
      <c r="AN19" s="373">
        <f t="shared" si="3"/>
        <v>2300</v>
      </c>
      <c r="AO19" s="778">
        <f t="shared" si="8"/>
        <v>0</v>
      </c>
      <c r="AP19" s="373">
        <f t="shared" si="4"/>
        <v>0</v>
      </c>
      <c r="AQ19" s="373">
        <f t="shared" si="1"/>
        <v>0</v>
      </c>
      <c r="AR19" s="373">
        <v>0</v>
      </c>
      <c r="AS19" s="373">
        <v>0</v>
      </c>
      <c r="AT19" s="373">
        <f t="shared" si="5"/>
        <v>0</v>
      </c>
      <c r="AU19" s="373">
        <f t="shared" si="6"/>
        <v>2300</v>
      </c>
      <c r="AV19" s="594"/>
      <c r="AW19" s="722" t="s">
        <v>72</v>
      </c>
    </row>
    <row r="20" ht="25" customHeight="1" spans="1:49">
      <c r="A20" s="594">
        <f t="shared" si="7"/>
        <v>18</v>
      </c>
      <c r="B20" s="179" t="s">
        <v>1764</v>
      </c>
      <c r="C20" s="722" t="s">
        <v>546</v>
      </c>
      <c r="D20" s="723">
        <v>45029</v>
      </c>
      <c r="E20" s="726" t="s">
        <v>53</v>
      </c>
      <c r="F20" s="727">
        <v>31</v>
      </c>
      <c r="G20" s="727">
        <v>0</v>
      </c>
      <c r="H20" s="727">
        <v>0</v>
      </c>
      <c r="I20" s="727">
        <v>0</v>
      </c>
      <c r="J20" s="727">
        <v>0</v>
      </c>
      <c r="K20" s="727">
        <v>0</v>
      </c>
      <c r="L20" s="727">
        <v>0</v>
      </c>
      <c r="M20" s="739">
        <v>30</v>
      </c>
      <c r="N20" s="727">
        <v>0</v>
      </c>
      <c r="O20" s="727">
        <v>0</v>
      </c>
      <c r="P20" s="727">
        <v>0</v>
      </c>
      <c r="Q20" s="724">
        <f t="shared" si="0"/>
        <v>0</v>
      </c>
      <c r="R20" s="726" t="s">
        <v>54</v>
      </c>
      <c r="S20" s="748">
        <v>10</v>
      </c>
      <c r="T20" s="748">
        <v>7</v>
      </c>
      <c r="U20" s="749">
        <f>S:S*T:T</f>
        <v>70</v>
      </c>
      <c r="V20" s="722"/>
      <c r="W20" s="688">
        <v>200</v>
      </c>
      <c r="X20" s="747">
        <v>2300</v>
      </c>
      <c r="Y20" s="168">
        <v>1300</v>
      </c>
      <c r="Z20" s="168">
        <v>200</v>
      </c>
      <c r="AA20" s="168">
        <v>100</v>
      </c>
      <c r="AB20" s="168">
        <v>100</v>
      </c>
      <c r="AC20" s="168">
        <v>100</v>
      </c>
      <c r="AD20" s="168">
        <v>100</v>
      </c>
      <c r="AE20" s="769">
        <v>400</v>
      </c>
      <c r="AF20" s="373"/>
      <c r="AG20" s="688">
        <v>200</v>
      </c>
      <c r="AH20" s="373">
        <v>0</v>
      </c>
      <c r="AI20" s="373">
        <f t="shared" si="2"/>
        <v>30</v>
      </c>
      <c r="AJ20" s="373">
        <f t="shared" si="9"/>
        <v>70</v>
      </c>
      <c r="AK20" s="373">
        <v>0</v>
      </c>
      <c r="AL20" s="373">
        <v>0</v>
      </c>
      <c r="AM20" s="373">
        <v>0</v>
      </c>
      <c r="AN20" s="373">
        <f t="shared" si="3"/>
        <v>2600</v>
      </c>
      <c r="AO20" s="778">
        <f t="shared" si="8"/>
        <v>0</v>
      </c>
      <c r="AP20" s="373">
        <f t="shared" si="4"/>
        <v>0</v>
      </c>
      <c r="AQ20" s="373">
        <f t="shared" si="1"/>
        <v>0</v>
      </c>
      <c r="AR20" s="373">
        <v>0</v>
      </c>
      <c r="AS20" s="373">
        <v>0</v>
      </c>
      <c r="AT20" s="373">
        <f t="shared" si="5"/>
        <v>0</v>
      </c>
      <c r="AU20" s="373">
        <f t="shared" si="6"/>
        <v>2600</v>
      </c>
      <c r="AV20" s="594"/>
      <c r="AW20" s="722" t="s">
        <v>72</v>
      </c>
    </row>
    <row r="21" ht="25" customHeight="1" spans="1:49">
      <c r="A21" s="594">
        <f t="shared" si="7"/>
        <v>19</v>
      </c>
      <c r="B21" s="179" t="s">
        <v>1765</v>
      </c>
      <c r="C21" s="722" t="s">
        <v>546</v>
      </c>
      <c r="D21" s="723">
        <v>45034</v>
      </c>
      <c r="E21" s="726" t="s">
        <v>53</v>
      </c>
      <c r="F21" s="727">
        <v>31</v>
      </c>
      <c r="G21" s="727">
        <v>0</v>
      </c>
      <c r="H21" s="727">
        <v>0</v>
      </c>
      <c r="I21" s="727">
        <v>0</v>
      </c>
      <c r="J21" s="727">
        <v>0</v>
      </c>
      <c r="K21" s="727">
        <v>0</v>
      </c>
      <c r="L21" s="727">
        <v>0</v>
      </c>
      <c r="M21" s="739">
        <v>30</v>
      </c>
      <c r="N21" s="727">
        <v>0</v>
      </c>
      <c r="O21" s="727">
        <v>0</v>
      </c>
      <c r="P21" s="727">
        <v>0</v>
      </c>
      <c r="Q21" s="724">
        <f t="shared" si="0"/>
        <v>0</v>
      </c>
      <c r="R21" s="726" t="s">
        <v>54</v>
      </c>
      <c r="S21" s="748">
        <v>10</v>
      </c>
      <c r="T21" s="748">
        <v>7</v>
      </c>
      <c r="U21" s="749">
        <f>S:S*T:T</f>
        <v>70</v>
      </c>
      <c r="V21" s="722"/>
      <c r="W21" s="688">
        <v>200</v>
      </c>
      <c r="X21" s="747">
        <v>2300</v>
      </c>
      <c r="Y21" s="168">
        <v>1300</v>
      </c>
      <c r="Z21" s="168">
        <v>200</v>
      </c>
      <c r="AA21" s="168">
        <v>100</v>
      </c>
      <c r="AB21" s="168">
        <v>100</v>
      </c>
      <c r="AC21" s="168">
        <v>100</v>
      </c>
      <c r="AD21" s="168">
        <v>100</v>
      </c>
      <c r="AE21" s="769">
        <v>400</v>
      </c>
      <c r="AF21" s="373"/>
      <c r="AG21" s="688">
        <v>200</v>
      </c>
      <c r="AH21" s="373">
        <v>0</v>
      </c>
      <c r="AI21" s="373">
        <f t="shared" si="2"/>
        <v>30</v>
      </c>
      <c r="AJ21" s="373">
        <f t="shared" si="9"/>
        <v>70</v>
      </c>
      <c r="AK21" s="373">
        <v>0</v>
      </c>
      <c r="AL21" s="373">
        <v>0</v>
      </c>
      <c r="AM21" s="373">
        <v>0</v>
      </c>
      <c r="AN21" s="373">
        <f t="shared" si="3"/>
        <v>2600</v>
      </c>
      <c r="AO21" s="778">
        <f t="shared" si="8"/>
        <v>0</v>
      </c>
      <c r="AP21" s="373">
        <f t="shared" si="4"/>
        <v>0</v>
      </c>
      <c r="AQ21" s="373">
        <f t="shared" si="1"/>
        <v>0</v>
      </c>
      <c r="AR21" s="373">
        <v>0</v>
      </c>
      <c r="AS21" s="373">
        <v>0</v>
      </c>
      <c r="AT21" s="373">
        <f t="shared" si="5"/>
        <v>0</v>
      </c>
      <c r="AU21" s="373">
        <f t="shared" si="6"/>
        <v>2600</v>
      </c>
      <c r="AV21" s="594"/>
      <c r="AW21" s="722" t="s">
        <v>72</v>
      </c>
    </row>
    <row r="22" ht="25" customHeight="1" spans="1:49">
      <c r="A22" s="594">
        <f t="shared" si="7"/>
        <v>20</v>
      </c>
      <c r="B22" s="179" t="s">
        <v>1766</v>
      </c>
      <c r="C22" s="722" t="s">
        <v>1506</v>
      </c>
      <c r="D22" s="723">
        <v>45028</v>
      </c>
      <c r="E22" s="726" t="s">
        <v>53</v>
      </c>
      <c r="F22" s="727">
        <v>31</v>
      </c>
      <c r="G22" s="727">
        <v>0</v>
      </c>
      <c r="H22" s="727">
        <v>0</v>
      </c>
      <c r="I22" s="727">
        <v>0</v>
      </c>
      <c r="J22" s="727">
        <v>0</v>
      </c>
      <c r="K22" s="727">
        <v>0</v>
      </c>
      <c r="L22" s="727">
        <v>0</v>
      </c>
      <c r="M22" s="739">
        <v>0</v>
      </c>
      <c r="N22" s="727">
        <v>0</v>
      </c>
      <c r="O22" s="727">
        <v>0</v>
      </c>
      <c r="P22" s="727">
        <v>0</v>
      </c>
      <c r="Q22" s="727">
        <v>0</v>
      </c>
      <c r="R22" s="746" t="s">
        <v>1767</v>
      </c>
      <c r="S22" s="722">
        <v>0</v>
      </c>
      <c r="T22" s="748">
        <v>0</v>
      </c>
      <c r="U22" s="722">
        <v>0</v>
      </c>
      <c r="V22" s="722"/>
      <c r="W22" s="688">
        <v>200</v>
      </c>
      <c r="X22" s="747">
        <v>3600</v>
      </c>
      <c r="Y22" s="35">
        <v>1900</v>
      </c>
      <c r="Z22" s="35">
        <v>400</v>
      </c>
      <c r="AA22" s="35">
        <v>300</v>
      </c>
      <c r="AB22" s="35">
        <v>200</v>
      </c>
      <c r="AC22" s="35">
        <v>200</v>
      </c>
      <c r="AD22" s="35">
        <v>200</v>
      </c>
      <c r="AE22" s="770">
        <v>400</v>
      </c>
      <c r="AF22" s="373"/>
      <c r="AG22" s="688">
        <v>200</v>
      </c>
      <c r="AH22" s="373">
        <v>0</v>
      </c>
      <c r="AI22" s="373">
        <f t="shared" si="2"/>
        <v>0</v>
      </c>
      <c r="AJ22" s="373">
        <f t="shared" si="9"/>
        <v>0</v>
      </c>
      <c r="AK22" s="373">
        <v>0</v>
      </c>
      <c r="AL22" s="373">
        <v>0</v>
      </c>
      <c r="AM22" s="373">
        <v>0</v>
      </c>
      <c r="AN22" s="373">
        <f t="shared" si="3"/>
        <v>3800</v>
      </c>
      <c r="AO22" s="778">
        <f t="shared" si="8"/>
        <v>0</v>
      </c>
      <c r="AP22" s="373">
        <f t="shared" si="4"/>
        <v>0</v>
      </c>
      <c r="AQ22" s="373">
        <f t="shared" si="1"/>
        <v>0</v>
      </c>
      <c r="AR22" s="373">
        <v>0</v>
      </c>
      <c r="AS22" s="373">
        <v>360</v>
      </c>
      <c r="AT22" s="373">
        <f t="shared" si="5"/>
        <v>360</v>
      </c>
      <c r="AU22" s="373">
        <f t="shared" si="6"/>
        <v>3440</v>
      </c>
      <c r="AV22" s="594"/>
      <c r="AW22" s="748" t="s">
        <v>1768</v>
      </c>
    </row>
    <row r="23" ht="25" customHeight="1" spans="1:49">
      <c r="A23" s="594">
        <f t="shared" si="7"/>
        <v>21</v>
      </c>
      <c r="B23" s="179" t="s">
        <v>1769</v>
      </c>
      <c r="C23" s="722" t="s">
        <v>425</v>
      </c>
      <c r="D23" s="723">
        <v>45104</v>
      </c>
      <c r="E23" s="726" t="s">
        <v>53</v>
      </c>
      <c r="F23" s="727">
        <v>31</v>
      </c>
      <c r="G23" s="727">
        <v>0</v>
      </c>
      <c r="H23" s="727">
        <v>0</v>
      </c>
      <c r="I23" s="727">
        <v>0</v>
      </c>
      <c r="J23" s="727">
        <v>0</v>
      </c>
      <c r="K23" s="727">
        <v>0</v>
      </c>
      <c r="L23" s="727">
        <v>0</v>
      </c>
      <c r="M23" s="739">
        <v>30</v>
      </c>
      <c r="N23" s="727">
        <v>0</v>
      </c>
      <c r="O23" s="727">
        <v>1</v>
      </c>
      <c r="P23" s="727">
        <v>0</v>
      </c>
      <c r="Q23" s="724">
        <f t="shared" ref="Q23:Q69" si="10">N23+O23-P23</f>
        <v>1</v>
      </c>
      <c r="R23" s="726" t="s">
        <v>1744</v>
      </c>
      <c r="S23" s="748">
        <v>10</v>
      </c>
      <c r="T23" s="748">
        <v>7</v>
      </c>
      <c r="U23" s="749">
        <f>S:S*T:T</f>
        <v>70</v>
      </c>
      <c r="V23" s="726"/>
      <c r="W23" s="688">
        <v>200</v>
      </c>
      <c r="X23" s="751">
        <v>2000</v>
      </c>
      <c r="Y23" s="168">
        <v>1300</v>
      </c>
      <c r="Z23" s="168">
        <v>200</v>
      </c>
      <c r="AA23" s="168">
        <v>100</v>
      </c>
      <c r="AB23" s="168">
        <v>100</v>
      </c>
      <c r="AC23" s="168">
        <v>0</v>
      </c>
      <c r="AD23" s="168">
        <v>0</v>
      </c>
      <c r="AE23" s="769">
        <v>300</v>
      </c>
      <c r="AF23" s="373"/>
      <c r="AG23" s="688">
        <v>200</v>
      </c>
      <c r="AH23" s="373">
        <v>0</v>
      </c>
      <c r="AI23" s="373">
        <f t="shared" si="2"/>
        <v>30</v>
      </c>
      <c r="AJ23" s="373">
        <f t="shared" si="9"/>
        <v>70</v>
      </c>
      <c r="AK23" s="373">
        <v>0</v>
      </c>
      <c r="AL23" s="373">
        <v>0</v>
      </c>
      <c r="AM23" s="373">
        <v>0</v>
      </c>
      <c r="AN23" s="373">
        <f t="shared" si="3"/>
        <v>2300</v>
      </c>
      <c r="AO23" s="778">
        <f t="shared" si="8"/>
        <v>0</v>
      </c>
      <c r="AP23" s="373">
        <f t="shared" si="4"/>
        <v>0</v>
      </c>
      <c r="AQ23" s="373">
        <f t="shared" si="1"/>
        <v>0</v>
      </c>
      <c r="AR23" s="373">
        <v>0</v>
      </c>
      <c r="AS23" s="373">
        <v>0</v>
      </c>
      <c r="AT23" s="373">
        <f t="shared" si="5"/>
        <v>0</v>
      </c>
      <c r="AU23" s="373">
        <f t="shared" si="6"/>
        <v>2300</v>
      </c>
      <c r="AV23" s="594"/>
      <c r="AW23" s="726" t="s">
        <v>1749</v>
      </c>
    </row>
    <row r="24" ht="25" customHeight="1" spans="1:49">
      <c r="A24" s="594">
        <f t="shared" si="7"/>
        <v>22</v>
      </c>
      <c r="B24" s="179" t="s">
        <v>1770</v>
      </c>
      <c r="C24" s="726" t="s">
        <v>583</v>
      </c>
      <c r="D24" s="723">
        <v>45105</v>
      </c>
      <c r="E24" s="726" t="s">
        <v>53</v>
      </c>
      <c r="F24" s="727">
        <v>31</v>
      </c>
      <c r="G24" s="727">
        <v>0</v>
      </c>
      <c r="H24" s="727">
        <v>0</v>
      </c>
      <c r="I24" s="727">
        <v>0</v>
      </c>
      <c r="J24" s="727">
        <v>0</v>
      </c>
      <c r="K24" s="727">
        <v>0</v>
      </c>
      <c r="L24" s="727">
        <v>0</v>
      </c>
      <c r="M24" s="739">
        <v>30</v>
      </c>
      <c r="N24" s="727">
        <v>0</v>
      </c>
      <c r="O24" s="727">
        <v>1</v>
      </c>
      <c r="P24" s="727">
        <v>1</v>
      </c>
      <c r="Q24" s="724">
        <f t="shared" si="10"/>
        <v>0</v>
      </c>
      <c r="R24" s="746" t="s">
        <v>1771</v>
      </c>
      <c r="S24" s="722">
        <v>10</v>
      </c>
      <c r="T24" s="748">
        <v>7</v>
      </c>
      <c r="U24" s="752">
        <f>S:S*T:T</f>
        <v>70</v>
      </c>
      <c r="V24" s="722"/>
      <c r="W24" s="688">
        <v>200</v>
      </c>
      <c r="X24" s="751">
        <v>2500</v>
      </c>
      <c r="Y24" s="168">
        <v>1500</v>
      </c>
      <c r="Z24" s="168">
        <v>200</v>
      </c>
      <c r="AA24" s="168">
        <v>100</v>
      </c>
      <c r="AB24" s="168">
        <v>100</v>
      </c>
      <c r="AC24" s="168">
        <v>200</v>
      </c>
      <c r="AD24" s="168">
        <v>100</v>
      </c>
      <c r="AE24" s="769">
        <v>300</v>
      </c>
      <c r="AF24" s="373"/>
      <c r="AG24" s="688">
        <v>200</v>
      </c>
      <c r="AH24" s="373">
        <v>0</v>
      </c>
      <c r="AI24" s="373">
        <f t="shared" si="2"/>
        <v>30</v>
      </c>
      <c r="AJ24" s="373">
        <f t="shared" si="9"/>
        <v>70</v>
      </c>
      <c r="AK24" s="373">
        <v>0</v>
      </c>
      <c r="AL24" s="373">
        <v>0</v>
      </c>
      <c r="AM24" s="373">
        <v>0</v>
      </c>
      <c r="AN24" s="373">
        <f t="shared" si="3"/>
        <v>2800</v>
      </c>
      <c r="AO24" s="778">
        <f t="shared" si="8"/>
        <v>0</v>
      </c>
      <c r="AP24" s="373">
        <f t="shared" si="4"/>
        <v>0</v>
      </c>
      <c r="AQ24" s="373">
        <f t="shared" si="1"/>
        <v>0</v>
      </c>
      <c r="AR24" s="373">
        <v>0</v>
      </c>
      <c r="AS24" s="373">
        <v>0</v>
      </c>
      <c r="AT24" s="373">
        <f t="shared" si="5"/>
        <v>0</v>
      </c>
      <c r="AU24" s="373">
        <f t="shared" si="6"/>
        <v>2800</v>
      </c>
      <c r="AV24" s="594"/>
      <c r="AW24" s="782" t="s">
        <v>1772</v>
      </c>
    </row>
    <row r="25" ht="25" customHeight="1" spans="1:49">
      <c r="A25" s="594">
        <f t="shared" si="7"/>
        <v>23</v>
      </c>
      <c r="B25" s="179" t="s">
        <v>1773</v>
      </c>
      <c r="C25" s="722" t="s">
        <v>425</v>
      </c>
      <c r="D25" s="723">
        <v>45158</v>
      </c>
      <c r="E25" s="726" t="s">
        <v>53</v>
      </c>
      <c r="F25" s="727">
        <v>31</v>
      </c>
      <c r="G25" s="727">
        <v>0</v>
      </c>
      <c r="H25" s="727">
        <v>0</v>
      </c>
      <c r="I25" s="727">
        <v>0</v>
      </c>
      <c r="J25" s="727">
        <v>0</v>
      </c>
      <c r="K25" s="727">
        <v>0</v>
      </c>
      <c r="L25" s="727">
        <v>0</v>
      </c>
      <c r="M25" s="739">
        <v>30</v>
      </c>
      <c r="N25" s="727">
        <v>0</v>
      </c>
      <c r="O25" s="727">
        <v>1</v>
      </c>
      <c r="P25" s="727">
        <v>0</v>
      </c>
      <c r="Q25" s="724">
        <f t="shared" si="10"/>
        <v>1</v>
      </c>
      <c r="R25" s="726" t="s">
        <v>1744</v>
      </c>
      <c r="S25" s="753">
        <v>10</v>
      </c>
      <c r="T25" s="748">
        <v>7</v>
      </c>
      <c r="U25" s="749">
        <f>S:S*T:T</f>
        <v>70</v>
      </c>
      <c r="V25" s="722"/>
      <c r="W25" s="688">
        <v>200</v>
      </c>
      <c r="X25" s="751">
        <v>2000</v>
      </c>
      <c r="Y25" s="168">
        <v>1300</v>
      </c>
      <c r="Z25" s="168">
        <v>200</v>
      </c>
      <c r="AA25" s="168">
        <v>100</v>
      </c>
      <c r="AB25" s="168">
        <v>100</v>
      </c>
      <c r="AC25" s="168">
        <v>0</v>
      </c>
      <c r="AD25" s="168">
        <v>0</v>
      </c>
      <c r="AE25" s="769">
        <v>300</v>
      </c>
      <c r="AF25" s="373"/>
      <c r="AG25" s="688">
        <v>200</v>
      </c>
      <c r="AH25" s="373">
        <v>0</v>
      </c>
      <c r="AI25" s="373">
        <f t="shared" si="2"/>
        <v>30</v>
      </c>
      <c r="AJ25" s="373">
        <f t="shared" si="9"/>
        <v>70</v>
      </c>
      <c r="AK25" s="373">
        <v>0</v>
      </c>
      <c r="AL25" s="373">
        <v>0</v>
      </c>
      <c r="AM25" s="373">
        <v>0</v>
      </c>
      <c r="AN25" s="373">
        <f t="shared" si="3"/>
        <v>2300</v>
      </c>
      <c r="AO25" s="778">
        <f t="shared" si="8"/>
        <v>0</v>
      </c>
      <c r="AP25" s="373">
        <f t="shared" si="4"/>
        <v>0</v>
      </c>
      <c r="AQ25" s="373">
        <f t="shared" si="1"/>
        <v>0</v>
      </c>
      <c r="AR25" s="373">
        <v>0</v>
      </c>
      <c r="AS25" s="373">
        <v>0</v>
      </c>
      <c r="AT25" s="373">
        <f t="shared" si="5"/>
        <v>0</v>
      </c>
      <c r="AU25" s="373">
        <f t="shared" si="6"/>
        <v>2300</v>
      </c>
      <c r="AV25" s="594"/>
      <c r="AW25" s="726" t="s">
        <v>1745</v>
      </c>
    </row>
    <row r="26" ht="25" customHeight="1" spans="1:49">
      <c r="A26" s="594">
        <f t="shared" si="7"/>
        <v>24</v>
      </c>
      <c r="B26" s="179" t="s">
        <v>1774</v>
      </c>
      <c r="C26" s="722" t="s">
        <v>425</v>
      </c>
      <c r="D26" s="723">
        <v>45162</v>
      </c>
      <c r="E26" s="726" t="s">
        <v>53</v>
      </c>
      <c r="F26" s="727">
        <v>31</v>
      </c>
      <c r="G26" s="727">
        <v>0</v>
      </c>
      <c r="H26" s="727">
        <v>0</v>
      </c>
      <c r="I26" s="727">
        <v>0</v>
      </c>
      <c r="J26" s="727">
        <v>0</v>
      </c>
      <c r="K26" s="727">
        <v>0</v>
      </c>
      <c r="L26" s="727">
        <v>0</v>
      </c>
      <c r="M26" s="739">
        <v>30</v>
      </c>
      <c r="N26" s="727">
        <v>0</v>
      </c>
      <c r="O26" s="727">
        <v>0</v>
      </c>
      <c r="P26" s="727">
        <v>0</v>
      </c>
      <c r="Q26" s="724">
        <f t="shared" si="10"/>
        <v>0</v>
      </c>
      <c r="R26" s="726" t="s">
        <v>54</v>
      </c>
      <c r="S26" s="748">
        <v>10</v>
      </c>
      <c r="T26" s="748">
        <v>7</v>
      </c>
      <c r="U26" s="749">
        <f>S:S*T:T</f>
        <v>70</v>
      </c>
      <c r="V26" s="726" t="s">
        <v>1753</v>
      </c>
      <c r="W26" s="688">
        <v>200</v>
      </c>
      <c r="X26" s="747">
        <v>2400</v>
      </c>
      <c r="Y26" s="501">
        <v>1600</v>
      </c>
      <c r="Z26" s="168">
        <v>300</v>
      </c>
      <c r="AA26" s="168">
        <v>100</v>
      </c>
      <c r="AB26" s="168">
        <v>0</v>
      </c>
      <c r="AC26" s="168">
        <v>0</v>
      </c>
      <c r="AD26" s="168">
        <v>0</v>
      </c>
      <c r="AE26" s="769">
        <v>400</v>
      </c>
      <c r="AF26" s="373"/>
      <c r="AG26" s="688">
        <v>200</v>
      </c>
      <c r="AH26" s="373">
        <v>0</v>
      </c>
      <c r="AI26" s="373">
        <f t="shared" si="2"/>
        <v>30</v>
      </c>
      <c r="AJ26" s="373">
        <f t="shared" si="9"/>
        <v>70</v>
      </c>
      <c r="AK26" s="373">
        <v>0</v>
      </c>
      <c r="AL26" s="373">
        <v>0</v>
      </c>
      <c r="AM26" s="373">
        <v>0</v>
      </c>
      <c r="AN26" s="373">
        <f t="shared" si="3"/>
        <v>2700</v>
      </c>
      <c r="AO26" s="778">
        <f t="shared" si="8"/>
        <v>0</v>
      </c>
      <c r="AP26" s="373">
        <f t="shared" si="4"/>
        <v>0</v>
      </c>
      <c r="AQ26" s="373">
        <f t="shared" si="1"/>
        <v>0</v>
      </c>
      <c r="AR26" s="373">
        <v>0</v>
      </c>
      <c r="AS26" s="373">
        <v>0</v>
      </c>
      <c r="AT26" s="373">
        <f t="shared" si="5"/>
        <v>0</v>
      </c>
      <c r="AU26" s="373">
        <f t="shared" si="6"/>
        <v>2700</v>
      </c>
      <c r="AV26" s="594"/>
      <c r="AW26" s="726" t="s">
        <v>72</v>
      </c>
    </row>
    <row r="27" ht="25" customHeight="1" spans="1:49">
      <c r="A27" s="594">
        <f t="shared" si="7"/>
        <v>25</v>
      </c>
      <c r="B27" s="179" t="s">
        <v>1775</v>
      </c>
      <c r="C27" s="722" t="s">
        <v>546</v>
      </c>
      <c r="D27" s="723">
        <v>45163</v>
      </c>
      <c r="E27" s="726" t="s">
        <v>53</v>
      </c>
      <c r="F27" s="727">
        <v>31</v>
      </c>
      <c r="G27" s="727">
        <v>0</v>
      </c>
      <c r="H27" s="727">
        <v>0</v>
      </c>
      <c r="I27" s="727">
        <v>0</v>
      </c>
      <c r="J27" s="727">
        <v>0</v>
      </c>
      <c r="K27" s="727">
        <v>0</v>
      </c>
      <c r="L27" s="727">
        <v>0</v>
      </c>
      <c r="M27" s="739">
        <v>30</v>
      </c>
      <c r="N27" s="727">
        <v>0</v>
      </c>
      <c r="O27" s="727">
        <v>0</v>
      </c>
      <c r="P27" s="727">
        <v>0</v>
      </c>
      <c r="Q27" s="724">
        <f t="shared" si="10"/>
        <v>0</v>
      </c>
      <c r="R27" s="726" t="s">
        <v>54</v>
      </c>
      <c r="S27" s="748">
        <v>10</v>
      </c>
      <c r="T27" s="748">
        <v>7</v>
      </c>
      <c r="U27" s="749">
        <f>S:S*T:T</f>
        <v>70</v>
      </c>
      <c r="V27" s="722"/>
      <c r="W27" s="688">
        <v>200</v>
      </c>
      <c r="X27" s="747">
        <v>2300</v>
      </c>
      <c r="Y27" s="168">
        <v>1300</v>
      </c>
      <c r="Z27" s="168">
        <v>200</v>
      </c>
      <c r="AA27" s="168">
        <v>100</v>
      </c>
      <c r="AB27" s="168">
        <v>100</v>
      </c>
      <c r="AC27" s="168">
        <v>100</v>
      </c>
      <c r="AD27" s="168">
        <v>100</v>
      </c>
      <c r="AE27" s="769">
        <v>400</v>
      </c>
      <c r="AF27" s="373"/>
      <c r="AG27" s="688">
        <v>200</v>
      </c>
      <c r="AH27" s="373">
        <v>0</v>
      </c>
      <c r="AI27" s="373">
        <f t="shared" si="2"/>
        <v>30</v>
      </c>
      <c r="AJ27" s="373">
        <f t="shared" si="9"/>
        <v>70</v>
      </c>
      <c r="AK27" s="373">
        <v>0</v>
      </c>
      <c r="AL27" s="373">
        <v>0</v>
      </c>
      <c r="AM27" s="373">
        <v>0</v>
      </c>
      <c r="AN27" s="373">
        <f t="shared" si="3"/>
        <v>2600</v>
      </c>
      <c r="AO27" s="778">
        <f t="shared" si="8"/>
        <v>0</v>
      </c>
      <c r="AP27" s="373">
        <f t="shared" si="4"/>
        <v>0</v>
      </c>
      <c r="AQ27" s="373">
        <f t="shared" si="1"/>
        <v>0</v>
      </c>
      <c r="AR27" s="373">
        <v>0</v>
      </c>
      <c r="AS27" s="373">
        <v>0</v>
      </c>
      <c r="AT27" s="373">
        <f t="shared" si="5"/>
        <v>0</v>
      </c>
      <c r="AU27" s="373">
        <f t="shared" si="6"/>
        <v>2600</v>
      </c>
      <c r="AV27" s="594"/>
      <c r="AW27" s="726" t="s">
        <v>72</v>
      </c>
    </row>
    <row r="28" ht="24" customHeight="1" spans="1:49">
      <c r="A28" s="594">
        <f t="shared" si="7"/>
        <v>26</v>
      </c>
      <c r="B28" s="729" t="s">
        <v>1776</v>
      </c>
      <c r="C28" s="722" t="s">
        <v>425</v>
      </c>
      <c r="D28" s="723">
        <v>45237</v>
      </c>
      <c r="E28" s="726" t="s">
        <v>53</v>
      </c>
      <c r="F28" s="727">
        <v>31</v>
      </c>
      <c r="G28" s="727">
        <v>0</v>
      </c>
      <c r="H28" s="727">
        <v>0</v>
      </c>
      <c r="I28" s="727">
        <v>0</v>
      </c>
      <c r="J28" s="727">
        <v>0</v>
      </c>
      <c r="K28" s="727">
        <v>0</v>
      </c>
      <c r="L28" s="727">
        <v>0</v>
      </c>
      <c r="M28" s="739">
        <v>30</v>
      </c>
      <c r="N28" s="727">
        <v>0</v>
      </c>
      <c r="O28" s="727">
        <v>0</v>
      </c>
      <c r="P28" s="727">
        <v>0</v>
      </c>
      <c r="Q28" s="724">
        <f t="shared" si="10"/>
        <v>0</v>
      </c>
      <c r="R28" s="746"/>
      <c r="S28" s="748">
        <v>10</v>
      </c>
      <c r="T28" s="748">
        <v>20</v>
      </c>
      <c r="U28" s="749">
        <f>S:S*T:T</f>
        <v>200</v>
      </c>
      <c r="V28" s="726" t="s">
        <v>1751</v>
      </c>
      <c r="W28" s="688">
        <v>200</v>
      </c>
      <c r="X28" s="747">
        <v>3150</v>
      </c>
      <c r="Y28" s="501">
        <v>1500</v>
      </c>
      <c r="Z28" s="502">
        <v>300</v>
      </c>
      <c r="AA28" s="502">
        <v>300</v>
      </c>
      <c r="AB28" s="502">
        <v>200</v>
      </c>
      <c r="AC28" s="502">
        <v>200</v>
      </c>
      <c r="AD28" s="502">
        <v>200</v>
      </c>
      <c r="AE28" s="767">
        <v>450</v>
      </c>
      <c r="AF28" s="373"/>
      <c r="AG28" s="688">
        <v>200</v>
      </c>
      <c r="AH28" s="373">
        <v>0</v>
      </c>
      <c r="AI28" s="373">
        <f t="shared" si="2"/>
        <v>30</v>
      </c>
      <c r="AJ28" s="373">
        <f t="shared" si="9"/>
        <v>200</v>
      </c>
      <c r="AK28" s="373">
        <v>0</v>
      </c>
      <c r="AL28" s="373">
        <v>0</v>
      </c>
      <c r="AM28" s="373">
        <v>0</v>
      </c>
      <c r="AN28" s="373">
        <f t="shared" si="3"/>
        <v>3580</v>
      </c>
      <c r="AO28" s="778">
        <f t="shared" si="8"/>
        <v>0</v>
      </c>
      <c r="AP28" s="373">
        <f t="shared" si="4"/>
        <v>0</v>
      </c>
      <c r="AQ28" s="373">
        <f t="shared" si="1"/>
        <v>0</v>
      </c>
      <c r="AR28" s="373">
        <v>0</v>
      </c>
      <c r="AS28" s="373">
        <v>0</v>
      </c>
      <c r="AT28" s="373">
        <f t="shared" si="5"/>
        <v>0</v>
      </c>
      <c r="AU28" s="373">
        <f t="shared" si="6"/>
        <v>3580</v>
      </c>
      <c r="AV28" s="594"/>
      <c r="AW28" s="726" t="s">
        <v>72</v>
      </c>
    </row>
    <row r="29" ht="25" customHeight="1" spans="1:49">
      <c r="A29" s="594">
        <f t="shared" ref="A29:A45" si="11">ROW()-2</f>
        <v>27</v>
      </c>
      <c r="B29" s="351" t="s">
        <v>1777</v>
      </c>
      <c r="C29" s="722" t="s">
        <v>1778</v>
      </c>
      <c r="D29" s="723">
        <v>45341</v>
      </c>
      <c r="E29" s="726" t="s">
        <v>53</v>
      </c>
      <c r="F29" s="727">
        <v>31</v>
      </c>
      <c r="G29" s="727">
        <v>0</v>
      </c>
      <c r="H29" s="727">
        <v>0</v>
      </c>
      <c r="I29" s="727">
        <v>0</v>
      </c>
      <c r="J29" s="727">
        <v>0</v>
      </c>
      <c r="K29" s="727">
        <v>0</v>
      </c>
      <c r="L29" s="727">
        <v>0</v>
      </c>
      <c r="M29" s="739">
        <v>30</v>
      </c>
      <c r="N29" s="727">
        <v>0</v>
      </c>
      <c r="O29" s="727">
        <v>0</v>
      </c>
      <c r="P29" s="727">
        <v>0</v>
      </c>
      <c r="Q29" s="724">
        <f t="shared" si="10"/>
        <v>0</v>
      </c>
      <c r="R29" s="726" t="s">
        <v>54</v>
      </c>
      <c r="S29" s="722">
        <v>10</v>
      </c>
      <c r="T29" s="748">
        <v>10</v>
      </c>
      <c r="U29" s="749">
        <f>S:S*T:T</f>
        <v>100</v>
      </c>
      <c r="V29" s="722"/>
      <c r="W29" s="688">
        <v>200</v>
      </c>
      <c r="X29" s="747">
        <v>2100</v>
      </c>
      <c r="Y29" s="168">
        <v>1500</v>
      </c>
      <c r="Z29" s="168">
        <v>200</v>
      </c>
      <c r="AA29" s="168">
        <v>100</v>
      </c>
      <c r="AB29" s="168">
        <v>0</v>
      </c>
      <c r="AC29" s="168">
        <v>0</v>
      </c>
      <c r="AD29" s="168">
        <v>0</v>
      </c>
      <c r="AE29" s="769">
        <v>300</v>
      </c>
      <c r="AF29" s="373"/>
      <c r="AG29" s="688">
        <v>200</v>
      </c>
      <c r="AH29" s="373">
        <v>0</v>
      </c>
      <c r="AI29" s="373">
        <f t="shared" ref="AI29:AI42" si="12">M29</f>
        <v>30</v>
      </c>
      <c r="AJ29" s="373">
        <f t="shared" ref="AJ29:AJ42" si="13">U29</f>
        <v>100</v>
      </c>
      <c r="AK29" s="373">
        <v>0</v>
      </c>
      <c r="AL29" s="373">
        <v>0</v>
      </c>
      <c r="AM29" s="373">
        <v>0</v>
      </c>
      <c r="AN29" s="373">
        <f t="shared" ref="AN29:AN42" si="14">SUM(Y29:AM29)</f>
        <v>2430</v>
      </c>
      <c r="AO29" s="778">
        <f t="shared" ref="AO29:AO47" si="15">I29+J29+L29/2</f>
        <v>0</v>
      </c>
      <c r="AP29" s="373">
        <f t="shared" ref="AP29:AP47" si="16">X29/F29*AO29</f>
        <v>0</v>
      </c>
      <c r="AQ29" s="373">
        <f t="shared" ref="AQ29:AQ47" si="17">G29*2</f>
        <v>0</v>
      </c>
      <c r="AR29" s="373">
        <v>0</v>
      </c>
      <c r="AS29" s="373">
        <v>0</v>
      </c>
      <c r="AT29" s="373">
        <f t="shared" ref="AT29:AT42" si="18">SUM(AP29:AS29)</f>
        <v>0</v>
      </c>
      <c r="AU29" s="373">
        <f t="shared" si="6"/>
        <v>2430</v>
      </c>
      <c r="AV29" s="594"/>
      <c r="AW29" s="726" t="s">
        <v>72</v>
      </c>
    </row>
    <row r="30" ht="25" customHeight="1" spans="1:49">
      <c r="A30" s="594">
        <f t="shared" si="11"/>
        <v>28</v>
      </c>
      <c r="B30" s="353" t="s">
        <v>1779</v>
      </c>
      <c r="C30" s="722" t="s">
        <v>425</v>
      </c>
      <c r="D30" s="723">
        <v>45344</v>
      </c>
      <c r="E30" s="726" t="s">
        <v>53</v>
      </c>
      <c r="F30" s="727">
        <v>31</v>
      </c>
      <c r="G30" s="727">
        <v>0</v>
      </c>
      <c r="H30" s="727">
        <v>0</v>
      </c>
      <c r="I30" s="727">
        <v>0</v>
      </c>
      <c r="J30" s="727">
        <v>0</v>
      </c>
      <c r="K30" s="727">
        <v>0</v>
      </c>
      <c r="L30" s="727">
        <v>0</v>
      </c>
      <c r="M30" s="739">
        <v>30</v>
      </c>
      <c r="N30" s="727">
        <v>0</v>
      </c>
      <c r="O30" s="727">
        <v>0</v>
      </c>
      <c r="P30" s="727">
        <v>0</v>
      </c>
      <c r="Q30" s="724">
        <f t="shared" si="10"/>
        <v>0</v>
      </c>
      <c r="R30" s="726" t="s">
        <v>54</v>
      </c>
      <c r="S30" s="722">
        <v>10</v>
      </c>
      <c r="T30" s="748">
        <v>17</v>
      </c>
      <c r="U30" s="749">
        <f>S:S*T:T</f>
        <v>170</v>
      </c>
      <c r="V30" s="722"/>
      <c r="W30" s="688">
        <v>200</v>
      </c>
      <c r="X30" s="754">
        <v>2000</v>
      </c>
      <c r="Y30" s="168">
        <v>1300</v>
      </c>
      <c r="Z30" s="168">
        <v>200</v>
      </c>
      <c r="AA30" s="168">
        <v>100</v>
      </c>
      <c r="AB30" s="168">
        <v>100</v>
      </c>
      <c r="AC30" s="168">
        <v>0</v>
      </c>
      <c r="AD30" s="168">
        <v>0</v>
      </c>
      <c r="AE30" s="769">
        <v>300</v>
      </c>
      <c r="AF30" s="771"/>
      <c r="AG30" s="688">
        <v>200</v>
      </c>
      <c r="AH30" s="771">
        <v>0</v>
      </c>
      <c r="AI30" s="373">
        <f t="shared" si="12"/>
        <v>30</v>
      </c>
      <c r="AJ30" s="771">
        <f t="shared" si="13"/>
        <v>170</v>
      </c>
      <c r="AK30" s="373">
        <v>0</v>
      </c>
      <c r="AL30" s="373">
        <v>0</v>
      </c>
      <c r="AM30" s="373">
        <v>0</v>
      </c>
      <c r="AN30" s="771">
        <f t="shared" si="14"/>
        <v>2400</v>
      </c>
      <c r="AO30" s="778">
        <f t="shared" si="15"/>
        <v>0</v>
      </c>
      <c r="AP30" s="373">
        <f t="shared" si="16"/>
        <v>0</v>
      </c>
      <c r="AQ30" s="373">
        <f t="shared" si="17"/>
        <v>0</v>
      </c>
      <c r="AR30" s="373">
        <v>0</v>
      </c>
      <c r="AS30" s="373">
        <v>0</v>
      </c>
      <c r="AT30" s="373">
        <f t="shared" si="18"/>
        <v>0</v>
      </c>
      <c r="AU30" s="373">
        <f t="shared" si="6"/>
        <v>2400</v>
      </c>
      <c r="AV30" s="594"/>
      <c r="AW30" s="726" t="s">
        <v>72</v>
      </c>
    </row>
    <row r="31" ht="29" customHeight="1" spans="1:49">
      <c r="A31" s="594">
        <f t="shared" si="11"/>
        <v>29</v>
      </c>
      <c r="B31" s="730" t="s">
        <v>1780</v>
      </c>
      <c r="C31" s="722" t="s">
        <v>425</v>
      </c>
      <c r="D31" s="723">
        <v>45348</v>
      </c>
      <c r="E31" s="726" t="s">
        <v>53</v>
      </c>
      <c r="F31" s="727">
        <v>31</v>
      </c>
      <c r="G31" s="727">
        <v>0</v>
      </c>
      <c r="H31" s="727">
        <v>0</v>
      </c>
      <c r="I31" s="727">
        <v>0</v>
      </c>
      <c r="J31" s="727">
        <v>0</v>
      </c>
      <c r="K31" s="727">
        <v>0</v>
      </c>
      <c r="L31" s="727">
        <v>0</v>
      </c>
      <c r="M31" s="739">
        <v>30</v>
      </c>
      <c r="N31" s="727">
        <v>0</v>
      </c>
      <c r="O31" s="727">
        <v>1</v>
      </c>
      <c r="P31" s="727">
        <v>0</v>
      </c>
      <c r="Q31" s="724">
        <f t="shared" si="10"/>
        <v>1</v>
      </c>
      <c r="R31" s="726" t="s">
        <v>1744</v>
      </c>
      <c r="S31" s="722">
        <v>10</v>
      </c>
      <c r="T31" s="748">
        <v>7</v>
      </c>
      <c r="U31" s="749">
        <f>S:S*T:T</f>
        <v>70</v>
      </c>
      <c r="V31" s="351"/>
      <c r="W31" s="688">
        <v>200</v>
      </c>
      <c r="X31" s="754">
        <v>2000</v>
      </c>
      <c r="Y31" s="168">
        <v>1300</v>
      </c>
      <c r="Z31" s="168">
        <v>200</v>
      </c>
      <c r="AA31" s="168">
        <v>100</v>
      </c>
      <c r="AB31" s="168">
        <v>100</v>
      </c>
      <c r="AC31" s="168">
        <v>0</v>
      </c>
      <c r="AD31" s="168">
        <v>0</v>
      </c>
      <c r="AE31" s="769">
        <v>300</v>
      </c>
      <c r="AF31" s="362"/>
      <c r="AG31" s="688">
        <v>200</v>
      </c>
      <c r="AH31" s="373">
        <v>0</v>
      </c>
      <c r="AI31" s="373">
        <f t="shared" si="12"/>
        <v>30</v>
      </c>
      <c r="AJ31" s="373">
        <f t="shared" si="13"/>
        <v>70</v>
      </c>
      <c r="AK31" s="373">
        <v>0</v>
      </c>
      <c r="AL31" s="373">
        <v>0</v>
      </c>
      <c r="AM31" s="373">
        <v>0</v>
      </c>
      <c r="AN31" s="373">
        <f t="shared" si="14"/>
        <v>2300</v>
      </c>
      <c r="AO31" s="778">
        <f t="shared" si="15"/>
        <v>0</v>
      </c>
      <c r="AP31" s="373">
        <f t="shared" si="16"/>
        <v>0</v>
      </c>
      <c r="AQ31" s="373">
        <f t="shared" si="17"/>
        <v>0</v>
      </c>
      <c r="AR31" s="373">
        <v>0</v>
      </c>
      <c r="AS31" s="373">
        <v>0</v>
      </c>
      <c r="AT31" s="373">
        <f t="shared" si="18"/>
        <v>0</v>
      </c>
      <c r="AU31" s="373">
        <f t="shared" si="6"/>
        <v>2300</v>
      </c>
      <c r="AW31" s="726" t="s">
        <v>1781</v>
      </c>
    </row>
    <row r="32" ht="25" customHeight="1" spans="1:49">
      <c r="A32" s="594">
        <f t="shared" si="11"/>
        <v>30</v>
      </c>
      <c r="B32" s="731" t="s">
        <v>1782</v>
      </c>
      <c r="C32" s="722" t="s">
        <v>425</v>
      </c>
      <c r="D32" s="723">
        <v>45351</v>
      </c>
      <c r="E32" s="726" t="s">
        <v>53</v>
      </c>
      <c r="F32" s="727">
        <v>31</v>
      </c>
      <c r="G32" s="727">
        <v>0</v>
      </c>
      <c r="H32" s="727">
        <v>0</v>
      </c>
      <c r="I32" s="727">
        <v>0</v>
      </c>
      <c r="J32" s="727">
        <v>0</v>
      </c>
      <c r="K32" s="727">
        <v>0</v>
      </c>
      <c r="L32" s="727">
        <v>0</v>
      </c>
      <c r="M32" s="739">
        <v>30</v>
      </c>
      <c r="N32" s="727">
        <v>0</v>
      </c>
      <c r="O32" s="727">
        <v>0</v>
      </c>
      <c r="P32" s="727">
        <v>0</v>
      </c>
      <c r="Q32" s="724">
        <f t="shared" si="10"/>
        <v>0</v>
      </c>
      <c r="R32" s="726" t="s">
        <v>54</v>
      </c>
      <c r="S32" s="722">
        <v>10</v>
      </c>
      <c r="T32" s="748">
        <v>17</v>
      </c>
      <c r="U32" s="749">
        <f>S:S*T:T</f>
        <v>170</v>
      </c>
      <c r="V32" s="755"/>
      <c r="W32" s="688">
        <v>200</v>
      </c>
      <c r="X32" s="747">
        <v>2000</v>
      </c>
      <c r="Y32" s="168">
        <v>1300</v>
      </c>
      <c r="Z32" s="168">
        <v>200</v>
      </c>
      <c r="AA32" s="168">
        <v>100</v>
      </c>
      <c r="AB32" s="168">
        <v>100</v>
      </c>
      <c r="AC32" s="168">
        <v>0</v>
      </c>
      <c r="AD32" s="168">
        <v>0</v>
      </c>
      <c r="AE32" s="769">
        <v>300</v>
      </c>
      <c r="AF32" s="362"/>
      <c r="AG32" s="688">
        <v>200</v>
      </c>
      <c r="AH32" s="773">
        <v>0</v>
      </c>
      <c r="AI32" s="773">
        <f t="shared" si="12"/>
        <v>30</v>
      </c>
      <c r="AJ32" s="773">
        <f t="shared" si="13"/>
        <v>170</v>
      </c>
      <c r="AK32" s="373">
        <v>0</v>
      </c>
      <c r="AL32" s="373">
        <v>0</v>
      </c>
      <c r="AM32" s="373">
        <v>0</v>
      </c>
      <c r="AN32" s="773">
        <f t="shared" si="14"/>
        <v>2400</v>
      </c>
      <c r="AO32" s="778">
        <f t="shared" si="15"/>
        <v>0</v>
      </c>
      <c r="AP32" s="373">
        <f t="shared" si="16"/>
        <v>0</v>
      </c>
      <c r="AQ32" s="373">
        <f t="shared" si="17"/>
        <v>0</v>
      </c>
      <c r="AR32" s="373">
        <v>0</v>
      </c>
      <c r="AS32" s="373">
        <v>0</v>
      </c>
      <c r="AT32" s="373">
        <f t="shared" si="18"/>
        <v>0</v>
      </c>
      <c r="AU32" s="373">
        <f t="shared" si="6"/>
        <v>2400</v>
      </c>
      <c r="AV32" s="594"/>
      <c r="AW32" s="726" t="s">
        <v>72</v>
      </c>
    </row>
    <row r="33" ht="25" customHeight="1" spans="1:49">
      <c r="A33" s="594">
        <f t="shared" si="11"/>
        <v>31</v>
      </c>
      <c r="B33" s="732" t="s">
        <v>1783</v>
      </c>
      <c r="C33" s="722" t="s">
        <v>425</v>
      </c>
      <c r="D33" s="723">
        <v>45355</v>
      </c>
      <c r="E33" s="726" t="s">
        <v>53</v>
      </c>
      <c r="F33" s="727">
        <v>31</v>
      </c>
      <c r="G33" s="727">
        <v>0</v>
      </c>
      <c r="H33" s="727">
        <v>0</v>
      </c>
      <c r="I33" s="727">
        <v>0</v>
      </c>
      <c r="J33" s="727">
        <v>0</v>
      </c>
      <c r="K33" s="727">
        <v>0</v>
      </c>
      <c r="L33" s="727">
        <v>0</v>
      </c>
      <c r="M33" s="739">
        <v>30</v>
      </c>
      <c r="N33" s="727">
        <v>0</v>
      </c>
      <c r="O33" s="727">
        <v>0</v>
      </c>
      <c r="P33" s="727">
        <v>0</v>
      </c>
      <c r="Q33" s="724">
        <f t="shared" si="10"/>
        <v>0</v>
      </c>
      <c r="R33" s="726" t="s">
        <v>54</v>
      </c>
      <c r="S33" s="722">
        <v>10</v>
      </c>
      <c r="T33" s="748">
        <v>7</v>
      </c>
      <c r="U33" s="749">
        <f>S:S*T:T</f>
        <v>70</v>
      </c>
      <c r="V33" s="755"/>
      <c r="W33" s="688">
        <v>200</v>
      </c>
      <c r="X33" s="751">
        <v>2000</v>
      </c>
      <c r="Y33" s="168">
        <v>1300</v>
      </c>
      <c r="Z33" s="168">
        <v>200</v>
      </c>
      <c r="AA33" s="168">
        <v>100</v>
      </c>
      <c r="AB33" s="168">
        <v>100</v>
      </c>
      <c r="AC33" s="168">
        <v>0</v>
      </c>
      <c r="AD33" s="168">
        <v>0</v>
      </c>
      <c r="AE33" s="769">
        <v>300</v>
      </c>
      <c r="AF33" s="373"/>
      <c r="AG33" s="688">
        <v>200</v>
      </c>
      <c r="AH33" s="373">
        <v>0</v>
      </c>
      <c r="AI33" s="373">
        <f t="shared" si="12"/>
        <v>30</v>
      </c>
      <c r="AJ33" s="373">
        <f t="shared" si="13"/>
        <v>70</v>
      </c>
      <c r="AK33" s="373">
        <v>0</v>
      </c>
      <c r="AL33" s="373">
        <v>0</v>
      </c>
      <c r="AM33" s="373">
        <v>0</v>
      </c>
      <c r="AN33" s="373">
        <f t="shared" si="14"/>
        <v>2300</v>
      </c>
      <c r="AO33" s="778">
        <f t="shared" si="15"/>
        <v>0</v>
      </c>
      <c r="AP33" s="373">
        <f t="shared" si="16"/>
        <v>0</v>
      </c>
      <c r="AQ33" s="373">
        <f t="shared" si="17"/>
        <v>0</v>
      </c>
      <c r="AR33" s="373">
        <v>0</v>
      </c>
      <c r="AS33" s="373">
        <v>0</v>
      </c>
      <c r="AT33" s="373">
        <f t="shared" si="18"/>
        <v>0</v>
      </c>
      <c r="AU33" s="373">
        <f t="shared" si="6"/>
        <v>2300</v>
      </c>
      <c r="AV33" s="594"/>
      <c r="AW33" s="726" t="s">
        <v>72</v>
      </c>
    </row>
    <row r="34" ht="25" customHeight="1" spans="1:49">
      <c r="A34" s="594">
        <f t="shared" si="11"/>
        <v>32</v>
      </c>
      <c r="B34" s="732" t="s">
        <v>1784</v>
      </c>
      <c r="C34" s="722" t="s">
        <v>425</v>
      </c>
      <c r="D34" s="723">
        <v>45363</v>
      </c>
      <c r="E34" s="726" t="s">
        <v>53</v>
      </c>
      <c r="F34" s="727">
        <v>31</v>
      </c>
      <c r="G34" s="727">
        <v>0</v>
      </c>
      <c r="H34" s="727">
        <v>0</v>
      </c>
      <c r="I34" s="727">
        <v>0.5</v>
      </c>
      <c r="J34" s="727">
        <v>0</v>
      </c>
      <c r="K34" s="727">
        <v>0</v>
      </c>
      <c r="L34" s="727">
        <v>0</v>
      </c>
      <c r="M34" s="739">
        <v>0</v>
      </c>
      <c r="N34" s="727">
        <v>0</v>
      </c>
      <c r="O34" s="727">
        <v>0</v>
      </c>
      <c r="P34" s="727">
        <v>0</v>
      </c>
      <c r="Q34" s="724">
        <f t="shared" si="10"/>
        <v>0</v>
      </c>
      <c r="R34" s="746" t="s">
        <v>1785</v>
      </c>
      <c r="S34" s="722">
        <v>10</v>
      </c>
      <c r="T34" s="748">
        <v>7</v>
      </c>
      <c r="U34" s="749">
        <f>S:S*T:T</f>
        <v>70</v>
      </c>
      <c r="V34" s="756"/>
      <c r="W34" s="688">
        <v>200</v>
      </c>
      <c r="X34" s="751">
        <v>2000</v>
      </c>
      <c r="Y34" s="168">
        <v>1300</v>
      </c>
      <c r="Z34" s="168">
        <v>200</v>
      </c>
      <c r="AA34" s="168">
        <v>100</v>
      </c>
      <c r="AB34" s="168">
        <v>100</v>
      </c>
      <c r="AC34" s="168">
        <v>0</v>
      </c>
      <c r="AD34" s="168">
        <v>0</v>
      </c>
      <c r="AE34" s="769">
        <v>300</v>
      </c>
      <c r="AF34" s="373"/>
      <c r="AG34" s="688">
        <v>200</v>
      </c>
      <c r="AH34" s="373">
        <v>0</v>
      </c>
      <c r="AI34" s="373">
        <f t="shared" si="12"/>
        <v>0</v>
      </c>
      <c r="AJ34" s="373">
        <f t="shared" si="13"/>
        <v>70</v>
      </c>
      <c r="AK34" s="373">
        <v>0</v>
      </c>
      <c r="AL34" s="373">
        <v>0</v>
      </c>
      <c r="AM34" s="373">
        <v>0</v>
      </c>
      <c r="AN34" s="373">
        <f t="shared" si="14"/>
        <v>2270</v>
      </c>
      <c r="AO34" s="778">
        <f t="shared" si="15"/>
        <v>0.5</v>
      </c>
      <c r="AP34" s="373">
        <f t="shared" si="16"/>
        <v>32.258064516129</v>
      </c>
      <c r="AQ34" s="373">
        <f t="shared" si="17"/>
        <v>0</v>
      </c>
      <c r="AR34" s="373">
        <v>0</v>
      </c>
      <c r="AS34" s="373">
        <v>0</v>
      </c>
      <c r="AT34" s="373">
        <f t="shared" si="18"/>
        <v>32.258064516129</v>
      </c>
      <c r="AU34" s="373">
        <f t="shared" si="6"/>
        <v>2237.74193548387</v>
      </c>
      <c r="AV34" s="594"/>
      <c r="AW34" s="782" t="s">
        <v>1786</v>
      </c>
    </row>
    <row r="35" ht="25" customHeight="1" spans="1:49">
      <c r="A35" s="594">
        <f t="shared" si="11"/>
        <v>33</v>
      </c>
      <c r="B35" s="732" t="s">
        <v>1787</v>
      </c>
      <c r="C35" s="722" t="s">
        <v>425</v>
      </c>
      <c r="D35" s="723">
        <v>45368</v>
      </c>
      <c r="E35" s="726" t="s">
        <v>53</v>
      </c>
      <c r="F35" s="727">
        <v>31</v>
      </c>
      <c r="G35" s="727">
        <v>0</v>
      </c>
      <c r="H35" s="727">
        <v>0</v>
      </c>
      <c r="I35" s="727">
        <v>0</v>
      </c>
      <c r="J35" s="727">
        <v>0</v>
      </c>
      <c r="K35" s="727">
        <v>0</v>
      </c>
      <c r="L35" s="727">
        <v>0</v>
      </c>
      <c r="M35" s="739">
        <v>30</v>
      </c>
      <c r="N35" s="727">
        <v>0</v>
      </c>
      <c r="O35" s="727">
        <v>0</v>
      </c>
      <c r="P35" s="727">
        <v>0</v>
      </c>
      <c r="Q35" s="724">
        <f t="shared" si="10"/>
        <v>0</v>
      </c>
      <c r="R35" s="746" t="s">
        <v>54</v>
      </c>
      <c r="S35" s="748">
        <v>10</v>
      </c>
      <c r="T35" s="748">
        <v>17</v>
      </c>
      <c r="U35" s="749">
        <f>S:S*T:T</f>
        <v>170</v>
      </c>
      <c r="V35" s="726" t="s">
        <v>1751</v>
      </c>
      <c r="W35" s="688">
        <v>200</v>
      </c>
      <c r="X35" s="747">
        <v>3150</v>
      </c>
      <c r="Y35" s="501">
        <v>1500</v>
      </c>
      <c r="Z35" s="502">
        <v>300</v>
      </c>
      <c r="AA35" s="502">
        <v>300</v>
      </c>
      <c r="AB35" s="502">
        <v>200</v>
      </c>
      <c r="AC35" s="502">
        <v>200</v>
      </c>
      <c r="AD35" s="502">
        <v>200</v>
      </c>
      <c r="AE35" s="767">
        <v>450</v>
      </c>
      <c r="AF35" s="373"/>
      <c r="AG35" s="688">
        <v>200</v>
      </c>
      <c r="AH35" s="373">
        <v>0</v>
      </c>
      <c r="AI35" s="373">
        <f t="shared" si="12"/>
        <v>30</v>
      </c>
      <c r="AJ35" s="373">
        <f t="shared" si="13"/>
        <v>170</v>
      </c>
      <c r="AK35" s="373">
        <v>0</v>
      </c>
      <c r="AL35" s="373">
        <v>0</v>
      </c>
      <c r="AM35" s="373">
        <v>0</v>
      </c>
      <c r="AN35" s="373">
        <f t="shared" si="14"/>
        <v>3550</v>
      </c>
      <c r="AO35" s="778">
        <f t="shared" si="15"/>
        <v>0</v>
      </c>
      <c r="AP35" s="373">
        <f t="shared" si="16"/>
        <v>0</v>
      </c>
      <c r="AQ35" s="373">
        <f t="shared" si="17"/>
        <v>0</v>
      </c>
      <c r="AR35" s="373">
        <v>0</v>
      </c>
      <c r="AS35" s="373">
        <v>0</v>
      </c>
      <c r="AT35" s="373">
        <f t="shared" si="18"/>
        <v>0</v>
      </c>
      <c r="AU35" s="373">
        <f t="shared" si="6"/>
        <v>3550</v>
      </c>
      <c r="AV35" s="594"/>
      <c r="AW35" s="782" t="s">
        <v>72</v>
      </c>
    </row>
    <row r="36" ht="25" customHeight="1" spans="1:49">
      <c r="A36" s="594">
        <f t="shared" si="11"/>
        <v>34</v>
      </c>
      <c r="B36" s="732" t="s">
        <v>1788</v>
      </c>
      <c r="C36" s="722" t="s">
        <v>425</v>
      </c>
      <c r="D36" s="723">
        <v>45380</v>
      </c>
      <c r="E36" s="726" t="s">
        <v>53</v>
      </c>
      <c r="F36" s="727">
        <v>31</v>
      </c>
      <c r="G36" s="727">
        <v>0</v>
      </c>
      <c r="H36" s="727">
        <v>0</v>
      </c>
      <c r="I36" s="727">
        <v>0</v>
      </c>
      <c r="J36" s="727">
        <v>0</v>
      </c>
      <c r="K36" s="727">
        <v>0</v>
      </c>
      <c r="L36" s="727">
        <v>0</v>
      </c>
      <c r="M36" s="739">
        <v>30</v>
      </c>
      <c r="N36" s="727">
        <v>0</v>
      </c>
      <c r="O36" s="727">
        <v>0</v>
      </c>
      <c r="P36" s="727">
        <v>0</v>
      </c>
      <c r="Q36" s="724">
        <f t="shared" si="10"/>
        <v>0</v>
      </c>
      <c r="R36" s="726" t="s">
        <v>54</v>
      </c>
      <c r="S36" s="722">
        <v>10</v>
      </c>
      <c r="T36" s="748">
        <v>7</v>
      </c>
      <c r="U36" s="749">
        <f>S:S*T:T</f>
        <v>70</v>
      </c>
      <c r="V36" s="755"/>
      <c r="W36" s="688">
        <v>200</v>
      </c>
      <c r="X36" s="751">
        <v>2000</v>
      </c>
      <c r="Y36" s="168">
        <v>1300</v>
      </c>
      <c r="Z36" s="168">
        <v>200</v>
      </c>
      <c r="AA36" s="168">
        <v>100</v>
      </c>
      <c r="AB36" s="168">
        <v>100</v>
      </c>
      <c r="AC36" s="168">
        <v>0</v>
      </c>
      <c r="AD36" s="168">
        <v>0</v>
      </c>
      <c r="AE36" s="769">
        <v>300</v>
      </c>
      <c r="AF36" s="373"/>
      <c r="AG36" s="688">
        <v>200</v>
      </c>
      <c r="AH36" s="373">
        <v>0</v>
      </c>
      <c r="AI36" s="373">
        <f t="shared" si="12"/>
        <v>30</v>
      </c>
      <c r="AJ36" s="373">
        <f t="shared" si="13"/>
        <v>70</v>
      </c>
      <c r="AK36" s="373">
        <v>0</v>
      </c>
      <c r="AL36" s="373">
        <v>0</v>
      </c>
      <c r="AM36" s="373">
        <v>0</v>
      </c>
      <c r="AN36" s="373">
        <f t="shared" si="14"/>
        <v>2300</v>
      </c>
      <c r="AO36" s="778">
        <f t="shared" si="15"/>
        <v>0</v>
      </c>
      <c r="AP36" s="373">
        <f t="shared" si="16"/>
        <v>0</v>
      </c>
      <c r="AQ36" s="373">
        <f t="shared" si="17"/>
        <v>0</v>
      </c>
      <c r="AR36" s="373">
        <v>0</v>
      </c>
      <c r="AS36" s="373">
        <v>0</v>
      </c>
      <c r="AT36" s="373">
        <f t="shared" si="18"/>
        <v>0</v>
      </c>
      <c r="AU36" s="373">
        <f t="shared" si="6"/>
        <v>2300</v>
      </c>
      <c r="AV36" s="594"/>
      <c r="AW36" s="726" t="s">
        <v>72</v>
      </c>
    </row>
    <row r="37" ht="25" customHeight="1" spans="1:49">
      <c r="A37" s="594">
        <f t="shared" si="11"/>
        <v>35</v>
      </c>
      <c r="B37" s="732" t="s">
        <v>1789</v>
      </c>
      <c r="C37" s="722" t="s">
        <v>425</v>
      </c>
      <c r="D37" s="723">
        <v>45389</v>
      </c>
      <c r="E37" s="726" t="s">
        <v>53</v>
      </c>
      <c r="F37" s="727">
        <v>31</v>
      </c>
      <c r="G37" s="727">
        <v>0</v>
      </c>
      <c r="H37" s="727">
        <v>0</v>
      </c>
      <c r="I37" s="727">
        <v>0</v>
      </c>
      <c r="J37" s="727">
        <v>0</v>
      </c>
      <c r="K37" s="727">
        <v>0</v>
      </c>
      <c r="L37" s="727">
        <v>0</v>
      </c>
      <c r="M37" s="739">
        <v>30</v>
      </c>
      <c r="N37" s="727">
        <v>0</v>
      </c>
      <c r="O37" s="727">
        <v>0</v>
      </c>
      <c r="P37" s="727">
        <v>0</v>
      </c>
      <c r="Q37" s="724">
        <f t="shared" si="10"/>
        <v>0</v>
      </c>
      <c r="R37" s="726" t="s">
        <v>54</v>
      </c>
      <c r="S37" s="722">
        <v>10</v>
      </c>
      <c r="T37" s="748">
        <v>7</v>
      </c>
      <c r="U37" s="749">
        <f>S:S*T:T</f>
        <v>70</v>
      </c>
      <c r="V37" s="755"/>
      <c r="W37" s="688">
        <v>200</v>
      </c>
      <c r="X37" s="754">
        <v>2000</v>
      </c>
      <c r="Y37" s="168">
        <v>1300</v>
      </c>
      <c r="Z37" s="168">
        <v>200</v>
      </c>
      <c r="AA37" s="168">
        <v>100</v>
      </c>
      <c r="AB37" s="168">
        <v>100</v>
      </c>
      <c r="AC37" s="168">
        <v>0</v>
      </c>
      <c r="AD37" s="168">
        <v>0</v>
      </c>
      <c r="AE37" s="769">
        <v>300</v>
      </c>
      <c r="AF37" s="373"/>
      <c r="AG37" s="688">
        <v>200</v>
      </c>
      <c r="AH37" s="774">
        <v>0</v>
      </c>
      <c r="AI37" s="774">
        <f t="shared" si="12"/>
        <v>30</v>
      </c>
      <c r="AJ37" s="774">
        <f t="shared" si="13"/>
        <v>70</v>
      </c>
      <c r="AK37" s="774">
        <v>0</v>
      </c>
      <c r="AL37" s="774">
        <v>0</v>
      </c>
      <c r="AM37" s="774">
        <v>0</v>
      </c>
      <c r="AN37" s="774">
        <f t="shared" si="14"/>
        <v>2300</v>
      </c>
      <c r="AO37" s="778">
        <f t="shared" si="15"/>
        <v>0</v>
      </c>
      <c r="AP37" s="373">
        <f t="shared" si="16"/>
        <v>0</v>
      </c>
      <c r="AQ37" s="373">
        <f t="shared" si="17"/>
        <v>0</v>
      </c>
      <c r="AR37" s="774">
        <v>0</v>
      </c>
      <c r="AS37" s="373">
        <v>0</v>
      </c>
      <c r="AT37" s="774">
        <f t="shared" si="18"/>
        <v>0</v>
      </c>
      <c r="AU37" s="373">
        <f t="shared" si="6"/>
        <v>2300</v>
      </c>
      <c r="AV37" s="594"/>
      <c r="AW37" s="726" t="s">
        <v>72</v>
      </c>
    </row>
    <row r="38" ht="25" customHeight="1" spans="1:49">
      <c r="A38" s="594">
        <f t="shared" si="11"/>
        <v>36</v>
      </c>
      <c r="B38" s="732" t="s">
        <v>1790</v>
      </c>
      <c r="C38" s="722" t="s">
        <v>425</v>
      </c>
      <c r="D38" s="723">
        <v>45427</v>
      </c>
      <c r="E38" s="726" t="s">
        <v>53</v>
      </c>
      <c r="F38" s="727">
        <v>31</v>
      </c>
      <c r="G38" s="727">
        <v>0</v>
      </c>
      <c r="H38" s="727">
        <v>0</v>
      </c>
      <c r="I38" s="727">
        <v>0</v>
      </c>
      <c r="J38" s="727">
        <v>0</v>
      </c>
      <c r="K38" s="727">
        <v>0</v>
      </c>
      <c r="L38" s="727">
        <v>0</v>
      </c>
      <c r="M38" s="739">
        <v>30</v>
      </c>
      <c r="N38" s="727">
        <v>0</v>
      </c>
      <c r="O38" s="727">
        <v>1</v>
      </c>
      <c r="P38" s="727">
        <v>1</v>
      </c>
      <c r="Q38" s="724">
        <f t="shared" si="10"/>
        <v>0</v>
      </c>
      <c r="R38" s="726" t="s">
        <v>1791</v>
      </c>
      <c r="S38" s="722">
        <v>10</v>
      </c>
      <c r="T38" s="748">
        <v>7</v>
      </c>
      <c r="U38" s="749">
        <f>S:S*T:T</f>
        <v>70</v>
      </c>
      <c r="V38" s="726" t="s">
        <v>1760</v>
      </c>
      <c r="W38" s="688">
        <v>200</v>
      </c>
      <c r="X38" s="747">
        <v>2400</v>
      </c>
      <c r="Y38" s="501">
        <v>1600</v>
      </c>
      <c r="Z38" s="168">
        <v>300</v>
      </c>
      <c r="AA38" s="168">
        <v>100</v>
      </c>
      <c r="AB38" s="168">
        <v>0</v>
      </c>
      <c r="AC38" s="168">
        <v>0</v>
      </c>
      <c r="AD38" s="168">
        <v>0</v>
      </c>
      <c r="AE38" s="769">
        <v>400</v>
      </c>
      <c r="AF38" s="373"/>
      <c r="AG38" s="688">
        <v>200</v>
      </c>
      <c r="AH38" s="373">
        <v>0</v>
      </c>
      <c r="AI38" s="373">
        <f t="shared" si="12"/>
        <v>30</v>
      </c>
      <c r="AJ38" s="373">
        <f t="shared" si="13"/>
        <v>70</v>
      </c>
      <c r="AK38" s="373">
        <v>0</v>
      </c>
      <c r="AL38" s="373">
        <v>0</v>
      </c>
      <c r="AM38" s="373">
        <v>0</v>
      </c>
      <c r="AN38" s="373">
        <f t="shared" si="14"/>
        <v>2700</v>
      </c>
      <c r="AO38" s="778">
        <f t="shared" si="15"/>
        <v>0</v>
      </c>
      <c r="AP38" s="373">
        <f t="shared" si="16"/>
        <v>0</v>
      </c>
      <c r="AQ38" s="373">
        <f t="shared" si="17"/>
        <v>0</v>
      </c>
      <c r="AR38" s="373">
        <v>0</v>
      </c>
      <c r="AS38" s="373">
        <v>0</v>
      </c>
      <c r="AT38" s="373">
        <f t="shared" si="18"/>
        <v>0</v>
      </c>
      <c r="AU38" s="373">
        <f t="shared" si="6"/>
        <v>2700</v>
      </c>
      <c r="AV38" s="594"/>
      <c r="AW38" s="726" t="s">
        <v>1792</v>
      </c>
    </row>
    <row r="39" ht="25" customHeight="1" spans="1:49">
      <c r="A39" s="594">
        <f t="shared" si="11"/>
        <v>37</v>
      </c>
      <c r="B39" s="732" t="s">
        <v>1793</v>
      </c>
      <c r="C39" s="722" t="s">
        <v>425</v>
      </c>
      <c r="D39" s="723">
        <v>45431</v>
      </c>
      <c r="E39" s="726" t="s">
        <v>53</v>
      </c>
      <c r="F39" s="727">
        <v>31</v>
      </c>
      <c r="G39" s="727">
        <v>0</v>
      </c>
      <c r="H39" s="727">
        <v>0</v>
      </c>
      <c r="I39" s="727">
        <v>0</v>
      </c>
      <c r="J39" s="727">
        <v>0</v>
      </c>
      <c r="K39" s="727">
        <v>0</v>
      </c>
      <c r="L39" s="727">
        <v>0</v>
      </c>
      <c r="M39" s="739">
        <v>30</v>
      </c>
      <c r="N39" s="727">
        <v>0</v>
      </c>
      <c r="O39" s="727">
        <v>1</v>
      </c>
      <c r="P39" s="727">
        <v>0</v>
      </c>
      <c r="Q39" s="724">
        <f t="shared" si="10"/>
        <v>1</v>
      </c>
      <c r="R39" s="726" t="s">
        <v>1744</v>
      </c>
      <c r="S39" s="722">
        <v>10</v>
      </c>
      <c r="T39" s="748">
        <v>9</v>
      </c>
      <c r="U39" s="749">
        <f>S:S*T:T</f>
        <v>90</v>
      </c>
      <c r="V39" s="755"/>
      <c r="W39" s="688">
        <v>200</v>
      </c>
      <c r="X39" s="757">
        <v>2300</v>
      </c>
      <c r="Y39" s="263">
        <v>1400</v>
      </c>
      <c r="Z39" s="263">
        <v>200</v>
      </c>
      <c r="AA39" s="263">
        <v>300</v>
      </c>
      <c r="AB39" s="263">
        <v>50</v>
      </c>
      <c r="AC39" s="263">
        <v>50</v>
      </c>
      <c r="AD39" s="263">
        <v>0</v>
      </c>
      <c r="AE39" s="263">
        <v>300</v>
      </c>
      <c r="AF39" s="373"/>
      <c r="AG39" s="688">
        <v>200</v>
      </c>
      <c r="AH39" s="774">
        <v>0</v>
      </c>
      <c r="AI39" s="774">
        <f t="shared" si="12"/>
        <v>30</v>
      </c>
      <c r="AJ39" s="774">
        <f t="shared" si="13"/>
        <v>90</v>
      </c>
      <c r="AK39" s="774">
        <v>0</v>
      </c>
      <c r="AL39" s="774">
        <v>0</v>
      </c>
      <c r="AM39" s="774">
        <v>0</v>
      </c>
      <c r="AN39" s="774">
        <f t="shared" si="14"/>
        <v>2620</v>
      </c>
      <c r="AO39" s="778">
        <f t="shared" si="15"/>
        <v>0</v>
      </c>
      <c r="AP39" s="373">
        <f t="shared" si="16"/>
        <v>0</v>
      </c>
      <c r="AQ39" s="373">
        <f t="shared" si="17"/>
        <v>0</v>
      </c>
      <c r="AR39" s="774">
        <v>0</v>
      </c>
      <c r="AS39" s="774">
        <v>0</v>
      </c>
      <c r="AT39" s="774">
        <f t="shared" si="18"/>
        <v>0</v>
      </c>
      <c r="AU39" s="373">
        <f t="shared" si="6"/>
        <v>2620</v>
      </c>
      <c r="AV39" s="594"/>
      <c r="AW39" s="726" t="s">
        <v>1749</v>
      </c>
    </row>
    <row r="40" ht="25" customHeight="1" spans="1:49">
      <c r="A40" s="594">
        <f t="shared" si="11"/>
        <v>38</v>
      </c>
      <c r="B40" s="732" t="s">
        <v>1794</v>
      </c>
      <c r="C40" s="722" t="s">
        <v>546</v>
      </c>
      <c r="D40" s="723">
        <v>45444</v>
      </c>
      <c r="E40" s="726" t="s">
        <v>53</v>
      </c>
      <c r="F40" s="727">
        <v>31</v>
      </c>
      <c r="G40" s="727">
        <v>0</v>
      </c>
      <c r="H40" s="727">
        <v>0</v>
      </c>
      <c r="I40" s="727">
        <v>0</v>
      </c>
      <c r="J40" s="727">
        <v>0</v>
      </c>
      <c r="K40" s="727">
        <v>0</v>
      </c>
      <c r="L40" s="727">
        <v>0</v>
      </c>
      <c r="M40" s="739">
        <v>30</v>
      </c>
      <c r="N40" s="727">
        <v>0</v>
      </c>
      <c r="O40" s="727">
        <v>0</v>
      </c>
      <c r="P40" s="727">
        <v>0</v>
      </c>
      <c r="Q40" s="724">
        <f t="shared" si="10"/>
        <v>0</v>
      </c>
      <c r="R40" s="726" t="s">
        <v>54</v>
      </c>
      <c r="S40" s="722">
        <v>10</v>
      </c>
      <c r="T40" s="748">
        <v>7</v>
      </c>
      <c r="U40" s="749">
        <f>S:S*T:T</f>
        <v>70</v>
      </c>
      <c r="V40" s="755"/>
      <c r="W40" s="688">
        <v>200</v>
      </c>
      <c r="X40" s="751">
        <v>2300</v>
      </c>
      <c r="Y40" s="168">
        <v>1300</v>
      </c>
      <c r="Z40" s="168">
        <v>200</v>
      </c>
      <c r="AA40" s="168">
        <v>100</v>
      </c>
      <c r="AB40" s="168">
        <v>100</v>
      </c>
      <c r="AC40" s="168">
        <v>100</v>
      </c>
      <c r="AD40" s="168">
        <v>100</v>
      </c>
      <c r="AE40" s="769">
        <v>400</v>
      </c>
      <c r="AF40" s="373"/>
      <c r="AG40" s="688">
        <v>200</v>
      </c>
      <c r="AH40" s="774">
        <v>0</v>
      </c>
      <c r="AI40" s="774">
        <f t="shared" si="12"/>
        <v>30</v>
      </c>
      <c r="AJ40" s="774">
        <f t="shared" si="13"/>
        <v>70</v>
      </c>
      <c r="AK40" s="774">
        <v>0</v>
      </c>
      <c r="AL40" s="774">
        <v>0</v>
      </c>
      <c r="AM40" s="774">
        <v>0</v>
      </c>
      <c r="AN40" s="774">
        <f t="shared" si="14"/>
        <v>2600</v>
      </c>
      <c r="AO40" s="778">
        <f t="shared" si="15"/>
        <v>0</v>
      </c>
      <c r="AP40" s="373">
        <f t="shared" si="16"/>
        <v>0</v>
      </c>
      <c r="AQ40" s="373">
        <f t="shared" si="17"/>
        <v>0</v>
      </c>
      <c r="AR40" s="774">
        <v>0</v>
      </c>
      <c r="AS40" s="774">
        <v>0</v>
      </c>
      <c r="AT40" s="774">
        <f t="shared" si="18"/>
        <v>0</v>
      </c>
      <c r="AU40" s="373">
        <f t="shared" si="6"/>
        <v>2600</v>
      </c>
      <c r="AV40" s="594"/>
      <c r="AW40" s="726" t="s">
        <v>72</v>
      </c>
    </row>
    <row r="41" ht="25" customHeight="1" spans="1:49">
      <c r="A41" s="594">
        <f t="shared" si="11"/>
        <v>39</v>
      </c>
      <c r="B41" s="732" t="s">
        <v>1795</v>
      </c>
      <c r="C41" s="722" t="s">
        <v>425</v>
      </c>
      <c r="D41" s="723">
        <v>45460</v>
      </c>
      <c r="E41" s="726" t="s">
        <v>53</v>
      </c>
      <c r="F41" s="727">
        <v>31</v>
      </c>
      <c r="G41" s="727">
        <v>0</v>
      </c>
      <c r="H41" s="727">
        <v>0</v>
      </c>
      <c r="I41" s="727">
        <v>1</v>
      </c>
      <c r="J41" s="727">
        <v>0</v>
      </c>
      <c r="K41" s="727">
        <v>0</v>
      </c>
      <c r="L41" s="727">
        <v>0</v>
      </c>
      <c r="M41" s="739">
        <v>0</v>
      </c>
      <c r="N41" s="727">
        <v>0</v>
      </c>
      <c r="O41" s="727">
        <v>0</v>
      </c>
      <c r="P41" s="727">
        <v>0</v>
      </c>
      <c r="Q41" s="724">
        <f t="shared" si="10"/>
        <v>0</v>
      </c>
      <c r="R41" s="746" t="s">
        <v>1796</v>
      </c>
      <c r="S41" s="722">
        <v>10</v>
      </c>
      <c r="T41" s="748">
        <v>17</v>
      </c>
      <c r="U41" s="749">
        <f>S:S*T:T</f>
        <v>170</v>
      </c>
      <c r="V41" s="726" t="s">
        <v>1760</v>
      </c>
      <c r="W41" s="688">
        <v>200</v>
      </c>
      <c r="X41" s="747">
        <v>2400</v>
      </c>
      <c r="Y41" s="501">
        <v>1600</v>
      </c>
      <c r="Z41" s="168">
        <v>300</v>
      </c>
      <c r="AA41" s="168">
        <v>100</v>
      </c>
      <c r="AB41" s="168">
        <v>0</v>
      </c>
      <c r="AC41" s="168">
        <v>0</v>
      </c>
      <c r="AD41" s="168">
        <v>0</v>
      </c>
      <c r="AE41" s="769">
        <v>400</v>
      </c>
      <c r="AF41" s="373"/>
      <c r="AG41" s="688">
        <v>200</v>
      </c>
      <c r="AH41" s="373">
        <v>0</v>
      </c>
      <c r="AI41" s="373">
        <f t="shared" si="12"/>
        <v>0</v>
      </c>
      <c r="AJ41" s="373">
        <f t="shared" si="13"/>
        <v>170</v>
      </c>
      <c r="AK41" s="373">
        <v>0</v>
      </c>
      <c r="AL41" s="373">
        <v>0</v>
      </c>
      <c r="AM41" s="373">
        <v>0</v>
      </c>
      <c r="AN41" s="774">
        <f t="shared" si="14"/>
        <v>2770</v>
      </c>
      <c r="AO41" s="778">
        <f t="shared" si="15"/>
        <v>1</v>
      </c>
      <c r="AP41" s="373">
        <f t="shared" si="16"/>
        <v>77.4193548387097</v>
      </c>
      <c r="AQ41" s="373">
        <f t="shared" si="17"/>
        <v>0</v>
      </c>
      <c r="AR41" s="373">
        <v>0</v>
      </c>
      <c r="AS41" s="373">
        <v>0</v>
      </c>
      <c r="AT41" s="373">
        <f t="shared" si="18"/>
        <v>77.4193548387097</v>
      </c>
      <c r="AU41" s="373">
        <f t="shared" si="6"/>
        <v>2692.58064516129</v>
      </c>
      <c r="AV41" s="594"/>
      <c r="AW41" s="782" t="s">
        <v>1797</v>
      </c>
    </row>
    <row r="42" ht="25" customHeight="1" spans="1:49">
      <c r="A42" s="594">
        <f t="shared" si="11"/>
        <v>40</v>
      </c>
      <c r="B42" s="732" t="s">
        <v>1798</v>
      </c>
      <c r="C42" s="722" t="s">
        <v>1799</v>
      </c>
      <c r="D42" s="723">
        <v>45474</v>
      </c>
      <c r="E42" s="726" t="s">
        <v>53</v>
      </c>
      <c r="F42" s="727">
        <v>31</v>
      </c>
      <c r="G42" s="727">
        <v>0</v>
      </c>
      <c r="H42" s="727">
        <v>0</v>
      </c>
      <c r="I42" s="727">
        <v>0</v>
      </c>
      <c r="J42" s="727">
        <v>0</v>
      </c>
      <c r="K42" s="727">
        <v>0</v>
      </c>
      <c r="L42" s="727">
        <v>0</v>
      </c>
      <c r="M42" s="739">
        <v>30</v>
      </c>
      <c r="N42" s="727">
        <v>0</v>
      </c>
      <c r="O42" s="727">
        <v>0</v>
      </c>
      <c r="P42" s="727">
        <v>0</v>
      </c>
      <c r="Q42" s="724">
        <f t="shared" si="10"/>
        <v>0</v>
      </c>
      <c r="R42" s="726" t="s">
        <v>54</v>
      </c>
      <c r="S42" s="722">
        <v>10</v>
      </c>
      <c r="T42" s="748">
        <v>10</v>
      </c>
      <c r="U42" s="749">
        <f>S:S*T:T</f>
        <v>100</v>
      </c>
      <c r="V42" s="755"/>
      <c r="W42" s="688">
        <v>200</v>
      </c>
      <c r="X42" s="754">
        <v>2100</v>
      </c>
      <c r="Y42" s="168">
        <v>1300</v>
      </c>
      <c r="Z42" s="168">
        <v>200</v>
      </c>
      <c r="AA42" s="168">
        <v>100</v>
      </c>
      <c r="AB42" s="168">
        <v>100</v>
      </c>
      <c r="AC42" s="263">
        <v>50</v>
      </c>
      <c r="AD42" s="263">
        <v>50</v>
      </c>
      <c r="AE42" s="769">
        <v>300</v>
      </c>
      <c r="AF42" s="373"/>
      <c r="AG42" s="688">
        <v>200</v>
      </c>
      <c r="AH42" s="774">
        <v>0</v>
      </c>
      <c r="AI42" s="774">
        <f t="shared" si="12"/>
        <v>30</v>
      </c>
      <c r="AJ42" s="774">
        <f t="shared" si="13"/>
        <v>100</v>
      </c>
      <c r="AK42" s="774">
        <v>0</v>
      </c>
      <c r="AL42" s="774">
        <v>0</v>
      </c>
      <c r="AM42" s="774">
        <v>0</v>
      </c>
      <c r="AN42" s="774">
        <f t="shared" si="14"/>
        <v>2430</v>
      </c>
      <c r="AO42" s="778">
        <f t="shared" si="15"/>
        <v>0</v>
      </c>
      <c r="AP42" s="373">
        <f t="shared" si="16"/>
        <v>0</v>
      </c>
      <c r="AQ42" s="373">
        <f t="shared" si="17"/>
        <v>0</v>
      </c>
      <c r="AR42" s="774">
        <v>0</v>
      </c>
      <c r="AS42" s="774">
        <v>0</v>
      </c>
      <c r="AT42" s="774">
        <f t="shared" si="18"/>
        <v>0</v>
      </c>
      <c r="AU42" s="373">
        <f t="shared" si="6"/>
        <v>2430</v>
      </c>
      <c r="AV42" s="594"/>
      <c r="AW42" s="726" t="s">
        <v>72</v>
      </c>
    </row>
    <row r="43" ht="25" customHeight="1" spans="1:49">
      <c r="A43" s="594">
        <f t="shared" si="11"/>
        <v>41</v>
      </c>
      <c r="B43" s="732" t="s">
        <v>1800</v>
      </c>
      <c r="C43" s="722" t="s">
        <v>425</v>
      </c>
      <c r="D43" s="723">
        <v>45513</v>
      </c>
      <c r="E43" s="726" t="s">
        <v>53</v>
      </c>
      <c r="F43" s="727">
        <v>31</v>
      </c>
      <c r="G43" s="727">
        <v>0</v>
      </c>
      <c r="H43" s="727">
        <v>0</v>
      </c>
      <c r="I43" s="727">
        <v>0</v>
      </c>
      <c r="J43" s="727">
        <v>0</v>
      </c>
      <c r="K43" s="727">
        <v>0</v>
      </c>
      <c r="L43" s="727">
        <v>0</v>
      </c>
      <c r="M43" s="739">
        <v>30</v>
      </c>
      <c r="N43" s="727">
        <v>0</v>
      </c>
      <c r="O43" s="727">
        <v>0</v>
      </c>
      <c r="P43" s="727">
        <v>0</v>
      </c>
      <c r="Q43" s="724">
        <f t="shared" si="10"/>
        <v>0</v>
      </c>
      <c r="R43" s="726" t="s">
        <v>54</v>
      </c>
      <c r="S43" s="722">
        <v>10</v>
      </c>
      <c r="T43" s="748">
        <v>7</v>
      </c>
      <c r="U43" s="749">
        <f>S:S*T:T</f>
        <v>70</v>
      </c>
      <c r="V43" s="726" t="s">
        <v>1762</v>
      </c>
      <c r="W43" s="688">
        <v>200</v>
      </c>
      <c r="X43" s="757">
        <v>2200</v>
      </c>
      <c r="Y43" s="263">
        <v>1400</v>
      </c>
      <c r="Z43" s="263">
        <v>200</v>
      </c>
      <c r="AA43" s="263">
        <v>300</v>
      </c>
      <c r="AB43" s="263">
        <v>0</v>
      </c>
      <c r="AC43" s="263">
        <v>0</v>
      </c>
      <c r="AD43" s="263">
        <v>0</v>
      </c>
      <c r="AE43" s="263">
        <v>300</v>
      </c>
      <c r="AF43" s="373"/>
      <c r="AG43" s="688">
        <v>200</v>
      </c>
      <c r="AH43" s="774">
        <v>0</v>
      </c>
      <c r="AI43" s="774">
        <f t="shared" ref="AI43:AI58" si="19">M43</f>
        <v>30</v>
      </c>
      <c r="AJ43" s="774">
        <f t="shared" ref="AJ43:AJ61" si="20">U43</f>
        <v>70</v>
      </c>
      <c r="AK43" s="774">
        <v>0</v>
      </c>
      <c r="AL43" s="774">
        <v>0</v>
      </c>
      <c r="AM43" s="774">
        <v>0</v>
      </c>
      <c r="AN43" s="774">
        <f t="shared" ref="AN43:AN58" si="21">SUM(Y43:AM43)</f>
        <v>2500</v>
      </c>
      <c r="AO43" s="778">
        <f t="shared" si="15"/>
        <v>0</v>
      </c>
      <c r="AP43" s="373">
        <f t="shared" si="16"/>
        <v>0</v>
      </c>
      <c r="AQ43" s="373">
        <f t="shared" si="17"/>
        <v>0</v>
      </c>
      <c r="AR43" s="774">
        <v>0</v>
      </c>
      <c r="AS43" s="774">
        <v>0</v>
      </c>
      <c r="AT43" s="774">
        <f t="shared" ref="AT43:AT56" si="22">SUM(AP43:AS43)</f>
        <v>0</v>
      </c>
      <c r="AU43" s="373">
        <f t="shared" ref="AU43:AU69" si="23">AN43-AT43</f>
        <v>2500</v>
      </c>
      <c r="AV43" s="594"/>
      <c r="AW43" s="726" t="s">
        <v>72</v>
      </c>
    </row>
    <row r="44" ht="25" customHeight="1" spans="1:49">
      <c r="A44" s="594">
        <f t="shared" ref="A44:A57" si="24">ROW()-2</f>
        <v>42</v>
      </c>
      <c r="B44" s="732" t="s">
        <v>1801</v>
      </c>
      <c r="C44" s="722" t="s">
        <v>425</v>
      </c>
      <c r="D44" s="723">
        <v>45513</v>
      </c>
      <c r="E44" s="726" t="s">
        <v>53</v>
      </c>
      <c r="F44" s="727">
        <v>31</v>
      </c>
      <c r="G44" s="727">
        <v>0</v>
      </c>
      <c r="H44" s="727">
        <v>0</v>
      </c>
      <c r="I44" s="727">
        <v>8</v>
      </c>
      <c r="J44" s="727">
        <v>0</v>
      </c>
      <c r="K44" s="727">
        <v>0</v>
      </c>
      <c r="L44" s="727">
        <v>0</v>
      </c>
      <c r="M44" s="739">
        <v>0</v>
      </c>
      <c r="N44" s="727">
        <v>0</v>
      </c>
      <c r="O44" s="727">
        <v>0</v>
      </c>
      <c r="P44" s="727">
        <v>0</v>
      </c>
      <c r="Q44" s="724">
        <f t="shared" si="10"/>
        <v>0</v>
      </c>
      <c r="R44" s="746" t="s">
        <v>1802</v>
      </c>
      <c r="S44" s="722">
        <v>10</v>
      </c>
      <c r="T44" s="748">
        <v>16</v>
      </c>
      <c r="U44" s="749">
        <f>S:S*T:T</f>
        <v>160</v>
      </c>
      <c r="V44" s="726" t="s">
        <v>1762</v>
      </c>
      <c r="W44" s="688">
        <v>200</v>
      </c>
      <c r="X44" s="757">
        <v>2200</v>
      </c>
      <c r="Y44" s="263">
        <v>1400</v>
      </c>
      <c r="Z44" s="263">
        <v>200</v>
      </c>
      <c r="AA44" s="263">
        <v>300</v>
      </c>
      <c r="AB44" s="263">
        <v>0</v>
      </c>
      <c r="AC44" s="263">
        <v>0</v>
      </c>
      <c r="AD44" s="263">
        <v>0</v>
      </c>
      <c r="AE44" s="263">
        <v>300</v>
      </c>
      <c r="AF44" s="373"/>
      <c r="AG44" s="688">
        <v>200</v>
      </c>
      <c r="AH44" s="774">
        <v>0</v>
      </c>
      <c r="AI44" s="774">
        <f t="shared" si="19"/>
        <v>0</v>
      </c>
      <c r="AJ44" s="774">
        <f t="shared" si="20"/>
        <v>160</v>
      </c>
      <c r="AK44" s="774">
        <v>0</v>
      </c>
      <c r="AL44" s="774">
        <v>0</v>
      </c>
      <c r="AM44" s="774">
        <v>0</v>
      </c>
      <c r="AN44" s="774">
        <f t="shared" si="21"/>
        <v>2560</v>
      </c>
      <c r="AO44" s="778">
        <f t="shared" si="15"/>
        <v>8</v>
      </c>
      <c r="AP44" s="373">
        <f t="shared" si="16"/>
        <v>567.741935483871</v>
      </c>
      <c r="AQ44" s="373">
        <f t="shared" si="17"/>
        <v>0</v>
      </c>
      <c r="AR44" s="774">
        <v>0</v>
      </c>
      <c r="AS44" s="774">
        <v>0</v>
      </c>
      <c r="AT44" s="774">
        <f t="shared" si="22"/>
        <v>567.741935483871</v>
      </c>
      <c r="AU44" s="373">
        <f t="shared" si="23"/>
        <v>1992.25806451613</v>
      </c>
      <c r="AV44" s="594"/>
      <c r="AW44" s="782" t="s">
        <v>1803</v>
      </c>
    </row>
    <row r="45" ht="25" customHeight="1" spans="1:49">
      <c r="A45" s="594">
        <f t="shared" si="24"/>
        <v>43</v>
      </c>
      <c r="B45" s="732" t="s">
        <v>1804</v>
      </c>
      <c r="C45" s="722" t="s">
        <v>425</v>
      </c>
      <c r="D45" s="723">
        <v>45513</v>
      </c>
      <c r="E45" s="726" t="s">
        <v>53</v>
      </c>
      <c r="F45" s="727">
        <v>31</v>
      </c>
      <c r="G45" s="727">
        <v>0</v>
      </c>
      <c r="H45" s="727">
        <v>0</v>
      </c>
      <c r="I45" s="727">
        <v>0</v>
      </c>
      <c r="J45" s="727">
        <v>0</v>
      </c>
      <c r="K45" s="727">
        <v>0</v>
      </c>
      <c r="L45" s="727">
        <v>0</v>
      </c>
      <c r="M45" s="739">
        <v>30</v>
      </c>
      <c r="N45" s="727">
        <v>0</v>
      </c>
      <c r="O45" s="727">
        <v>0</v>
      </c>
      <c r="P45" s="727">
        <v>0</v>
      </c>
      <c r="Q45" s="724">
        <f t="shared" si="10"/>
        <v>0</v>
      </c>
      <c r="R45" s="746" t="s">
        <v>54</v>
      </c>
      <c r="S45" s="748">
        <v>10</v>
      </c>
      <c r="T45" s="748">
        <v>7</v>
      </c>
      <c r="U45" s="749">
        <f>S:S*T:T</f>
        <v>70</v>
      </c>
      <c r="V45" s="726" t="s">
        <v>1751</v>
      </c>
      <c r="W45" s="688">
        <v>200</v>
      </c>
      <c r="X45" s="747">
        <v>3150</v>
      </c>
      <c r="Y45" s="501">
        <v>1500</v>
      </c>
      <c r="Z45" s="502">
        <v>300</v>
      </c>
      <c r="AA45" s="502">
        <v>300</v>
      </c>
      <c r="AB45" s="502">
        <v>200</v>
      </c>
      <c r="AC45" s="502">
        <v>200</v>
      </c>
      <c r="AD45" s="502">
        <v>200</v>
      </c>
      <c r="AE45" s="767">
        <v>450</v>
      </c>
      <c r="AF45" s="373"/>
      <c r="AG45" s="688">
        <v>200</v>
      </c>
      <c r="AH45" s="774">
        <v>0</v>
      </c>
      <c r="AI45" s="774">
        <f t="shared" si="19"/>
        <v>30</v>
      </c>
      <c r="AJ45" s="774">
        <f t="shared" si="20"/>
        <v>70</v>
      </c>
      <c r="AK45" s="774">
        <v>0</v>
      </c>
      <c r="AL45" s="774">
        <v>0</v>
      </c>
      <c r="AM45" s="774">
        <v>0</v>
      </c>
      <c r="AN45" s="774">
        <f t="shared" si="21"/>
        <v>3450</v>
      </c>
      <c r="AO45" s="778">
        <f t="shared" si="15"/>
        <v>0</v>
      </c>
      <c r="AP45" s="373">
        <f t="shared" si="16"/>
        <v>0</v>
      </c>
      <c r="AQ45" s="373">
        <f t="shared" si="17"/>
        <v>0</v>
      </c>
      <c r="AR45" s="774">
        <v>0</v>
      </c>
      <c r="AS45" s="774">
        <v>0</v>
      </c>
      <c r="AT45" s="774">
        <f t="shared" si="22"/>
        <v>0</v>
      </c>
      <c r="AU45" s="373">
        <f t="shared" si="23"/>
        <v>3450</v>
      </c>
      <c r="AV45" s="594"/>
      <c r="AW45" s="782" t="s">
        <v>72</v>
      </c>
    </row>
    <row r="46" ht="25" customHeight="1" spans="1:49">
      <c r="A46" s="594">
        <f t="shared" si="24"/>
        <v>44</v>
      </c>
      <c r="B46" s="732" t="s">
        <v>1805</v>
      </c>
      <c r="C46" s="722" t="s">
        <v>425</v>
      </c>
      <c r="D46" s="723">
        <v>45513</v>
      </c>
      <c r="E46" s="726" t="s">
        <v>53</v>
      </c>
      <c r="F46" s="727">
        <v>31</v>
      </c>
      <c r="G46" s="727">
        <v>0</v>
      </c>
      <c r="H46" s="727">
        <v>0</v>
      </c>
      <c r="I46" s="727">
        <v>0</v>
      </c>
      <c r="J46" s="727">
        <v>0</v>
      </c>
      <c r="K46" s="727">
        <v>0</v>
      </c>
      <c r="L46" s="727">
        <v>0</v>
      </c>
      <c r="M46" s="739">
        <v>30</v>
      </c>
      <c r="N46" s="727">
        <v>0</v>
      </c>
      <c r="O46" s="727">
        <v>0</v>
      </c>
      <c r="P46" s="727">
        <v>0</v>
      </c>
      <c r="Q46" s="724">
        <f t="shared" si="10"/>
        <v>0</v>
      </c>
      <c r="R46" s="746" t="s">
        <v>54</v>
      </c>
      <c r="S46" s="748">
        <v>10</v>
      </c>
      <c r="T46" s="748">
        <v>7</v>
      </c>
      <c r="U46" s="749">
        <f>S:S*T:T</f>
        <v>70</v>
      </c>
      <c r="V46" s="726" t="s">
        <v>1751</v>
      </c>
      <c r="W46" s="688">
        <v>200</v>
      </c>
      <c r="X46" s="747">
        <v>3150</v>
      </c>
      <c r="Y46" s="501">
        <v>1500</v>
      </c>
      <c r="Z46" s="502">
        <v>300</v>
      </c>
      <c r="AA46" s="502">
        <v>300</v>
      </c>
      <c r="AB46" s="502">
        <v>200</v>
      </c>
      <c r="AC46" s="502">
        <v>200</v>
      </c>
      <c r="AD46" s="502">
        <v>200</v>
      </c>
      <c r="AE46" s="767">
        <v>450</v>
      </c>
      <c r="AF46" s="373"/>
      <c r="AG46" s="688">
        <v>200</v>
      </c>
      <c r="AH46" s="774">
        <v>0</v>
      </c>
      <c r="AI46" s="774">
        <f t="shared" si="19"/>
        <v>30</v>
      </c>
      <c r="AJ46" s="774">
        <f t="shared" si="20"/>
        <v>70</v>
      </c>
      <c r="AK46" s="774">
        <v>0</v>
      </c>
      <c r="AL46" s="774">
        <v>0</v>
      </c>
      <c r="AM46" s="774">
        <v>0</v>
      </c>
      <c r="AN46" s="774">
        <f t="shared" si="21"/>
        <v>3450</v>
      </c>
      <c r="AO46" s="778">
        <f t="shared" ref="AO46:AO60" si="25">I46+J46+L46/2</f>
        <v>0</v>
      </c>
      <c r="AP46" s="373">
        <f t="shared" ref="AP46:AP58" si="26">X46/F46*AO46</f>
        <v>0</v>
      </c>
      <c r="AQ46" s="373">
        <f t="shared" ref="AQ46:AQ58" si="27">G46*2</f>
        <v>0</v>
      </c>
      <c r="AR46" s="774">
        <v>0</v>
      </c>
      <c r="AS46" s="774">
        <v>0</v>
      </c>
      <c r="AT46" s="774">
        <f t="shared" si="22"/>
        <v>0</v>
      </c>
      <c r="AU46" s="373">
        <f t="shared" si="23"/>
        <v>3450</v>
      </c>
      <c r="AV46" s="594"/>
      <c r="AW46" s="746" t="s">
        <v>72</v>
      </c>
    </row>
    <row r="47" ht="25" customHeight="1" spans="1:49">
      <c r="A47" s="594">
        <f t="shared" si="24"/>
        <v>45</v>
      </c>
      <c r="B47" s="732" t="s">
        <v>1806</v>
      </c>
      <c r="C47" s="722" t="s">
        <v>425</v>
      </c>
      <c r="D47" s="723">
        <v>45514</v>
      </c>
      <c r="E47" s="726" t="s">
        <v>53</v>
      </c>
      <c r="F47" s="727">
        <v>31</v>
      </c>
      <c r="G47" s="727">
        <v>0</v>
      </c>
      <c r="H47" s="727">
        <v>0</v>
      </c>
      <c r="I47" s="727">
        <v>0</v>
      </c>
      <c r="J47" s="727">
        <v>0</v>
      </c>
      <c r="K47" s="727">
        <v>0</v>
      </c>
      <c r="L47" s="727">
        <v>0</v>
      </c>
      <c r="M47" s="739">
        <v>30</v>
      </c>
      <c r="N47" s="727">
        <v>0</v>
      </c>
      <c r="O47" s="727">
        <v>0</v>
      </c>
      <c r="P47" s="727">
        <v>0</v>
      </c>
      <c r="Q47" s="724">
        <f t="shared" si="10"/>
        <v>0</v>
      </c>
      <c r="R47" s="726" t="s">
        <v>54</v>
      </c>
      <c r="S47" s="722">
        <v>10</v>
      </c>
      <c r="T47" s="748">
        <v>7</v>
      </c>
      <c r="U47" s="749">
        <f>S:S*T:T</f>
        <v>70</v>
      </c>
      <c r="V47" s="755"/>
      <c r="W47" s="688">
        <v>200</v>
      </c>
      <c r="X47" s="751">
        <v>2000</v>
      </c>
      <c r="Y47" s="168">
        <v>1300</v>
      </c>
      <c r="Z47" s="168">
        <v>200</v>
      </c>
      <c r="AA47" s="168">
        <v>100</v>
      </c>
      <c r="AB47" s="168">
        <v>100</v>
      </c>
      <c r="AC47" s="168">
        <v>0</v>
      </c>
      <c r="AD47" s="168">
        <v>0</v>
      </c>
      <c r="AE47" s="769">
        <v>300</v>
      </c>
      <c r="AF47" s="373"/>
      <c r="AG47" s="688">
        <v>200</v>
      </c>
      <c r="AH47" s="774">
        <v>0</v>
      </c>
      <c r="AI47" s="774">
        <f t="shared" si="19"/>
        <v>30</v>
      </c>
      <c r="AJ47" s="774">
        <f t="shared" si="20"/>
        <v>70</v>
      </c>
      <c r="AK47" s="774">
        <v>0</v>
      </c>
      <c r="AL47" s="774">
        <v>0</v>
      </c>
      <c r="AM47" s="774">
        <v>0</v>
      </c>
      <c r="AN47" s="774">
        <f t="shared" si="21"/>
        <v>2300</v>
      </c>
      <c r="AO47" s="778">
        <f t="shared" si="25"/>
        <v>0</v>
      </c>
      <c r="AP47" s="373">
        <f t="shared" si="26"/>
        <v>0</v>
      </c>
      <c r="AQ47" s="373">
        <f t="shared" si="27"/>
        <v>0</v>
      </c>
      <c r="AR47" s="774">
        <v>0</v>
      </c>
      <c r="AS47" s="774">
        <v>0</v>
      </c>
      <c r="AT47" s="774">
        <f t="shared" si="22"/>
        <v>0</v>
      </c>
      <c r="AU47" s="373">
        <f t="shared" si="23"/>
        <v>2300</v>
      </c>
      <c r="AV47" s="594"/>
      <c r="AW47" s="726" t="s">
        <v>72</v>
      </c>
    </row>
    <row r="48" ht="25" customHeight="1" spans="1:49">
      <c r="A48" s="594">
        <f t="shared" si="24"/>
        <v>46</v>
      </c>
      <c r="B48" s="732" t="s">
        <v>1807</v>
      </c>
      <c r="C48" s="722" t="s">
        <v>425</v>
      </c>
      <c r="D48" s="733">
        <v>45525</v>
      </c>
      <c r="E48" s="726" t="s">
        <v>53</v>
      </c>
      <c r="F48" s="727">
        <v>31</v>
      </c>
      <c r="G48" s="727">
        <v>0</v>
      </c>
      <c r="H48" s="727">
        <v>0</v>
      </c>
      <c r="I48" s="727">
        <v>0</v>
      </c>
      <c r="J48" s="727">
        <v>0</v>
      </c>
      <c r="K48" s="727">
        <v>0</v>
      </c>
      <c r="L48" s="727">
        <v>0</v>
      </c>
      <c r="M48" s="739">
        <v>30</v>
      </c>
      <c r="N48" s="727">
        <v>0</v>
      </c>
      <c r="O48" s="727">
        <v>0</v>
      </c>
      <c r="P48" s="727">
        <v>0</v>
      </c>
      <c r="Q48" s="724">
        <f t="shared" si="10"/>
        <v>0</v>
      </c>
      <c r="R48" s="726" t="s">
        <v>54</v>
      </c>
      <c r="S48" s="722">
        <v>10</v>
      </c>
      <c r="T48" s="748">
        <v>-13</v>
      </c>
      <c r="U48" s="749">
        <f>S:S*T:T</f>
        <v>-130</v>
      </c>
      <c r="V48" s="726" t="s">
        <v>1760</v>
      </c>
      <c r="W48" s="688">
        <v>200</v>
      </c>
      <c r="X48" s="747">
        <v>2400</v>
      </c>
      <c r="Y48" s="501">
        <v>1600</v>
      </c>
      <c r="Z48" s="168">
        <v>300</v>
      </c>
      <c r="AA48" s="168">
        <v>100</v>
      </c>
      <c r="AB48" s="168">
        <v>0</v>
      </c>
      <c r="AC48" s="168">
        <v>0</v>
      </c>
      <c r="AD48" s="168">
        <v>0</v>
      </c>
      <c r="AE48" s="769">
        <v>400</v>
      </c>
      <c r="AF48" s="373"/>
      <c r="AG48" s="688">
        <v>200</v>
      </c>
      <c r="AH48" s="774">
        <v>0</v>
      </c>
      <c r="AI48" s="774">
        <f t="shared" si="19"/>
        <v>30</v>
      </c>
      <c r="AJ48" s="774">
        <f t="shared" si="20"/>
        <v>-130</v>
      </c>
      <c r="AK48" s="774">
        <v>0</v>
      </c>
      <c r="AL48" s="774">
        <v>0</v>
      </c>
      <c r="AM48" s="774">
        <v>0</v>
      </c>
      <c r="AN48" s="774">
        <f t="shared" si="21"/>
        <v>2500</v>
      </c>
      <c r="AO48" s="778">
        <f t="shared" si="25"/>
        <v>0</v>
      </c>
      <c r="AP48" s="373">
        <f t="shared" si="26"/>
        <v>0</v>
      </c>
      <c r="AQ48" s="373">
        <f t="shared" si="27"/>
        <v>0</v>
      </c>
      <c r="AR48" s="774">
        <v>0</v>
      </c>
      <c r="AS48" s="774">
        <v>0</v>
      </c>
      <c r="AT48" s="774">
        <f t="shared" si="22"/>
        <v>0</v>
      </c>
      <c r="AU48" s="373">
        <f t="shared" si="23"/>
        <v>2500</v>
      </c>
      <c r="AV48" s="594"/>
      <c r="AW48" s="726" t="s">
        <v>1808</v>
      </c>
    </row>
    <row r="49" ht="38" customHeight="1" spans="1:49">
      <c r="A49" s="594">
        <f t="shared" si="24"/>
        <v>47</v>
      </c>
      <c r="B49" s="732" t="s">
        <v>1809</v>
      </c>
      <c r="C49" s="722" t="s">
        <v>425</v>
      </c>
      <c r="D49" s="733">
        <v>45536</v>
      </c>
      <c r="E49" s="734" t="s">
        <v>202</v>
      </c>
      <c r="F49" s="727">
        <v>31</v>
      </c>
      <c r="G49" s="727">
        <v>0</v>
      </c>
      <c r="H49" s="727">
        <v>0</v>
      </c>
      <c r="I49" s="727">
        <v>0</v>
      </c>
      <c r="J49" s="727">
        <v>0</v>
      </c>
      <c r="K49" s="727">
        <v>0</v>
      </c>
      <c r="L49" s="727">
        <v>0</v>
      </c>
      <c r="M49" s="739">
        <v>30</v>
      </c>
      <c r="N49" s="727">
        <v>0</v>
      </c>
      <c r="O49" s="727">
        <v>1</v>
      </c>
      <c r="P49" s="727">
        <v>1</v>
      </c>
      <c r="Q49" s="724">
        <f t="shared" si="10"/>
        <v>0</v>
      </c>
      <c r="R49" s="746" t="s">
        <v>1810</v>
      </c>
      <c r="S49" s="722">
        <v>10</v>
      </c>
      <c r="T49" s="748">
        <v>7</v>
      </c>
      <c r="U49" s="749">
        <f>S:S*T:T</f>
        <v>70</v>
      </c>
      <c r="V49" s="726"/>
      <c r="W49" s="688">
        <v>0</v>
      </c>
      <c r="X49" s="747">
        <v>2000</v>
      </c>
      <c r="Y49" s="168">
        <v>1300</v>
      </c>
      <c r="Z49" s="168">
        <v>200</v>
      </c>
      <c r="AA49" s="168">
        <v>100</v>
      </c>
      <c r="AB49" s="168">
        <v>100</v>
      </c>
      <c r="AC49" s="168">
        <v>0</v>
      </c>
      <c r="AD49" s="168">
        <v>0</v>
      </c>
      <c r="AE49" s="769">
        <v>300</v>
      </c>
      <c r="AF49" s="373"/>
      <c r="AG49" s="688">
        <v>0</v>
      </c>
      <c r="AH49" s="774">
        <v>0</v>
      </c>
      <c r="AI49" s="774">
        <f t="shared" si="19"/>
        <v>30</v>
      </c>
      <c r="AJ49" s="774">
        <f t="shared" si="20"/>
        <v>70</v>
      </c>
      <c r="AK49" s="774">
        <v>0</v>
      </c>
      <c r="AL49" s="774">
        <v>0</v>
      </c>
      <c r="AM49" s="774">
        <v>0</v>
      </c>
      <c r="AN49" s="774">
        <f t="shared" si="21"/>
        <v>2100</v>
      </c>
      <c r="AO49" s="778">
        <f t="shared" si="25"/>
        <v>0</v>
      </c>
      <c r="AP49" s="373">
        <f t="shared" si="26"/>
        <v>0</v>
      </c>
      <c r="AQ49" s="373">
        <f t="shared" si="27"/>
        <v>0</v>
      </c>
      <c r="AR49" s="774">
        <v>0</v>
      </c>
      <c r="AS49" s="774">
        <v>0</v>
      </c>
      <c r="AT49" s="774">
        <f t="shared" si="22"/>
        <v>0</v>
      </c>
      <c r="AU49" s="373">
        <f t="shared" si="23"/>
        <v>2100</v>
      </c>
      <c r="AV49" s="594"/>
      <c r="AW49" s="746" t="s">
        <v>1810</v>
      </c>
    </row>
    <row r="50" ht="25" customHeight="1" spans="1:49">
      <c r="A50" s="594">
        <f t="shared" si="24"/>
        <v>48</v>
      </c>
      <c r="B50" s="732" t="s">
        <v>1811</v>
      </c>
      <c r="C50" s="722" t="s">
        <v>425</v>
      </c>
      <c r="D50" s="733">
        <v>45539</v>
      </c>
      <c r="E50" s="726" t="s">
        <v>53</v>
      </c>
      <c r="F50" s="727">
        <v>31</v>
      </c>
      <c r="G50" s="727">
        <v>0</v>
      </c>
      <c r="H50" s="727">
        <v>0</v>
      </c>
      <c r="I50" s="727">
        <v>0</v>
      </c>
      <c r="J50" s="727">
        <v>0</v>
      </c>
      <c r="K50" s="727">
        <v>0</v>
      </c>
      <c r="L50" s="727">
        <v>0</v>
      </c>
      <c r="M50" s="739">
        <v>30</v>
      </c>
      <c r="N50" s="727">
        <v>0</v>
      </c>
      <c r="O50" s="727">
        <v>0</v>
      </c>
      <c r="P50" s="727">
        <v>0</v>
      </c>
      <c r="Q50" s="724">
        <f t="shared" si="10"/>
        <v>0</v>
      </c>
      <c r="R50" s="746" t="s">
        <v>54</v>
      </c>
      <c r="S50" s="722">
        <v>10</v>
      </c>
      <c r="T50" s="748">
        <v>17</v>
      </c>
      <c r="U50" s="749">
        <f>S:S*T:T</f>
        <v>170</v>
      </c>
      <c r="V50" s="726"/>
      <c r="W50" s="688">
        <v>200</v>
      </c>
      <c r="X50" s="747">
        <v>2000</v>
      </c>
      <c r="Y50" s="168">
        <v>1300</v>
      </c>
      <c r="Z50" s="168">
        <v>200</v>
      </c>
      <c r="AA50" s="168">
        <v>100</v>
      </c>
      <c r="AB50" s="168">
        <v>100</v>
      </c>
      <c r="AC50" s="168">
        <v>0</v>
      </c>
      <c r="AD50" s="168">
        <v>0</v>
      </c>
      <c r="AE50" s="769">
        <v>300</v>
      </c>
      <c r="AF50" s="373"/>
      <c r="AG50" s="688">
        <v>200</v>
      </c>
      <c r="AH50" s="774">
        <v>0</v>
      </c>
      <c r="AI50" s="774">
        <f t="shared" si="19"/>
        <v>30</v>
      </c>
      <c r="AJ50" s="774">
        <f t="shared" si="20"/>
        <v>170</v>
      </c>
      <c r="AK50" s="774">
        <v>0</v>
      </c>
      <c r="AL50" s="774">
        <v>0</v>
      </c>
      <c r="AM50" s="774">
        <v>0</v>
      </c>
      <c r="AN50" s="774">
        <f t="shared" si="21"/>
        <v>2400</v>
      </c>
      <c r="AO50" s="778">
        <f t="shared" si="25"/>
        <v>0</v>
      </c>
      <c r="AP50" s="373">
        <f t="shared" si="26"/>
        <v>0</v>
      </c>
      <c r="AQ50" s="373">
        <f t="shared" si="27"/>
        <v>0</v>
      </c>
      <c r="AR50" s="774">
        <v>0</v>
      </c>
      <c r="AS50" s="774">
        <v>0</v>
      </c>
      <c r="AT50" s="774">
        <f t="shared" si="22"/>
        <v>0</v>
      </c>
      <c r="AU50" s="373">
        <f t="shared" si="23"/>
        <v>2400</v>
      </c>
      <c r="AV50" s="594"/>
      <c r="AW50" s="726" t="s">
        <v>72</v>
      </c>
    </row>
    <row r="51" ht="25" customHeight="1" spans="1:49">
      <c r="A51" s="594">
        <f t="shared" si="24"/>
        <v>49</v>
      </c>
      <c r="B51" s="732" t="s">
        <v>1812</v>
      </c>
      <c r="C51" s="722" t="s">
        <v>425</v>
      </c>
      <c r="D51" s="733">
        <v>45594</v>
      </c>
      <c r="E51" s="726" t="s">
        <v>53</v>
      </c>
      <c r="F51" s="727">
        <v>31</v>
      </c>
      <c r="G51" s="727">
        <v>0</v>
      </c>
      <c r="H51" s="727">
        <v>0</v>
      </c>
      <c r="I51" s="727">
        <v>0</v>
      </c>
      <c r="J51" s="727">
        <v>0</v>
      </c>
      <c r="K51" s="727">
        <v>0</v>
      </c>
      <c r="L51" s="727">
        <v>0</v>
      </c>
      <c r="M51" s="739">
        <v>30</v>
      </c>
      <c r="N51" s="727">
        <v>0</v>
      </c>
      <c r="O51" s="727">
        <v>0</v>
      </c>
      <c r="P51" s="727">
        <v>0</v>
      </c>
      <c r="Q51" s="724">
        <f t="shared" si="10"/>
        <v>0</v>
      </c>
      <c r="R51" s="746" t="s">
        <v>54</v>
      </c>
      <c r="S51" s="722">
        <v>10</v>
      </c>
      <c r="T51" s="748">
        <v>7</v>
      </c>
      <c r="U51" s="749">
        <f>S:S*T:T</f>
        <v>70</v>
      </c>
      <c r="V51" s="726"/>
      <c r="W51" s="688">
        <v>200</v>
      </c>
      <c r="X51" s="747">
        <v>2000</v>
      </c>
      <c r="Y51" s="168">
        <v>1300</v>
      </c>
      <c r="Z51" s="168">
        <v>200</v>
      </c>
      <c r="AA51" s="168">
        <v>100</v>
      </c>
      <c r="AB51" s="168">
        <v>100</v>
      </c>
      <c r="AC51" s="168">
        <v>0</v>
      </c>
      <c r="AD51" s="168">
        <v>0</v>
      </c>
      <c r="AE51" s="769">
        <v>300</v>
      </c>
      <c r="AF51" s="373"/>
      <c r="AG51" s="688">
        <v>200</v>
      </c>
      <c r="AH51" s="774">
        <v>0</v>
      </c>
      <c r="AI51" s="774">
        <f t="shared" si="19"/>
        <v>30</v>
      </c>
      <c r="AJ51" s="774">
        <f t="shared" si="20"/>
        <v>70</v>
      </c>
      <c r="AK51" s="774">
        <v>0</v>
      </c>
      <c r="AL51" s="774">
        <v>0</v>
      </c>
      <c r="AM51" s="774">
        <v>0</v>
      </c>
      <c r="AN51" s="774">
        <f t="shared" si="21"/>
        <v>2300</v>
      </c>
      <c r="AO51" s="778">
        <f t="shared" si="25"/>
        <v>0</v>
      </c>
      <c r="AP51" s="373">
        <f t="shared" si="26"/>
        <v>0</v>
      </c>
      <c r="AQ51" s="373">
        <f t="shared" si="27"/>
        <v>0</v>
      </c>
      <c r="AR51" s="774">
        <v>0</v>
      </c>
      <c r="AS51" s="774">
        <v>0</v>
      </c>
      <c r="AT51" s="774">
        <f t="shared" si="22"/>
        <v>0</v>
      </c>
      <c r="AU51" s="373">
        <f t="shared" si="23"/>
        <v>2300</v>
      </c>
      <c r="AV51" s="594"/>
      <c r="AW51" s="726" t="s">
        <v>72</v>
      </c>
    </row>
    <row r="52" ht="25" customHeight="1" spans="1:49">
      <c r="A52" s="594">
        <f t="shared" si="24"/>
        <v>50</v>
      </c>
      <c r="B52" s="735" t="s">
        <v>1813</v>
      </c>
      <c r="C52" s="722" t="s">
        <v>425</v>
      </c>
      <c r="D52" s="723">
        <v>45597</v>
      </c>
      <c r="E52" s="726" t="s">
        <v>53</v>
      </c>
      <c r="F52" s="727">
        <v>31</v>
      </c>
      <c r="G52" s="727">
        <v>0</v>
      </c>
      <c r="H52" s="727">
        <v>0</v>
      </c>
      <c r="I52" s="727">
        <v>0</v>
      </c>
      <c r="J52" s="727">
        <v>0</v>
      </c>
      <c r="K52" s="727">
        <v>0</v>
      </c>
      <c r="L52" s="727">
        <v>0</v>
      </c>
      <c r="M52" s="739">
        <v>30</v>
      </c>
      <c r="N52" s="727">
        <v>0</v>
      </c>
      <c r="O52" s="727">
        <v>0</v>
      </c>
      <c r="P52" s="727">
        <v>0</v>
      </c>
      <c r="Q52" s="724">
        <f t="shared" si="10"/>
        <v>0</v>
      </c>
      <c r="R52" s="726" t="s">
        <v>54</v>
      </c>
      <c r="S52" s="722">
        <v>10</v>
      </c>
      <c r="T52" s="748">
        <v>7</v>
      </c>
      <c r="U52" s="749">
        <f>S:S*T:T</f>
        <v>70</v>
      </c>
      <c r="V52" s="726" t="s">
        <v>1762</v>
      </c>
      <c r="W52" s="688">
        <v>200</v>
      </c>
      <c r="X52" s="757">
        <v>2200</v>
      </c>
      <c r="Y52" s="263">
        <v>1400</v>
      </c>
      <c r="Z52" s="263">
        <v>200</v>
      </c>
      <c r="AA52" s="263">
        <v>300</v>
      </c>
      <c r="AB52" s="263">
        <v>0</v>
      </c>
      <c r="AC52" s="263">
        <v>0</v>
      </c>
      <c r="AD52" s="263">
        <v>0</v>
      </c>
      <c r="AE52" s="263">
        <v>300</v>
      </c>
      <c r="AF52" s="373"/>
      <c r="AG52" s="688">
        <v>200</v>
      </c>
      <c r="AH52" s="774">
        <v>0</v>
      </c>
      <c r="AI52" s="774">
        <f t="shared" si="19"/>
        <v>30</v>
      </c>
      <c r="AJ52" s="774">
        <f t="shared" si="20"/>
        <v>70</v>
      </c>
      <c r="AK52" s="774">
        <v>0</v>
      </c>
      <c r="AL52" s="774">
        <v>0</v>
      </c>
      <c r="AM52" s="774">
        <v>0</v>
      </c>
      <c r="AN52" s="774">
        <f t="shared" si="21"/>
        <v>2500</v>
      </c>
      <c r="AO52" s="778">
        <f t="shared" si="25"/>
        <v>0</v>
      </c>
      <c r="AP52" s="373">
        <f t="shared" si="26"/>
        <v>0</v>
      </c>
      <c r="AQ52" s="373">
        <f t="shared" si="27"/>
        <v>0</v>
      </c>
      <c r="AR52" s="774">
        <v>0</v>
      </c>
      <c r="AS52" s="774">
        <v>0</v>
      </c>
      <c r="AT52" s="774">
        <f t="shared" si="22"/>
        <v>0</v>
      </c>
      <c r="AU52" s="373">
        <f t="shared" si="23"/>
        <v>2500</v>
      </c>
      <c r="AV52" s="594"/>
      <c r="AW52" s="726" t="s">
        <v>72</v>
      </c>
    </row>
    <row r="53" ht="25" customHeight="1" spans="1:49">
      <c r="A53" s="594">
        <f t="shared" si="24"/>
        <v>51</v>
      </c>
      <c r="B53" s="735" t="s">
        <v>1814</v>
      </c>
      <c r="C53" s="722" t="s">
        <v>425</v>
      </c>
      <c r="D53" s="723">
        <v>45597</v>
      </c>
      <c r="E53" s="726" t="s">
        <v>53</v>
      </c>
      <c r="F53" s="727">
        <v>31</v>
      </c>
      <c r="G53" s="727">
        <v>0</v>
      </c>
      <c r="H53" s="727">
        <v>0</v>
      </c>
      <c r="I53" s="727">
        <v>0</v>
      </c>
      <c r="J53" s="727">
        <v>0</v>
      </c>
      <c r="K53" s="727">
        <v>0</v>
      </c>
      <c r="L53" s="727">
        <v>0</v>
      </c>
      <c r="M53" s="739">
        <v>30</v>
      </c>
      <c r="N53" s="727">
        <v>0</v>
      </c>
      <c r="O53" s="727">
        <v>1</v>
      </c>
      <c r="P53" s="727">
        <v>0</v>
      </c>
      <c r="Q53" s="724">
        <f t="shared" si="10"/>
        <v>1</v>
      </c>
      <c r="R53" s="726" t="s">
        <v>1744</v>
      </c>
      <c r="S53" s="722">
        <v>10</v>
      </c>
      <c r="T53" s="748">
        <v>7</v>
      </c>
      <c r="U53" s="749">
        <f>S:S*T:T</f>
        <v>70</v>
      </c>
      <c r="V53" s="722"/>
      <c r="W53" s="688">
        <v>200</v>
      </c>
      <c r="X53" s="747">
        <v>2000</v>
      </c>
      <c r="Y53" s="168">
        <v>1300</v>
      </c>
      <c r="Z53" s="168">
        <v>200</v>
      </c>
      <c r="AA53" s="168">
        <v>100</v>
      </c>
      <c r="AB53" s="168">
        <v>100</v>
      </c>
      <c r="AC53" s="168">
        <v>0</v>
      </c>
      <c r="AD53" s="168">
        <v>0</v>
      </c>
      <c r="AE53" s="769">
        <v>300</v>
      </c>
      <c r="AF53" s="373"/>
      <c r="AG53" s="688">
        <v>200</v>
      </c>
      <c r="AH53" s="774">
        <v>0</v>
      </c>
      <c r="AI53" s="774">
        <f t="shared" si="19"/>
        <v>30</v>
      </c>
      <c r="AJ53" s="774">
        <f t="shared" si="20"/>
        <v>70</v>
      </c>
      <c r="AK53" s="774">
        <v>0</v>
      </c>
      <c r="AL53" s="774">
        <v>0</v>
      </c>
      <c r="AM53" s="774">
        <v>0</v>
      </c>
      <c r="AN53" s="774">
        <f t="shared" si="21"/>
        <v>2300</v>
      </c>
      <c r="AO53" s="778">
        <f t="shared" si="25"/>
        <v>0</v>
      </c>
      <c r="AP53" s="373">
        <f t="shared" si="26"/>
        <v>0</v>
      </c>
      <c r="AQ53" s="373">
        <f t="shared" si="27"/>
        <v>0</v>
      </c>
      <c r="AR53" s="774">
        <v>0</v>
      </c>
      <c r="AS53" s="774">
        <v>0</v>
      </c>
      <c r="AT53" s="774">
        <f t="shared" si="22"/>
        <v>0</v>
      </c>
      <c r="AU53" s="373">
        <f t="shared" si="23"/>
        <v>2300</v>
      </c>
      <c r="AV53" s="594"/>
      <c r="AW53" s="726" t="s">
        <v>1757</v>
      </c>
    </row>
    <row r="54" ht="25" customHeight="1" spans="1:49">
      <c r="A54" s="594">
        <f t="shared" si="24"/>
        <v>52</v>
      </c>
      <c r="B54" s="735" t="s">
        <v>1815</v>
      </c>
      <c r="C54" s="722" t="s">
        <v>425</v>
      </c>
      <c r="D54" s="723">
        <v>45597</v>
      </c>
      <c r="E54" s="726" t="s">
        <v>53</v>
      </c>
      <c r="F54" s="727">
        <v>31</v>
      </c>
      <c r="G54" s="727">
        <v>0</v>
      </c>
      <c r="H54" s="727">
        <v>0</v>
      </c>
      <c r="I54" s="727">
        <v>0</v>
      </c>
      <c r="J54" s="727">
        <v>0</v>
      </c>
      <c r="K54" s="727">
        <v>0</v>
      </c>
      <c r="L54" s="727">
        <v>0</v>
      </c>
      <c r="M54" s="739">
        <v>30</v>
      </c>
      <c r="N54" s="727">
        <v>0</v>
      </c>
      <c r="O54" s="727">
        <v>0</v>
      </c>
      <c r="P54" s="727">
        <v>0</v>
      </c>
      <c r="Q54" s="724">
        <f t="shared" si="10"/>
        <v>0</v>
      </c>
      <c r="R54" s="726" t="s">
        <v>54</v>
      </c>
      <c r="S54" s="722">
        <v>10</v>
      </c>
      <c r="T54" s="748">
        <v>7</v>
      </c>
      <c r="U54" s="749">
        <f>S:S*T:T</f>
        <v>70</v>
      </c>
      <c r="V54" s="722"/>
      <c r="W54" s="688">
        <v>200</v>
      </c>
      <c r="X54" s="747">
        <v>2000</v>
      </c>
      <c r="Y54" s="168">
        <v>1300</v>
      </c>
      <c r="Z54" s="168">
        <v>200</v>
      </c>
      <c r="AA54" s="168">
        <v>100</v>
      </c>
      <c r="AB54" s="168">
        <v>100</v>
      </c>
      <c r="AC54" s="168">
        <v>0</v>
      </c>
      <c r="AD54" s="168">
        <v>0</v>
      </c>
      <c r="AE54" s="769">
        <v>300</v>
      </c>
      <c r="AF54" s="373"/>
      <c r="AG54" s="688">
        <v>200</v>
      </c>
      <c r="AH54" s="774">
        <v>0</v>
      </c>
      <c r="AI54" s="774">
        <f t="shared" si="19"/>
        <v>30</v>
      </c>
      <c r="AJ54" s="774">
        <f t="shared" si="20"/>
        <v>70</v>
      </c>
      <c r="AK54" s="774">
        <v>0</v>
      </c>
      <c r="AL54" s="774">
        <v>0</v>
      </c>
      <c r="AM54" s="774">
        <v>0</v>
      </c>
      <c r="AN54" s="774">
        <f t="shared" si="21"/>
        <v>2300</v>
      </c>
      <c r="AO54" s="778">
        <f t="shared" si="25"/>
        <v>0</v>
      </c>
      <c r="AP54" s="373">
        <f t="shared" si="26"/>
        <v>0</v>
      </c>
      <c r="AQ54" s="373">
        <f t="shared" si="27"/>
        <v>0</v>
      </c>
      <c r="AR54" s="774">
        <v>0</v>
      </c>
      <c r="AS54" s="774">
        <v>0</v>
      </c>
      <c r="AT54" s="774">
        <f t="shared" si="22"/>
        <v>0</v>
      </c>
      <c r="AU54" s="373">
        <f t="shared" si="23"/>
        <v>2300</v>
      </c>
      <c r="AV54" s="594"/>
      <c r="AW54" s="726" t="s">
        <v>72</v>
      </c>
    </row>
    <row r="55" ht="25" customHeight="1" spans="1:49">
      <c r="A55" s="594" t="s">
        <v>1816</v>
      </c>
      <c r="B55" s="735" t="s">
        <v>1817</v>
      </c>
      <c r="C55" s="722" t="s">
        <v>425</v>
      </c>
      <c r="D55" s="723">
        <v>45600</v>
      </c>
      <c r="E55" s="726" t="s">
        <v>53</v>
      </c>
      <c r="F55" s="727">
        <v>31</v>
      </c>
      <c r="G55" s="727">
        <v>0</v>
      </c>
      <c r="H55" s="727">
        <v>0</v>
      </c>
      <c r="I55" s="727">
        <v>0</v>
      </c>
      <c r="J55" s="727">
        <v>0</v>
      </c>
      <c r="K55" s="727">
        <v>0</v>
      </c>
      <c r="L55" s="727">
        <v>0</v>
      </c>
      <c r="M55" s="739">
        <v>30</v>
      </c>
      <c r="N55" s="727">
        <v>0</v>
      </c>
      <c r="O55" s="727">
        <v>1</v>
      </c>
      <c r="P55" s="727">
        <v>0</v>
      </c>
      <c r="Q55" s="724">
        <f t="shared" si="10"/>
        <v>1</v>
      </c>
      <c r="R55" s="726" t="s">
        <v>1744</v>
      </c>
      <c r="S55" s="722">
        <v>10</v>
      </c>
      <c r="T55" s="748">
        <v>7</v>
      </c>
      <c r="U55" s="749">
        <f>S:S*T:T</f>
        <v>70</v>
      </c>
      <c r="V55" s="726" t="s">
        <v>1751</v>
      </c>
      <c r="W55" s="688">
        <v>200</v>
      </c>
      <c r="X55" s="747">
        <v>3150</v>
      </c>
      <c r="Y55" s="168">
        <v>1500</v>
      </c>
      <c r="Z55" s="168">
        <v>300</v>
      </c>
      <c r="AA55" s="168">
        <v>300</v>
      </c>
      <c r="AB55" s="168">
        <v>200</v>
      </c>
      <c r="AC55" s="168">
        <v>200</v>
      </c>
      <c r="AD55" s="168">
        <v>200</v>
      </c>
      <c r="AE55" s="769">
        <v>450</v>
      </c>
      <c r="AF55" s="373"/>
      <c r="AG55" s="688">
        <v>200</v>
      </c>
      <c r="AH55" s="774">
        <v>0</v>
      </c>
      <c r="AI55" s="774">
        <f t="shared" si="19"/>
        <v>30</v>
      </c>
      <c r="AJ55" s="774">
        <f t="shared" si="20"/>
        <v>70</v>
      </c>
      <c r="AK55" s="774">
        <v>0</v>
      </c>
      <c r="AL55" s="774">
        <v>0</v>
      </c>
      <c r="AM55" s="774">
        <v>0</v>
      </c>
      <c r="AN55" s="774">
        <f t="shared" si="21"/>
        <v>3450</v>
      </c>
      <c r="AO55" s="778">
        <f t="shared" si="25"/>
        <v>0</v>
      </c>
      <c r="AP55" s="373">
        <f t="shared" si="26"/>
        <v>0</v>
      </c>
      <c r="AQ55" s="373">
        <f t="shared" si="27"/>
        <v>0</v>
      </c>
      <c r="AR55" s="774">
        <v>0</v>
      </c>
      <c r="AS55" s="774">
        <v>0</v>
      </c>
      <c r="AT55" s="774">
        <f t="shared" si="22"/>
        <v>0</v>
      </c>
      <c r="AU55" s="373">
        <f t="shared" si="23"/>
        <v>3450</v>
      </c>
      <c r="AV55" s="594"/>
      <c r="AW55" s="726" t="s">
        <v>1757</v>
      </c>
    </row>
    <row r="56" ht="25" customHeight="1" spans="1:49">
      <c r="A56" s="594">
        <f t="shared" ref="A56:A69" si="28">ROW()-2</f>
        <v>54</v>
      </c>
      <c r="B56" s="193" t="s">
        <v>1818</v>
      </c>
      <c r="C56" s="722" t="s">
        <v>425</v>
      </c>
      <c r="D56" s="723">
        <v>45627</v>
      </c>
      <c r="E56" s="736" t="s">
        <v>228</v>
      </c>
      <c r="F56" s="727">
        <v>31</v>
      </c>
      <c r="G56" s="727">
        <v>0</v>
      </c>
      <c r="H56" s="727">
        <v>0</v>
      </c>
      <c r="I56" s="727">
        <v>0</v>
      </c>
      <c r="J56" s="727">
        <v>0</v>
      </c>
      <c r="K56" s="727">
        <v>0</v>
      </c>
      <c r="L56" s="727">
        <v>0</v>
      </c>
      <c r="M56" s="739">
        <v>30</v>
      </c>
      <c r="N56" s="727">
        <v>0</v>
      </c>
      <c r="O56" s="727">
        <v>0</v>
      </c>
      <c r="P56" s="727">
        <v>0</v>
      </c>
      <c r="Q56" s="724">
        <f t="shared" si="10"/>
        <v>0</v>
      </c>
      <c r="R56" s="726" t="s">
        <v>1819</v>
      </c>
      <c r="S56" s="722">
        <v>10</v>
      </c>
      <c r="T56" s="748">
        <v>10</v>
      </c>
      <c r="U56" s="749">
        <f>S:S*T:T</f>
        <v>100</v>
      </c>
      <c r="V56" s="726"/>
      <c r="W56" s="688">
        <v>200</v>
      </c>
      <c r="X56" s="751">
        <v>2000</v>
      </c>
      <c r="Y56" s="373">
        <v>1300</v>
      </c>
      <c r="Z56" s="373">
        <v>200</v>
      </c>
      <c r="AA56" s="373">
        <v>100</v>
      </c>
      <c r="AB56" s="373">
        <v>100</v>
      </c>
      <c r="AC56" s="373">
        <v>0</v>
      </c>
      <c r="AD56" s="373">
        <v>0</v>
      </c>
      <c r="AE56" s="768">
        <v>300</v>
      </c>
      <c r="AF56" s="373"/>
      <c r="AG56" s="688">
        <v>200</v>
      </c>
      <c r="AH56" s="774">
        <v>0</v>
      </c>
      <c r="AI56" s="774">
        <f t="shared" si="19"/>
        <v>30</v>
      </c>
      <c r="AJ56" s="774">
        <f t="shared" si="20"/>
        <v>100</v>
      </c>
      <c r="AK56" s="373">
        <v>0</v>
      </c>
      <c r="AL56" s="373">
        <v>0</v>
      </c>
      <c r="AM56" s="373">
        <v>0</v>
      </c>
      <c r="AN56" s="774">
        <f t="shared" si="21"/>
        <v>2330</v>
      </c>
      <c r="AO56" s="778">
        <f t="shared" si="25"/>
        <v>0</v>
      </c>
      <c r="AP56" s="373">
        <f t="shared" si="26"/>
        <v>0</v>
      </c>
      <c r="AQ56" s="373">
        <f t="shared" si="27"/>
        <v>0</v>
      </c>
      <c r="AR56" s="774">
        <v>0</v>
      </c>
      <c r="AS56" s="373">
        <v>0</v>
      </c>
      <c r="AT56" s="373">
        <v>0</v>
      </c>
      <c r="AU56" s="373">
        <f t="shared" si="23"/>
        <v>2330</v>
      </c>
      <c r="AV56" s="594"/>
      <c r="AW56" s="726" t="s">
        <v>1820</v>
      </c>
    </row>
    <row r="57" ht="25" customHeight="1" spans="1:49">
      <c r="A57" s="594">
        <f t="shared" si="28"/>
        <v>55</v>
      </c>
      <c r="B57" s="193" t="s">
        <v>1821</v>
      </c>
      <c r="C57" s="722" t="s">
        <v>425</v>
      </c>
      <c r="D57" s="723">
        <v>45639</v>
      </c>
      <c r="E57" s="736" t="s">
        <v>228</v>
      </c>
      <c r="F57" s="727">
        <v>19</v>
      </c>
      <c r="G57" s="727">
        <v>0</v>
      </c>
      <c r="H57" s="727">
        <v>0</v>
      </c>
      <c r="I57" s="727">
        <v>0</v>
      </c>
      <c r="J57" s="727">
        <v>0</v>
      </c>
      <c r="K57" s="727">
        <v>0</v>
      </c>
      <c r="L57" s="727">
        <v>0</v>
      </c>
      <c r="M57" s="739">
        <v>0</v>
      </c>
      <c r="N57" s="727">
        <v>0</v>
      </c>
      <c r="O57" s="727">
        <v>0</v>
      </c>
      <c r="P57" s="727">
        <v>0</v>
      </c>
      <c r="Q57" s="724">
        <f t="shared" si="10"/>
        <v>0</v>
      </c>
      <c r="R57" s="726" t="s">
        <v>1822</v>
      </c>
      <c r="S57" s="722">
        <v>10</v>
      </c>
      <c r="T57" s="748">
        <v>0</v>
      </c>
      <c r="U57" s="749">
        <f>S:S*T:T</f>
        <v>0</v>
      </c>
      <c r="V57" s="726"/>
      <c r="W57" s="688">
        <v>200</v>
      </c>
      <c r="X57" s="751">
        <v>2000</v>
      </c>
      <c r="Y57" s="373">
        <f>(X57/31*19)</f>
        <v>1225.8064516129</v>
      </c>
      <c r="Z57" s="373">
        <v>0</v>
      </c>
      <c r="AA57" s="373">
        <v>0</v>
      </c>
      <c r="AB57" s="373">
        <v>0</v>
      </c>
      <c r="AC57" s="373">
        <v>0</v>
      </c>
      <c r="AD57" s="373">
        <v>0</v>
      </c>
      <c r="AE57" s="768">
        <v>0</v>
      </c>
      <c r="AF57" s="373"/>
      <c r="AG57" s="688">
        <v>200</v>
      </c>
      <c r="AH57" s="774">
        <v>0</v>
      </c>
      <c r="AI57" s="774">
        <f t="shared" si="19"/>
        <v>0</v>
      </c>
      <c r="AJ57" s="774">
        <f t="shared" si="20"/>
        <v>0</v>
      </c>
      <c r="AK57" s="373">
        <v>0</v>
      </c>
      <c r="AL57" s="373">
        <v>0</v>
      </c>
      <c r="AM57" s="373">
        <v>0</v>
      </c>
      <c r="AN57" s="774">
        <f t="shared" si="21"/>
        <v>1425.8064516129</v>
      </c>
      <c r="AO57" s="778">
        <f t="shared" si="25"/>
        <v>0</v>
      </c>
      <c r="AP57" s="373">
        <f t="shared" si="26"/>
        <v>0</v>
      </c>
      <c r="AQ57" s="373">
        <f t="shared" si="27"/>
        <v>0</v>
      </c>
      <c r="AR57" s="774">
        <v>0</v>
      </c>
      <c r="AS57" s="373">
        <v>0</v>
      </c>
      <c r="AT57" s="373">
        <v>0</v>
      </c>
      <c r="AU57" s="373">
        <f t="shared" si="23"/>
        <v>1425.8064516129</v>
      </c>
      <c r="AV57" s="594"/>
      <c r="AW57" s="726" t="s">
        <v>1823</v>
      </c>
    </row>
    <row r="58" ht="25" customHeight="1" spans="1:49">
      <c r="A58" s="594">
        <f t="shared" si="28"/>
        <v>56</v>
      </c>
      <c r="B58" s="193" t="s">
        <v>1824</v>
      </c>
      <c r="C58" s="722" t="s">
        <v>425</v>
      </c>
      <c r="D58" s="723">
        <v>45644</v>
      </c>
      <c r="E58" s="736" t="s">
        <v>228</v>
      </c>
      <c r="F58" s="727">
        <v>14</v>
      </c>
      <c r="G58" s="727">
        <v>0</v>
      </c>
      <c r="H58" s="727">
        <v>0</v>
      </c>
      <c r="I58" s="727">
        <v>0</v>
      </c>
      <c r="J58" s="727">
        <v>0</v>
      </c>
      <c r="K58" s="727">
        <v>0</v>
      </c>
      <c r="L58" s="727">
        <v>0</v>
      </c>
      <c r="M58" s="739">
        <v>0</v>
      </c>
      <c r="N58" s="727">
        <v>0</v>
      </c>
      <c r="O58" s="727">
        <v>0</v>
      </c>
      <c r="P58" s="727">
        <v>0</v>
      </c>
      <c r="Q58" s="724">
        <f t="shared" si="10"/>
        <v>0</v>
      </c>
      <c r="R58" s="726" t="s">
        <v>1825</v>
      </c>
      <c r="S58" s="722">
        <v>10</v>
      </c>
      <c r="T58" s="748">
        <v>0</v>
      </c>
      <c r="U58" s="749">
        <f>S:S*T:T</f>
        <v>0</v>
      </c>
      <c r="V58" s="726"/>
      <c r="W58" s="688">
        <v>200</v>
      </c>
      <c r="X58" s="751">
        <v>2000</v>
      </c>
      <c r="Y58" s="373">
        <f>(X58/31*14)</f>
        <v>903.225806451613</v>
      </c>
      <c r="Z58" s="373">
        <v>0</v>
      </c>
      <c r="AA58" s="373">
        <v>0</v>
      </c>
      <c r="AB58" s="373">
        <v>0</v>
      </c>
      <c r="AC58" s="373">
        <v>0</v>
      </c>
      <c r="AD58" s="373">
        <v>0</v>
      </c>
      <c r="AE58" s="768">
        <v>0</v>
      </c>
      <c r="AF58" s="373"/>
      <c r="AG58" s="688">
        <v>200</v>
      </c>
      <c r="AH58" s="774">
        <v>0</v>
      </c>
      <c r="AI58" s="774">
        <f t="shared" si="19"/>
        <v>0</v>
      </c>
      <c r="AJ58" s="774">
        <f t="shared" si="20"/>
        <v>0</v>
      </c>
      <c r="AK58" s="373">
        <v>0</v>
      </c>
      <c r="AL58" s="373">
        <v>0</v>
      </c>
      <c r="AM58" s="373">
        <v>0</v>
      </c>
      <c r="AN58" s="774">
        <f t="shared" si="21"/>
        <v>1103.22580645161</v>
      </c>
      <c r="AO58" s="778">
        <f t="shared" si="25"/>
        <v>0</v>
      </c>
      <c r="AP58" s="373">
        <f t="shared" si="26"/>
        <v>0</v>
      </c>
      <c r="AQ58" s="373">
        <f t="shared" si="27"/>
        <v>0</v>
      </c>
      <c r="AR58" s="774">
        <v>0</v>
      </c>
      <c r="AS58" s="373">
        <v>0</v>
      </c>
      <c r="AT58" s="373">
        <v>0</v>
      </c>
      <c r="AU58" s="373">
        <f t="shared" si="23"/>
        <v>1103.22580645161</v>
      </c>
      <c r="AV58" s="594"/>
      <c r="AW58" s="726" t="s">
        <v>1826</v>
      </c>
    </row>
    <row r="59" ht="25" customHeight="1" spans="1:49">
      <c r="A59" s="594">
        <f t="shared" si="28"/>
        <v>57</v>
      </c>
      <c r="B59" s="193" t="s">
        <v>1827</v>
      </c>
      <c r="C59" s="726" t="s">
        <v>1828</v>
      </c>
      <c r="D59" s="723">
        <v>45026</v>
      </c>
      <c r="E59" s="726" t="s">
        <v>53</v>
      </c>
      <c r="F59" s="727">
        <v>31</v>
      </c>
      <c r="G59" s="727">
        <v>0</v>
      </c>
      <c r="H59" s="727">
        <v>0</v>
      </c>
      <c r="I59" s="727">
        <v>2</v>
      </c>
      <c r="J59" s="727">
        <v>0</v>
      </c>
      <c r="K59" s="727">
        <v>0</v>
      </c>
      <c r="L59" s="727">
        <v>0</v>
      </c>
      <c r="M59" s="739">
        <v>0</v>
      </c>
      <c r="N59" s="727">
        <v>0</v>
      </c>
      <c r="O59" s="727">
        <v>0</v>
      </c>
      <c r="P59" s="727">
        <v>0</v>
      </c>
      <c r="Q59" s="724">
        <f t="shared" si="10"/>
        <v>0</v>
      </c>
      <c r="R59" s="726" t="s">
        <v>1829</v>
      </c>
      <c r="S59" s="722">
        <v>0</v>
      </c>
      <c r="T59" s="722">
        <v>0</v>
      </c>
      <c r="U59" s="722">
        <v>0</v>
      </c>
      <c r="V59" s="722"/>
      <c r="W59" s="688">
        <v>200</v>
      </c>
      <c r="X59" s="751">
        <v>3000</v>
      </c>
      <c r="Y59" s="373">
        <v>1500</v>
      </c>
      <c r="Z59" s="373">
        <v>400</v>
      </c>
      <c r="AA59" s="373">
        <v>300</v>
      </c>
      <c r="AB59" s="373">
        <v>100</v>
      </c>
      <c r="AC59" s="373">
        <v>200</v>
      </c>
      <c r="AD59" s="373">
        <v>200</v>
      </c>
      <c r="AE59" s="768">
        <v>300</v>
      </c>
      <c r="AF59" s="373"/>
      <c r="AG59" s="688">
        <v>200</v>
      </c>
      <c r="AH59" s="373">
        <v>0</v>
      </c>
      <c r="AI59" s="373">
        <f t="shared" ref="AI59:AI69" si="29">M59</f>
        <v>0</v>
      </c>
      <c r="AJ59" s="373">
        <f t="shared" si="20"/>
        <v>0</v>
      </c>
      <c r="AK59" s="373">
        <v>0</v>
      </c>
      <c r="AL59" s="373">
        <v>0</v>
      </c>
      <c r="AM59" s="373">
        <v>0</v>
      </c>
      <c r="AN59" s="373">
        <f t="shared" ref="AN59:AN69" si="30">SUM(Y59:AM59)</f>
        <v>3200</v>
      </c>
      <c r="AO59" s="778">
        <f t="shared" si="25"/>
        <v>2</v>
      </c>
      <c r="AP59" s="373">
        <f t="shared" ref="AP59:AP69" si="31">X59/F59*AO59</f>
        <v>193.548387096774</v>
      </c>
      <c r="AQ59" s="373">
        <f t="shared" ref="AQ59:AQ69" si="32">G59*2</f>
        <v>0</v>
      </c>
      <c r="AR59" s="373">
        <v>0</v>
      </c>
      <c r="AS59" s="373">
        <v>0</v>
      </c>
      <c r="AT59" s="373">
        <f t="shared" ref="AT59:AT69" si="33">SUM(AP59:AS59)</f>
        <v>193.548387096774</v>
      </c>
      <c r="AU59" s="373">
        <f t="shared" si="23"/>
        <v>3006.45161290323</v>
      </c>
      <c r="AV59" s="594"/>
      <c r="AW59" s="726" t="s">
        <v>1830</v>
      </c>
    </row>
    <row r="60" ht="31" customHeight="1" spans="1:49">
      <c r="A60" s="594">
        <f t="shared" si="28"/>
        <v>58</v>
      </c>
      <c r="B60" s="351" t="s">
        <v>1831</v>
      </c>
      <c r="C60" s="722" t="s">
        <v>341</v>
      </c>
      <c r="D60" s="723">
        <v>45028</v>
      </c>
      <c r="E60" s="726" t="s">
        <v>53</v>
      </c>
      <c r="F60" s="727">
        <v>31</v>
      </c>
      <c r="G60" s="727">
        <v>0</v>
      </c>
      <c r="H60" s="727">
        <v>0</v>
      </c>
      <c r="I60" s="727">
        <v>0</v>
      </c>
      <c r="J60" s="727">
        <v>0</v>
      </c>
      <c r="K60" s="727">
        <v>0</v>
      </c>
      <c r="L60" s="727">
        <v>0</v>
      </c>
      <c r="M60" s="739">
        <v>30</v>
      </c>
      <c r="N60" s="727">
        <v>0</v>
      </c>
      <c r="O60" s="727">
        <v>0</v>
      </c>
      <c r="P60" s="727">
        <v>0</v>
      </c>
      <c r="Q60" s="724">
        <f t="shared" si="10"/>
        <v>0</v>
      </c>
      <c r="R60" s="726" t="s">
        <v>54</v>
      </c>
      <c r="S60" s="722">
        <v>0</v>
      </c>
      <c r="T60" s="722">
        <v>0</v>
      </c>
      <c r="U60" s="722">
        <v>0</v>
      </c>
      <c r="V60" s="746"/>
      <c r="W60" s="688">
        <v>200</v>
      </c>
      <c r="X60" s="747">
        <v>2500</v>
      </c>
      <c r="Y60" s="153">
        <v>1200</v>
      </c>
      <c r="Z60" s="153">
        <v>400</v>
      </c>
      <c r="AA60" s="153">
        <v>300</v>
      </c>
      <c r="AB60" s="153">
        <v>200</v>
      </c>
      <c r="AC60" s="153">
        <v>100</v>
      </c>
      <c r="AD60" s="153">
        <v>100</v>
      </c>
      <c r="AE60" s="769">
        <v>200</v>
      </c>
      <c r="AF60" s="373"/>
      <c r="AG60" s="688">
        <v>200</v>
      </c>
      <c r="AH60" s="373">
        <v>0</v>
      </c>
      <c r="AI60" s="373">
        <f t="shared" si="29"/>
        <v>30</v>
      </c>
      <c r="AJ60" s="373">
        <f t="shared" si="20"/>
        <v>0</v>
      </c>
      <c r="AK60" s="373">
        <v>0</v>
      </c>
      <c r="AL60" s="373">
        <v>0</v>
      </c>
      <c r="AM60" s="373">
        <v>0</v>
      </c>
      <c r="AN60" s="373">
        <f t="shared" si="30"/>
        <v>2730</v>
      </c>
      <c r="AO60" s="778">
        <f t="shared" si="25"/>
        <v>0</v>
      </c>
      <c r="AP60" s="373">
        <f t="shared" si="31"/>
        <v>0</v>
      </c>
      <c r="AQ60" s="373">
        <f t="shared" si="32"/>
        <v>0</v>
      </c>
      <c r="AR60" s="373">
        <v>0</v>
      </c>
      <c r="AS60" s="373">
        <v>0</v>
      </c>
      <c r="AT60" s="373">
        <f t="shared" si="33"/>
        <v>0</v>
      </c>
      <c r="AU60" s="373">
        <f t="shared" si="23"/>
        <v>2730</v>
      </c>
      <c r="AV60" s="594"/>
      <c r="AW60" s="726" t="s">
        <v>72</v>
      </c>
    </row>
    <row r="61" ht="31" customHeight="1" spans="1:49">
      <c r="A61" s="594">
        <f t="shared" si="28"/>
        <v>59</v>
      </c>
      <c r="B61" s="179" t="s">
        <v>1832</v>
      </c>
      <c r="C61" s="722" t="s">
        <v>341</v>
      </c>
      <c r="D61" s="723">
        <v>45028</v>
      </c>
      <c r="E61" s="734" t="s">
        <v>202</v>
      </c>
      <c r="F61" s="727">
        <v>31</v>
      </c>
      <c r="G61" s="727">
        <v>0</v>
      </c>
      <c r="H61" s="727">
        <v>0</v>
      </c>
      <c r="I61" s="727">
        <v>0</v>
      </c>
      <c r="J61" s="727">
        <v>0</v>
      </c>
      <c r="K61" s="727">
        <v>0</v>
      </c>
      <c r="L61" s="727">
        <v>0</v>
      </c>
      <c r="M61" s="739">
        <v>30</v>
      </c>
      <c r="N61" s="727">
        <v>0</v>
      </c>
      <c r="O61" s="727">
        <v>0</v>
      </c>
      <c r="P61" s="727">
        <v>0</v>
      </c>
      <c r="Q61" s="724">
        <f t="shared" si="10"/>
        <v>0</v>
      </c>
      <c r="R61" s="746" t="s">
        <v>1833</v>
      </c>
      <c r="S61" s="722">
        <v>0</v>
      </c>
      <c r="T61" s="722">
        <v>0</v>
      </c>
      <c r="U61" s="722">
        <v>0</v>
      </c>
      <c r="V61" s="722"/>
      <c r="W61" s="688">
        <v>0</v>
      </c>
      <c r="X61" s="747">
        <v>2500</v>
      </c>
      <c r="Y61" s="153">
        <v>1200</v>
      </c>
      <c r="Z61" s="153">
        <v>400</v>
      </c>
      <c r="AA61" s="153">
        <v>300</v>
      </c>
      <c r="AB61" s="153">
        <v>200</v>
      </c>
      <c r="AC61" s="153">
        <v>100</v>
      </c>
      <c r="AD61" s="153">
        <v>100</v>
      </c>
      <c r="AE61" s="769">
        <v>200</v>
      </c>
      <c r="AF61" s="373"/>
      <c r="AG61" s="688">
        <v>0</v>
      </c>
      <c r="AH61" s="373">
        <v>0</v>
      </c>
      <c r="AI61" s="373">
        <f t="shared" si="29"/>
        <v>30</v>
      </c>
      <c r="AJ61" s="373">
        <f t="shared" si="20"/>
        <v>0</v>
      </c>
      <c r="AK61" s="373">
        <v>0</v>
      </c>
      <c r="AL61" s="373">
        <v>0</v>
      </c>
      <c r="AM61" s="373">
        <v>0</v>
      </c>
      <c r="AN61" s="373">
        <f t="shared" si="30"/>
        <v>2530</v>
      </c>
      <c r="AO61" s="778">
        <f t="shared" ref="AO59:AO69" si="34">I61+J61+L61/2</f>
        <v>0</v>
      </c>
      <c r="AP61" s="373">
        <f t="shared" si="31"/>
        <v>0</v>
      </c>
      <c r="AQ61" s="373">
        <f t="shared" si="32"/>
        <v>0</v>
      </c>
      <c r="AR61" s="373">
        <v>0</v>
      </c>
      <c r="AS61" s="373">
        <v>0</v>
      </c>
      <c r="AT61" s="373">
        <f t="shared" si="33"/>
        <v>0</v>
      </c>
      <c r="AU61" s="373">
        <f t="shared" si="23"/>
        <v>2530</v>
      </c>
      <c r="AV61" s="594"/>
      <c r="AW61" s="746" t="s">
        <v>1833</v>
      </c>
    </row>
    <row r="62" ht="31" customHeight="1" spans="1:49">
      <c r="A62" s="594">
        <f t="shared" si="28"/>
        <v>60</v>
      </c>
      <c r="B62" s="179" t="s">
        <v>1834</v>
      </c>
      <c r="C62" s="722" t="s">
        <v>341</v>
      </c>
      <c r="D62" s="723">
        <v>45028</v>
      </c>
      <c r="E62" s="726" t="s">
        <v>53</v>
      </c>
      <c r="F62" s="727">
        <v>31</v>
      </c>
      <c r="G62" s="727">
        <v>0</v>
      </c>
      <c r="H62" s="727">
        <v>0</v>
      </c>
      <c r="I62" s="727">
        <v>0</v>
      </c>
      <c r="J62" s="727">
        <v>0</v>
      </c>
      <c r="K62" s="727">
        <v>0</v>
      </c>
      <c r="L62" s="727">
        <v>0</v>
      </c>
      <c r="M62" s="739">
        <v>30</v>
      </c>
      <c r="N62" s="727">
        <v>0</v>
      </c>
      <c r="O62" s="727">
        <v>0</v>
      </c>
      <c r="P62" s="727">
        <v>0</v>
      </c>
      <c r="Q62" s="724">
        <f t="shared" si="10"/>
        <v>0</v>
      </c>
      <c r="R62" s="726" t="s">
        <v>54</v>
      </c>
      <c r="S62" s="722">
        <v>0</v>
      </c>
      <c r="T62" s="722">
        <v>0</v>
      </c>
      <c r="U62" s="722">
        <v>0</v>
      </c>
      <c r="V62" s="746"/>
      <c r="W62" s="688">
        <v>200</v>
      </c>
      <c r="X62" s="747">
        <v>2100</v>
      </c>
      <c r="Y62" s="168">
        <v>1500</v>
      </c>
      <c r="Z62" s="168">
        <v>200</v>
      </c>
      <c r="AA62" s="168">
        <v>100</v>
      </c>
      <c r="AB62" s="168">
        <v>0</v>
      </c>
      <c r="AC62" s="168">
        <v>0</v>
      </c>
      <c r="AD62" s="168">
        <v>0</v>
      </c>
      <c r="AE62" s="769">
        <v>300</v>
      </c>
      <c r="AF62" s="373"/>
      <c r="AG62" s="688">
        <v>200</v>
      </c>
      <c r="AH62" s="373">
        <v>0</v>
      </c>
      <c r="AI62" s="373">
        <f t="shared" si="29"/>
        <v>30</v>
      </c>
      <c r="AJ62" s="373">
        <f t="shared" ref="AJ59:AJ69" si="35">U62</f>
        <v>0</v>
      </c>
      <c r="AK62" s="373">
        <v>0</v>
      </c>
      <c r="AL62" s="373">
        <v>0</v>
      </c>
      <c r="AM62" s="373">
        <v>0</v>
      </c>
      <c r="AN62" s="373">
        <f t="shared" si="30"/>
        <v>2330</v>
      </c>
      <c r="AO62" s="778">
        <f t="shared" si="34"/>
        <v>0</v>
      </c>
      <c r="AP62" s="373">
        <f t="shared" si="31"/>
        <v>0</v>
      </c>
      <c r="AQ62" s="373">
        <f t="shared" si="32"/>
        <v>0</v>
      </c>
      <c r="AR62" s="373">
        <v>0</v>
      </c>
      <c r="AS62" s="373">
        <v>0</v>
      </c>
      <c r="AT62" s="373">
        <f t="shared" si="33"/>
        <v>0</v>
      </c>
      <c r="AU62" s="373">
        <f t="shared" si="23"/>
        <v>2330</v>
      </c>
      <c r="AV62" s="594"/>
      <c r="AW62" s="726" t="s">
        <v>72</v>
      </c>
    </row>
    <row r="63" ht="31" customHeight="1" spans="1:49">
      <c r="A63" s="594">
        <f t="shared" si="28"/>
        <v>61</v>
      </c>
      <c r="B63" s="179" t="s">
        <v>1736</v>
      </c>
      <c r="C63" s="722" t="s">
        <v>341</v>
      </c>
      <c r="D63" s="723">
        <v>45028</v>
      </c>
      <c r="E63" s="726" t="s">
        <v>53</v>
      </c>
      <c r="F63" s="727">
        <v>31</v>
      </c>
      <c r="G63" s="727">
        <v>0</v>
      </c>
      <c r="H63" s="727">
        <v>0</v>
      </c>
      <c r="I63" s="727">
        <v>0</v>
      </c>
      <c r="J63" s="727">
        <v>0</v>
      </c>
      <c r="K63" s="727">
        <v>0</v>
      </c>
      <c r="L63" s="727">
        <v>0</v>
      </c>
      <c r="M63" s="739">
        <v>30</v>
      </c>
      <c r="N63" s="727">
        <v>0</v>
      </c>
      <c r="O63" s="727">
        <v>0</v>
      </c>
      <c r="P63" s="727">
        <v>0</v>
      </c>
      <c r="Q63" s="724">
        <f t="shared" si="10"/>
        <v>0</v>
      </c>
      <c r="R63" s="726" t="s">
        <v>54</v>
      </c>
      <c r="S63" s="722">
        <v>0</v>
      </c>
      <c r="T63" s="722">
        <v>0</v>
      </c>
      <c r="U63" s="722">
        <v>0</v>
      </c>
      <c r="V63" s="726"/>
      <c r="W63" s="688">
        <v>200</v>
      </c>
      <c r="X63" s="747">
        <v>2100</v>
      </c>
      <c r="Y63" s="168">
        <v>1500</v>
      </c>
      <c r="Z63" s="168">
        <v>200</v>
      </c>
      <c r="AA63" s="168">
        <v>100</v>
      </c>
      <c r="AB63" s="168">
        <v>0</v>
      </c>
      <c r="AC63" s="168">
        <v>0</v>
      </c>
      <c r="AD63" s="168">
        <v>0</v>
      </c>
      <c r="AE63" s="769">
        <v>300</v>
      </c>
      <c r="AF63" s="373"/>
      <c r="AG63" s="688">
        <v>200</v>
      </c>
      <c r="AH63" s="373">
        <v>0</v>
      </c>
      <c r="AI63" s="373">
        <f t="shared" si="29"/>
        <v>30</v>
      </c>
      <c r="AJ63" s="373">
        <f t="shared" si="35"/>
        <v>0</v>
      </c>
      <c r="AK63" s="373">
        <v>0</v>
      </c>
      <c r="AL63" s="373">
        <v>0</v>
      </c>
      <c r="AM63" s="373">
        <v>0</v>
      </c>
      <c r="AN63" s="373">
        <f t="shared" si="30"/>
        <v>2330</v>
      </c>
      <c r="AO63" s="778">
        <f t="shared" si="34"/>
        <v>0</v>
      </c>
      <c r="AP63" s="373">
        <f t="shared" si="31"/>
        <v>0</v>
      </c>
      <c r="AQ63" s="373">
        <f t="shared" si="32"/>
        <v>0</v>
      </c>
      <c r="AR63" s="373">
        <v>0</v>
      </c>
      <c r="AS63" s="373">
        <v>0</v>
      </c>
      <c r="AT63" s="373">
        <f t="shared" si="33"/>
        <v>0</v>
      </c>
      <c r="AU63" s="373">
        <f t="shared" si="23"/>
        <v>2330</v>
      </c>
      <c r="AV63" s="594"/>
      <c r="AW63" s="726" t="s">
        <v>72</v>
      </c>
    </row>
    <row r="64" ht="25" customHeight="1" spans="1:49">
      <c r="A64" s="594">
        <f t="shared" si="28"/>
        <v>62</v>
      </c>
      <c r="B64" s="179" t="s">
        <v>1835</v>
      </c>
      <c r="C64" s="722" t="s">
        <v>341</v>
      </c>
      <c r="D64" s="723">
        <v>45028</v>
      </c>
      <c r="E64" s="726" t="s">
        <v>53</v>
      </c>
      <c r="F64" s="727">
        <v>31</v>
      </c>
      <c r="G64" s="727">
        <v>0</v>
      </c>
      <c r="H64" s="727">
        <v>0</v>
      </c>
      <c r="I64" s="727">
        <v>0</v>
      </c>
      <c r="J64" s="727">
        <v>0</v>
      </c>
      <c r="K64" s="727">
        <v>0</v>
      </c>
      <c r="L64" s="727">
        <v>0</v>
      </c>
      <c r="M64" s="739">
        <v>30</v>
      </c>
      <c r="N64" s="727">
        <v>0</v>
      </c>
      <c r="O64" s="727">
        <v>0</v>
      </c>
      <c r="P64" s="727">
        <v>0</v>
      </c>
      <c r="Q64" s="724">
        <f t="shared" si="10"/>
        <v>0</v>
      </c>
      <c r="R64" s="758" t="s">
        <v>54</v>
      </c>
      <c r="S64" s="722">
        <v>0</v>
      </c>
      <c r="T64" s="722">
        <v>0</v>
      </c>
      <c r="U64" s="722">
        <v>0</v>
      </c>
      <c r="V64" s="722"/>
      <c r="W64" s="688">
        <v>200</v>
      </c>
      <c r="X64" s="747">
        <v>2100</v>
      </c>
      <c r="Y64" s="168">
        <v>1500</v>
      </c>
      <c r="Z64" s="168">
        <v>200</v>
      </c>
      <c r="AA64" s="168">
        <v>100</v>
      </c>
      <c r="AB64" s="168">
        <v>0</v>
      </c>
      <c r="AC64" s="168">
        <v>0</v>
      </c>
      <c r="AD64" s="168">
        <v>0</v>
      </c>
      <c r="AE64" s="769">
        <v>300</v>
      </c>
      <c r="AF64" s="373"/>
      <c r="AG64" s="688">
        <v>200</v>
      </c>
      <c r="AH64" s="373">
        <v>0</v>
      </c>
      <c r="AI64" s="373">
        <f t="shared" si="29"/>
        <v>30</v>
      </c>
      <c r="AJ64" s="373">
        <f t="shared" si="35"/>
        <v>0</v>
      </c>
      <c r="AK64" s="373">
        <v>0</v>
      </c>
      <c r="AL64" s="373">
        <v>0</v>
      </c>
      <c r="AM64" s="373">
        <v>0</v>
      </c>
      <c r="AN64" s="373">
        <f t="shared" si="30"/>
        <v>2330</v>
      </c>
      <c r="AO64" s="778">
        <f t="shared" si="34"/>
        <v>0</v>
      </c>
      <c r="AP64" s="373">
        <f t="shared" si="31"/>
        <v>0</v>
      </c>
      <c r="AQ64" s="373">
        <f t="shared" si="32"/>
        <v>0</v>
      </c>
      <c r="AR64" s="373">
        <v>0</v>
      </c>
      <c r="AS64" s="373">
        <v>0</v>
      </c>
      <c r="AT64" s="373">
        <f t="shared" si="33"/>
        <v>0</v>
      </c>
      <c r="AU64" s="373">
        <f t="shared" si="23"/>
        <v>2330</v>
      </c>
      <c r="AV64" s="594"/>
      <c r="AW64" s="726" t="s">
        <v>72</v>
      </c>
    </row>
    <row r="65" ht="25" customHeight="1" spans="1:49">
      <c r="A65" s="594">
        <f t="shared" si="28"/>
        <v>63</v>
      </c>
      <c r="B65" s="179" t="s">
        <v>1836</v>
      </c>
      <c r="C65" s="726" t="s">
        <v>1837</v>
      </c>
      <c r="D65" s="723">
        <v>45028</v>
      </c>
      <c r="E65" s="726" t="s">
        <v>1838</v>
      </c>
      <c r="F65" s="727">
        <v>31</v>
      </c>
      <c r="G65" s="727">
        <v>0</v>
      </c>
      <c r="H65" s="727">
        <v>0</v>
      </c>
      <c r="I65" s="727">
        <v>0</v>
      </c>
      <c r="J65" s="727">
        <v>0</v>
      </c>
      <c r="K65" s="727">
        <v>0</v>
      </c>
      <c r="L65" s="727">
        <v>0</v>
      </c>
      <c r="M65" s="739">
        <v>0</v>
      </c>
      <c r="N65" s="727">
        <v>0</v>
      </c>
      <c r="O65" s="727">
        <v>0</v>
      </c>
      <c r="P65" s="727">
        <v>0</v>
      </c>
      <c r="Q65" s="724">
        <f t="shared" si="10"/>
        <v>0</v>
      </c>
      <c r="R65" s="726" t="s">
        <v>54</v>
      </c>
      <c r="S65" s="722">
        <v>0</v>
      </c>
      <c r="T65" s="722">
        <v>0</v>
      </c>
      <c r="U65" s="722">
        <v>0</v>
      </c>
      <c r="V65" s="722"/>
      <c r="W65" s="688">
        <v>0</v>
      </c>
      <c r="X65" s="747">
        <v>1200</v>
      </c>
      <c r="Y65" s="168">
        <v>1000</v>
      </c>
      <c r="Z65" s="168">
        <v>0</v>
      </c>
      <c r="AA65" s="168">
        <v>0</v>
      </c>
      <c r="AB65" s="168">
        <v>0</v>
      </c>
      <c r="AC65" s="168">
        <v>0</v>
      </c>
      <c r="AD65" s="168">
        <v>0</v>
      </c>
      <c r="AE65" s="769">
        <v>200</v>
      </c>
      <c r="AF65" s="373"/>
      <c r="AG65" s="688">
        <v>0</v>
      </c>
      <c r="AH65" s="373">
        <v>0</v>
      </c>
      <c r="AI65" s="373">
        <f t="shared" si="29"/>
        <v>0</v>
      </c>
      <c r="AJ65" s="373">
        <f t="shared" si="35"/>
        <v>0</v>
      </c>
      <c r="AK65" s="373">
        <v>0</v>
      </c>
      <c r="AL65" s="373">
        <v>0</v>
      </c>
      <c r="AM65" s="373">
        <v>0</v>
      </c>
      <c r="AN65" s="373">
        <f t="shared" si="30"/>
        <v>1200</v>
      </c>
      <c r="AO65" s="778">
        <f t="shared" si="34"/>
        <v>0</v>
      </c>
      <c r="AP65" s="373">
        <f t="shared" si="31"/>
        <v>0</v>
      </c>
      <c r="AQ65" s="373">
        <f t="shared" si="32"/>
        <v>0</v>
      </c>
      <c r="AR65" s="373">
        <v>0</v>
      </c>
      <c r="AS65" s="373">
        <v>0</v>
      </c>
      <c r="AT65" s="373">
        <f t="shared" si="33"/>
        <v>0</v>
      </c>
      <c r="AU65" s="373">
        <f t="shared" si="23"/>
        <v>1200</v>
      </c>
      <c r="AV65" s="594"/>
      <c r="AW65" s="726"/>
    </row>
    <row r="66" ht="25" customHeight="1" spans="1:49">
      <c r="A66" s="594">
        <f t="shared" si="28"/>
        <v>64</v>
      </c>
      <c r="B66" s="783" t="s">
        <v>1839</v>
      </c>
      <c r="C66" s="726" t="s">
        <v>341</v>
      </c>
      <c r="D66" s="723">
        <v>45055</v>
      </c>
      <c r="E66" s="726" t="s">
        <v>53</v>
      </c>
      <c r="F66" s="727">
        <v>31</v>
      </c>
      <c r="G66" s="727">
        <v>0</v>
      </c>
      <c r="H66" s="727">
        <v>0</v>
      </c>
      <c r="I66" s="727">
        <v>0</v>
      </c>
      <c r="J66" s="727">
        <v>0</v>
      </c>
      <c r="K66" s="727">
        <v>0</v>
      </c>
      <c r="L66" s="727">
        <v>0</v>
      </c>
      <c r="M66" s="739">
        <v>30</v>
      </c>
      <c r="N66" s="727">
        <v>0</v>
      </c>
      <c r="O66" s="727">
        <v>0</v>
      </c>
      <c r="P66" s="727">
        <v>0</v>
      </c>
      <c r="Q66" s="724">
        <f t="shared" si="10"/>
        <v>0</v>
      </c>
      <c r="R66" s="726" t="s">
        <v>54</v>
      </c>
      <c r="S66" s="722">
        <v>0</v>
      </c>
      <c r="T66" s="722">
        <v>0</v>
      </c>
      <c r="U66" s="722">
        <v>0</v>
      </c>
      <c r="V66" s="722"/>
      <c r="W66" s="688">
        <v>200</v>
      </c>
      <c r="X66" s="747">
        <v>2100</v>
      </c>
      <c r="Y66" s="168">
        <v>1500</v>
      </c>
      <c r="Z66" s="168">
        <v>200</v>
      </c>
      <c r="AA66" s="168">
        <v>100</v>
      </c>
      <c r="AB66" s="168">
        <v>0</v>
      </c>
      <c r="AC66" s="168">
        <v>0</v>
      </c>
      <c r="AD66" s="168">
        <v>0</v>
      </c>
      <c r="AE66" s="769">
        <v>300</v>
      </c>
      <c r="AF66" s="373"/>
      <c r="AG66" s="688">
        <v>200</v>
      </c>
      <c r="AH66" s="373">
        <v>0</v>
      </c>
      <c r="AI66" s="373">
        <f t="shared" si="29"/>
        <v>30</v>
      </c>
      <c r="AJ66" s="373">
        <f t="shared" si="35"/>
        <v>0</v>
      </c>
      <c r="AK66" s="373">
        <v>0</v>
      </c>
      <c r="AL66" s="373">
        <v>0</v>
      </c>
      <c r="AM66" s="373">
        <v>0</v>
      </c>
      <c r="AN66" s="373">
        <f t="shared" si="30"/>
        <v>2330</v>
      </c>
      <c r="AO66" s="778">
        <f t="shared" si="34"/>
        <v>0</v>
      </c>
      <c r="AP66" s="373">
        <f t="shared" si="31"/>
        <v>0</v>
      </c>
      <c r="AQ66" s="373">
        <f t="shared" si="32"/>
        <v>0</v>
      </c>
      <c r="AR66" s="373">
        <v>0</v>
      </c>
      <c r="AS66" s="373">
        <v>0</v>
      </c>
      <c r="AT66" s="373">
        <f t="shared" si="33"/>
        <v>0</v>
      </c>
      <c r="AU66" s="373">
        <f t="shared" si="23"/>
        <v>2330</v>
      </c>
      <c r="AV66" s="373"/>
      <c r="AW66" s="726" t="s">
        <v>72</v>
      </c>
    </row>
    <row r="67" ht="25" customHeight="1" spans="1:49">
      <c r="A67" s="594">
        <f t="shared" si="28"/>
        <v>65</v>
      </c>
      <c r="B67" s="351" t="s">
        <v>1840</v>
      </c>
      <c r="C67" s="726" t="s">
        <v>341</v>
      </c>
      <c r="D67" s="723">
        <v>45173</v>
      </c>
      <c r="E67" s="726" t="s">
        <v>53</v>
      </c>
      <c r="F67" s="727">
        <v>31</v>
      </c>
      <c r="G67" s="727">
        <v>0</v>
      </c>
      <c r="H67" s="727">
        <v>0</v>
      </c>
      <c r="I67" s="727">
        <v>0</v>
      </c>
      <c r="J67" s="727">
        <v>0</v>
      </c>
      <c r="K67" s="727">
        <v>0</v>
      </c>
      <c r="L67" s="727">
        <v>0</v>
      </c>
      <c r="M67" s="739">
        <v>30</v>
      </c>
      <c r="N67" s="727">
        <v>0</v>
      </c>
      <c r="O67" s="727">
        <v>0</v>
      </c>
      <c r="P67" s="727">
        <v>0</v>
      </c>
      <c r="Q67" s="724">
        <f t="shared" si="10"/>
        <v>0</v>
      </c>
      <c r="R67" s="726" t="s">
        <v>54</v>
      </c>
      <c r="S67" s="722">
        <v>0</v>
      </c>
      <c r="T67" s="722">
        <v>0</v>
      </c>
      <c r="U67" s="722">
        <v>0</v>
      </c>
      <c r="V67" s="722"/>
      <c r="W67" s="688">
        <v>200</v>
      </c>
      <c r="X67" s="747">
        <v>2100</v>
      </c>
      <c r="Y67" s="168">
        <v>1500</v>
      </c>
      <c r="Z67" s="168">
        <v>200</v>
      </c>
      <c r="AA67" s="168">
        <v>100</v>
      </c>
      <c r="AB67" s="168">
        <v>0</v>
      </c>
      <c r="AC67" s="168">
        <v>0</v>
      </c>
      <c r="AD67" s="168">
        <v>0</v>
      </c>
      <c r="AE67" s="769">
        <v>300</v>
      </c>
      <c r="AF67" s="373"/>
      <c r="AG67" s="688">
        <v>200</v>
      </c>
      <c r="AH67" s="373">
        <v>0</v>
      </c>
      <c r="AI67" s="373">
        <f t="shared" si="29"/>
        <v>30</v>
      </c>
      <c r="AJ67" s="373">
        <f t="shared" si="35"/>
        <v>0</v>
      </c>
      <c r="AK67" s="373">
        <v>0</v>
      </c>
      <c r="AL67" s="373">
        <v>0</v>
      </c>
      <c r="AM67" s="373">
        <v>0</v>
      </c>
      <c r="AN67" s="373">
        <f t="shared" si="30"/>
        <v>2330</v>
      </c>
      <c r="AO67" s="778">
        <f t="shared" si="34"/>
        <v>0</v>
      </c>
      <c r="AP67" s="373">
        <f t="shared" si="31"/>
        <v>0</v>
      </c>
      <c r="AQ67" s="373">
        <f t="shared" si="32"/>
        <v>0</v>
      </c>
      <c r="AR67" s="373">
        <v>0</v>
      </c>
      <c r="AS67" s="373">
        <v>0</v>
      </c>
      <c r="AT67" s="373">
        <f t="shared" si="33"/>
        <v>0</v>
      </c>
      <c r="AU67" s="373">
        <f t="shared" si="23"/>
        <v>2330</v>
      </c>
      <c r="AV67" s="373"/>
      <c r="AW67" s="726" t="s">
        <v>72</v>
      </c>
    </row>
    <row r="68" ht="25" customHeight="1" spans="1:49">
      <c r="A68" s="594">
        <f t="shared" si="28"/>
        <v>66</v>
      </c>
      <c r="B68" s="351" t="s">
        <v>935</v>
      </c>
      <c r="C68" s="726" t="s">
        <v>1837</v>
      </c>
      <c r="D68" s="723">
        <v>45185</v>
      </c>
      <c r="E68" s="726" t="s">
        <v>1838</v>
      </c>
      <c r="F68" s="727">
        <v>31</v>
      </c>
      <c r="G68" s="727">
        <v>0</v>
      </c>
      <c r="H68" s="727">
        <v>0</v>
      </c>
      <c r="I68" s="727">
        <v>0</v>
      </c>
      <c r="J68" s="727">
        <v>0</v>
      </c>
      <c r="K68" s="727">
        <v>0</v>
      </c>
      <c r="L68" s="727">
        <v>0</v>
      </c>
      <c r="M68" s="739">
        <v>0</v>
      </c>
      <c r="N68" s="727">
        <v>0</v>
      </c>
      <c r="O68" s="727">
        <v>0</v>
      </c>
      <c r="P68" s="727">
        <v>0</v>
      </c>
      <c r="Q68" s="724">
        <f t="shared" si="10"/>
        <v>0</v>
      </c>
      <c r="R68" s="726" t="s">
        <v>54</v>
      </c>
      <c r="S68" s="722">
        <v>0</v>
      </c>
      <c r="T68" s="722">
        <v>0</v>
      </c>
      <c r="U68" s="722">
        <v>0</v>
      </c>
      <c r="V68" s="722"/>
      <c r="W68" s="688">
        <v>0</v>
      </c>
      <c r="X68" s="747">
        <v>500</v>
      </c>
      <c r="Y68" s="168">
        <v>100</v>
      </c>
      <c r="Z68" s="373">
        <v>100</v>
      </c>
      <c r="AA68" s="373">
        <v>50</v>
      </c>
      <c r="AB68" s="373">
        <v>50</v>
      </c>
      <c r="AC68" s="373">
        <v>50</v>
      </c>
      <c r="AD68" s="373">
        <v>50</v>
      </c>
      <c r="AE68" s="768">
        <v>100</v>
      </c>
      <c r="AF68" s="373"/>
      <c r="AG68" s="688">
        <v>0</v>
      </c>
      <c r="AH68" s="373">
        <v>0</v>
      </c>
      <c r="AI68" s="373">
        <f t="shared" si="29"/>
        <v>0</v>
      </c>
      <c r="AJ68" s="373">
        <f t="shared" si="35"/>
        <v>0</v>
      </c>
      <c r="AK68" s="373">
        <v>0</v>
      </c>
      <c r="AL68" s="373">
        <v>0</v>
      </c>
      <c r="AM68" s="373">
        <v>0</v>
      </c>
      <c r="AN68" s="373">
        <f t="shared" si="30"/>
        <v>500</v>
      </c>
      <c r="AO68" s="778">
        <f t="shared" si="34"/>
        <v>0</v>
      </c>
      <c r="AP68" s="373">
        <f t="shared" si="31"/>
        <v>0</v>
      </c>
      <c r="AQ68" s="373">
        <f t="shared" si="32"/>
        <v>0</v>
      </c>
      <c r="AR68" s="373">
        <v>0</v>
      </c>
      <c r="AS68" s="373">
        <v>0</v>
      </c>
      <c r="AT68" s="373">
        <f t="shared" si="33"/>
        <v>0</v>
      </c>
      <c r="AU68" s="373">
        <f t="shared" si="23"/>
        <v>500</v>
      </c>
      <c r="AV68" s="373"/>
      <c r="AW68" s="726"/>
    </row>
    <row r="69" ht="25" customHeight="1" spans="1:49">
      <c r="A69" s="594">
        <f t="shared" si="28"/>
        <v>67</v>
      </c>
      <c r="B69" s="193" t="s">
        <v>1841</v>
      </c>
      <c r="C69" s="726" t="s">
        <v>462</v>
      </c>
      <c r="D69" s="723">
        <v>45586</v>
      </c>
      <c r="E69" s="726" t="s">
        <v>53</v>
      </c>
      <c r="F69" s="727">
        <v>31</v>
      </c>
      <c r="G69" s="727">
        <v>0</v>
      </c>
      <c r="H69" s="727">
        <v>0</v>
      </c>
      <c r="I69" s="727">
        <v>2</v>
      </c>
      <c r="J69" s="727">
        <v>0</v>
      </c>
      <c r="K69" s="727">
        <v>0</v>
      </c>
      <c r="L69" s="727">
        <v>0</v>
      </c>
      <c r="M69" s="739">
        <v>0</v>
      </c>
      <c r="N69" s="727">
        <v>0</v>
      </c>
      <c r="O69" s="727">
        <v>0</v>
      </c>
      <c r="P69" s="727">
        <v>0</v>
      </c>
      <c r="Q69" s="724">
        <f t="shared" si="10"/>
        <v>0</v>
      </c>
      <c r="R69" s="726" t="s">
        <v>1829</v>
      </c>
      <c r="S69" s="722">
        <v>0</v>
      </c>
      <c r="T69" s="722">
        <v>0</v>
      </c>
      <c r="U69" s="722">
        <v>0</v>
      </c>
      <c r="V69" s="722"/>
      <c r="W69" s="688">
        <v>200</v>
      </c>
      <c r="X69" s="747">
        <v>2500</v>
      </c>
      <c r="Y69" s="153">
        <v>1200</v>
      </c>
      <c r="Z69" s="153">
        <v>400</v>
      </c>
      <c r="AA69" s="153">
        <v>300</v>
      </c>
      <c r="AB69" s="153">
        <v>200</v>
      </c>
      <c r="AC69" s="153">
        <v>100</v>
      </c>
      <c r="AD69" s="153">
        <v>100</v>
      </c>
      <c r="AE69" s="769">
        <v>200</v>
      </c>
      <c r="AF69" s="373"/>
      <c r="AG69" s="688">
        <v>200</v>
      </c>
      <c r="AH69" s="373">
        <v>0</v>
      </c>
      <c r="AI69" s="373">
        <f t="shared" si="29"/>
        <v>0</v>
      </c>
      <c r="AJ69" s="373">
        <f t="shared" si="35"/>
        <v>0</v>
      </c>
      <c r="AK69" s="373">
        <v>0</v>
      </c>
      <c r="AL69" s="373">
        <v>0</v>
      </c>
      <c r="AM69" s="373">
        <v>0</v>
      </c>
      <c r="AN69" s="373">
        <f t="shared" si="30"/>
        <v>2700</v>
      </c>
      <c r="AO69" s="778">
        <f t="shared" si="34"/>
        <v>2</v>
      </c>
      <c r="AP69" s="373">
        <f t="shared" si="31"/>
        <v>161.290322580645</v>
      </c>
      <c r="AQ69" s="373">
        <f t="shared" si="32"/>
        <v>0</v>
      </c>
      <c r="AR69" s="373">
        <v>0</v>
      </c>
      <c r="AS69" s="373">
        <v>0</v>
      </c>
      <c r="AT69" s="373">
        <f t="shared" si="33"/>
        <v>161.290322580645</v>
      </c>
      <c r="AU69" s="373">
        <f t="shared" si="23"/>
        <v>2538.70967741935</v>
      </c>
      <c r="AV69" s="373"/>
      <c r="AW69" s="726" t="s">
        <v>1842</v>
      </c>
    </row>
    <row r="70" ht="34" customHeight="1" spans="1:49">
      <c r="A70" s="198"/>
      <c r="B70" s="784" t="s">
        <v>37</v>
      </c>
      <c r="C70" s="198"/>
      <c r="D70" s="198"/>
      <c r="E70" s="198"/>
      <c r="F70" s="199"/>
      <c r="G70" s="198"/>
      <c r="H70" s="198"/>
      <c r="I70" s="198"/>
      <c r="J70" s="198"/>
      <c r="K70" s="198"/>
      <c r="L70" s="198"/>
      <c r="M70" s="198"/>
      <c r="N70" s="198"/>
      <c r="O70" s="198"/>
      <c r="P70" s="198"/>
      <c r="Q70" s="198"/>
      <c r="R70" s="198"/>
      <c r="S70" s="198"/>
      <c r="T70" s="785"/>
      <c r="U70" s="198"/>
      <c r="V70" s="198"/>
      <c r="W70" s="786"/>
      <c r="X70" s="786">
        <f t="shared" ref="X70:AG70" si="36">SUM(X3:X69)</f>
        <v>157900</v>
      </c>
      <c r="Y70" s="786">
        <f t="shared" si="36"/>
        <v>92529.0322580645</v>
      </c>
      <c r="Z70" s="786">
        <f t="shared" si="36"/>
        <v>16900</v>
      </c>
      <c r="AA70" s="786">
        <f t="shared" si="36"/>
        <v>10650</v>
      </c>
      <c r="AB70" s="786">
        <f t="shared" si="36"/>
        <v>6600</v>
      </c>
      <c r="AC70" s="786">
        <f t="shared" si="36"/>
        <v>4400</v>
      </c>
      <c r="AD70" s="786">
        <f t="shared" si="36"/>
        <v>3550</v>
      </c>
      <c r="AE70" s="786">
        <f t="shared" si="36"/>
        <v>21400</v>
      </c>
      <c r="AF70" s="786">
        <f t="shared" si="36"/>
        <v>150</v>
      </c>
      <c r="AG70" s="786">
        <f t="shared" si="36"/>
        <v>12600</v>
      </c>
      <c r="AH70" s="786">
        <f t="shared" ref="AH70:AU70" si="37">SUM(AH3:AH69)</f>
        <v>0</v>
      </c>
      <c r="AI70" s="786">
        <f t="shared" si="37"/>
        <v>1560</v>
      </c>
      <c r="AJ70" s="786">
        <f t="shared" si="37"/>
        <v>5626</v>
      </c>
      <c r="AK70" s="786">
        <f t="shared" si="37"/>
        <v>100</v>
      </c>
      <c r="AL70" s="786">
        <f t="shared" si="37"/>
        <v>0</v>
      </c>
      <c r="AM70" s="786">
        <f t="shared" si="37"/>
        <v>0</v>
      </c>
      <c r="AN70" s="786">
        <f t="shared" si="37"/>
        <v>175045.032258065</v>
      </c>
      <c r="AO70" s="786">
        <f t="shared" si="37"/>
        <v>13.5</v>
      </c>
      <c r="AP70" s="786">
        <f t="shared" si="37"/>
        <v>1032.25806451613</v>
      </c>
      <c r="AQ70" s="786">
        <f t="shared" si="37"/>
        <v>0</v>
      </c>
      <c r="AR70" s="786">
        <f t="shared" si="37"/>
        <v>0</v>
      </c>
      <c r="AS70" s="786">
        <f t="shared" si="37"/>
        <v>1349.04</v>
      </c>
      <c r="AT70" s="786">
        <f t="shared" si="37"/>
        <v>2381.29806451613</v>
      </c>
      <c r="AU70" s="786">
        <f t="shared" si="37"/>
        <v>172663.734193548</v>
      </c>
      <c r="AV70" s="594"/>
      <c r="AW70" s="787"/>
    </row>
  </sheetData>
  <mergeCells count="2">
    <mergeCell ref="U1:AW1"/>
    <mergeCell ref="I2:J2"/>
  </mergeCells>
  <conditionalFormatting sqref="B3">
    <cfRule type="duplicateValues" dxfId="0" priority="143"/>
  </conditionalFormatting>
  <conditionalFormatting sqref="B9">
    <cfRule type="duplicateValues" dxfId="0" priority="139"/>
  </conditionalFormatting>
  <conditionalFormatting sqref="B11">
    <cfRule type="duplicateValues" dxfId="0" priority="142"/>
  </conditionalFormatting>
  <conditionalFormatting sqref="B12">
    <cfRule type="duplicateValues" dxfId="0" priority="140"/>
  </conditionalFormatting>
  <conditionalFormatting sqref="B4 B7">
    <cfRule type="duplicateValues" dxfId="0" priority="136"/>
  </conditionalFormatting>
  <pageMargins left="0.751388888888889" right="0.751388888888889" top="0.118055555555556" bottom="0.0784722222222222" header="0.314583333333333" footer="0.156944444444444"/>
  <pageSetup paperSize="9" scale="58" fitToHeight="0" orientation="landscape" horizontalDpi="600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U15"/>
  <sheetViews>
    <sheetView zoomScale="90" zoomScaleNormal="90" workbookViewId="0">
      <selection activeCell="AX10" sqref="AX10"/>
    </sheetView>
  </sheetViews>
  <sheetFormatPr defaultColWidth="9" defaultRowHeight="18.75"/>
  <cols>
    <col min="1" max="1" width="5.13333333333333" style="339" customWidth="1"/>
    <col min="2" max="2" width="9" style="336"/>
    <col min="3" max="3" width="7.5" hidden="1" customWidth="1"/>
    <col min="4" max="5" width="9.88333333333333" hidden="1" customWidth="1"/>
    <col min="6" max="16" width="4.75" hidden="1" customWidth="1"/>
    <col min="17" max="17" width="18.1333333333333" hidden="1" customWidth="1"/>
    <col min="18" max="20" width="5.38333333333333" hidden="1" customWidth="1"/>
    <col min="21" max="21" width="16" hidden="1" customWidth="1"/>
    <col min="22" max="22" width="9" hidden="1" customWidth="1"/>
    <col min="24" max="24" width="9.25" customWidth="1"/>
    <col min="25" max="30" width="6.88333333333333" customWidth="1"/>
    <col min="31" max="34" width="6.75" customWidth="1"/>
    <col min="35" max="37" width="6.5" customWidth="1"/>
    <col min="38" max="38" width="9.5" customWidth="1"/>
    <col min="39" max="44" width="7.13333333333333" customWidth="1"/>
    <col min="45" max="45" width="9.63333333333333" customWidth="1"/>
    <col min="47" max="47" width="33.75" style="674" customWidth="1"/>
  </cols>
  <sheetData>
    <row r="1" ht="39" customHeight="1" spans="1:47">
      <c r="A1" s="627" t="s">
        <v>1425</v>
      </c>
      <c r="B1" s="675" t="s">
        <v>491</v>
      </c>
      <c r="C1" s="629"/>
      <c r="D1" s="629"/>
      <c r="E1" s="629"/>
      <c r="F1" s="629"/>
      <c r="G1" s="629"/>
      <c r="H1" s="629"/>
      <c r="I1" s="629"/>
      <c r="J1" s="629"/>
      <c r="K1" s="629"/>
      <c r="L1" s="629"/>
      <c r="M1" s="629"/>
      <c r="N1" s="629"/>
      <c r="O1" s="629"/>
      <c r="P1" s="629"/>
      <c r="Q1" s="629"/>
      <c r="R1" s="629"/>
      <c r="S1" s="629"/>
      <c r="T1" s="629"/>
      <c r="U1" s="629"/>
      <c r="V1" s="627"/>
      <c r="W1" s="627" t="s">
        <v>1843</v>
      </c>
      <c r="X1" s="627"/>
      <c r="Y1" s="627"/>
      <c r="Z1" s="627"/>
      <c r="AA1" s="627"/>
      <c r="AB1" s="627"/>
      <c r="AC1" s="627"/>
      <c r="AD1" s="627"/>
      <c r="AE1" s="627"/>
      <c r="AF1" s="627"/>
      <c r="AG1" s="627"/>
      <c r="AH1" s="627"/>
      <c r="AI1" s="627"/>
      <c r="AJ1" s="627"/>
      <c r="AK1" s="627"/>
      <c r="AL1" s="627"/>
      <c r="AM1" s="627"/>
      <c r="AN1" s="627"/>
      <c r="AO1" s="627"/>
      <c r="AP1" s="627"/>
      <c r="AQ1" s="627"/>
      <c r="AR1" s="627"/>
      <c r="AS1" s="627"/>
      <c r="AT1" s="627"/>
      <c r="AU1" s="703"/>
    </row>
    <row r="2" ht="48" spans="1:47">
      <c r="A2" s="630" t="s">
        <v>0</v>
      </c>
      <c r="B2" s="676" t="s">
        <v>1</v>
      </c>
      <c r="C2" s="342" t="s">
        <v>272</v>
      </c>
      <c r="D2" s="342" t="s">
        <v>3</v>
      </c>
      <c r="E2" s="342" t="s">
        <v>273</v>
      </c>
      <c r="F2" s="343" t="s">
        <v>385</v>
      </c>
      <c r="G2" s="343" t="s">
        <v>40</v>
      </c>
      <c r="H2" s="343" t="s">
        <v>688</v>
      </c>
      <c r="I2" s="343" t="s">
        <v>7</v>
      </c>
      <c r="J2" s="343"/>
      <c r="K2" s="343" t="s">
        <v>689</v>
      </c>
      <c r="L2" s="343" t="s">
        <v>690</v>
      </c>
      <c r="M2" s="343" t="s">
        <v>691</v>
      </c>
      <c r="N2" s="343" t="s">
        <v>692</v>
      </c>
      <c r="O2" s="343" t="s">
        <v>693</v>
      </c>
      <c r="P2" s="343" t="s">
        <v>694</v>
      </c>
      <c r="Q2" s="363" t="s">
        <v>14</v>
      </c>
      <c r="R2" s="343" t="s">
        <v>15</v>
      </c>
      <c r="S2" s="343" t="s">
        <v>695</v>
      </c>
      <c r="T2" s="343" t="s">
        <v>17</v>
      </c>
      <c r="U2" s="364" t="s">
        <v>18</v>
      </c>
      <c r="V2" s="648" t="s">
        <v>21</v>
      </c>
      <c r="W2" s="648" t="s">
        <v>22</v>
      </c>
      <c r="X2" s="649" t="s">
        <v>23</v>
      </c>
      <c r="Y2" s="661" t="s">
        <v>24</v>
      </c>
      <c r="Z2" s="661" t="s">
        <v>25</v>
      </c>
      <c r="AA2" s="661" t="s">
        <v>26</v>
      </c>
      <c r="AB2" s="661" t="s">
        <v>27</v>
      </c>
      <c r="AC2" s="661" t="s">
        <v>28</v>
      </c>
      <c r="AD2" s="661" t="s">
        <v>29</v>
      </c>
      <c r="AE2" s="661" t="s">
        <v>277</v>
      </c>
      <c r="AF2" s="661" t="s">
        <v>21</v>
      </c>
      <c r="AG2" s="661" t="s">
        <v>278</v>
      </c>
      <c r="AH2" s="661" t="s">
        <v>33</v>
      </c>
      <c r="AI2" s="661" t="s">
        <v>34</v>
      </c>
      <c r="AJ2" s="661" t="s">
        <v>35</v>
      </c>
      <c r="AK2" s="661" t="s">
        <v>36</v>
      </c>
      <c r="AL2" s="661" t="s">
        <v>37</v>
      </c>
      <c r="AM2" s="665" t="s">
        <v>38</v>
      </c>
      <c r="AN2" s="661" t="s">
        <v>39</v>
      </c>
      <c r="AO2" s="661" t="s">
        <v>328</v>
      </c>
      <c r="AP2" s="661" t="s">
        <v>495</v>
      </c>
      <c r="AQ2" s="661" t="s">
        <v>331</v>
      </c>
      <c r="AR2" s="661" t="s">
        <v>46</v>
      </c>
      <c r="AS2" s="661" t="s">
        <v>47</v>
      </c>
      <c r="AT2" s="668" t="s">
        <v>48</v>
      </c>
      <c r="AU2" s="704" t="s">
        <v>49</v>
      </c>
    </row>
    <row r="3" s="605" customFormat="1" ht="38" customHeight="1" spans="1:47">
      <c r="A3" s="373">
        <f t="shared" ref="A3:A12" si="0">ROW()-2</f>
        <v>1</v>
      </c>
      <c r="B3" s="677" t="s">
        <v>1844</v>
      </c>
      <c r="C3" s="351" t="s">
        <v>263</v>
      </c>
      <c r="D3" s="351" t="s">
        <v>1845</v>
      </c>
      <c r="E3" s="351" t="s">
        <v>53</v>
      </c>
      <c r="F3" s="351">
        <v>31</v>
      </c>
      <c r="G3" s="351">
        <v>0</v>
      </c>
      <c r="H3" s="351">
        <v>0</v>
      </c>
      <c r="I3" s="351">
        <v>0</v>
      </c>
      <c r="J3" s="351">
        <v>0</v>
      </c>
      <c r="K3" s="351">
        <v>0</v>
      </c>
      <c r="L3" s="684">
        <v>0</v>
      </c>
      <c r="M3" s="351">
        <v>15</v>
      </c>
      <c r="N3" s="685">
        <v>0</v>
      </c>
      <c r="O3" s="351">
        <v>0</v>
      </c>
      <c r="P3" s="351">
        <f t="shared" ref="P3:P6" si="1">M3+N3-O3</f>
        <v>15</v>
      </c>
      <c r="Q3" s="684" t="s">
        <v>54</v>
      </c>
      <c r="R3" s="351">
        <v>6</v>
      </c>
      <c r="S3" s="684">
        <v>10</v>
      </c>
      <c r="T3" s="684">
        <f t="shared" ref="T3:T6" si="2">S3*R3</f>
        <v>60</v>
      </c>
      <c r="U3" s="687"/>
      <c r="V3" s="688">
        <v>200</v>
      </c>
      <c r="W3" s="689">
        <v>4400</v>
      </c>
      <c r="X3" s="690">
        <v>2200</v>
      </c>
      <c r="Y3" s="699">
        <v>500</v>
      </c>
      <c r="Z3" s="700">
        <v>500</v>
      </c>
      <c r="AA3" s="700">
        <v>300</v>
      </c>
      <c r="AB3" s="690">
        <v>300</v>
      </c>
      <c r="AC3" s="700">
        <v>200</v>
      </c>
      <c r="AD3" s="690">
        <v>400</v>
      </c>
      <c r="AE3" s="662"/>
      <c r="AF3" s="688">
        <v>200</v>
      </c>
      <c r="AG3" s="662">
        <f>L3</f>
        <v>0</v>
      </c>
      <c r="AH3" s="662">
        <f>T3</f>
        <v>60</v>
      </c>
      <c r="AI3" s="662">
        <v>0</v>
      </c>
      <c r="AJ3" s="662">
        <v>0</v>
      </c>
      <c r="AK3" s="662">
        <v>0</v>
      </c>
      <c r="AL3" s="662">
        <f>SUM(X3:AK3)</f>
        <v>4660</v>
      </c>
      <c r="AM3" s="501">
        <f>H3+I3+K3</f>
        <v>0</v>
      </c>
      <c r="AN3" s="662">
        <f>W3/F3*AM3</f>
        <v>0</v>
      </c>
      <c r="AO3" s="662">
        <f>G3*2</f>
        <v>0</v>
      </c>
      <c r="AP3" s="662"/>
      <c r="AQ3" s="396">
        <v>445</v>
      </c>
      <c r="AR3" s="662">
        <f>SUM(AN3:AQ3)</f>
        <v>445</v>
      </c>
      <c r="AS3" s="662">
        <f>AL3-AR3</f>
        <v>4215</v>
      </c>
      <c r="AT3" s="705"/>
      <c r="AU3" s="706" t="s">
        <v>1846</v>
      </c>
    </row>
    <row r="4" s="605" customFormat="1" ht="39" customHeight="1" spans="1:47">
      <c r="A4" s="373">
        <f t="shared" si="0"/>
        <v>2</v>
      </c>
      <c r="B4" s="678" t="s">
        <v>1847</v>
      </c>
      <c r="C4" s="351" t="s">
        <v>462</v>
      </c>
      <c r="D4" s="351" t="s">
        <v>1848</v>
      </c>
      <c r="E4" s="351" t="s">
        <v>53</v>
      </c>
      <c r="F4" s="351">
        <v>31</v>
      </c>
      <c r="G4" s="351">
        <v>0</v>
      </c>
      <c r="H4" s="351">
        <v>0</v>
      </c>
      <c r="I4" s="351">
        <v>0</v>
      </c>
      <c r="J4" s="351">
        <v>0</v>
      </c>
      <c r="K4" s="351">
        <v>0</v>
      </c>
      <c r="L4" s="684">
        <v>0</v>
      </c>
      <c r="M4" s="351">
        <v>7</v>
      </c>
      <c r="N4" s="684">
        <v>0</v>
      </c>
      <c r="O4" s="351">
        <v>0</v>
      </c>
      <c r="P4" s="351">
        <f t="shared" si="1"/>
        <v>7</v>
      </c>
      <c r="Q4" s="684" t="s">
        <v>54</v>
      </c>
      <c r="R4" s="351">
        <v>10</v>
      </c>
      <c r="S4" s="684">
        <v>6</v>
      </c>
      <c r="T4" s="684">
        <f t="shared" si="2"/>
        <v>60</v>
      </c>
      <c r="U4" s="687"/>
      <c r="V4" s="688">
        <v>200</v>
      </c>
      <c r="W4" s="691">
        <v>2550</v>
      </c>
      <c r="X4" s="168">
        <v>1100</v>
      </c>
      <c r="Y4" s="168">
        <v>300</v>
      </c>
      <c r="Z4" s="168">
        <v>300</v>
      </c>
      <c r="AA4" s="168">
        <v>100</v>
      </c>
      <c r="AB4" s="168">
        <v>200</v>
      </c>
      <c r="AC4" s="168">
        <v>50</v>
      </c>
      <c r="AD4" s="168">
        <v>500</v>
      </c>
      <c r="AE4" s="377"/>
      <c r="AF4" s="688">
        <v>200</v>
      </c>
      <c r="AG4" s="662">
        <f>L4</f>
        <v>0</v>
      </c>
      <c r="AH4" s="662">
        <f>T4</f>
        <v>60</v>
      </c>
      <c r="AI4" s="662">
        <v>0</v>
      </c>
      <c r="AJ4" s="662">
        <v>0</v>
      </c>
      <c r="AK4" s="662">
        <v>0</v>
      </c>
      <c r="AL4" s="662">
        <f t="shared" ref="AL4:AL14" si="3">SUM(X4:AK4)</f>
        <v>2810</v>
      </c>
      <c r="AM4" s="501">
        <f>H4+I4+K4</f>
        <v>0</v>
      </c>
      <c r="AN4" s="662">
        <f>W4/F4*AM4</f>
        <v>0</v>
      </c>
      <c r="AO4" s="662">
        <f>G4*2</f>
        <v>0</v>
      </c>
      <c r="AP4" s="377">
        <v>0</v>
      </c>
      <c r="AQ4" s="377">
        <v>0</v>
      </c>
      <c r="AR4" s="662">
        <f>SUM(AN4:AQ4)</f>
        <v>0</v>
      </c>
      <c r="AS4" s="662">
        <f t="shared" ref="AS4:AS14" si="4">AL4-AR4</f>
        <v>2810</v>
      </c>
      <c r="AT4" s="373"/>
      <c r="AU4" s="188" t="s">
        <v>72</v>
      </c>
    </row>
    <row r="5" s="605" customFormat="1" ht="39" customHeight="1" spans="1:47">
      <c r="A5" s="373">
        <f t="shared" si="0"/>
        <v>3</v>
      </c>
      <c r="B5" s="678" t="s">
        <v>1849</v>
      </c>
      <c r="C5" s="351" t="s">
        <v>462</v>
      </c>
      <c r="D5" s="351" t="s">
        <v>1845</v>
      </c>
      <c r="E5" s="351" t="s">
        <v>53</v>
      </c>
      <c r="F5" s="351">
        <v>31</v>
      </c>
      <c r="G5" s="351">
        <v>0</v>
      </c>
      <c r="H5" s="351">
        <v>0</v>
      </c>
      <c r="I5" s="351">
        <v>9</v>
      </c>
      <c r="J5" s="351">
        <v>0</v>
      </c>
      <c r="K5" s="351">
        <v>0</v>
      </c>
      <c r="L5" s="684">
        <v>0</v>
      </c>
      <c r="M5" s="351">
        <v>0</v>
      </c>
      <c r="N5" s="685">
        <v>0</v>
      </c>
      <c r="O5" s="351">
        <v>0</v>
      </c>
      <c r="P5" s="351">
        <f t="shared" si="1"/>
        <v>0</v>
      </c>
      <c r="Q5" s="692" t="s">
        <v>1850</v>
      </c>
      <c r="R5" s="351">
        <v>10</v>
      </c>
      <c r="S5" s="684">
        <v>0</v>
      </c>
      <c r="T5" s="684">
        <v>0</v>
      </c>
      <c r="U5" s="687"/>
      <c r="V5" s="688">
        <v>200</v>
      </c>
      <c r="W5" s="691">
        <v>2550</v>
      </c>
      <c r="X5" s="168">
        <v>1100</v>
      </c>
      <c r="Y5" s="168">
        <v>300</v>
      </c>
      <c r="Z5" s="168">
        <v>300</v>
      </c>
      <c r="AA5" s="168">
        <v>100</v>
      </c>
      <c r="AB5" s="168">
        <v>200</v>
      </c>
      <c r="AC5" s="168">
        <v>50</v>
      </c>
      <c r="AD5" s="168">
        <v>500</v>
      </c>
      <c r="AE5" s="662"/>
      <c r="AF5" s="688">
        <v>200</v>
      </c>
      <c r="AG5" s="662">
        <f>L5</f>
        <v>0</v>
      </c>
      <c r="AH5" s="662">
        <f>T5</f>
        <v>0</v>
      </c>
      <c r="AI5" s="662">
        <v>0</v>
      </c>
      <c r="AJ5" s="662">
        <v>0</v>
      </c>
      <c r="AK5" s="662">
        <v>0</v>
      </c>
      <c r="AL5" s="662">
        <f t="shared" si="3"/>
        <v>2750</v>
      </c>
      <c r="AM5" s="501">
        <f>H5+I5+K5</f>
        <v>9</v>
      </c>
      <c r="AN5" s="662">
        <f>W5/F5*AM5</f>
        <v>740.322580645161</v>
      </c>
      <c r="AO5" s="662">
        <f>G5*2</f>
        <v>0</v>
      </c>
      <c r="AP5" s="662">
        <v>0</v>
      </c>
      <c r="AQ5" s="662">
        <v>0</v>
      </c>
      <c r="AR5" s="662">
        <f>SUM(AN5:AQ5)</f>
        <v>740.322580645161</v>
      </c>
      <c r="AS5" s="662">
        <f t="shared" si="4"/>
        <v>2009.67741935484</v>
      </c>
      <c r="AT5" s="705"/>
      <c r="AU5" s="707" t="s">
        <v>1851</v>
      </c>
    </row>
    <row r="6" s="605" customFormat="1" ht="39" customHeight="1" spans="1:47">
      <c r="A6" s="373">
        <f t="shared" si="0"/>
        <v>4</v>
      </c>
      <c r="B6" s="678" t="s">
        <v>1852</v>
      </c>
      <c r="C6" s="351" t="s">
        <v>462</v>
      </c>
      <c r="D6" s="351" t="s">
        <v>1853</v>
      </c>
      <c r="E6" s="351" t="s">
        <v>53</v>
      </c>
      <c r="F6" s="351">
        <v>31</v>
      </c>
      <c r="G6" s="351">
        <v>0</v>
      </c>
      <c r="H6" s="351">
        <v>0</v>
      </c>
      <c r="I6" s="351">
        <v>0</v>
      </c>
      <c r="J6" s="351">
        <v>0</v>
      </c>
      <c r="K6" s="351">
        <v>0</v>
      </c>
      <c r="L6" s="684">
        <v>0</v>
      </c>
      <c r="M6" s="351">
        <v>2</v>
      </c>
      <c r="N6" s="685">
        <v>0</v>
      </c>
      <c r="O6" s="351">
        <v>0</v>
      </c>
      <c r="P6" s="351">
        <f t="shared" si="1"/>
        <v>2</v>
      </c>
      <c r="Q6" s="684" t="s">
        <v>54</v>
      </c>
      <c r="R6" s="351">
        <v>10</v>
      </c>
      <c r="S6" s="684">
        <v>6</v>
      </c>
      <c r="T6" s="684">
        <f t="shared" si="2"/>
        <v>60</v>
      </c>
      <c r="U6" s="687"/>
      <c r="V6" s="688">
        <v>200</v>
      </c>
      <c r="W6" s="691">
        <v>2550</v>
      </c>
      <c r="X6" s="168">
        <v>1100</v>
      </c>
      <c r="Y6" s="168">
        <v>300</v>
      </c>
      <c r="Z6" s="168">
        <v>300</v>
      </c>
      <c r="AA6" s="168">
        <v>100</v>
      </c>
      <c r="AB6" s="168">
        <v>200</v>
      </c>
      <c r="AC6" s="168">
        <v>50</v>
      </c>
      <c r="AD6" s="168">
        <v>500</v>
      </c>
      <c r="AE6" s="377"/>
      <c r="AF6" s="688">
        <v>200</v>
      </c>
      <c r="AG6" s="662">
        <f t="shared" ref="AG6:AG14" si="5">L6</f>
        <v>0</v>
      </c>
      <c r="AH6" s="662">
        <f t="shared" ref="AH6:AH14" si="6">T6</f>
        <v>60</v>
      </c>
      <c r="AI6" s="662">
        <v>0</v>
      </c>
      <c r="AJ6" s="662">
        <v>0</v>
      </c>
      <c r="AK6" s="662">
        <v>0</v>
      </c>
      <c r="AL6" s="662">
        <f t="shared" si="3"/>
        <v>2810</v>
      </c>
      <c r="AM6" s="501">
        <f t="shared" ref="AM6:AM14" si="7">H6+I6+K6</f>
        <v>0</v>
      </c>
      <c r="AN6" s="662">
        <f t="shared" ref="AN6:AN14" si="8">W6/F6*AM6</f>
        <v>0</v>
      </c>
      <c r="AO6" s="662">
        <f t="shared" ref="AO6:AO14" si="9">G6*2</f>
        <v>0</v>
      </c>
      <c r="AP6" s="377">
        <v>0</v>
      </c>
      <c r="AQ6" s="377">
        <v>0</v>
      </c>
      <c r="AR6" s="662">
        <f t="shared" ref="AR6:AR12" si="10">SUM(AN6:AQ6)</f>
        <v>0</v>
      </c>
      <c r="AS6" s="662">
        <f t="shared" si="4"/>
        <v>2810</v>
      </c>
      <c r="AT6" s="362"/>
      <c r="AU6" s="188" t="s">
        <v>72</v>
      </c>
    </row>
    <row r="7" s="605" customFormat="1" ht="39" customHeight="1" spans="1:47">
      <c r="A7" s="373">
        <f t="shared" si="0"/>
        <v>5</v>
      </c>
      <c r="B7" s="138" t="s">
        <v>1854</v>
      </c>
      <c r="C7" s="475" t="s">
        <v>425</v>
      </c>
      <c r="D7" s="475" t="s">
        <v>627</v>
      </c>
      <c r="E7" s="475" t="s">
        <v>53</v>
      </c>
      <c r="F7" s="351">
        <v>31</v>
      </c>
      <c r="G7" s="475">
        <v>0</v>
      </c>
      <c r="H7" s="475">
        <v>0</v>
      </c>
      <c r="I7" s="475">
        <v>0</v>
      </c>
      <c r="J7" s="475">
        <v>0</v>
      </c>
      <c r="K7" s="351">
        <v>0</v>
      </c>
      <c r="L7" s="686">
        <v>0</v>
      </c>
      <c r="M7" s="351">
        <v>1</v>
      </c>
      <c r="N7" s="351">
        <v>0</v>
      </c>
      <c r="O7" s="351">
        <v>0</v>
      </c>
      <c r="P7" s="351">
        <v>1</v>
      </c>
      <c r="Q7" s="684" t="s">
        <v>54</v>
      </c>
      <c r="R7" s="475">
        <v>10</v>
      </c>
      <c r="S7" s="686">
        <v>0</v>
      </c>
      <c r="T7" s="686">
        <v>0</v>
      </c>
      <c r="U7" s="693"/>
      <c r="V7" s="688">
        <v>200</v>
      </c>
      <c r="W7" s="689">
        <v>2200</v>
      </c>
      <c r="X7" s="168">
        <v>1100</v>
      </c>
      <c r="Y7" s="168">
        <v>300</v>
      </c>
      <c r="Z7" s="168">
        <v>300</v>
      </c>
      <c r="AA7" s="168">
        <v>50</v>
      </c>
      <c r="AB7" s="168">
        <v>100</v>
      </c>
      <c r="AC7" s="168">
        <v>50</v>
      </c>
      <c r="AD7" s="168">
        <v>300</v>
      </c>
      <c r="AE7" s="377"/>
      <c r="AF7" s="688">
        <v>200</v>
      </c>
      <c r="AG7" s="662">
        <f t="shared" si="5"/>
        <v>0</v>
      </c>
      <c r="AH7" s="662">
        <f t="shared" si="6"/>
        <v>0</v>
      </c>
      <c r="AI7" s="662">
        <v>0</v>
      </c>
      <c r="AJ7" s="662">
        <v>0</v>
      </c>
      <c r="AK7" s="662">
        <v>0</v>
      </c>
      <c r="AL7" s="662">
        <f t="shared" si="3"/>
        <v>2400</v>
      </c>
      <c r="AM7" s="501">
        <f t="shared" si="7"/>
        <v>0</v>
      </c>
      <c r="AN7" s="662">
        <f t="shared" si="8"/>
        <v>0</v>
      </c>
      <c r="AO7" s="662">
        <f t="shared" si="9"/>
        <v>0</v>
      </c>
      <c r="AP7" s="377">
        <v>0</v>
      </c>
      <c r="AQ7" s="377">
        <v>0</v>
      </c>
      <c r="AR7" s="662">
        <f t="shared" si="10"/>
        <v>0</v>
      </c>
      <c r="AS7" s="662">
        <f t="shared" si="4"/>
        <v>2400</v>
      </c>
      <c r="AT7" s="362"/>
      <c r="AU7" s="188" t="s">
        <v>72</v>
      </c>
    </row>
    <row r="8" s="605" customFormat="1" ht="39" customHeight="1" spans="1:47">
      <c r="A8" s="373">
        <f t="shared" si="0"/>
        <v>6</v>
      </c>
      <c r="B8" s="679" t="s">
        <v>1855</v>
      </c>
      <c r="C8" s="351" t="s">
        <v>462</v>
      </c>
      <c r="D8" s="351" t="s">
        <v>979</v>
      </c>
      <c r="E8" s="351" t="s">
        <v>53</v>
      </c>
      <c r="F8" s="351">
        <v>31</v>
      </c>
      <c r="G8" s="351">
        <v>0</v>
      </c>
      <c r="H8" s="351">
        <v>0</v>
      </c>
      <c r="I8" s="351">
        <v>0</v>
      </c>
      <c r="J8" s="351">
        <v>0</v>
      </c>
      <c r="K8" s="351">
        <v>0</v>
      </c>
      <c r="L8" s="684">
        <v>0</v>
      </c>
      <c r="M8" s="351">
        <v>3</v>
      </c>
      <c r="N8" s="685">
        <v>0</v>
      </c>
      <c r="O8" s="351">
        <v>0</v>
      </c>
      <c r="P8" s="351">
        <f>M8+N8-O8</f>
        <v>3</v>
      </c>
      <c r="Q8" s="684" t="s">
        <v>54</v>
      </c>
      <c r="R8" s="351">
        <v>10</v>
      </c>
      <c r="S8" s="684">
        <v>7</v>
      </c>
      <c r="T8" s="684">
        <f>S8*R8</f>
        <v>70</v>
      </c>
      <c r="U8" s="687"/>
      <c r="V8" s="688">
        <v>200</v>
      </c>
      <c r="W8" s="691">
        <v>2550</v>
      </c>
      <c r="X8" s="168">
        <v>1100</v>
      </c>
      <c r="Y8" s="168">
        <v>300</v>
      </c>
      <c r="Z8" s="168">
        <v>300</v>
      </c>
      <c r="AA8" s="168">
        <v>100</v>
      </c>
      <c r="AB8" s="168">
        <v>200</v>
      </c>
      <c r="AC8" s="168">
        <v>50</v>
      </c>
      <c r="AD8" s="168">
        <v>500</v>
      </c>
      <c r="AE8" s="377"/>
      <c r="AF8" s="688">
        <v>200</v>
      </c>
      <c r="AG8" s="662">
        <f t="shared" si="5"/>
        <v>0</v>
      </c>
      <c r="AH8" s="662">
        <f t="shared" si="6"/>
        <v>70</v>
      </c>
      <c r="AI8" s="662">
        <v>0</v>
      </c>
      <c r="AJ8" s="662">
        <v>0</v>
      </c>
      <c r="AK8" s="662">
        <v>0</v>
      </c>
      <c r="AL8" s="662">
        <f t="shared" si="3"/>
        <v>2820</v>
      </c>
      <c r="AM8" s="501">
        <f t="shared" si="7"/>
        <v>0</v>
      </c>
      <c r="AN8" s="662">
        <f t="shared" si="8"/>
        <v>0</v>
      </c>
      <c r="AO8" s="662">
        <f t="shared" si="9"/>
        <v>0</v>
      </c>
      <c r="AP8" s="377">
        <v>0</v>
      </c>
      <c r="AQ8" s="377">
        <v>0</v>
      </c>
      <c r="AR8" s="662">
        <f t="shared" si="10"/>
        <v>0</v>
      </c>
      <c r="AS8" s="662">
        <f t="shared" si="4"/>
        <v>2820</v>
      </c>
      <c r="AT8" s="362"/>
      <c r="AU8" s="188" t="s">
        <v>72</v>
      </c>
    </row>
    <row r="9" s="605" customFormat="1" ht="39" customHeight="1" spans="1:47">
      <c r="A9" s="373">
        <f t="shared" si="0"/>
        <v>7</v>
      </c>
      <c r="B9" s="680" t="s">
        <v>1856</v>
      </c>
      <c r="C9" s="351" t="s">
        <v>425</v>
      </c>
      <c r="D9" s="351" t="s">
        <v>1857</v>
      </c>
      <c r="E9" s="351" t="s">
        <v>53</v>
      </c>
      <c r="F9" s="351">
        <v>31</v>
      </c>
      <c r="G9" s="351">
        <v>0</v>
      </c>
      <c r="H9" s="351">
        <v>0</v>
      </c>
      <c r="I9" s="351">
        <v>0</v>
      </c>
      <c r="J9" s="351">
        <v>0</v>
      </c>
      <c r="K9" s="351">
        <v>0</v>
      </c>
      <c r="L9" s="684">
        <v>0</v>
      </c>
      <c r="M9" s="684">
        <v>1</v>
      </c>
      <c r="N9" s="684">
        <v>0</v>
      </c>
      <c r="O9" s="684">
        <v>0</v>
      </c>
      <c r="P9" s="684">
        <v>1</v>
      </c>
      <c r="Q9" s="684" t="s">
        <v>54</v>
      </c>
      <c r="R9" s="351">
        <v>10</v>
      </c>
      <c r="S9" s="684">
        <v>0</v>
      </c>
      <c r="T9" s="684">
        <v>0</v>
      </c>
      <c r="U9" s="694"/>
      <c r="V9" s="688">
        <v>200</v>
      </c>
      <c r="W9" s="695">
        <v>2200</v>
      </c>
      <c r="X9" s="168">
        <v>1300</v>
      </c>
      <c r="Y9" s="168">
        <v>200</v>
      </c>
      <c r="Z9" s="168">
        <v>100</v>
      </c>
      <c r="AA9" s="168">
        <v>100</v>
      </c>
      <c r="AB9" s="168">
        <v>100</v>
      </c>
      <c r="AC9" s="168">
        <v>100</v>
      </c>
      <c r="AD9" s="168">
        <v>300</v>
      </c>
      <c r="AE9" s="377"/>
      <c r="AF9" s="688">
        <v>200</v>
      </c>
      <c r="AG9" s="662">
        <f t="shared" si="5"/>
        <v>0</v>
      </c>
      <c r="AH9" s="662">
        <f t="shared" si="6"/>
        <v>0</v>
      </c>
      <c r="AI9" s="662">
        <v>0</v>
      </c>
      <c r="AJ9" s="662">
        <v>0</v>
      </c>
      <c r="AK9" s="662">
        <v>0</v>
      </c>
      <c r="AL9" s="662">
        <f t="shared" si="3"/>
        <v>2400</v>
      </c>
      <c r="AM9" s="501">
        <f t="shared" si="7"/>
        <v>0</v>
      </c>
      <c r="AN9" s="662">
        <f t="shared" si="8"/>
        <v>0</v>
      </c>
      <c r="AO9" s="662">
        <f t="shared" si="9"/>
        <v>0</v>
      </c>
      <c r="AP9" s="377">
        <v>0</v>
      </c>
      <c r="AQ9" s="377">
        <v>0</v>
      </c>
      <c r="AR9" s="662">
        <f t="shared" si="10"/>
        <v>0</v>
      </c>
      <c r="AS9" s="662">
        <f t="shared" si="4"/>
        <v>2400</v>
      </c>
      <c r="AT9" s="362"/>
      <c r="AU9" s="188" t="s">
        <v>72</v>
      </c>
    </row>
    <row r="10" s="605" customFormat="1" ht="39" customHeight="1" spans="1:47">
      <c r="A10" s="373">
        <f t="shared" si="0"/>
        <v>8</v>
      </c>
      <c r="B10" s="680" t="s">
        <v>1858</v>
      </c>
      <c r="C10" s="351" t="s">
        <v>425</v>
      </c>
      <c r="D10" s="351" t="s">
        <v>478</v>
      </c>
      <c r="E10" s="681" t="s">
        <v>202</v>
      </c>
      <c r="F10" s="351">
        <v>8</v>
      </c>
      <c r="G10" s="351">
        <v>0</v>
      </c>
      <c r="H10" s="351">
        <v>0</v>
      </c>
      <c r="I10" s="351">
        <v>0</v>
      </c>
      <c r="J10" s="351">
        <v>0</v>
      </c>
      <c r="K10" s="351">
        <v>0</v>
      </c>
      <c r="L10" s="684">
        <v>0</v>
      </c>
      <c r="M10" s="351">
        <v>1</v>
      </c>
      <c r="N10" s="351">
        <v>0</v>
      </c>
      <c r="O10" s="351">
        <v>0</v>
      </c>
      <c r="P10" s="351">
        <v>1</v>
      </c>
      <c r="Q10" s="696" t="s">
        <v>1859</v>
      </c>
      <c r="R10" s="351">
        <v>10</v>
      </c>
      <c r="S10" s="684">
        <v>0</v>
      </c>
      <c r="T10" s="684">
        <v>0</v>
      </c>
      <c r="U10" s="694"/>
      <c r="V10" s="688">
        <v>0</v>
      </c>
      <c r="W10" s="695">
        <v>2200</v>
      </c>
      <c r="X10" s="168">
        <f>(W10/31*9)</f>
        <v>638.709677419355</v>
      </c>
      <c r="Y10" s="168">
        <v>0</v>
      </c>
      <c r="Z10" s="168">
        <v>0</v>
      </c>
      <c r="AA10" s="168">
        <v>0</v>
      </c>
      <c r="AB10" s="168">
        <v>0</v>
      </c>
      <c r="AC10" s="168">
        <v>0</v>
      </c>
      <c r="AD10" s="168">
        <v>0</v>
      </c>
      <c r="AE10" s="377"/>
      <c r="AF10" s="688">
        <v>0</v>
      </c>
      <c r="AG10" s="662">
        <f t="shared" si="5"/>
        <v>0</v>
      </c>
      <c r="AH10" s="662">
        <f t="shared" si="6"/>
        <v>0</v>
      </c>
      <c r="AI10" s="662">
        <v>0</v>
      </c>
      <c r="AJ10" s="662">
        <v>0</v>
      </c>
      <c r="AK10" s="662">
        <v>0</v>
      </c>
      <c r="AL10" s="662">
        <f t="shared" si="3"/>
        <v>638.709677419355</v>
      </c>
      <c r="AM10" s="501">
        <f t="shared" si="7"/>
        <v>0</v>
      </c>
      <c r="AN10" s="662">
        <f t="shared" si="8"/>
        <v>0</v>
      </c>
      <c r="AO10" s="662">
        <f t="shared" si="9"/>
        <v>0</v>
      </c>
      <c r="AP10" s="377">
        <v>0</v>
      </c>
      <c r="AQ10" s="377">
        <v>0</v>
      </c>
      <c r="AR10" s="662">
        <f t="shared" si="10"/>
        <v>0</v>
      </c>
      <c r="AS10" s="662">
        <f t="shared" si="4"/>
        <v>638.709677419355</v>
      </c>
      <c r="AT10" s="362"/>
      <c r="AU10" s="188" t="s">
        <v>1859</v>
      </c>
    </row>
    <row r="11" s="605" customFormat="1" ht="39" customHeight="1" spans="1:47">
      <c r="A11" s="373">
        <f t="shared" si="0"/>
        <v>9</v>
      </c>
      <c r="B11" s="682" t="s">
        <v>1860</v>
      </c>
      <c r="C11" s="351" t="s">
        <v>462</v>
      </c>
      <c r="D11" s="351" t="s">
        <v>485</v>
      </c>
      <c r="E11" s="351" t="s">
        <v>53</v>
      </c>
      <c r="F11" s="351">
        <v>31</v>
      </c>
      <c r="G11" s="351">
        <v>0</v>
      </c>
      <c r="H11" s="351">
        <v>0</v>
      </c>
      <c r="I11" s="351">
        <v>0</v>
      </c>
      <c r="J11" s="351">
        <v>0</v>
      </c>
      <c r="K11" s="351">
        <v>0</v>
      </c>
      <c r="L11" s="684">
        <v>0</v>
      </c>
      <c r="M11" s="684">
        <v>0</v>
      </c>
      <c r="N11" s="684">
        <v>0</v>
      </c>
      <c r="O11" s="684">
        <v>0</v>
      </c>
      <c r="P11" s="684">
        <v>0</v>
      </c>
      <c r="Q11" s="684" t="s">
        <v>54</v>
      </c>
      <c r="R11" s="351">
        <v>10</v>
      </c>
      <c r="S11" s="684">
        <v>3</v>
      </c>
      <c r="T11" s="684">
        <f>S11*R11</f>
        <v>30</v>
      </c>
      <c r="U11" s="687"/>
      <c r="V11" s="688">
        <v>200</v>
      </c>
      <c r="W11" s="695">
        <v>2500</v>
      </c>
      <c r="X11" s="168">
        <v>1100</v>
      </c>
      <c r="Y11" s="168">
        <v>300</v>
      </c>
      <c r="Z11" s="168">
        <v>300</v>
      </c>
      <c r="AA11" s="168">
        <v>100</v>
      </c>
      <c r="AB11" s="168">
        <v>100</v>
      </c>
      <c r="AC11" s="168">
        <v>100</v>
      </c>
      <c r="AD11" s="168">
        <v>500</v>
      </c>
      <c r="AE11" s="377"/>
      <c r="AF11" s="688">
        <v>200</v>
      </c>
      <c r="AG11" s="662">
        <f t="shared" si="5"/>
        <v>0</v>
      </c>
      <c r="AH11" s="662">
        <f t="shared" si="6"/>
        <v>30</v>
      </c>
      <c r="AI11" s="662">
        <v>0</v>
      </c>
      <c r="AJ11" s="662">
        <v>0</v>
      </c>
      <c r="AK11" s="662">
        <v>0</v>
      </c>
      <c r="AL11" s="662">
        <f t="shared" si="3"/>
        <v>2730</v>
      </c>
      <c r="AM11" s="501">
        <f t="shared" si="7"/>
        <v>0</v>
      </c>
      <c r="AN11" s="662">
        <f t="shared" si="8"/>
        <v>0</v>
      </c>
      <c r="AO11" s="662">
        <f t="shared" si="9"/>
        <v>0</v>
      </c>
      <c r="AP11" s="377">
        <v>0</v>
      </c>
      <c r="AQ11" s="377">
        <v>0</v>
      </c>
      <c r="AR11" s="662">
        <f t="shared" si="10"/>
        <v>0</v>
      </c>
      <c r="AS11" s="662">
        <f t="shared" si="4"/>
        <v>2730</v>
      </c>
      <c r="AT11" s="362"/>
      <c r="AU11" s="188" t="s">
        <v>72</v>
      </c>
    </row>
    <row r="12" s="605" customFormat="1" ht="39" customHeight="1" spans="1:47">
      <c r="A12" s="373">
        <f t="shared" si="0"/>
        <v>10</v>
      </c>
      <c r="B12" s="682" t="s">
        <v>1861</v>
      </c>
      <c r="C12" s="351" t="s">
        <v>425</v>
      </c>
      <c r="D12" s="351" t="s">
        <v>485</v>
      </c>
      <c r="E12" s="351" t="s">
        <v>53</v>
      </c>
      <c r="F12" s="351">
        <v>31</v>
      </c>
      <c r="G12" s="351">
        <v>0</v>
      </c>
      <c r="H12" s="351">
        <v>0</v>
      </c>
      <c r="I12" s="351">
        <v>0</v>
      </c>
      <c r="J12" s="351">
        <v>0</v>
      </c>
      <c r="K12" s="351">
        <v>0</v>
      </c>
      <c r="L12" s="684">
        <v>0</v>
      </c>
      <c r="M12" s="684">
        <v>0</v>
      </c>
      <c r="N12" s="684">
        <v>0</v>
      </c>
      <c r="O12" s="684">
        <v>0</v>
      </c>
      <c r="P12" s="684">
        <v>0</v>
      </c>
      <c r="Q12" s="684" t="s">
        <v>54</v>
      </c>
      <c r="R12" s="351">
        <v>10</v>
      </c>
      <c r="S12" s="351">
        <v>0</v>
      </c>
      <c r="T12" s="351">
        <v>0</v>
      </c>
      <c r="U12" s="351"/>
      <c r="V12" s="688">
        <v>200</v>
      </c>
      <c r="W12" s="695">
        <v>2200</v>
      </c>
      <c r="X12" s="168">
        <v>1300</v>
      </c>
      <c r="Y12" s="168">
        <v>200</v>
      </c>
      <c r="Z12" s="168">
        <v>100</v>
      </c>
      <c r="AA12" s="168">
        <v>100</v>
      </c>
      <c r="AB12" s="168">
        <v>100</v>
      </c>
      <c r="AC12" s="168">
        <v>100</v>
      </c>
      <c r="AD12" s="168">
        <v>300</v>
      </c>
      <c r="AE12" s="377"/>
      <c r="AF12" s="688">
        <v>200</v>
      </c>
      <c r="AG12" s="662">
        <f t="shared" si="5"/>
        <v>0</v>
      </c>
      <c r="AH12" s="662">
        <f t="shared" si="6"/>
        <v>0</v>
      </c>
      <c r="AI12" s="662">
        <v>0</v>
      </c>
      <c r="AJ12" s="662">
        <v>0</v>
      </c>
      <c r="AK12" s="662">
        <v>0</v>
      </c>
      <c r="AL12" s="662">
        <f t="shared" si="3"/>
        <v>2400</v>
      </c>
      <c r="AM12" s="501">
        <f t="shared" si="7"/>
        <v>0</v>
      </c>
      <c r="AN12" s="662">
        <f t="shared" si="8"/>
        <v>0</v>
      </c>
      <c r="AO12" s="662">
        <f t="shared" si="9"/>
        <v>0</v>
      </c>
      <c r="AP12" s="377">
        <v>0</v>
      </c>
      <c r="AQ12" s="377">
        <v>0</v>
      </c>
      <c r="AR12" s="662">
        <f t="shared" si="10"/>
        <v>0</v>
      </c>
      <c r="AS12" s="662">
        <f t="shared" si="4"/>
        <v>2400</v>
      </c>
      <c r="AT12" s="362"/>
      <c r="AU12" s="188" t="s">
        <v>72</v>
      </c>
    </row>
    <row r="13" s="605" customFormat="1" ht="39" customHeight="1" spans="1:47">
      <c r="A13" s="360"/>
      <c r="B13" s="361" t="s">
        <v>1862</v>
      </c>
      <c r="C13" s="351" t="s">
        <v>425</v>
      </c>
      <c r="D13" s="351" t="s">
        <v>1863</v>
      </c>
      <c r="E13" s="683" t="s">
        <v>228</v>
      </c>
      <c r="F13" s="351">
        <v>19</v>
      </c>
      <c r="G13" s="351">
        <v>0</v>
      </c>
      <c r="H13" s="351">
        <v>0</v>
      </c>
      <c r="I13" s="351">
        <v>0</v>
      </c>
      <c r="J13" s="351">
        <v>0</v>
      </c>
      <c r="K13" s="351">
        <v>0</v>
      </c>
      <c r="L13" s="684">
        <v>0</v>
      </c>
      <c r="M13" s="684">
        <v>0</v>
      </c>
      <c r="N13" s="684">
        <v>0</v>
      </c>
      <c r="O13" s="684">
        <v>0</v>
      </c>
      <c r="P13" s="684">
        <v>0</v>
      </c>
      <c r="Q13" s="697" t="s">
        <v>1864</v>
      </c>
      <c r="R13" s="684">
        <v>0</v>
      </c>
      <c r="S13" s="684">
        <v>0</v>
      </c>
      <c r="T13" s="684">
        <v>0</v>
      </c>
      <c r="U13" s="351"/>
      <c r="V13" s="688">
        <v>200</v>
      </c>
      <c r="W13" s="698">
        <v>2200</v>
      </c>
      <c r="X13" s="590">
        <f>(W13/31*19)</f>
        <v>1348.38709677419</v>
      </c>
      <c r="Y13" s="590">
        <v>0</v>
      </c>
      <c r="Z13" s="590">
        <v>0</v>
      </c>
      <c r="AA13" s="590">
        <v>0</v>
      </c>
      <c r="AB13" s="590">
        <v>0</v>
      </c>
      <c r="AC13" s="590">
        <v>0</v>
      </c>
      <c r="AD13" s="590">
        <v>0</v>
      </c>
      <c r="AE13" s="590"/>
      <c r="AF13" s="701">
        <v>200</v>
      </c>
      <c r="AG13" s="662">
        <f t="shared" si="5"/>
        <v>0</v>
      </c>
      <c r="AH13" s="662">
        <f t="shared" si="6"/>
        <v>0</v>
      </c>
      <c r="AI13" s="662">
        <v>0</v>
      </c>
      <c r="AJ13" s="590">
        <v>0</v>
      </c>
      <c r="AK13" s="590">
        <v>0</v>
      </c>
      <c r="AL13" s="702">
        <f t="shared" si="3"/>
        <v>1548.38709677419</v>
      </c>
      <c r="AM13" s="501">
        <f t="shared" si="7"/>
        <v>0</v>
      </c>
      <c r="AN13" s="662">
        <f t="shared" si="8"/>
        <v>0</v>
      </c>
      <c r="AO13" s="662">
        <f t="shared" si="9"/>
        <v>0</v>
      </c>
      <c r="AP13" s="377">
        <v>0</v>
      </c>
      <c r="AQ13" s="590">
        <v>0</v>
      </c>
      <c r="AR13" s="590">
        <v>0</v>
      </c>
      <c r="AS13" s="662">
        <f t="shared" si="4"/>
        <v>1548.38709677419</v>
      </c>
      <c r="AT13" s="362"/>
      <c r="AU13" s="188" t="s">
        <v>1865</v>
      </c>
    </row>
    <row r="14" s="605" customFormat="1" ht="39" customHeight="1" spans="1:47">
      <c r="A14" s="360"/>
      <c r="B14" s="361" t="s">
        <v>1866</v>
      </c>
      <c r="C14" s="351" t="s">
        <v>462</v>
      </c>
      <c r="D14" s="351" t="s">
        <v>266</v>
      </c>
      <c r="E14" s="683" t="s">
        <v>228</v>
      </c>
      <c r="F14" s="351">
        <v>9</v>
      </c>
      <c r="G14" s="351">
        <v>0</v>
      </c>
      <c r="H14" s="351">
        <v>0</v>
      </c>
      <c r="I14" s="351">
        <v>0</v>
      </c>
      <c r="J14" s="351">
        <v>0</v>
      </c>
      <c r="K14" s="351">
        <v>0</v>
      </c>
      <c r="L14" s="684">
        <v>0</v>
      </c>
      <c r="M14" s="684">
        <v>0</v>
      </c>
      <c r="N14" s="684">
        <v>0</v>
      </c>
      <c r="O14" s="684">
        <v>0</v>
      </c>
      <c r="P14" s="684">
        <v>0</v>
      </c>
      <c r="Q14" s="697" t="s">
        <v>1867</v>
      </c>
      <c r="R14" s="684">
        <v>0</v>
      </c>
      <c r="S14" s="684">
        <v>0</v>
      </c>
      <c r="T14" s="684">
        <v>0</v>
      </c>
      <c r="U14" s="351"/>
      <c r="V14" s="688">
        <v>200</v>
      </c>
      <c r="W14" s="698">
        <v>2500</v>
      </c>
      <c r="X14" s="590">
        <f>(W14/31*9)</f>
        <v>725.806451612903</v>
      </c>
      <c r="Y14" s="590">
        <v>0</v>
      </c>
      <c r="Z14" s="590">
        <v>0</v>
      </c>
      <c r="AA14" s="590">
        <v>0</v>
      </c>
      <c r="AB14" s="590">
        <v>0</v>
      </c>
      <c r="AC14" s="590">
        <v>0</v>
      </c>
      <c r="AD14" s="590">
        <v>0</v>
      </c>
      <c r="AE14" s="590"/>
      <c r="AF14" s="701">
        <v>200</v>
      </c>
      <c r="AG14" s="662">
        <f t="shared" si="5"/>
        <v>0</v>
      </c>
      <c r="AH14" s="662">
        <f t="shared" si="6"/>
        <v>0</v>
      </c>
      <c r="AI14" s="662">
        <v>0</v>
      </c>
      <c r="AJ14" s="590">
        <v>0</v>
      </c>
      <c r="AK14" s="590">
        <v>0</v>
      </c>
      <c r="AL14" s="702">
        <f t="shared" si="3"/>
        <v>925.806451612903</v>
      </c>
      <c r="AM14" s="501">
        <f t="shared" si="7"/>
        <v>0</v>
      </c>
      <c r="AN14" s="662">
        <f t="shared" si="8"/>
        <v>0</v>
      </c>
      <c r="AO14" s="662">
        <f t="shared" si="9"/>
        <v>0</v>
      </c>
      <c r="AP14" s="377">
        <v>0</v>
      </c>
      <c r="AQ14" s="590">
        <v>0</v>
      </c>
      <c r="AR14" s="590">
        <v>0</v>
      </c>
      <c r="AS14" s="662">
        <f t="shared" si="4"/>
        <v>925.806451612903</v>
      </c>
      <c r="AT14" s="362"/>
      <c r="AU14" s="188" t="s">
        <v>1868</v>
      </c>
    </row>
    <row r="15" s="605" customFormat="1" ht="39" customHeight="1" spans="1:47">
      <c r="A15" s="360" t="s">
        <v>324</v>
      </c>
      <c r="B15" s="361"/>
      <c r="C15" s="362"/>
      <c r="D15" s="362"/>
      <c r="E15" s="362"/>
      <c r="F15" s="362"/>
      <c r="G15" s="362"/>
      <c r="H15" s="362"/>
      <c r="I15" s="362"/>
      <c r="J15" s="362"/>
      <c r="K15" s="362"/>
      <c r="L15" s="362"/>
      <c r="M15" s="362"/>
      <c r="N15" s="362"/>
      <c r="O15" s="362"/>
      <c r="P15" s="362"/>
      <c r="Q15" s="362"/>
      <c r="R15" s="362"/>
      <c r="S15" s="362"/>
      <c r="T15" s="362"/>
      <c r="U15" s="362"/>
      <c r="V15" s="376"/>
      <c r="W15" s="376">
        <f t="shared" ref="W15:AS15" si="11">SUM(W3:W14)</f>
        <v>30600</v>
      </c>
      <c r="X15" s="376">
        <f t="shared" si="11"/>
        <v>14112.9032258065</v>
      </c>
      <c r="Y15" s="376">
        <f t="shared" si="11"/>
        <v>2700</v>
      </c>
      <c r="Z15" s="376">
        <f t="shared" si="11"/>
        <v>2500</v>
      </c>
      <c r="AA15" s="376">
        <f t="shared" si="11"/>
        <v>1050</v>
      </c>
      <c r="AB15" s="376">
        <f t="shared" si="11"/>
        <v>1500</v>
      </c>
      <c r="AC15" s="376">
        <f t="shared" si="11"/>
        <v>750</v>
      </c>
      <c r="AD15" s="376">
        <f t="shared" si="11"/>
        <v>3800</v>
      </c>
      <c r="AE15" s="376">
        <f t="shared" si="11"/>
        <v>0</v>
      </c>
      <c r="AF15" s="376">
        <f t="shared" si="11"/>
        <v>2200</v>
      </c>
      <c r="AG15" s="376">
        <f t="shared" si="11"/>
        <v>0</v>
      </c>
      <c r="AH15" s="376">
        <f t="shared" si="11"/>
        <v>280</v>
      </c>
      <c r="AI15" s="376">
        <f t="shared" si="11"/>
        <v>0</v>
      </c>
      <c r="AJ15" s="376">
        <f t="shared" si="11"/>
        <v>0</v>
      </c>
      <c r="AK15" s="376">
        <f t="shared" si="11"/>
        <v>0</v>
      </c>
      <c r="AL15" s="376">
        <f t="shared" si="11"/>
        <v>28892.9032258065</v>
      </c>
      <c r="AM15" s="376">
        <f t="shared" si="11"/>
        <v>9</v>
      </c>
      <c r="AN15" s="376">
        <f t="shared" si="11"/>
        <v>740.322580645161</v>
      </c>
      <c r="AO15" s="376">
        <f t="shared" si="11"/>
        <v>0</v>
      </c>
      <c r="AP15" s="376">
        <f t="shared" si="11"/>
        <v>0</v>
      </c>
      <c r="AQ15" s="376">
        <f t="shared" si="11"/>
        <v>445</v>
      </c>
      <c r="AR15" s="376">
        <f t="shared" si="11"/>
        <v>1185.32258064516</v>
      </c>
      <c r="AS15" s="376">
        <f t="shared" si="11"/>
        <v>27707.5806451613</v>
      </c>
      <c r="AT15" s="362"/>
      <c r="AU15" s="708"/>
    </row>
  </sheetData>
  <mergeCells count="3">
    <mergeCell ref="W1:AU1"/>
    <mergeCell ref="I2:J2"/>
    <mergeCell ref="A15:B15"/>
  </mergeCells>
  <conditionalFormatting sqref="B3">
    <cfRule type="duplicateValues" dxfId="0" priority="3"/>
  </conditionalFormatting>
  <conditionalFormatting sqref="B4">
    <cfRule type="duplicateValues" dxfId="0" priority="2"/>
  </conditionalFormatting>
  <pageMargins left="0.75" right="0.75" top="1" bottom="1" header="0.5" footer="0.5"/>
  <pageSetup paperSize="9" scale="6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  <pageSetUpPr fitToPage="1"/>
  </sheetPr>
  <dimension ref="A1:AX27"/>
  <sheetViews>
    <sheetView tabSelected="1" zoomScale="90" zoomScaleNormal="90" workbookViewId="0">
      <pane xSplit="2" ySplit="2" topLeftCell="AA3" activePane="bottomRight" state="frozen"/>
      <selection/>
      <selection pane="topRight"/>
      <selection pane="bottomLeft"/>
      <selection pane="bottomRight" activeCell="AV5" sqref="AV5"/>
    </sheetView>
  </sheetViews>
  <sheetFormatPr defaultColWidth="9" defaultRowHeight="13.5"/>
  <cols>
    <col min="1" max="1" width="4.63333333333333" customWidth="1"/>
    <col min="2" max="2" width="9" style="382"/>
    <col min="3" max="3" width="9" customWidth="1"/>
    <col min="4" max="4" width="10.4083333333333" customWidth="1"/>
    <col min="5" max="6" width="9" customWidth="1"/>
    <col min="7" max="7" width="5" customWidth="1"/>
    <col min="8" max="14" width="5.25" customWidth="1"/>
    <col min="15" max="15" width="30" customWidth="1"/>
    <col min="16" max="16" width="5.25" customWidth="1"/>
    <col min="17" max="17" width="5.96666666666667" customWidth="1"/>
    <col min="18" max="18" width="6.38333333333333" customWidth="1"/>
    <col min="19" max="19" width="23.4666666666667" customWidth="1"/>
    <col min="22" max="28" width="7.88333333333333" style="338" customWidth="1"/>
    <col min="29" max="30" width="6.13333333333333" style="338" customWidth="1"/>
    <col min="31" max="37" width="7.88333333333333" style="338" customWidth="1"/>
    <col min="38" max="38" width="9" style="338"/>
    <col min="39" max="45" width="6.88333333333333" style="338" customWidth="1"/>
    <col min="46" max="46" width="9" style="338"/>
    <col min="47" max="47" width="32.3666666666667" style="338" customWidth="1"/>
    <col min="48" max="48" width="24.3833333333333" style="711" customWidth="1"/>
    <col min="49" max="49" width="19.1583333333333" style="711" customWidth="1"/>
    <col min="50" max="50" width="12.6333333333333" customWidth="1"/>
  </cols>
  <sheetData>
    <row r="1" ht="41" customHeight="1" spans="1:50">
      <c r="A1" s="340" t="s">
        <v>0</v>
      </c>
      <c r="B1" s="1890" t="s">
        <v>1</v>
      </c>
      <c r="C1" s="1890" t="s">
        <v>272</v>
      </c>
      <c r="D1" s="1891" t="s">
        <v>3</v>
      </c>
      <c r="E1" s="1890" t="s">
        <v>273</v>
      </c>
      <c r="F1" s="1890" t="s">
        <v>5</v>
      </c>
      <c r="G1" s="1890" t="s">
        <v>6</v>
      </c>
      <c r="H1" s="1516" t="s">
        <v>7</v>
      </c>
      <c r="I1" s="1890" t="s">
        <v>8</v>
      </c>
      <c r="J1" s="1890" t="s">
        <v>274</v>
      </c>
      <c r="K1" s="1910" t="s">
        <v>10</v>
      </c>
      <c r="L1" s="1890" t="s">
        <v>11</v>
      </c>
      <c r="M1" s="1890" t="s">
        <v>12</v>
      </c>
      <c r="N1" s="1890" t="s">
        <v>13</v>
      </c>
      <c r="O1" s="1890" t="s">
        <v>14</v>
      </c>
      <c r="P1" s="1890" t="s">
        <v>15</v>
      </c>
      <c r="Q1" s="1890" t="s">
        <v>16</v>
      </c>
      <c r="R1" s="1916" t="s">
        <v>17</v>
      </c>
      <c r="S1" s="1516" t="s">
        <v>18</v>
      </c>
      <c r="T1" s="1917"/>
      <c r="U1" s="1917" t="s">
        <v>275</v>
      </c>
      <c r="V1" s="1918"/>
      <c r="W1" s="1918"/>
      <c r="X1" s="1918"/>
      <c r="Y1" s="1918"/>
      <c r="Z1" s="1918"/>
      <c r="AA1" s="1918"/>
      <c r="AB1" s="1918"/>
      <c r="AC1" s="1918"/>
      <c r="AD1" s="1918"/>
      <c r="AE1" s="1918"/>
      <c r="AF1" s="1918"/>
      <c r="AG1" s="1918"/>
      <c r="AH1" s="1918"/>
      <c r="AI1" s="1918"/>
      <c r="AJ1" s="1918"/>
      <c r="AK1" s="1918"/>
      <c r="AL1" s="1918"/>
      <c r="AM1" s="1918"/>
      <c r="AN1" s="1918"/>
      <c r="AO1" s="1918"/>
      <c r="AP1" s="1918"/>
      <c r="AQ1" s="1918"/>
      <c r="AR1" s="1918"/>
      <c r="AS1" s="1918"/>
      <c r="AT1" s="1918"/>
      <c r="AU1" s="1918"/>
      <c r="AV1" s="1935"/>
      <c r="AW1" s="1935"/>
      <c r="AX1" s="1944"/>
    </row>
    <row r="2" ht="43" customHeight="1" spans="1:50">
      <c r="A2" s="340"/>
      <c r="B2" s="1892"/>
      <c r="C2" s="1892"/>
      <c r="D2" s="1893"/>
      <c r="E2" s="1892"/>
      <c r="F2" s="1892"/>
      <c r="G2" s="1892"/>
      <c r="H2" s="1894" t="s">
        <v>20</v>
      </c>
      <c r="I2" s="1892"/>
      <c r="J2" s="1892"/>
      <c r="K2" s="1911"/>
      <c r="L2" s="1892"/>
      <c r="M2" s="1892"/>
      <c r="N2" s="1912"/>
      <c r="O2" s="1892"/>
      <c r="P2" s="1892"/>
      <c r="Q2" s="1892"/>
      <c r="R2" s="1919"/>
      <c r="S2" s="1516"/>
      <c r="T2" s="367" t="s">
        <v>21</v>
      </c>
      <c r="U2" s="367" t="s">
        <v>22</v>
      </c>
      <c r="V2" s="368" t="s">
        <v>23</v>
      </c>
      <c r="W2" s="368" t="s">
        <v>24</v>
      </c>
      <c r="X2" s="368" t="s">
        <v>25</v>
      </c>
      <c r="Y2" s="368" t="s">
        <v>26</v>
      </c>
      <c r="Z2" s="368" t="s">
        <v>27</v>
      </c>
      <c r="AA2" s="368" t="s">
        <v>28</v>
      </c>
      <c r="AB2" s="368" t="s">
        <v>29</v>
      </c>
      <c r="AC2" s="368" t="s">
        <v>276</v>
      </c>
      <c r="AD2" s="368" t="s">
        <v>29</v>
      </c>
      <c r="AE2" s="368" t="s">
        <v>277</v>
      </c>
      <c r="AF2" s="368" t="s">
        <v>21</v>
      </c>
      <c r="AG2" s="368" t="s">
        <v>278</v>
      </c>
      <c r="AH2" s="368" t="s">
        <v>33</v>
      </c>
      <c r="AI2" s="368" t="s">
        <v>34</v>
      </c>
      <c r="AJ2" s="368" t="s">
        <v>35</v>
      </c>
      <c r="AK2" s="368" t="s">
        <v>36</v>
      </c>
      <c r="AL2" s="368" t="s">
        <v>37</v>
      </c>
      <c r="AM2" s="368" t="s">
        <v>38</v>
      </c>
      <c r="AN2" s="368" t="s">
        <v>40</v>
      </c>
      <c r="AO2" s="368" t="s">
        <v>39</v>
      </c>
      <c r="AP2" s="368" t="s">
        <v>279</v>
      </c>
      <c r="AQ2" s="368" t="s">
        <v>280</v>
      </c>
      <c r="AR2" s="368" t="s">
        <v>281</v>
      </c>
      <c r="AS2" s="368" t="s">
        <v>46</v>
      </c>
      <c r="AT2" s="368" t="s">
        <v>47</v>
      </c>
      <c r="AU2" s="368" t="s">
        <v>48</v>
      </c>
      <c r="AV2" s="1936" t="s">
        <v>49</v>
      </c>
      <c r="AW2" s="1936"/>
      <c r="AX2" s="1944"/>
    </row>
    <row r="3" s="1889" customFormat="1" ht="43" customHeight="1" spans="1:50">
      <c r="A3" s="1895">
        <f t="shared" ref="A3:A14" si="0">ROW()-2</f>
        <v>1</v>
      </c>
      <c r="B3" s="1896" t="s">
        <v>259</v>
      </c>
      <c r="C3" s="1897" t="s">
        <v>221</v>
      </c>
      <c r="D3" s="1898">
        <v>44921</v>
      </c>
      <c r="E3" s="1899" t="s">
        <v>53</v>
      </c>
      <c r="F3" s="1900">
        <v>31</v>
      </c>
      <c r="G3" s="1901">
        <v>0</v>
      </c>
      <c r="H3" s="1901">
        <v>0</v>
      </c>
      <c r="I3" s="1913">
        <v>0</v>
      </c>
      <c r="J3" s="1913">
        <v>0</v>
      </c>
      <c r="K3" s="1913">
        <v>0</v>
      </c>
      <c r="L3" s="1913">
        <v>0</v>
      </c>
      <c r="M3" s="1913">
        <v>0</v>
      </c>
      <c r="N3" s="1913">
        <v>0</v>
      </c>
      <c r="O3" s="1897" t="s">
        <v>54</v>
      </c>
      <c r="P3" s="1897">
        <v>0</v>
      </c>
      <c r="Q3" s="1897">
        <v>0</v>
      </c>
      <c r="R3" s="1897">
        <v>0</v>
      </c>
      <c r="S3" s="1920"/>
      <c r="T3" s="1921">
        <v>0</v>
      </c>
      <c r="U3" s="1922">
        <v>800</v>
      </c>
      <c r="V3" s="1923">
        <v>200</v>
      </c>
      <c r="W3" s="1924">
        <v>200</v>
      </c>
      <c r="X3" s="1925">
        <v>200</v>
      </c>
      <c r="Y3" s="1925">
        <v>50</v>
      </c>
      <c r="Z3" s="1925">
        <v>50</v>
      </c>
      <c r="AA3" s="1925">
        <v>50</v>
      </c>
      <c r="AB3" s="1924">
        <v>50</v>
      </c>
      <c r="AC3" s="1925"/>
      <c r="AD3" s="1925"/>
      <c r="AE3" s="1925">
        <v>200</v>
      </c>
      <c r="AF3" s="1931">
        <v>0</v>
      </c>
      <c r="AG3" s="1931"/>
      <c r="AH3" s="1923">
        <v>0</v>
      </c>
      <c r="AI3" s="1923">
        <v>100</v>
      </c>
      <c r="AJ3" s="1923">
        <v>400</v>
      </c>
      <c r="AK3" s="1923">
        <v>100</v>
      </c>
      <c r="AL3" s="1931">
        <f t="shared" ref="AL3:AL14" si="1">SUM(V3:AK3)</f>
        <v>1600</v>
      </c>
      <c r="AM3" s="1934">
        <f>H3</f>
        <v>0</v>
      </c>
      <c r="AN3" s="1931">
        <f t="shared" ref="AN3:AN14" si="2">G3*2</f>
        <v>0</v>
      </c>
      <c r="AO3" s="1934">
        <f>U3/F3*AM3</f>
        <v>0</v>
      </c>
      <c r="AP3" s="1923">
        <v>0</v>
      </c>
      <c r="AQ3" s="1923"/>
      <c r="AR3" s="1923">
        <v>0</v>
      </c>
      <c r="AS3" s="1931">
        <f>SUM(AN3:AR3)</f>
        <v>0</v>
      </c>
      <c r="AT3" s="1931">
        <f>AL3-AS3</f>
        <v>1600</v>
      </c>
      <c r="AU3" s="1937" t="s">
        <v>282</v>
      </c>
      <c r="AV3" s="1938" t="s">
        <v>283</v>
      </c>
      <c r="AW3" s="1945"/>
      <c r="AX3" s="1946" t="s">
        <v>284</v>
      </c>
    </row>
    <row r="4" ht="80" customHeight="1" spans="1:50">
      <c r="A4" s="349">
        <f t="shared" si="0"/>
        <v>2</v>
      </c>
      <c r="B4" s="1857" t="s">
        <v>285</v>
      </c>
      <c r="C4" s="965" t="s">
        <v>286</v>
      </c>
      <c r="D4" s="1777">
        <v>45505</v>
      </c>
      <c r="E4" s="784" t="s">
        <v>53</v>
      </c>
      <c r="F4" s="1902">
        <v>31</v>
      </c>
      <c r="G4" s="965">
        <v>0</v>
      </c>
      <c r="H4" s="965">
        <v>0</v>
      </c>
      <c r="I4" s="965">
        <v>0</v>
      </c>
      <c r="J4" s="965">
        <v>0</v>
      </c>
      <c r="K4" s="965">
        <v>0</v>
      </c>
      <c r="L4" s="965">
        <v>0</v>
      </c>
      <c r="M4" s="965">
        <v>0</v>
      </c>
      <c r="N4" s="1914">
        <v>0</v>
      </c>
      <c r="O4" s="965" t="s">
        <v>54</v>
      </c>
      <c r="P4" s="965">
        <v>0</v>
      </c>
      <c r="Q4" s="965">
        <v>0</v>
      </c>
      <c r="R4" s="965">
        <v>0</v>
      </c>
      <c r="S4" s="208" t="s">
        <v>287</v>
      </c>
      <c r="T4" s="179">
        <v>0</v>
      </c>
      <c r="U4" s="367">
        <v>6000</v>
      </c>
      <c r="V4" s="1376">
        <v>2000</v>
      </c>
      <c r="W4" s="886">
        <v>1500</v>
      </c>
      <c r="X4" s="774">
        <v>800</v>
      </c>
      <c r="Y4" s="24">
        <v>500</v>
      </c>
      <c r="Z4" s="24">
        <v>500</v>
      </c>
      <c r="AA4" s="24">
        <v>500</v>
      </c>
      <c r="AB4" s="24">
        <v>200</v>
      </c>
      <c r="AC4" s="1932"/>
      <c r="AD4" s="1932"/>
      <c r="AE4" s="1932"/>
      <c r="AF4" s="1933">
        <v>0</v>
      </c>
      <c r="AG4" s="1933"/>
      <c r="AH4" s="1932">
        <v>0</v>
      </c>
      <c r="AI4" s="1932">
        <v>0</v>
      </c>
      <c r="AJ4" s="1932">
        <v>0</v>
      </c>
      <c r="AK4" s="1932">
        <v>0</v>
      </c>
      <c r="AL4" s="263">
        <f t="shared" si="1"/>
        <v>6000</v>
      </c>
      <c r="AM4" s="1932">
        <f>H4</f>
        <v>0</v>
      </c>
      <c r="AN4" s="263">
        <f t="shared" si="2"/>
        <v>0</v>
      </c>
      <c r="AO4" s="1932">
        <f>U4/F4*AM4</f>
        <v>0</v>
      </c>
      <c r="AP4" s="263"/>
      <c r="AQ4" s="263"/>
      <c r="AR4" s="263">
        <v>0</v>
      </c>
      <c r="AS4" s="263">
        <f>SUM(AN4:AR4)</f>
        <v>0</v>
      </c>
      <c r="AT4" s="263">
        <f>AL4-AS4</f>
        <v>6000</v>
      </c>
      <c r="AU4" s="1933"/>
      <c r="AV4" s="1939"/>
      <c r="AW4" s="1940"/>
      <c r="AX4" s="1944"/>
    </row>
    <row r="5" customFormat="1" ht="40" customHeight="1" spans="1:50">
      <c r="A5" s="349">
        <f t="shared" si="0"/>
        <v>3</v>
      </c>
      <c r="B5" s="1903" t="s">
        <v>288</v>
      </c>
      <c r="C5" s="965" t="s">
        <v>289</v>
      </c>
      <c r="D5" s="1777">
        <v>45523</v>
      </c>
      <c r="E5" s="1904" t="s">
        <v>202</v>
      </c>
      <c r="F5" s="1902">
        <v>6</v>
      </c>
      <c r="G5" s="965">
        <v>0</v>
      </c>
      <c r="H5" s="965">
        <v>0</v>
      </c>
      <c r="I5" s="965">
        <v>0</v>
      </c>
      <c r="J5" s="965">
        <v>0</v>
      </c>
      <c r="K5" s="965">
        <v>0</v>
      </c>
      <c r="L5" s="965">
        <v>0</v>
      </c>
      <c r="M5" s="965">
        <v>0</v>
      </c>
      <c r="N5" s="965">
        <v>0</v>
      </c>
      <c r="O5" s="1915" t="s">
        <v>290</v>
      </c>
      <c r="P5" s="965">
        <v>0</v>
      </c>
      <c r="Q5" s="965">
        <v>0</v>
      </c>
      <c r="R5" s="965">
        <v>0</v>
      </c>
      <c r="S5" s="207" t="s">
        <v>291</v>
      </c>
      <c r="T5" s="179">
        <v>0</v>
      </c>
      <c r="U5" s="367">
        <v>5000</v>
      </c>
      <c r="V5" s="22">
        <f>(U5/31*6)</f>
        <v>967.741935483871</v>
      </c>
      <c r="W5" s="23">
        <v>0</v>
      </c>
      <c r="X5" s="24">
        <v>0</v>
      </c>
      <c r="Y5" s="24">
        <v>0</v>
      </c>
      <c r="Z5" s="31">
        <v>0</v>
      </c>
      <c r="AA5" s="24">
        <v>0</v>
      </c>
      <c r="AB5" s="31">
        <v>0</v>
      </c>
      <c r="AC5" s="774"/>
      <c r="AD5" s="774"/>
      <c r="AE5" s="774"/>
      <c r="AF5" s="1933">
        <v>0</v>
      </c>
      <c r="AG5" s="1933"/>
      <c r="AH5" s="1932">
        <v>0</v>
      </c>
      <c r="AI5" s="563">
        <v>0</v>
      </c>
      <c r="AJ5" s="563">
        <v>0</v>
      </c>
      <c r="AK5" s="563">
        <v>0</v>
      </c>
      <c r="AL5" s="263">
        <f t="shared" si="1"/>
        <v>967.741935483871</v>
      </c>
      <c r="AM5" s="1932">
        <f>H6</f>
        <v>0</v>
      </c>
      <c r="AN5" s="263">
        <f t="shared" si="2"/>
        <v>0</v>
      </c>
      <c r="AO5" s="1932">
        <f>U5/F6*AM5</f>
        <v>0</v>
      </c>
      <c r="AP5" s="263">
        <v>0</v>
      </c>
      <c r="AQ5" s="263"/>
      <c r="AR5" s="263">
        <v>0</v>
      </c>
      <c r="AS5" s="263">
        <v>0</v>
      </c>
      <c r="AT5" s="263">
        <v>968</v>
      </c>
      <c r="AU5" s="263"/>
      <c r="AV5" s="1940" t="s">
        <v>291</v>
      </c>
      <c r="AW5" s="1947"/>
      <c r="AX5" s="1948" t="s">
        <v>292</v>
      </c>
    </row>
    <row r="6" customFormat="1" ht="50" customHeight="1" spans="1:50">
      <c r="A6" s="349">
        <f t="shared" si="0"/>
        <v>4</v>
      </c>
      <c r="B6" s="1905" t="s">
        <v>293</v>
      </c>
      <c r="C6" s="965" t="s">
        <v>294</v>
      </c>
      <c r="D6" s="571">
        <v>45545</v>
      </c>
      <c r="E6" s="784" t="s">
        <v>53</v>
      </c>
      <c r="F6" s="1902">
        <v>31</v>
      </c>
      <c r="G6" s="965">
        <v>0</v>
      </c>
      <c r="H6" s="965">
        <v>0</v>
      </c>
      <c r="I6" s="965">
        <v>0</v>
      </c>
      <c r="J6" s="965">
        <v>0</v>
      </c>
      <c r="K6" s="965">
        <v>0</v>
      </c>
      <c r="L6" s="965">
        <v>0</v>
      </c>
      <c r="M6" s="965">
        <v>0</v>
      </c>
      <c r="N6" s="965">
        <v>0</v>
      </c>
      <c r="O6" s="1915" t="s">
        <v>54</v>
      </c>
      <c r="P6" s="965">
        <v>5</v>
      </c>
      <c r="Q6" s="965">
        <v>80</v>
      </c>
      <c r="R6" s="965">
        <v>400</v>
      </c>
      <c r="S6" s="208" t="s">
        <v>54</v>
      </c>
      <c r="T6" s="179">
        <v>200</v>
      </c>
      <c r="U6" s="367">
        <v>4000</v>
      </c>
      <c r="V6" s="1376">
        <v>2500</v>
      </c>
      <c r="W6" s="886">
        <v>500</v>
      </c>
      <c r="X6" s="886">
        <v>200</v>
      </c>
      <c r="Y6" s="886">
        <v>100</v>
      </c>
      <c r="Z6" s="886">
        <v>100</v>
      </c>
      <c r="AA6" s="886">
        <v>100</v>
      </c>
      <c r="AB6" s="886">
        <v>500</v>
      </c>
      <c r="AC6" s="774"/>
      <c r="AD6" s="774"/>
      <c r="AE6" s="774"/>
      <c r="AF6" s="263">
        <v>200</v>
      </c>
      <c r="AG6" s="263"/>
      <c r="AH6" s="563">
        <v>400</v>
      </c>
      <c r="AI6" s="563">
        <v>0</v>
      </c>
      <c r="AJ6" s="563">
        <v>0</v>
      </c>
      <c r="AK6" s="563">
        <v>0</v>
      </c>
      <c r="AL6" s="263">
        <f t="shared" si="1"/>
        <v>4600</v>
      </c>
      <c r="AM6" s="1932">
        <f>H15</f>
        <v>0</v>
      </c>
      <c r="AN6" s="263">
        <f t="shared" si="2"/>
        <v>0</v>
      </c>
      <c r="AO6" s="1932">
        <v>0</v>
      </c>
      <c r="AP6" s="563">
        <v>0</v>
      </c>
      <c r="AQ6" s="563"/>
      <c r="AR6" s="263">
        <v>549.9</v>
      </c>
      <c r="AS6" s="263">
        <f>SUM(AN6:AR6)</f>
        <v>549.9</v>
      </c>
      <c r="AT6" s="263">
        <f t="shared" ref="AT6:AT14" si="3">AL6-AS6</f>
        <v>4050.1</v>
      </c>
      <c r="AU6" s="774"/>
      <c r="AV6" s="1939" t="s">
        <v>72</v>
      </c>
      <c r="AW6" s="1947" t="s">
        <v>295</v>
      </c>
      <c r="AX6" s="1948"/>
    </row>
    <row r="7" customFormat="1" ht="51" customHeight="1" spans="1:50">
      <c r="A7" s="349">
        <f t="shared" si="0"/>
        <v>5</v>
      </c>
      <c r="B7" s="1905" t="s">
        <v>296</v>
      </c>
      <c r="C7" s="965" t="s">
        <v>263</v>
      </c>
      <c r="D7" s="571">
        <v>44842</v>
      </c>
      <c r="E7" s="1768" t="s">
        <v>53</v>
      </c>
      <c r="F7" s="1902">
        <v>31</v>
      </c>
      <c r="G7" s="965">
        <v>0</v>
      </c>
      <c r="H7" s="965">
        <v>0</v>
      </c>
      <c r="I7" s="965">
        <v>0</v>
      </c>
      <c r="J7" s="965">
        <v>0</v>
      </c>
      <c r="K7" s="965">
        <v>6</v>
      </c>
      <c r="L7" s="965">
        <v>2</v>
      </c>
      <c r="M7" s="965">
        <v>0</v>
      </c>
      <c r="N7" s="965">
        <v>8</v>
      </c>
      <c r="O7" s="1915" t="s">
        <v>297</v>
      </c>
      <c r="P7" s="965">
        <v>0</v>
      </c>
      <c r="Q7" s="965">
        <v>0</v>
      </c>
      <c r="R7" s="965">
        <v>0</v>
      </c>
      <c r="S7" s="208" t="s">
        <v>298</v>
      </c>
      <c r="T7" s="179">
        <v>200</v>
      </c>
      <c r="U7" s="367">
        <v>0</v>
      </c>
      <c r="V7" s="1376">
        <v>0</v>
      </c>
      <c r="W7" s="886">
        <v>0</v>
      </c>
      <c r="X7" s="886">
        <v>0</v>
      </c>
      <c r="Y7" s="886">
        <v>0</v>
      </c>
      <c r="Z7" s="886">
        <v>0</v>
      </c>
      <c r="AA7" s="886">
        <v>0</v>
      </c>
      <c r="AB7" s="886">
        <v>0</v>
      </c>
      <c r="AC7" s="774"/>
      <c r="AD7" s="774"/>
      <c r="AE7" s="774">
        <v>1550</v>
      </c>
      <c r="AF7" s="263">
        <v>200</v>
      </c>
      <c r="AG7" s="263"/>
      <c r="AH7" s="563">
        <v>300</v>
      </c>
      <c r="AI7" s="563">
        <v>200</v>
      </c>
      <c r="AJ7" s="563">
        <v>0</v>
      </c>
      <c r="AK7" s="563">
        <v>300</v>
      </c>
      <c r="AL7" s="263">
        <f t="shared" si="1"/>
        <v>2550</v>
      </c>
      <c r="AM7" s="1932">
        <f>H8</f>
        <v>0</v>
      </c>
      <c r="AN7" s="263">
        <f t="shared" si="2"/>
        <v>0</v>
      </c>
      <c r="AO7" s="1932">
        <v>0</v>
      </c>
      <c r="AP7" s="563">
        <v>0</v>
      </c>
      <c r="AQ7" s="563"/>
      <c r="AR7" s="563"/>
      <c r="AS7" s="263">
        <f>SUM(AN7:AR7)</f>
        <v>0</v>
      </c>
      <c r="AT7" s="263">
        <f t="shared" si="3"/>
        <v>2550</v>
      </c>
      <c r="AU7" s="774"/>
      <c r="AV7" s="1939" t="s">
        <v>299</v>
      </c>
      <c r="AW7" s="1947" t="s">
        <v>300</v>
      </c>
      <c r="AX7" s="1948"/>
    </row>
    <row r="8" customFormat="1" ht="56" customHeight="1" spans="1:50">
      <c r="A8" s="349">
        <f t="shared" si="0"/>
        <v>6</v>
      </c>
      <c r="B8" s="1905" t="s">
        <v>252</v>
      </c>
      <c r="C8" s="179" t="s">
        <v>253</v>
      </c>
      <c r="D8" s="179" t="s">
        <v>254</v>
      </c>
      <c r="E8" s="1768" t="s">
        <v>53</v>
      </c>
      <c r="F8" s="1902">
        <v>31</v>
      </c>
      <c r="G8" s="965">
        <v>0</v>
      </c>
      <c r="H8" s="965">
        <v>0</v>
      </c>
      <c r="I8" s="965">
        <v>0</v>
      </c>
      <c r="J8" s="965">
        <v>0</v>
      </c>
      <c r="K8" s="195">
        <v>4</v>
      </c>
      <c r="L8" s="179">
        <v>1.5</v>
      </c>
      <c r="M8" s="179">
        <v>0</v>
      </c>
      <c r="N8" s="179">
        <v>5.5</v>
      </c>
      <c r="O8" s="179" t="s">
        <v>301</v>
      </c>
      <c r="P8" s="965">
        <v>7</v>
      </c>
      <c r="Q8" s="965">
        <v>110</v>
      </c>
      <c r="R8" s="965">
        <v>770</v>
      </c>
      <c r="S8" s="208" t="s">
        <v>302</v>
      </c>
      <c r="T8" s="179">
        <v>200</v>
      </c>
      <c r="U8" s="367">
        <v>3855</v>
      </c>
      <c r="V8" s="1376">
        <v>1500</v>
      </c>
      <c r="W8" s="886">
        <v>600</v>
      </c>
      <c r="X8" s="886">
        <v>500</v>
      </c>
      <c r="Y8" s="886">
        <v>200</v>
      </c>
      <c r="Z8" s="886">
        <v>200</v>
      </c>
      <c r="AA8" s="886">
        <v>600</v>
      </c>
      <c r="AB8" s="886">
        <v>255</v>
      </c>
      <c r="AC8" s="774">
        <v>11</v>
      </c>
      <c r="AD8" s="774"/>
      <c r="AE8" s="774">
        <v>1450</v>
      </c>
      <c r="AF8" s="263">
        <v>200</v>
      </c>
      <c r="AG8" s="263"/>
      <c r="AH8" s="563">
        <v>770</v>
      </c>
      <c r="AI8" s="594">
        <v>400</v>
      </c>
      <c r="AJ8" s="594">
        <v>300</v>
      </c>
      <c r="AK8" s="594">
        <v>200</v>
      </c>
      <c r="AL8" s="263">
        <f t="shared" si="1"/>
        <v>7186</v>
      </c>
      <c r="AM8" s="1932">
        <f>H8</f>
        <v>0</v>
      </c>
      <c r="AN8" s="263">
        <f t="shared" si="2"/>
        <v>0</v>
      </c>
      <c r="AO8" s="1932">
        <f>U8/F8*AM8</f>
        <v>0</v>
      </c>
      <c r="AP8" s="563">
        <v>0</v>
      </c>
      <c r="AQ8" s="563"/>
      <c r="AR8" s="263">
        <v>0</v>
      </c>
      <c r="AS8" s="263">
        <v>0</v>
      </c>
      <c r="AT8" s="263">
        <f t="shared" si="3"/>
        <v>7186</v>
      </c>
      <c r="AU8" s="774"/>
      <c r="AV8" s="1939" t="s">
        <v>303</v>
      </c>
      <c r="AW8" s="1947" t="s">
        <v>302</v>
      </c>
      <c r="AX8" s="1948"/>
    </row>
    <row r="9" customFormat="1" ht="68" customHeight="1" spans="1:50">
      <c r="A9" s="349">
        <f t="shared" si="0"/>
        <v>7</v>
      </c>
      <c r="B9" s="1905" t="s">
        <v>205</v>
      </c>
      <c r="C9" s="179" t="s">
        <v>133</v>
      </c>
      <c r="D9" s="179" t="s">
        <v>255</v>
      </c>
      <c r="E9" s="1768" t="s">
        <v>53</v>
      </c>
      <c r="F9" s="1902">
        <v>31</v>
      </c>
      <c r="G9" s="965">
        <v>0</v>
      </c>
      <c r="H9" s="965">
        <v>0</v>
      </c>
      <c r="I9" s="965">
        <v>0</v>
      </c>
      <c r="J9" s="965">
        <v>0</v>
      </c>
      <c r="K9" s="195">
        <v>5.6</v>
      </c>
      <c r="L9" s="179">
        <v>0.5</v>
      </c>
      <c r="M9" s="179">
        <v>0</v>
      </c>
      <c r="N9" s="179">
        <v>6.1</v>
      </c>
      <c r="O9" s="620" t="s">
        <v>304</v>
      </c>
      <c r="P9" s="965">
        <v>5</v>
      </c>
      <c r="Q9" s="965">
        <v>110</v>
      </c>
      <c r="R9" s="965">
        <v>550</v>
      </c>
      <c r="S9" s="208" t="s">
        <v>305</v>
      </c>
      <c r="T9" s="179">
        <v>200</v>
      </c>
      <c r="U9" s="367">
        <v>3055</v>
      </c>
      <c r="V9" s="1376">
        <v>1500</v>
      </c>
      <c r="W9" s="886">
        <v>500</v>
      </c>
      <c r="X9" s="886">
        <v>300</v>
      </c>
      <c r="Y9" s="886">
        <v>200</v>
      </c>
      <c r="Z9" s="886">
        <v>300</v>
      </c>
      <c r="AA9" s="886">
        <v>200</v>
      </c>
      <c r="AB9" s="886">
        <v>55</v>
      </c>
      <c r="AC9" s="774"/>
      <c r="AD9" s="774"/>
      <c r="AE9" s="774">
        <v>1550</v>
      </c>
      <c r="AF9" s="263">
        <v>200</v>
      </c>
      <c r="AG9" s="263"/>
      <c r="AH9" s="563">
        <v>550</v>
      </c>
      <c r="AI9" s="563">
        <v>200</v>
      </c>
      <c r="AJ9" s="563">
        <v>300</v>
      </c>
      <c r="AK9" s="563">
        <v>100</v>
      </c>
      <c r="AL9" s="263">
        <f t="shared" si="1"/>
        <v>5955</v>
      </c>
      <c r="AM9" s="1932">
        <f>H10</f>
        <v>0</v>
      </c>
      <c r="AN9" s="263">
        <f t="shared" si="2"/>
        <v>0</v>
      </c>
      <c r="AO9" s="1932">
        <v>0</v>
      </c>
      <c r="AP9" s="563">
        <v>0</v>
      </c>
      <c r="AQ9" s="563"/>
      <c r="AR9" s="563">
        <v>0</v>
      </c>
      <c r="AS9" s="263">
        <f>SUM(AN9:AR9)</f>
        <v>0</v>
      </c>
      <c r="AT9" s="263">
        <f t="shared" si="3"/>
        <v>5955</v>
      </c>
      <c r="AU9" s="774"/>
      <c r="AV9" s="1941" t="s">
        <v>306</v>
      </c>
      <c r="AW9" s="1947" t="s">
        <v>305</v>
      </c>
      <c r="AX9" s="1948"/>
    </row>
    <row r="10" customFormat="1" ht="58" customHeight="1" spans="1:50">
      <c r="A10" s="349">
        <f t="shared" si="0"/>
        <v>8</v>
      </c>
      <c r="B10" s="1905" t="s">
        <v>257</v>
      </c>
      <c r="C10" s="179" t="s">
        <v>133</v>
      </c>
      <c r="D10" s="179" t="s">
        <v>258</v>
      </c>
      <c r="E10" s="1768" t="s">
        <v>53</v>
      </c>
      <c r="F10" s="1902">
        <v>31</v>
      </c>
      <c r="G10" s="965">
        <v>0</v>
      </c>
      <c r="H10" s="965">
        <v>0</v>
      </c>
      <c r="I10" s="965">
        <v>0</v>
      </c>
      <c r="J10" s="965">
        <v>0</v>
      </c>
      <c r="K10" s="195">
        <v>9.6</v>
      </c>
      <c r="L10" s="179">
        <v>0.5</v>
      </c>
      <c r="M10" s="179">
        <v>0</v>
      </c>
      <c r="N10" s="179">
        <v>10.1</v>
      </c>
      <c r="O10" s="620" t="s">
        <v>304</v>
      </c>
      <c r="P10" s="965">
        <v>4</v>
      </c>
      <c r="Q10" s="965">
        <v>110</v>
      </c>
      <c r="R10" s="965">
        <v>440</v>
      </c>
      <c r="S10" s="208" t="s">
        <v>307</v>
      </c>
      <c r="T10" s="179">
        <v>200</v>
      </c>
      <c r="U10" s="367">
        <v>2755</v>
      </c>
      <c r="V10" s="1376">
        <v>1300</v>
      </c>
      <c r="W10" s="886">
        <v>400</v>
      </c>
      <c r="X10" s="886">
        <v>300</v>
      </c>
      <c r="Y10" s="886">
        <v>200</v>
      </c>
      <c r="Z10" s="886">
        <v>200</v>
      </c>
      <c r="AA10" s="886">
        <v>200</v>
      </c>
      <c r="AB10" s="886">
        <v>155</v>
      </c>
      <c r="AC10" s="774"/>
      <c r="AD10" s="774"/>
      <c r="AE10" s="774">
        <v>1550</v>
      </c>
      <c r="AF10" s="263">
        <v>200</v>
      </c>
      <c r="AG10" s="263"/>
      <c r="AH10" s="563">
        <v>440</v>
      </c>
      <c r="AI10" s="563">
        <v>100</v>
      </c>
      <c r="AJ10" s="563">
        <v>0</v>
      </c>
      <c r="AK10" s="563">
        <v>100</v>
      </c>
      <c r="AL10" s="263">
        <f t="shared" si="1"/>
        <v>5145</v>
      </c>
      <c r="AM10" s="1932">
        <f>H10</f>
        <v>0</v>
      </c>
      <c r="AN10" s="263">
        <f t="shared" si="2"/>
        <v>0</v>
      </c>
      <c r="AO10" s="1932">
        <f>U10/F10*AM10</f>
        <v>0</v>
      </c>
      <c r="AP10" s="563">
        <v>0</v>
      </c>
      <c r="AQ10" s="563"/>
      <c r="AR10" s="563">
        <v>0</v>
      </c>
      <c r="AS10" s="263">
        <f>SUM(AN10:AR10)</f>
        <v>0</v>
      </c>
      <c r="AT10" s="263">
        <f t="shared" si="3"/>
        <v>5145</v>
      </c>
      <c r="AU10" s="774"/>
      <c r="AV10" s="1941" t="s">
        <v>308</v>
      </c>
      <c r="AW10" s="1947" t="s">
        <v>305</v>
      </c>
      <c r="AX10" s="1948"/>
    </row>
    <row r="11" customFormat="1" ht="84" customHeight="1" spans="1:50">
      <c r="A11" s="349">
        <f t="shared" si="0"/>
        <v>9</v>
      </c>
      <c r="B11" s="1905" t="s">
        <v>79</v>
      </c>
      <c r="C11" s="965" t="s">
        <v>80</v>
      </c>
      <c r="D11" s="965" t="s">
        <v>81</v>
      </c>
      <c r="E11" s="965" t="s">
        <v>53</v>
      </c>
      <c r="F11" s="1902">
        <v>31</v>
      </c>
      <c r="G11" s="965">
        <v>0</v>
      </c>
      <c r="H11" s="965">
        <v>0</v>
      </c>
      <c r="I11" s="965">
        <v>0</v>
      </c>
      <c r="J11" s="965">
        <v>0</v>
      </c>
      <c r="K11" s="9">
        <v>29.7</v>
      </c>
      <c r="L11" s="965">
        <v>13.7</v>
      </c>
      <c r="M11" s="965">
        <v>0</v>
      </c>
      <c r="N11" s="965">
        <f>K11+L11-M11</f>
        <v>43.4</v>
      </c>
      <c r="O11" s="965" t="s">
        <v>309</v>
      </c>
      <c r="P11" s="965">
        <v>7</v>
      </c>
      <c r="Q11" s="965">
        <v>112</v>
      </c>
      <c r="R11" s="965">
        <v>784</v>
      </c>
      <c r="S11" s="1926" t="s">
        <v>310</v>
      </c>
      <c r="T11" s="179">
        <v>200</v>
      </c>
      <c r="U11" s="367">
        <v>3730</v>
      </c>
      <c r="V11" s="1376">
        <v>2000</v>
      </c>
      <c r="W11" s="886">
        <v>500</v>
      </c>
      <c r="X11" s="886">
        <v>500</v>
      </c>
      <c r="Y11" s="886">
        <v>200</v>
      </c>
      <c r="Z11" s="886">
        <v>200</v>
      </c>
      <c r="AA11" s="886">
        <v>200</v>
      </c>
      <c r="AB11" s="886">
        <v>130</v>
      </c>
      <c r="AC11" s="774">
        <v>11</v>
      </c>
      <c r="AD11" s="774"/>
      <c r="AE11" s="774">
        <v>1550</v>
      </c>
      <c r="AF11" s="263">
        <v>200</v>
      </c>
      <c r="AG11" s="263"/>
      <c r="AH11" s="563">
        <v>784</v>
      </c>
      <c r="AI11" s="563">
        <v>500</v>
      </c>
      <c r="AJ11" s="563">
        <v>0</v>
      </c>
      <c r="AK11" s="563">
        <v>300</v>
      </c>
      <c r="AL11" s="263">
        <f t="shared" si="1"/>
        <v>7075</v>
      </c>
      <c r="AM11" s="1932">
        <f>H12</f>
        <v>0</v>
      </c>
      <c r="AN11" s="263">
        <f t="shared" si="2"/>
        <v>0</v>
      </c>
      <c r="AO11" s="1932">
        <v>0</v>
      </c>
      <c r="AP11" s="563">
        <v>0</v>
      </c>
      <c r="AQ11" s="563"/>
      <c r="AR11" s="263">
        <v>0</v>
      </c>
      <c r="AS11" s="263">
        <v>0</v>
      </c>
      <c r="AT11" s="263">
        <f t="shared" si="3"/>
        <v>7075</v>
      </c>
      <c r="AU11" s="774"/>
      <c r="AV11" s="1942" t="s">
        <v>311</v>
      </c>
      <c r="AW11" s="1949" t="s">
        <v>312</v>
      </c>
      <c r="AX11" s="1948"/>
    </row>
    <row r="12" customFormat="1" ht="60" customHeight="1" spans="1:50">
      <c r="A12" s="349">
        <f t="shared" si="0"/>
        <v>10</v>
      </c>
      <c r="B12" s="1905" t="s">
        <v>218</v>
      </c>
      <c r="C12" s="195" t="s">
        <v>219</v>
      </c>
      <c r="D12" s="195" t="s">
        <v>214</v>
      </c>
      <c r="E12" s="965" t="s">
        <v>53</v>
      </c>
      <c r="F12" s="1902">
        <v>31</v>
      </c>
      <c r="G12" s="1906">
        <v>0</v>
      </c>
      <c r="H12" s="1906">
        <v>0</v>
      </c>
      <c r="I12" s="1906">
        <v>0</v>
      </c>
      <c r="J12" s="1906">
        <v>0</v>
      </c>
      <c r="K12" s="1906">
        <v>16.1</v>
      </c>
      <c r="L12" s="1906">
        <v>5.8</v>
      </c>
      <c r="M12" s="1906">
        <v>0.1</v>
      </c>
      <c r="N12" s="965">
        <f>K12+L12-M12</f>
        <v>21.8</v>
      </c>
      <c r="O12" s="1906" t="s">
        <v>313</v>
      </c>
      <c r="P12" s="1906">
        <v>6</v>
      </c>
      <c r="Q12" s="1906">
        <v>100</v>
      </c>
      <c r="R12" s="965">
        <v>600</v>
      </c>
      <c r="S12" s="1927" t="s">
        <v>314</v>
      </c>
      <c r="T12" s="179">
        <v>200</v>
      </c>
      <c r="U12" s="367">
        <v>3355</v>
      </c>
      <c r="V12" s="774">
        <v>2000</v>
      </c>
      <c r="W12" s="774">
        <v>300</v>
      </c>
      <c r="X12" s="24">
        <v>200</v>
      </c>
      <c r="Y12" s="24">
        <v>200</v>
      </c>
      <c r="Z12" s="24">
        <v>200</v>
      </c>
      <c r="AA12" s="24">
        <v>200</v>
      </c>
      <c r="AB12" s="24">
        <v>255</v>
      </c>
      <c r="AC12" s="774"/>
      <c r="AD12" s="774"/>
      <c r="AE12" s="774">
        <v>1800</v>
      </c>
      <c r="AF12" s="263">
        <v>200</v>
      </c>
      <c r="AG12" s="263"/>
      <c r="AH12" s="563">
        <v>600</v>
      </c>
      <c r="AI12" s="563">
        <v>0</v>
      </c>
      <c r="AJ12" s="563">
        <v>300</v>
      </c>
      <c r="AK12" s="563">
        <v>100</v>
      </c>
      <c r="AL12" s="263">
        <f t="shared" si="1"/>
        <v>6355</v>
      </c>
      <c r="AM12" s="1932">
        <f>H12</f>
        <v>0</v>
      </c>
      <c r="AN12" s="263">
        <f t="shared" si="2"/>
        <v>0</v>
      </c>
      <c r="AO12" s="1932">
        <f>U12/F12*AM12</f>
        <v>0</v>
      </c>
      <c r="AP12" s="563">
        <v>0</v>
      </c>
      <c r="AQ12" s="563"/>
      <c r="AR12" s="263"/>
      <c r="AS12" s="263">
        <f>SUM(AN12:AR12)</f>
        <v>0</v>
      </c>
      <c r="AT12" s="263">
        <f t="shared" si="3"/>
        <v>6355</v>
      </c>
      <c r="AU12" s="774"/>
      <c r="AV12" s="1943" t="s">
        <v>315</v>
      </c>
      <c r="AW12" s="1943" t="s">
        <v>316</v>
      </c>
      <c r="AX12" s="1948"/>
    </row>
    <row r="13" customFormat="1" ht="29" customHeight="1" spans="1:50">
      <c r="A13" s="349">
        <f t="shared" si="0"/>
        <v>11</v>
      </c>
      <c r="B13" s="1905" t="s">
        <v>196</v>
      </c>
      <c r="C13" s="1907" t="s">
        <v>197</v>
      </c>
      <c r="D13" s="1907" t="s">
        <v>198</v>
      </c>
      <c r="E13" s="1908" t="s">
        <v>53</v>
      </c>
      <c r="F13" s="1902">
        <v>31</v>
      </c>
      <c r="G13" s="1907">
        <v>0</v>
      </c>
      <c r="H13" s="1907">
        <v>0</v>
      </c>
      <c r="I13" s="1907">
        <v>0</v>
      </c>
      <c r="J13" s="1907">
        <v>0</v>
      </c>
      <c r="K13" s="1907">
        <v>2.5</v>
      </c>
      <c r="L13" s="1907">
        <v>0.5</v>
      </c>
      <c r="M13" s="1907">
        <v>0</v>
      </c>
      <c r="N13" s="1907">
        <v>3</v>
      </c>
      <c r="O13" s="620" t="s">
        <v>304</v>
      </c>
      <c r="P13" s="1907">
        <v>0</v>
      </c>
      <c r="Q13" s="1907">
        <v>0</v>
      </c>
      <c r="R13" s="1928">
        <v>0</v>
      </c>
      <c r="S13" s="1907" t="s">
        <v>317</v>
      </c>
      <c r="T13" s="179">
        <v>200</v>
      </c>
      <c r="U13" s="367">
        <v>5455</v>
      </c>
      <c r="V13" s="1376">
        <v>3500</v>
      </c>
      <c r="W13" s="886">
        <v>800</v>
      </c>
      <c r="X13" s="774">
        <v>400</v>
      </c>
      <c r="Y13" s="774">
        <v>300</v>
      </c>
      <c r="Z13" s="774">
        <v>200</v>
      </c>
      <c r="AA13" s="886">
        <v>100</v>
      </c>
      <c r="AB13" s="886">
        <v>155</v>
      </c>
      <c r="AC13" s="774"/>
      <c r="AD13" s="774"/>
      <c r="AE13" s="774"/>
      <c r="AF13" s="263">
        <v>200</v>
      </c>
      <c r="AG13" s="263"/>
      <c r="AH13" s="563">
        <v>0</v>
      </c>
      <c r="AI13" s="563">
        <v>0</v>
      </c>
      <c r="AJ13" s="563">
        <v>300</v>
      </c>
      <c r="AK13" s="563">
        <v>0</v>
      </c>
      <c r="AL13" s="263">
        <f t="shared" si="1"/>
        <v>5955</v>
      </c>
      <c r="AM13" s="1932">
        <f>H13</f>
        <v>0</v>
      </c>
      <c r="AN13" s="263">
        <f t="shared" si="2"/>
        <v>0</v>
      </c>
      <c r="AO13" s="1932">
        <f>U13/F13*AM13</f>
        <v>0</v>
      </c>
      <c r="AP13" s="563">
        <v>0</v>
      </c>
      <c r="AQ13" s="563"/>
      <c r="AR13" s="263"/>
      <c r="AS13" s="263">
        <f>SUM(AN13:AR13)</f>
        <v>0</v>
      </c>
      <c r="AT13" s="263">
        <f t="shared" si="3"/>
        <v>5955</v>
      </c>
      <c r="AU13" s="774"/>
      <c r="AV13" s="1942" t="s">
        <v>318</v>
      </c>
      <c r="AW13" s="1361"/>
      <c r="AX13" s="1948"/>
    </row>
    <row r="14" customFormat="1" ht="39" customHeight="1" spans="1:50">
      <c r="A14" s="349">
        <f t="shared" si="0"/>
        <v>12</v>
      </c>
      <c r="B14" s="1905" t="s">
        <v>319</v>
      </c>
      <c r="C14" s="195" t="s">
        <v>320</v>
      </c>
      <c r="D14" s="195" t="s">
        <v>321</v>
      </c>
      <c r="E14" s="1909" t="s">
        <v>228</v>
      </c>
      <c r="F14" s="1902">
        <v>21</v>
      </c>
      <c r="G14" s="1906">
        <v>0</v>
      </c>
      <c r="H14" s="1906">
        <v>0</v>
      </c>
      <c r="I14" s="1906">
        <v>0</v>
      </c>
      <c r="J14" s="1906">
        <v>0</v>
      </c>
      <c r="K14" s="1906">
        <v>0</v>
      </c>
      <c r="L14" s="1906">
        <v>0</v>
      </c>
      <c r="M14" s="1906">
        <v>0</v>
      </c>
      <c r="N14" s="1906">
        <v>0</v>
      </c>
      <c r="O14" s="1906" t="s">
        <v>322</v>
      </c>
      <c r="P14" s="1906">
        <v>0</v>
      </c>
      <c r="Q14" s="1906">
        <v>0</v>
      </c>
      <c r="R14" s="1929">
        <v>0</v>
      </c>
      <c r="S14" s="1927"/>
      <c r="T14" s="179">
        <v>200</v>
      </c>
      <c r="U14" s="367">
        <v>4900</v>
      </c>
      <c r="V14" s="1376">
        <f>(U14/31*21)</f>
        <v>3319.35483870968</v>
      </c>
      <c r="W14" s="886">
        <v>0</v>
      </c>
      <c r="X14" s="886">
        <v>0</v>
      </c>
      <c r="Y14" s="886">
        <v>0</v>
      </c>
      <c r="Z14" s="886">
        <v>0</v>
      </c>
      <c r="AA14" s="886">
        <v>0</v>
      </c>
      <c r="AB14" s="886">
        <v>0</v>
      </c>
      <c r="AC14" s="774"/>
      <c r="AD14" s="774"/>
      <c r="AE14" s="774"/>
      <c r="AF14" s="263">
        <v>200</v>
      </c>
      <c r="AG14" s="263"/>
      <c r="AH14" s="563">
        <v>0</v>
      </c>
      <c r="AI14" s="563">
        <v>0</v>
      </c>
      <c r="AJ14" s="563">
        <v>0</v>
      </c>
      <c r="AK14" s="563">
        <v>0</v>
      </c>
      <c r="AL14" s="263">
        <f t="shared" si="1"/>
        <v>3519.35483870968</v>
      </c>
      <c r="AM14" s="1932">
        <f>H14</f>
        <v>0</v>
      </c>
      <c r="AN14" s="263">
        <f t="shared" si="2"/>
        <v>0</v>
      </c>
      <c r="AO14" s="1932">
        <f>U14/F14*AM14</f>
        <v>0</v>
      </c>
      <c r="AP14" s="563">
        <v>0</v>
      </c>
      <c r="AQ14" s="563"/>
      <c r="AR14" s="563">
        <v>0</v>
      </c>
      <c r="AS14" s="263">
        <f>SUM(AN14:AR14)</f>
        <v>0</v>
      </c>
      <c r="AT14" s="263">
        <f t="shared" si="3"/>
        <v>3519.35483870968</v>
      </c>
      <c r="AU14" s="774"/>
      <c r="AV14" s="186" t="s">
        <v>72</v>
      </c>
      <c r="AW14" s="211" t="s">
        <v>323</v>
      </c>
      <c r="AX14" s="1948"/>
    </row>
    <row r="15" s="605" customFormat="1" ht="35" customHeight="1" spans="1:50">
      <c r="A15" s="360" t="s">
        <v>324</v>
      </c>
      <c r="B15" s="390"/>
      <c r="C15" s="600"/>
      <c r="D15" s="362"/>
      <c r="E15" s="362"/>
      <c r="F15" s="362"/>
      <c r="G15" s="362"/>
      <c r="H15" s="362"/>
      <c r="I15" s="362"/>
      <c r="J15" s="362"/>
      <c r="K15" s="362"/>
      <c r="L15" s="362"/>
      <c r="M15" s="362"/>
      <c r="N15" s="362"/>
      <c r="O15" s="362"/>
      <c r="P15" s="362"/>
      <c r="Q15" s="362"/>
      <c r="R15" s="362"/>
      <c r="S15" s="362"/>
      <c r="T15" s="842"/>
      <c r="U15" s="1930">
        <f t="shared" ref="U15:AT15" si="4">SUM(U3:U14)</f>
        <v>42905</v>
      </c>
      <c r="V15" s="1930">
        <f t="shared" si="4"/>
        <v>20787.0967741936</v>
      </c>
      <c r="W15" s="1930">
        <f t="shared" si="4"/>
        <v>5300</v>
      </c>
      <c r="X15" s="1930">
        <f t="shared" si="4"/>
        <v>3400</v>
      </c>
      <c r="Y15" s="1930">
        <f t="shared" si="4"/>
        <v>1950</v>
      </c>
      <c r="Z15" s="1930">
        <f t="shared" si="4"/>
        <v>1950</v>
      </c>
      <c r="AA15" s="1930">
        <f t="shared" si="4"/>
        <v>2150</v>
      </c>
      <c r="AB15" s="1930">
        <f t="shared" si="4"/>
        <v>1755</v>
      </c>
      <c r="AC15" s="1930">
        <f t="shared" si="4"/>
        <v>22</v>
      </c>
      <c r="AD15" s="1930">
        <f t="shared" si="4"/>
        <v>0</v>
      </c>
      <c r="AE15" s="1930">
        <f t="shared" si="4"/>
        <v>9650</v>
      </c>
      <c r="AF15" s="1930">
        <f t="shared" si="4"/>
        <v>1800</v>
      </c>
      <c r="AG15" s="1930">
        <f t="shared" si="4"/>
        <v>0</v>
      </c>
      <c r="AH15" s="1930">
        <f t="shared" si="4"/>
        <v>3844</v>
      </c>
      <c r="AI15" s="1930">
        <f t="shared" si="4"/>
        <v>1500</v>
      </c>
      <c r="AJ15" s="1930">
        <f t="shared" si="4"/>
        <v>1600</v>
      </c>
      <c r="AK15" s="1930">
        <f t="shared" si="4"/>
        <v>1200</v>
      </c>
      <c r="AL15" s="1930">
        <f t="shared" si="4"/>
        <v>56908.0967741936</v>
      </c>
      <c r="AM15" s="1930">
        <f t="shared" si="4"/>
        <v>0</v>
      </c>
      <c r="AN15" s="1930">
        <f t="shared" si="4"/>
        <v>0</v>
      </c>
      <c r="AO15" s="1930">
        <f t="shared" si="4"/>
        <v>0</v>
      </c>
      <c r="AP15" s="1930">
        <f t="shared" si="4"/>
        <v>0</v>
      </c>
      <c r="AQ15" s="1930">
        <f t="shared" si="4"/>
        <v>0</v>
      </c>
      <c r="AR15" s="1930">
        <f t="shared" si="4"/>
        <v>549.9</v>
      </c>
      <c r="AS15" s="1930">
        <f t="shared" si="4"/>
        <v>549.9</v>
      </c>
      <c r="AT15" s="1930">
        <f t="shared" si="4"/>
        <v>56358.4548387097</v>
      </c>
      <c r="AU15" s="376"/>
      <c r="AV15" s="768"/>
      <c r="AW15" s="768"/>
      <c r="AX15" s="362"/>
    </row>
    <row r="16" ht="22" customHeight="1"/>
    <row r="17" ht="22" customHeight="1"/>
    <row r="18" ht="22" customHeight="1"/>
    <row r="19" ht="22" customHeight="1"/>
    <row r="20" ht="22" customHeight="1"/>
    <row r="21" ht="22" customHeight="1"/>
    <row r="22" ht="22" customHeight="1"/>
    <row r="23" ht="22" customHeight="1"/>
    <row r="24" ht="22" customHeight="1"/>
    <row r="25" ht="22" customHeight="1"/>
    <row r="26" ht="22" customHeight="1"/>
    <row r="27" ht="22" customHeight="1"/>
  </sheetData>
  <mergeCells count="21">
    <mergeCell ref="U1:AV1"/>
    <mergeCell ref="A15:B15"/>
    <mergeCell ref="A1:A2"/>
    <mergeCell ref="B1:B2"/>
    <mergeCell ref="C1:C2"/>
    <mergeCell ref="D1:D2"/>
    <mergeCell ref="E1:E2"/>
    <mergeCell ref="F1:F2"/>
    <mergeCell ref="G1:G2"/>
    <mergeCell ref="I1:I2"/>
    <mergeCell ref="J1:J2"/>
    <mergeCell ref="K1:K2"/>
    <mergeCell ref="L1:L2"/>
    <mergeCell ref="M1:M2"/>
    <mergeCell ref="N1:N2"/>
    <mergeCell ref="O1:O2"/>
    <mergeCell ref="P1:P2"/>
    <mergeCell ref="Q1:Q2"/>
    <mergeCell ref="R1:R2"/>
    <mergeCell ref="S1:S2"/>
    <mergeCell ref="AX5:AX14"/>
  </mergeCells>
  <conditionalFormatting sqref="B3">
    <cfRule type="duplicateValues" dxfId="0" priority="1"/>
  </conditionalFormatting>
  <conditionalFormatting sqref="B4">
    <cfRule type="duplicateValues" dxfId="0" priority="2"/>
  </conditionalFormatting>
  <pageMargins left="0.75" right="0.75" top="1" bottom="1" header="0.5" footer="0.5"/>
  <pageSetup paperSize="9" scale="54" fitToHeight="0" orientation="landscape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W24"/>
  <sheetViews>
    <sheetView zoomScale="80" zoomScaleNormal="80" workbookViewId="0">
      <selection activeCell="AY15" sqref="AY15"/>
    </sheetView>
  </sheetViews>
  <sheetFormatPr defaultColWidth="9" defaultRowHeight="14.25"/>
  <cols>
    <col min="1" max="1" width="4.5" customWidth="1"/>
    <col min="2" max="2" width="9" style="606"/>
    <col min="3" max="3" width="9" style="339" hidden="1" customWidth="1"/>
    <col min="4" max="4" width="10.25" hidden="1" customWidth="1"/>
    <col min="5" max="5" width="9" hidden="1" customWidth="1"/>
    <col min="6" max="16" width="5.63333333333333" hidden="1" customWidth="1"/>
    <col min="17" max="17" width="20.1333333333333" hidden="1" customWidth="1"/>
    <col min="18" max="20" width="7.25" hidden="1" customWidth="1"/>
    <col min="21" max="21" width="12.075" hidden="1" customWidth="1"/>
    <col min="22" max="22" width="9" hidden="1" customWidth="1"/>
    <col min="24" max="24" width="8" customWidth="1"/>
    <col min="25" max="38" width="6.88333333333333" customWidth="1"/>
    <col min="39" max="39" width="7.88333333333333" customWidth="1"/>
    <col min="40" max="40" width="6.88333333333333" style="626" customWidth="1"/>
    <col min="41" max="46" width="6.88333333333333" customWidth="1"/>
    <col min="47" max="47" width="9.25"/>
    <col min="49" max="49" width="30.4083333333333" style="337" customWidth="1"/>
  </cols>
  <sheetData>
    <row r="1" ht="34" customHeight="1" spans="1:49">
      <c r="A1" s="627" t="s">
        <v>1425</v>
      </c>
      <c r="B1" s="628" t="s">
        <v>491</v>
      </c>
      <c r="C1" s="627"/>
      <c r="D1" s="629"/>
      <c r="E1" s="629"/>
      <c r="F1" s="629"/>
      <c r="G1" s="629"/>
      <c r="H1" s="629"/>
      <c r="I1" s="629"/>
      <c r="J1" s="629"/>
      <c r="K1" s="629"/>
      <c r="L1" s="629"/>
      <c r="M1" s="629"/>
      <c r="N1" s="629"/>
      <c r="O1" s="629"/>
      <c r="P1" s="629"/>
      <c r="Q1" s="629"/>
      <c r="R1" s="629"/>
      <c r="S1" s="629"/>
      <c r="T1" s="629"/>
      <c r="U1" s="629"/>
      <c r="V1" s="627"/>
      <c r="W1" s="627" t="s">
        <v>1869</v>
      </c>
      <c r="X1" s="627"/>
      <c r="Y1" s="627"/>
      <c r="Z1" s="627"/>
      <c r="AA1" s="627"/>
      <c r="AB1" s="627"/>
      <c r="AC1" s="627"/>
      <c r="AD1" s="627"/>
      <c r="AE1" s="660"/>
      <c r="AF1" s="627"/>
      <c r="AG1" s="627"/>
      <c r="AH1" s="627"/>
      <c r="AI1" s="627"/>
      <c r="AJ1" s="627"/>
      <c r="AK1" s="627"/>
      <c r="AL1" s="627"/>
      <c r="AM1" s="627"/>
      <c r="AN1" s="664"/>
      <c r="AO1" s="627"/>
      <c r="AP1" s="627"/>
      <c r="AQ1" s="627"/>
      <c r="AR1" s="627"/>
      <c r="AS1" s="627"/>
      <c r="AT1" s="627"/>
      <c r="AU1" s="627"/>
      <c r="AV1" s="627"/>
      <c r="AW1" s="627"/>
    </row>
    <row r="2" ht="48" spans="1:49">
      <c r="A2" s="630" t="s">
        <v>0</v>
      </c>
      <c r="B2" s="631" t="s">
        <v>1</v>
      </c>
      <c r="C2" s="342" t="s">
        <v>272</v>
      </c>
      <c r="D2" s="342" t="s">
        <v>3</v>
      </c>
      <c r="E2" s="342" t="s">
        <v>273</v>
      </c>
      <c r="F2" s="343" t="s">
        <v>385</v>
      </c>
      <c r="G2" s="343" t="s">
        <v>40</v>
      </c>
      <c r="H2" s="343" t="s">
        <v>688</v>
      </c>
      <c r="I2" s="343" t="s">
        <v>7</v>
      </c>
      <c r="J2" s="343"/>
      <c r="K2" s="343" t="s">
        <v>689</v>
      </c>
      <c r="L2" s="343" t="s">
        <v>690</v>
      </c>
      <c r="M2" s="343" t="s">
        <v>691</v>
      </c>
      <c r="N2" s="343" t="s">
        <v>692</v>
      </c>
      <c r="O2" s="343" t="s">
        <v>693</v>
      </c>
      <c r="P2" s="343" t="s">
        <v>694</v>
      </c>
      <c r="Q2" s="363" t="s">
        <v>14</v>
      </c>
      <c r="R2" s="343" t="s">
        <v>15</v>
      </c>
      <c r="S2" s="343" t="s">
        <v>695</v>
      </c>
      <c r="T2" s="343" t="s">
        <v>17</v>
      </c>
      <c r="U2" s="364" t="s">
        <v>18</v>
      </c>
      <c r="V2" s="648" t="s">
        <v>21</v>
      </c>
      <c r="W2" s="648" t="s">
        <v>22</v>
      </c>
      <c r="X2" s="649" t="s">
        <v>23</v>
      </c>
      <c r="Y2" s="661" t="s">
        <v>24</v>
      </c>
      <c r="Z2" s="661" t="s">
        <v>25</v>
      </c>
      <c r="AA2" s="661" t="s">
        <v>26</v>
      </c>
      <c r="AB2" s="661" t="s">
        <v>27</v>
      </c>
      <c r="AC2" s="661" t="s">
        <v>28</v>
      </c>
      <c r="AD2" s="661" t="s">
        <v>29</v>
      </c>
      <c r="AE2" s="649" t="s">
        <v>30</v>
      </c>
      <c r="AF2" s="661" t="s">
        <v>21</v>
      </c>
      <c r="AG2" s="661" t="s">
        <v>32</v>
      </c>
      <c r="AH2" s="661" t="s">
        <v>278</v>
      </c>
      <c r="AI2" s="661" t="s">
        <v>33</v>
      </c>
      <c r="AJ2" s="661" t="s">
        <v>34</v>
      </c>
      <c r="AK2" s="661" t="s">
        <v>35</v>
      </c>
      <c r="AL2" s="661" t="s">
        <v>36</v>
      </c>
      <c r="AM2" s="661" t="s">
        <v>37</v>
      </c>
      <c r="AN2" s="665" t="s">
        <v>38</v>
      </c>
      <c r="AO2" s="661" t="s">
        <v>39</v>
      </c>
      <c r="AP2" s="661" t="s">
        <v>328</v>
      </c>
      <c r="AQ2" s="661" t="s">
        <v>495</v>
      </c>
      <c r="AR2" s="661" t="s">
        <v>280</v>
      </c>
      <c r="AS2" s="661" t="s">
        <v>331</v>
      </c>
      <c r="AT2" s="661" t="s">
        <v>46</v>
      </c>
      <c r="AU2" s="661" t="s">
        <v>47</v>
      </c>
      <c r="AV2" s="668" t="s">
        <v>48</v>
      </c>
      <c r="AW2" s="668" t="s">
        <v>49</v>
      </c>
    </row>
    <row r="3" ht="52" customHeight="1" spans="1:49">
      <c r="A3" s="373">
        <f>ROW()-2</f>
        <v>1</v>
      </c>
      <c r="B3" s="632" t="s">
        <v>1870</v>
      </c>
      <c r="C3" s="633" t="s">
        <v>1871</v>
      </c>
      <c r="D3" s="634">
        <v>40826</v>
      </c>
      <c r="E3" s="633" t="s">
        <v>53</v>
      </c>
      <c r="F3" s="633">
        <v>31</v>
      </c>
      <c r="G3" s="633">
        <v>0</v>
      </c>
      <c r="H3" s="633">
        <v>0</v>
      </c>
      <c r="I3" s="633">
        <v>0</v>
      </c>
      <c r="J3" s="633">
        <v>0</v>
      </c>
      <c r="K3" s="633">
        <v>0</v>
      </c>
      <c r="L3" s="633">
        <v>0</v>
      </c>
      <c r="M3" s="647">
        <v>3</v>
      </c>
      <c r="N3" s="647">
        <v>0.5</v>
      </c>
      <c r="O3" s="647">
        <v>1</v>
      </c>
      <c r="P3" s="647">
        <v>2.5</v>
      </c>
      <c r="Q3" s="647" t="s">
        <v>1872</v>
      </c>
      <c r="R3" s="633">
        <v>9</v>
      </c>
      <c r="S3" s="650"/>
      <c r="T3" s="650"/>
      <c r="U3" s="651" t="s">
        <v>186</v>
      </c>
      <c r="V3" s="179">
        <v>200</v>
      </c>
      <c r="W3" s="376">
        <v>4900</v>
      </c>
      <c r="X3" s="503">
        <v>2200</v>
      </c>
      <c r="Y3" s="502">
        <v>900</v>
      </c>
      <c r="Z3" s="502">
        <v>600</v>
      </c>
      <c r="AA3" s="502">
        <v>300</v>
      </c>
      <c r="AB3" s="502">
        <v>300</v>
      </c>
      <c r="AC3" s="502">
        <v>300</v>
      </c>
      <c r="AD3" s="502">
        <v>300</v>
      </c>
      <c r="AE3" s="428">
        <v>200</v>
      </c>
      <c r="AF3" s="662"/>
      <c r="AG3" s="662">
        <v>11</v>
      </c>
      <c r="AH3" s="662">
        <f t="shared" ref="AH3:AH23" si="0">L3</f>
        <v>0</v>
      </c>
      <c r="AI3" s="662">
        <v>1008</v>
      </c>
      <c r="AJ3" s="662">
        <v>500</v>
      </c>
      <c r="AK3" s="662">
        <v>0</v>
      </c>
      <c r="AL3" s="662">
        <v>0</v>
      </c>
      <c r="AM3" s="662">
        <f t="shared" ref="AM3:AM23" si="1">SUM(X3:AL3)</f>
        <v>6619</v>
      </c>
      <c r="AN3" s="666">
        <f>H3+I3+K3*0</f>
        <v>0</v>
      </c>
      <c r="AO3" s="662">
        <f t="shared" ref="AO3:AO21" si="2">W3/F3*AN3</f>
        <v>0</v>
      </c>
      <c r="AP3" s="662">
        <f t="shared" ref="AP3:AP23" si="3">G3*2</f>
        <v>0</v>
      </c>
      <c r="AQ3" s="669">
        <v>22.45</v>
      </c>
      <c r="AR3" s="501">
        <v>500</v>
      </c>
      <c r="AS3" s="43">
        <v>544.52</v>
      </c>
      <c r="AT3" s="662">
        <f t="shared" ref="AT3:AT23" si="4">SUM(AO3:AS3)</f>
        <v>1066.97</v>
      </c>
      <c r="AU3" s="662">
        <f>AM3-AT3</f>
        <v>5552.03</v>
      </c>
      <c r="AV3" s="670"/>
      <c r="AW3" s="672" t="s">
        <v>168</v>
      </c>
    </row>
    <row r="4" ht="28" customHeight="1" spans="1:49">
      <c r="A4" s="373">
        <f t="shared" ref="A4:A13" si="5">ROW()-2</f>
        <v>2</v>
      </c>
      <c r="B4" s="635" t="s">
        <v>1873</v>
      </c>
      <c r="C4" s="636" t="s">
        <v>378</v>
      </c>
      <c r="D4" s="637">
        <v>45149</v>
      </c>
      <c r="E4" s="636" t="s">
        <v>53</v>
      </c>
      <c r="F4" s="633">
        <v>31</v>
      </c>
      <c r="G4" s="638" t="s">
        <v>464</v>
      </c>
      <c r="H4" s="638" t="s">
        <v>464</v>
      </c>
      <c r="I4" s="638" t="s">
        <v>464</v>
      </c>
      <c r="J4" s="638" t="s">
        <v>464</v>
      </c>
      <c r="K4" s="638" t="s">
        <v>464</v>
      </c>
      <c r="L4" s="638" t="s">
        <v>464</v>
      </c>
      <c r="M4" s="638" t="s">
        <v>1874</v>
      </c>
      <c r="N4" s="638" t="s">
        <v>464</v>
      </c>
      <c r="O4" s="638" t="s">
        <v>439</v>
      </c>
      <c r="P4" s="638" t="s">
        <v>439</v>
      </c>
      <c r="Q4" s="652" t="s">
        <v>1875</v>
      </c>
      <c r="R4" s="633"/>
      <c r="S4" s="633"/>
      <c r="T4" s="633"/>
      <c r="U4" s="633"/>
      <c r="V4" s="179">
        <v>200</v>
      </c>
      <c r="W4" s="376">
        <v>4500</v>
      </c>
      <c r="X4" s="153">
        <v>2500</v>
      </c>
      <c r="Y4" s="153">
        <v>500</v>
      </c>
      <c r="Z4" s="153">
        <v>300</v>
      </c>
      <c r="AA4" s="153">
        <v>200</v>
      </c>
      <c r="AB4" s="153">
        <v>200</v>
      </c>
      <c r="AC4" s="153">
        <v>200</v>
      </c>
      <c r="AD4" s="153">
        <v>600</v>
      </c>
      <c r="AE4" s="428">
        <v>200</v>
      </c>
      <c r="AF4" s="662"/>
      <c r="AG4" s="662">
        <v>0</v>
      </c>
      <c r="AH4" s="662" t="str">
        <f t="shared" si="0"/>
        <v>0</v>
      </c>
      <c r="AI4" s="662">
        <v>0</v>
      </c>
      <c r="AJ4" s="662">
        <v>0</v>
      </c>
      <c r="AK4" s="662">
        <v>0</v>
      </c>
      <c r="AL4" s="662">
        <v>0</v>
      </c>
      <c r="AM4" s="662">
        <f t="shared" si="1"/>
        <v>4700</v>
      </c>
      <c r="AN4" s="666">
        <f>H4+I4+K4/2</f>
        <v>0</v>
      </c>
      <c r="AO4" s="662">
        <f t="shared" si="2"/>
        <v>0</v>
      </c>
      <c r="AP4" s="662">
        <f t="shared" si="3"/>
        <v>0</v>
      </c>
      <c r="AQ4" s="662">
        <v>0</v>
      </c>
      <c r="AR4" s="662"/>
      <c r="AS4" s="43">
        <v>444.52</v>
      </c>
      <c r="AT4" s="662">
        <f t="shared" si="4"/>
        <v>444.52</v>
      </c>
      <c r="AU4" s="662">
        <f t="shared" ref="AU4:AU23" si="6">AM4-AT4</f>
        <v>4255.48</v>
      </c>
      <c r="AV4" s="662"/>
      <c r="AW4" s="673" t="s">
        <v>1876</v>
      </c>
    </row>
    <row r="5" s="625" customFormat="1" ht="48" customHeight="1" spans="1:49">
      <c r="A5" s="373">
        <f t="shared" si="5"/>
        <v>3</v>
      </c>
      <c r="B5" s="632" t="s">
        <v>1877</v>
      </c>
      <c r="C5" s="636" t="s">
        <v>378</v>
      </c>
      <c r="D5" s="639" t="s">
        <v>1878</v>
      </c>
      <c r="E5" s="636" t="s">
        <v>53</v>
      </c>
      <c r="F5" s="633">
        <v>31</v>
      </c>
      <c r="G5" s="638" t="s">
        <v>464</v>
      </c>
      <c r="H5" s="638" t="s">
        <v>464</v>
      </c>
      <c r="I5" s="638" t="s">
        <v>464</v>
      </c>
      <c r="J5" s="638" t="s">
        <v>464</v>
      </c>
      <c r="K5" s="638" t="s">
        <v>464</v>
      </c>
      <c r="L5" s="638" t="s">
        <v>464</v>
      </c>
      <c r="M5" s="638" t="s">
        <v>1879</v>
      </c>
      <c r="N5" s="638" t="s">
        <v>464</v>
      </c>
      <c r="O5" s="638" t="s">
        <v>464</v>
      </c>
      <c r="P5" s="638" t="s">
        <v>1879</v>
      </c>
      <c r="Q5" s="652" t="s">
        <v>54</v>
      </c>
      <c r="R5" s="633"/>
      <c r="S5" s="633"/>
      <c r="T5" s="633"/>
      <c r="U5" s="652"/>
      <c r="V5" s="179">
        <v>200</v>
      </c>
      <c r="W5" s="376">
        <v>3500</v>
      </c>
      <c r="X5" s="653">
        <v>1800</v>
      </c>
      <c r="Y5" s="653">
        <v>400</v>
      </c>
      <c r="Z5" s="653">
        <v>300</v>
      </c>
      <c r="AA5" s="653">
        <v>200</v>
      </c>
      <c r="AB5" s="653">
        <v>200</v>
      </c>
      <c r="AC5" s="653">
        <v>200</v>
      </c>
      <c r="AD5" s="653">
        <v>400</v>
      </c>
      <c r="AE5" s="428">
        <v>200</v>
      </c>
      <c r="AF5" s="663"/>
      <c r="AG5" s="663">
        <v>20</v>
      </c>
      <c r="AH5" s="662" t="str">
        <f t="shared" si="0"/>
        <v>0</v>
      </c>
      <c r="AI5" s="662">
        <v>500</v>
      </c>
      <c r="AJ5" s="663">
        <v>500</v>
      </c>
      <c r="AK5" s="663">
        <v>0</v>
      </c>
      <c r="AL5" s="667">
        <v>0</v>
      </c>
      <c r="AM5" s="662">
        <f t="shared" si="1"/>
        <v>4720</v>
      </c>
      <c r="AN5" s="666">
        <f>H5+I5+K5/2</f>
        <v>0</v>
      </c>
      <c r="AO5" s="662">
        <f t="shared" si="2"/>
        <v>0</v>
      </c>
      <c r="AP5" s="662">
        <f t="shared" si="3"/>
        <v>0</v>
      </c>
      <c r="AQ5" s="667">
        <v>0</v>
      </c>
      <c r="AR5" s="667"/>
      <c r="AS5" s="43">
        <v>444.52</v>
      </c>
      <c r="AT5" s="662">
        <f t="shared" si="4"/>
        <v>444.52</v>
      </c>
      <c r="AU5" s="662">
        <f t="shared" si="6"/>
        <v>4275.48</v>
      </c>
      <c r="AV5" s="663"/>
      <c r="AW5" s="673" t="s">
        <v>1846</v>
      </c>
    </row>
    <row r="6" ht="25" customHeight="1" spans="1:49">
      <c r="A6" s="373">
        <f t="shared" si="5"/>
        <v>4</v>
      </c>
      <c r="B6" s="640" t="s">
        <v>1880</v>
      </c>
      <c r="C6" s="636" t="s">
        <v>341</v>
      </c>
      <c r="D6" s="637">
        <v>45149</v>
      </c>
      <c r="E6" s="636" t="s">
        <v>53</v>
      </c>
      <c r="F6" s="633">
        <v>31</v>
      </c>
      <c r="G6" s="638" t="s">
        <v>464</v>
      </c>
      <c r="H6" s="638" t="s">
        <v>464</v>
      </c>
      <c r="I6" s="638" t="s">
        <v>464</v>
      </c>
      <c r="J6" s="638" t="s">
        <v>464</v>
      </c>
      <c r="K6" s="638" t="s">
        <v>464</v>
      </c>
      <c r="L6" s="638" t="s">
        <v>464</v>
      </c>
      <c r="M6" s="638" t="s">
        <v>464</v>
      </c>
      <c r="N6" s="638" t="s">
        <v>464</v>
      </c>
      <c r="O6" s="638" t="s">
        <v>464</v>
      </c>
      <c r="P6" s="638" t="s">
        <v>464</v>
      </c>
      <c r="Q6" s="652" t="s">
        <v>54</v>
      </c>
      <c r="R6" s="633">
        <v>0</v>
      </c>
      <c r="S6" s="633">
        <v>0</v>
      </c>
      <c r="T6" s="633">
        <v>0</v>
      </c>
      <c r="U6" s="633" t="s">
        <v>54</v>
      </c>
      <c r="V6" s="179">
        <v>200</v>
      </c>
      <c r="W6" s="376">
        <v>2100</v>
      </c>
      <c r="X6" s="377">
        <v>1400</v>
      </c>
      <c r="Y6" s="199">
        <v>100</v>
      </c>
      <c r="Z6" s="199">
        <v>100</v>
      </c>
      <c r="AA6" s="199">
        <v>0</v>
      </c>
      <c r="AB6" s="199">
        <v>100</v>
      </c>
      <c r="AC6" s="199">
        <v>100</v>
      </c>
      <c r="AD6" s="199">
        <v>300</v>
      </c>
      <c r="AE6" s="428">
        <v>200</v>
      </c>
      <c r="AF6" s="377"/>
      <c r="AG6" s="377">
        <v>0</v>
      </c>
      <c r="AH6" s="662" t="str">
        <f t="shared" si="0"/>
        <v>0</v>
      </c>
      <c r="AI6" s="662">
        <f>T6</f>
        <v>0</v>
      </c>
      <c r="AJ6" s="662">
        <v>0</v>
      </c>
      <c r="AK6" s="662">
        <v>0</v>
      </c>
      <c r="AL6" s="662">
        <v>0</v>
      </c>
      <c r="AM6" s="662">
        <f t="shared" si="1"/>
        <v>2300</v>
      </c>
      <c r="AN6" s="666">
        <f>H6+I6+K6/2</f>
        <v>0</v>
      </c>
      <c r="AO6" s="662">
        <f t="shared" si="2"/>
        <v>0</v>
      </c>
      <c r="AP6" s="662">
        <f t="shared" si="3"/>
        <v>0</v>
      </c>
      <c r="AQ6" s="662">
        <v>0</v>
      </c>
      <c r="AR6" s="662"/>
      <c r="AS6" s="662">
        <v>0</v>
      </c>
      <c r="AT6" s="662">
        <f t="shared" si="4"/>
        <v>0</v>
      </c>
      <c r="AU6" s="662">
        <f t="shared" si="6"/>
        <v>2300</v>
      </c>
      <c r="AV6" s="671"/>
      <c r="AW6" s="673" t="s">
        <v>72</v>
      </c>
    </row>
    <row r="7" ht="25" customHeight="1" spans="1:49">
      <c r="A7" s="373">
        <f t="shared" si="5"/>
        <v>5</v>
      </c>
      <c r="B7" s="640" t="s">
        <v>1881</v>
      </c>
      <c r="C7" s="636" t="s">
        <v>341</v>
      </c>
      <c r="D7" s="637">
        <v>45149</v>
      </c>
      <c r="E7" s="636" t="s">
        <v>53</v>
      </c>
      <c r="F7" s="633">
        <v>31</v>
      </c>
      <c r="G7" s="638" t="s">
        <v>464</v>
      </c>
      <c r="H7" s="638" t="s">
        <v>464</v>
      </c>
      <c r="I7" s="638" t="s">
        <v>464</v>
      </c>
      <c r="J7" s="638" t="s">
        <v>464</v>
      </c>
      <c r="K7" s="638" t="s">
        <v>464</v>
      </c>
      <c r="L7" s="638" t="s">
        <v>464</v>
      </c>
      <c r="M7" s="638" t="s">
        <v>1882</v>
      </c>
      <c r="N7" s="638" t="s">
        <v>464</v>
      </c>
      <c r="O7" s="638" t="s">
        <v>464</v>
      </c>
      <c r="P7" s="638" t="s">
        <v>1882</v>
      </c>
      <c r="Q7" s="652" t="s">
        <v>54</v>
      </c>
      <c r="R7" s="633">
        <v>0</v>
      </c>
      <c r="S7" s="633">
        <v>0</v>
      </c>
      <c r="T7" s="633">
        <v>0</v>
      </c>
      <c r="U7" s="633" t="s">
        <v>54</v>
      </c>
      <c r="V7" s="179">
        <v>200</v>
      </c>
      <c r="W7" s="376">
        <v>2100</v>
      </c>
      <c r="X7" s="377">
        <v>1400</v>
      </c>
      <c r="Y7" s="199">
        <v>100</v>
      </c>
      <c r="Z7" s="199">
        <v>100</v>
      </c>
      <c r="AA7" s="199">
        <v>0</v>
      </c>
      <c r="AB7" s="199">
        <v>100</v>
      </c>
      <c r="AC7" s="199">
        <v>100</v>
      </c>
      <c r="AD7" s="199">
        <v>300</v>
      </c>
      <c r="AE7" s="428">
        <v>200</v>
      </c>
      <c r="AF7" s="662"/>
      <c r="AG7" s="662">
        <v>0</v>
      </c>
      <c r="AH7" s="662" t="str">
        <f t="shared" si="0"/>
        <v>0</v>
      </c>
      <c r="AI7" s="662">
        <f>T7</f>
        <v>0</v>
      </c>
      <c r="AJ7" s="662">
        <v>0</v>
      </c>
      <c r="AK7" s="662">
        <v>0</v>
      </c>
      <c r="AL7" s="662">
        <v>0</v>
      </c>
      <c r="AM7" s="662">
        <f t="shared" si="1"/>
        <v>2300</v>
      </c>
      <c r="AN7" s="666">
        <f>H7+I7+K7/2</f>
        <v>0</v>
      </c>
      <c r="AO7" s="662">
        <f t="shared" si="2"/>
        <v>0</v>
      </c>
      <c r="AP7" s="662">
        <f t="shared" si="3"/>
        <v>0</v>
      </c>
      <c r="AQ7" s="662">
        <v>0</v>
      </c>
      <c r="AR7" s="662"/>
      <c r="AS7" s="662">
        <v>0</v>
      </c>
      <c r="AT7" s="662">
        <f t="shared" si="4"/>
        <v>0</v>
      </c>
      <c r="AU7" s="662">
        <f t="shared" si="6"/>
        <v>2300</v>
      </c>
      <c r="AV7" s="671"/>
      <c r="AW7" s="673" t="s">
        <v>72</v>
      </c>
    </row>
    <row r="8" ht="25" customHeight="1" spans="1:49">
      <c r="A8" s="373">
        <f t="shared" si="5"/>
        <v>6</v>
      </c>
      <c r="B8" s="640" t="s">
        <v>1883</v>
      </c>
      <c r="C8" s="636" t="s">
        <v>341</v>
      </c>
      <c r="D8" s="641">
        <v>45166</v>
      </c>
      <c r="E8" s="636" t="s">
        <v>53</v>
      </c>
      <c r="F8" s="633">
        <v>31</v>
      </c>
      <c r="G8" s="638" t="s">
        <v>464</v>
      </c>
      <c r="H8" s="638" t="s">
        <v>464</v>
      </c>
      <c r="I8" s="638" t="s">
        <v>464</v>
      </c>
      <c r="J8" s="638" t="s">
        <v>464</v>
      </c>
      <c r="K8" s="638" t="s">
        <v>464</v>
      </c>
      <c r="L8" s="638" t="s">
        <v>464</v>
      </c>
      <c r="M8" s="638" t="s">
        <v>427</v>
      </c>
      <c r="N8" s="638" t="s">
        <v>464</v>
      </c>
      <c r="O8" s="638" t="s">
        <v>464</v>
      </c>
      <c r="P8" s="638" t="s">
        <v>427</v>
      </c>
      <c r="Q8" s="652" t="s">
        <v>54</v>
      </c>
      <c r="R8" s="633">
        <v>0</v>
      </c>
      <c r="S8" s="633">
        <v>0</v>
      </c>
      <c r="T8" s="633">
        <v>0</v>
      </c>
      <c r="U8" s="633" t="s">
        <v>54</v>
      </c>
      <c r="V8" s="179">
        <v>200</v>
      </c>
      <c r="W8" s="376">
        <v>2100</v>
      </c>
      <c r="X8" s="377">
        <v>1400</v>
      </c>
      <c r="Y8" s="199">
        <v>100</v>
      </c>
      <c r="Z8" s="199">
        <v>100</v>
      </c>
      <c r="AA8" s="199">
        <v>0</v>
      </c>
      <c r="AB8" s="199">
        <v>100</v>
      </c>
      <c r="AC8" s="199">
        <v>100</v>
      </c>
      <c r="AD8" s="199">
        <v>300</v>
      </c>
      <c r="AE8" s="428">
        <v>200</v>
      </c>
      <c r="AF8" s="662"/>
      <c r="AG8" s="662">
        <v>0</v>
      </c>
      <c r="AH8" s="662" t="str">
        <f t="shared" si="0"/>
        <v>0</v>
      </c>
      <c r="AI8" s="662">
        <f>T8</f>
        <v>0</v>
      </c>
      <c r="AJ8" s="662">
        <v>0</v>
      </c>
      <c r="AK8" s="662">
        <v>0</v>
      </c>
      <c r="AL8" s="662">
        <v>0</v>
      </c>
      <c r="AM8" s="662">
        <f t="shared" si="1"/>
        <v>2300</v>
      </c>
      <c r="AN8" s="666">
        <f>H8+I8+K8/2</f>
        <v>0</v>
      </c>
      <c r="AO8" s="662">
        <f t="shared" si="2"/>
        <v>0</v>
      </c>
      <c r="AP8" s="662">
        <f t="shared" si="3"/>
        <v>0</v>
      </c>
      <c r="AQ8" s="662">
        <v>0</v>
      </c>
      <c r="AR8" s="662"/>
      <c r="AS8" s="662">
        <v>0</v>
      </c>
      <c r="AT8" s="662">
        <f t="shared" si="4"/>
        <v>0</v>
      </c>
      <c r="AU8" s="662">
        <f t="shared" si="6"/>
        <v>2300</v>
      </c>
      <c r="AV8" s="671"/>
      <c r="AW8" s="673" t="s">
        <v>72</v>
      </c>
    </row>
    <row r="9" ht="28" customHeight="1" spans="1:49">
      <c r="A9" s="373">
        <f t="shared" si="5"/>
        <v>7</v>
      </c>
      <c r="B9" s="640" t="s">
        <v>1884</v>
      </c>
      <c r="C9" s="636" t="s">
        <v>341</v>
      </c>
      <c r="D9" s="642">
        <v>45153</v>
      </c>
      <c r="E9" s="636" t="s">
        <v>53</v>
      </c>
      <c r="F9" s="633">
        <v>31</v>
      </c>
      <c r="G9" s="638" t="s">
        <v>464</v>
      </c>
      <c r="H9" s="638" t="s">
        <v>464</v>
      </c>
      <c r="I9" s="638" t="s">
        <v>464</v>
      </c>
      <c r="J9" s="638" t="s">
        <v>464</v>
      </c>
      <c r="K9" s="638" t="s">
        <v>464</v>
      </c>
      <c r="L9" s="638" t="s">
        <v>464</v>
      </c>
      <c r="M9" s="638" t="s">
        <v>427</v>
      </c>
      <c r="N9" s="638" t="s">
        <v>464</v>
      </c>
      <c r="O9" s="638" t="s">
        <v>464</v>
      </c>
      <c r="P9" s="638" t="s">
        <v>427</v>
      </c>
      <c r="Q9" s="654" t="s">
        <v>54</v>
      </c>
      <c r="R9" s="633">
        <v>0</v>
      </c>
      <c r="S9" s="633">
        <v>0</v>
      </c>
      <c r="T9" s="633">
        <v>0</v>
      </c>
      <c r="U9" s="633" t="s">
        <v>54</v>
      </c>
      <c r="V9" s="179">
        <v>200</v>
      </c>
      <c r="W9" s="376">
        <v>2100</v>
      </c>
      <c r="X9" s="377">
        <v>1400</v>
      </c>
      <c r="Y9" s="199">
        <v>100</v>
      </c>
      <c r="Z9" s="199">
        <v>100</v>
      </c>
      <c r="AA9" s="199">
        <v>0</v>
      </c>
      <c r="AB9" s="199">
        <v>100</v>
      </c>
      <c r="AC9" s="199">
        <v>100</v>
      </c>
      <c r="AD9" s="199">
        <v>300</v>
      </c>
      <c r="AE9" s="428">
        <v>200</v>
      </c>
      <c r="AF9" s="377"/>
      <c r="AG9" s="377">
        <v>0</v>
      </c>
      <c r="AH9" s="662" t="str">
        <f t="shared" si="0"/>
        <v>0</v>
      </c>
      <c r="AI9" s="662">
        <f>T9</f>
        <v>0</v>
      </c>
      <c r="AJ9" s="662">
        <v>0</v>
      </c>
      <c r="AK9" s="662">
        <v>0</v>
      </c>
      <c r="AL9" s="662">
        <v>0</v>
      </c>
      <c r="AM9" s="662">
        <f t="shared" si="1"/>
        <v>2300</v>
      </c>
      <c r="AN9" s="666">
        <f>H9+K9/2</f>
        <v>0</v>
      </c>
      <c r="AO9" s="662">
        <v>0</v>
      </c>
      <c r="AP9" s="662">
        <f t="shared" si="3"/>
        <v>0</v>
      </c>
      <c r="AQ9" s="377">
        <v>0</v>
      </c>
      <c r="AR9" s="377"/>
      <c r="AS9" s="377">
        <v>0</v>
      </c>
      <c r="AT9" s="662">
        <f t="shared" si="4"/>
        <v>0</v>
      </c>
      <c r="AU9" s="662">
        <f t="shared" si="6"/>
        <v>2300</v>
      </c>
      <c r="AV9" s="671"/>
      <c r="AW9" s="673" t="s">
        <v>72</v>
      </c>
    </row>
    <row r="10" ht="25" customHeight="1" spans="1:49">
      <c r="A10" s="373">
        <f t="shared" si="5"/>
        <v>8</v>
      </c>
      <c r="B10" s="640" t="s">
        <v>1885</v>
      </c>
      <c r="C10" s="636" t="s">
        <v>341</v>
      </c>
      <c r="D10" s="637">
        <v>45149</v>
      </c>
      <c r="E10" s="636" t="s">
        <v>53</v>
      </c>
      <c r="F10" s="633">
        <v>31</v>
      </c>
      <c r="G10" s="638" t="s">
        <v>464</v>
      </c>
      <c r="H10" s="638" t="s">
        <v>464</v>
      </c>
      <c r="I10" s="638" t="s">
        <v>464</v>
      </c>
      <c r="J10" s="638" t="s">
        <v>464</v>
      </c>
      <c r="K10" s="638" t="s">
        <v>464</v>
      </c>
      <c r="L10" s="638" t="s">
        <v>464</v>
      </c>
      <c r="M10" s="638" t="s">
        <v>464</v>
      </c>
      <c r="N10" s="638" t="s">
        <v>464</v>
      </c>
      <c r="O10" s="638" t="s">
        <v>464</v>
      </c>
      <c r="P10" s="638" t="s">
        <v>464</v>
      </c>
      <c r="Q10" s="652" t="s">
        <v>54</v>
      </c>
      <c r="R10" s="633">
        <v>0</v>
      </c>
      <c r="S10" s="633">
        <v>0</v>
      </c>
      <c r="T10" s="633">
        <v>0</v>
      </c>
      <c r="U10" s="633" t="s">
        <v>54</v>
      </c>
      <c r="V10" s="179">
        <v>200</v>
      </c>
      <c r="W10" s="376">
        <v>2100</v>
      </c>
      <c r="X10" s="377">
        <v>1400</v>
      </c>
      <c r="Y10" s="199">
        <v>100</v>
      </c>
      <c r="Z10" s="199">
        <v>100</v>
      </c>
      <c r="AA10" s="199">
        <v>0</v>
      </c>
      <c r="AB10" s="199">
        <v>100</v>
      </c>
      <c r="AC10" s="199">
        <v>100</v>
      </c>
      <c r="AD10" s="199">
        <v>300</v>
      </c>
      <c r="AE10" s="428">
        <v>200</v>
      </c>
      <c r="AF10" s="662"/>
      <c r="AG10" s="662">
        <v>0</v>
      </c>
      <c r="AH10" s="662" t="str">
        <f t="shared" si="0"/>
        <v>0</v>
      </c>
      <c r="AI10" s="662">
        <f t="shared" ref="AI10:AI23" si="7">T10</f>
        <v>0</v>
      </c>
      <c r="AJ10" s="662">
        <v>0</v>
      </c>
      <c r="AK10" s="662">
        <v>0</v>
      </c>
      <c r="AL10" s="662">
        <v>0</v>
      </c>
      <c r="AM10" s="662">
        <f t="shared" si="1"/>
        <v>2300</v>
      </c>
      <c r="AN10" s="666">
        <f t="shared" ref="AN10:AN23" si="8">H10+I10+K10/2</f>
        <v>0</v>
      </c>
      <c r="AO10" s="662">
        <f t="shared" si="2"/>
        <v>0</v>
      </c>
      <c r="AP10" s="662">
        <f t="shared" si="3"/>
        <v>0</v>
      </c>
      <c r="AQ10" s="377">
        <v>0</v>
      </c>
      <c r="AR10" s="377"/>
      <c r="AS10" s="377">
        <v>0</v>
      </c>
      <c r="AT10" s="662">
        <f t="shared" si="4"/>
        <v>0</v>
      </c>
      <c r="AU10" s="662">
        <f t="shared" si="6"/>
        <v>2300</v>
      </c>
      <c r="AV10" s="671"/>
      <c r="AW10" s="673" t="s">
        <v>72</v>
      </c>
    </row>
    <row r="11" ht="25" customHeight="1" spans="1:49">
      <c r="A11" s="373">
        <f t="shared" si="5"/>
        <v>9</v>
      </c>
      <c r="B11" s="640" t="s">
        <v>1886</v>
      </c>
      <c r="C11" s="636" t="s">
        <v>341</v>
      </c>
      <c r="D11" s="637">
        <v>45149</v>
      </c>
      <c r="E11" s="636" t="s">
        <v>53</v>
      </c>
      <c r="F11" s="633">
        <v>31</v>
      </c>
      <c r="G11" s="638" t="s">
        <v>464</v>
      </c>
      <c r="H11" s="638" t="s">
        <v>464</v>
      </c>
      <c r="I11" s="638" t="s">
        <v>464</v>
      </c>
      <c r="J11" s="638" t="s">
        <v>464</v>
      </c>
      <c r="K11" s="638" t="s">
        <v>464</v>
      </c>
      <c r="L11" s="638" t="s">
        <v>464</v>
      </c>
      <c r="M11" s="638" t="s">
        <v>1887</v>
      </c>
      <c r="N11" s="638" t="s">
        <v>464</v>
      </c>
      <c r="O11" s="638" t="s">
        <v>464</v>
      </c>
      <c r="P11" s="638" t="s">
        <v>1887</v>
      </c>
      <c r="Q11" s="652" t="s">
        <v>54</v>
      </c>
      <c r="R11" s="633">
        <v>0</v>
      </c>
      <c r="S11" s="633">
        <v>0</v>
      </c>
      <c r="T11" s="633">
        <v>0</v>
      </c>
      <c r="U11" s="633" t="s">
        <v>54</v>
      </c>
      <c r="V11" s="179">
        <v>200</v>
      </c>
      <c r="W11" s="376">
        <v>2100</v>
      </c>
      <c r="X11" s="377">
        <v>1400</v>
      </c>
      <c r="Y11" s="199">
        <v>100</v>
      </c>
      <c r="Z11" s="199">
        <v>100</v>
      </c>
      <c r="AA11" s="199">
        <v>0</v>
      </c>
      <c r="AB11" s="199">
        <v>100</v>
      </c>
      <c r="AC11" s="199">
        <v>100</v>
      </c>
      <c r="AD11" s="199">
        <v>300</v>
      </c>
      <c r="AE11" s="428">
        <v>200</v>
      </c>
      <c r="AF11" s="377"/>
      <c r="AG11" s="377">
        <v>0</v>
      </c>
      <c r="AH11" s="662" t="str">
        <f t="shared" si="0"/>
        <v>0</v>
      </c>
      <c r="AI11" s="662">
        <f t="shared" si="7"/>
        <v>0</v>
      </c>
      <c r="AJ11" s="662">
        <v>0</v>
      </c>
      <c r="AK11" s="662">
        <v>0</v>
      </c>
      <c r="AL11" s="662">
        <v>0</v>
      </c>
      <c r="AM11" s="662">
        <f t="shared" si="1"/>
        <v>2300</v>
      </c>
      <c r="AN11" s="666">
        <f t="shared" si="8"/>
        <v>0</v>
      </c>
      <c r="AO11" s="662">
        <f t="shared" si="2"/>
        <v>0</v>
      </c>
      <c r="AP11" s="662">
        <f t="shared" si="3"/>
        <v>0</v>
      </c>
      <c r="AQ11" s="377">
        <v>0</v>
      </c>
      <c r="AR11" s="377"/>
      <c r="AS11" s="377">
        <v>0</v>
      </c>
      <c r="AT11" s="662">
        <f t="shared" si="4"/>
        <v>0</v>
      </c>
      <c r="AU11" s="662">
        <f t="shared" si="6"/>
        <v>2300</v>
      </c>
      <c r="AV11" s="671"/>
      <c r="AW11" s="673" t="s">
        <v>72</v>
      </c>
    </row>
    <row r="12" ht="25" customHeight="1" spans="1:49">
      <c r="A12" s="373">
        <f t="shared" si="5"/>
        <v>10</v>
      </c>
      <c r="B12" s="640" t="s">
        <v>1888</v>
      </c>
      <c r="C12" s="636" t="s">
        <v>341</v>
      </c>
      <c r="D12" s="637">
        <v>45149</v>
      </c>
      <c r="E12" s="636" t="s">
        <v>53</v>
      </c>
      <c r="F12" s="633">
        <v>31</v>
      </c>
      <c r="G12" s="638" t="s">
        <v>464</v>
      </c>
      <c r="H12" s="638" t="s">
        <v>464</v>
      </c>
      <c r="I12" s="638" t="s">
        <v>464</v>
      </c>
      <c r="J12" s="638" t="s">
        <v>464</v>
      </c>
      <c r="K12" s="638" t="s">
        <v>464</v>
      </c>
      <c r="L12" s="638" t="s">
        <v>464</v>
      </c>
      <c r="M12" s="638" t="s">
        <v>683</v>
      </c>
      <c r="N12" s="638" t="s">
        <v>464</v>
      </c>
      <c r="O12" s="638" t="s">
        <v>464</v>
      </c>
      <c r="P12" s="638" t="s">
        <v>683</v>
      </c>
      <c r="Q12" s="652" t="s">
        <v>54</v>
      </c>
      <c r="R12" s="633">
        <v>0</v>
      </c>
      <c r="S12" s="633">
        <v>0</v>
      </c>
      <c r="T12" s="633">
        <v>0</v>
      </c>
      <c r="U12" s="633" t="s">
        <v>54</v>
      </c>
      <c r="V12" s="179">
        <v>200</v>
      </c>
      <c r="W12" s="376">
        <v>2100</v>
      </c>
      <c r="X12" s="377">
        <v>1400</v>
      </c>
      <c r="Y12" s="199">
        <v>100</v>
      </c>
      <c r="Z12" s="199">
        <v>100</v>
      </c>
      <c r="AA12" s="199">
        <v>0</v>
      </c>
      <c r="AB12" s="199">
        <v>100</v>
      </c>
      <c r="AC12" s="199">
        <v>100</v>
      </c>
      <c r="AD12" s="199">
        <v>300</v>
      </c>
      <c r="AE12" s="428">
        <v>200</v>
      </c>
      <c r="AF12" s="662"/>
      <c r="AG12" s="662">
        <v>0</v>
      </c>
      <c r="AH12" s="662" t="str">
        <f t="shared" si="0"/>
        <v>0</v>
      </c>
      <c r="AI12" s="662">
        <f t="shared" si="7"/>
        <v>0</v>
      </c>
      <c r="AJ12" s="662">
        <v>0</v>
      </c>
      <c r="AK12" s="662">
        <v>0</v>
      </c>
      <c r="AL12" s="662">
        <v>0</v>
      </c>
      <c r="AM12" s="662">
        <f t="shared" si="1"/>
        <v>2300</v>
      </c>
      <c r="AN12" s="666">
        <f t="shared" si="8"/>
        <v>0</v>
      </c>
      <c r="AO12" s="662">
        <f t="shared" si="2"/>
        <v>0</v>
      </c>
      <c r="AP12" s="662">
        <f t="shared" si="3"/>
        <v>0</v>
      </c>
      <c r="AQ12" s="377">
        <v>0</v>
      </c>
      <c r="AR12" s="377"/>
      <c r="AS12" s="377">
        <v>0</v>
      </c>
      <c r="AT12" s="662">
        <f t="shared" si="4"/>
        <v>0</v>
      </c>
      <c r="AU12" s="662">
        <f t="shared" si="6"/>
        <v>2300</v>
      </c>
      <c r="AV12" s="671"/>
      <c r="AW12" s="673" t="s">
        <v>72</v>
      </c>
    </row>
    <row r="13" ht="25" customHeight="1" spans="1:49">
      <c r="A13" s="373">
        <f t="shared" si="5"/>
        <v>11</v>
      </c>
      <c r="B13" s="640" t="s">
        <v>1889</v>
      </c>
      <c r="C13" s="636" t="s">
        <v>1506</v>
      </c>
      <c r="D13" s="642">
        <v>45159</v>
      </c>
      <c r="E13" s="636" t="s">
        <v>53</v>
      </c>
      <c r="F13" s="633">
        <v>31</v>
      </c>
      <c r="G13" s="638" t="s">
        <v>464</v>
      </c>
      <c r="H13" s="638" t="s">
        <v>464</v>
      </c>
      <c r="I13" s="638" t="s">
        <v>464</v>
      </c>
      <c r="J13" s="638" t="s">
        <v>464</v>
      </c>
      <c r="K13" s="638" t="s">
        <v>464</v>
      </c>
      <c r="L13" s="638" t="s">
        <v>464</v>
      </c>
      <c r="M13" s="638" t="s">
        <v>464</v>
      </c>
      <c r="N13" s="638" t="s">
        <v>464</v>
      </c>
      <c r="O13" s="638" t="s">
        <v>464</v>
      </c>
      <c r="P13" s="638" t="s">
        <v>464</v>
      </c>
      <c r="Q13" s="652" t="s">
        <v>54</v>
      </c>
      <c r="R13" s="633">
        <v>0</v>
      </c>
      <c r="S13" s="633">
        <v>0</v>
      </c>
      <c r="T13" s="633">
        <v>0</v>
      </c>
      <c r="U13" s="633" t="s">
        <v>54</v>
      </c>
      <c r="V13" s="179">
        <v>200</v>
      </c>
      <c r="W13" s="376">
        <v>2100</v>
      </c>
      <c r="X13" s="377">
        <v>1400</v>
      </c>
      <c r="Y13" s="199">
        <v>100</v>
      </c>
      <c r="Z13" s="199">
        <v>100</v>
      </c>
      <c r="AA13" s="199">
        <v>0</v>
      </c>
      <c r="AB13" s="199">
        <v>100</v>
      </c>
      <c r="AC13" s="199">
        <v>100</v>
      </c>
      <c r="AD13" s="199">
        <v>300</v>
      </c>
      <c r="AE13" s="428">
        <v>200</v>
      </c>
      <c r="AF13" s="662"/>
      <c r="AG13" s="662">
        <v>0</v>
      </c>
      <c r="AH13" s="662" t="str">
        <f t="shared" si="0"/>
        <v>0</v>
      </c>
      <c r="AI13" s="662">
        <f t="shared" si="7"/>
        <v>0</v>
      </c>
      <c r="AJ13" s="662">
        <v>0</v>
      </c>
      <c r="AK13" s="662">
        <v>0</v>
      </c>
      <c r="AL13" s="662">
        <v>0</v>
      </c>
      <c r="AM13" s="662">
        <f t="shared" si="1"/>
        <v>2300</v>
      </c>
      <c r="AN13" s="666">
        <f t="shared" si="8"/>
        <v>0</v>
      </c>
      <c r="AO13" s="662">
        <f t="shared" si="2"/>
        <v>0</v>
      </c>
      <c r="AP13" s="662">
        <f t="shared" si="3"/>
        <v>0</v>
      </c>
      <c r="AQ13" s="377">
        <v>0</v>
      </c>
      <c r="AR13" s="377"/>
      <c r="AS13" s="377">
        <v>0</v>
      </c>
      <c r="AT13" s="662">
        <f t="shared" si="4"/>
        <v>0</v>
      </c>
      <c r="AU13" s="662">
        <f t="shared" si="6"/>
        <v>2300</v>
      </c>
      <c r="AV13" s="671"/>
      <c r="AW13" s="673" t="s">
        <v>72</v>
      </c>
    </row>
    <row r="14" ht="25" customHeight="1" spans="1:49">
      <c r="A14" s="373">
        <f t="shared" ref="A14:A24" si="9">ROW()-2</f>
        <v>12</v>
      </c>
      <c r="B14" s="640" t="s">
        <v>1890</v>
      </c>
      <c r="C14" s="179" t="s">
        <v>341</v>
      </c>
      <c r="D14" s="571">
        <v>45187</v>
      </c>
      <c r="E14" s="636" t="s">
        <v>53</v>
      </c>
      <c r="F14" s="633">
        <v>31</v>
      </c>
      <c r="G14" s="179">
        <v>0</v>
      </c>
      <c r="H14" s="638" t="s">
        <v>464</v>
      </c>
      <c r="I14" s="179">
        <v>0</v>
      </c>
      <c r="J14" s="179">
        <v>0</v>
      </c>
      <c r="K14" s="179">
        <v>0</v>
      </c>
      <c r="L14" s="179">
        <v>0</v>
      </c>
      <c r="M14" s="179">
        <v>5.5</v>
      </c>
      <c r="N14" s="179">
        <v>0</v>
      </c>
      <c r="O14" s="179">
        <v>0</v>
      </c>
      <c r="P14" s="179">
        <v>5.5</v>
      </c>
      <c r="Q14" s="652" t="s">
        <v>54</v>
      </c>
      <c r="R14" s="179">
        <v>0</v>
      </c>
      <c r="S14" s="179">
        <v>0</v>
      </c>
      <c r="T14" s="179">
        <v>0</v>
      </c>
      <c r="U14" s="179" t="s">
        <v>54</v>
      </c>
      <c r="V14" s="179">
        <v>200</v>
      </c>
      <c r="W14" s="376">
        <v>2100</v>
      </c>
      <c r="X14" s="377">
        <v>1400</v>
      </c>
      <c r="Y14" s="199">
        <v>100</v>
      </c>
      <c r="Z14" s="199">
        <v>100</v>
      </c>
      <c r="AA14" s="199">
        <v>0</v>
      </c>
      <c r="AB14" s="199">
        <v>100</v>
      </c>
      <c r="AC14" s="199">
        <v>100</v>
      </c>
      <c r="AD14" s="199">
        <v>300</v>
      </c>
      <c r="AE14" s="428">
        <v>200</v>
      </c>
      <c r="AF14" s="662"/>
      <c r="AG14" s="662">
        <v>0</v>
      </c>
      <c r="AH14" s="662">
        <f t="shared" si="0"/>
        <v>0</v>
      </c>
      <c r="AI14" s="662">
        <f t="shared" si="7"/>
        <v>0</v>
      </c>
      <c r="AJ14" s="662">
        <v>0</v>
      </c>
      <c r="AK14" s="662">
        <v>0</v>
      </c>
      <c r="AL14" s="662">
        <v>0</v>
      </c>
      <c r="AM14" s="662">
        <f t="shared" si="1"/>
        <v>2300</v>
      </c>
      <c r="AN14" s="666">
        <f t="shared" si="8"/>
        <v>0</v>
      </c>
      <c r="AO14" s="662">
        <f t="shared" si="2"/>
        <v>0</v>
      </c>
      <c r="AP14" s="662">
        <f t="shared" si="3"/>
        <v>0</v>
      </c>
      <c r="AQ14" s="377">
        <v>0</v>
      </c>
      <c r="AR14" s="377"/>
      <c r="AS14" s="377">
        <v>0</v>
      </c>
      <c r="AT14" s="662">
        <f t="shared" si="4"/>
        <v>0</v>
      </c>
      <c r="AU14" s="662">
        <f t="shared" si="6"/>
        <v>2300</v>
      </c>
      <c r="AV14" s="671"/>
      <c r="AW14" s="673" t="s">
        <v>72</v>
      </c>
    </row>
    <row r="15" ht="46" customHeight="1" spans="1:49">
      <c r="A15" s="373">
        <f t="shared" si="9"/>
        <v>13</v>
      </c>
      <c r="B15" s="640" t="s">
        <v>1891</v>
      </c>
      <c r="C15" s="636" t="s">
        <v>353</v>
      </c>
      <c r="D15" s="639">
        <v>44271</v>
      </c>
      <c r="E15" s="636" t="s">
        <v>53</v>
      </c>
      <c r="F15" s="633">
        <v>31</v>
      </c>
      <c r="G15" s="638" t="s">
        <v>464</v>
      </c>
      <c r="H15" s="638" t="s">
        <v>1892</v>
      </c>
      <c r="I15" s="638" t="s">
        <v>464</v>
      </c>
      <c r="J15" s="638" t="s">
        <v>464</v>
      </c>
      <c r="K15" s="638" t="s">
        <v>464</v>
      </c>
      <c r="L15" s="638" t="s">
        <v>464</v>
      </c>
      <c r="M15" s="638" t="s">
        <v>427</v>
      </c>
      <c r="N15" s="638" t="s">
        <v>464</v>
      </c>
      <c r="O15" s="638" t="s">
        <v>427</v>
      </c>
      <c r="P15" s="638" t="s">
        <v>464</v>
      </c>
      <c r="Q15" s="654" t="s">
        <v>1893</v>
      </c>
      <c r="R15" s="179">
        <v>0</v>
      </c>
      <c r="S15" s="179">
        <v>0</v>
      </c>
      <c r="T15" s="179">
        <v>0</v>
      </c>
      <c r="U15" s="179" t="s">
        <v>54</v>
      </c>
      <c r="V15" s="179">
        <v>200</v>
      </c>
      <c r="W15" s="376">
        <v>2800</v>
      </c>
      <c r="X15" s="655">
        <v>1400</v>
      </c>
      <c r="Y15" s="153">
        <v>400</v>
      </c>
      <c r="Z15" s="153">
        <v>200</v>
      </c>
      <c r="AA15" s="153">
        <v>200</v>
      </c>
      <c r="AB15" s="153">
        <v>200</v>
      </c>
      <c r="AC15" s="153">
        <v>200</v>
      </c>
      <c r="AD15" s="153">
        <v>200</v>
      </c>
      <c r="AE15" s="428">
        <v>200</v>
      </c>
      <c r="AF15" s="662"/>
      <c r="AG15" s="662">
        <v>0</v>
      </c>
      <c r="AH15" s="662" t="str">
        <f t="shared" si="0"/>
        <v>0</v>
      </c>
      <c r="AI15" s="662">
        <f t="shared" si="7"/>
        <v>0</v>
      </c>
      <c r="AJ15" s="662">
        <v>0</v>
      </c>
      <c r="AK15" s="662">
        <v>0</v>
      </c>
      <c r="AL15" s="662">
        <v>0</v>
      </c>
      <c r="AM15" s="662">
        <f t="shared" si="1"/>
        <v>3000</v>
      </c>
      <c r="AN15" s="666">
        <f t="shared" si="8"/>
        <v>2.5</v>
      </c>
      <c r="AO15" s="662">
        <f t="shared" si="2"/>
        <v>225.806451612903</v>
      </c>
      <c r="AP15" s="662">
        <f t="shared" si="3"/>
        <v>0</v>
      </c>
      <c r="AQ15" s="377">
        <v>0</v>
      </c>
      <c r="AR15" s="377"/>
      <c r="AS15" s="377">
        <v>0</v>
      </c>
      <c r="AT15" s="662">
        <f t="shared" si="4"/>
        <v>225.806451612903</v>
      </c>
      <c r="AU15" s="662">
        <f t="shared" si="6"/>
        <v>2774.1935483871</v>
      </c>
      <c r="AV15" s="671"/>
      <c r="AW15" s="673" t="s">
        <v>1894</v>
      </c>
    </row>
    <row r="16" ht="25" customHeight="1" spans="1:49">
      <c r="A16" s="373">
        <f t="shared" si="9"/>
        <v>14</v>
      </c>
      <c r="B16" s="643" t="s">
        <v>1895</v>
      </c>
      <c r="C16" s="179" t="s">
        <v>341</v>
      </c>
      <c r="D16" s="179" t="s">
        <v>1896</v>
      </c>
      <c r="E16" s="644" t="s">
        <v>53</v>
      </c>
      <c r="F16" s="633">
        <v>31</v>
      </c>
      <c r="G16" s="179">
        <v>0</v>
      </c>
      <c r="H16" s="179">
        <v>0</v>
      </c>
      <c r="I16" s="179">
        <v>0</v>
      </c>
      <c r="J16" s="179">
        <v>0</v>
      </c>
      <c r="K16" s="179">
        <v>0</v>
      </c>
      <c r="L16" s="179">
        <v>0</v>
      </c>
      <c r="M16" s="179">
        <v>2.5</v>
      </c>
      <c r="N16" s="179">
        <v>0</v>
      </c>
      <c r="O16" s="179">
        <v>1</v>
      </c>
      <c r="P16" s="179">
        <v>1.5</v>
      </c>
      <c r="Q16" s="652" t="s">
        <v>1897</v>
      </c>
      <c r="R16" s="179">
        <v>0</v>
      </c>
      <c r="S16" s="179">
        <v>0</v>
      </c>
      <c r="T16" s="179">
        <v>0</v>
      </c>
      <c r="U16" s="179" t="s">
        <v>54</v>
      </c>
      <c r="V16" s="179">
        <v>200</v>
      </c>
      <c r="W16" s="376">
        <v>2100</v>
      </c>
      <c r="X16" s="377">
        <v>1400</v>
      </c>
      <c r="Y16" s="199">
        <v>100</v>
      </c>
      <c r="Z16" s="199">
        <v>100</v>
      </c>
      <c r="AA16" s="199">
        <v>0</v>
      </c>
      <c r="AB16" s="199">
        <v>100</v>
      </c>
      <c r="AC16" s="199">
        <v>100</v>
      </c>
      <c r="AD16" s="199">
        <v>300</v>
      </c>
      <c r="AE16" s="428">
        <v>200</v>
      </c>
      <c r="AF16" s="662"/>
      <c r="AG16" s="662">
        <v>0</v>
      </c>
      <c r="AH16" s="662">
        <f t="shared" si="0"/>
        <v>0</v>
      </c>
      <c r="AI16" s="662">
        <f t="shared" si="7"/>
        <v>0</v>
      </c>
      <c r="AJ16" s="662">
        <v>0</v>
      </c>
      <c r="AK16" s="662">
        <v>0</v>
      </c>
      <c r="AL16" s="662">
        <v>0</v>
      </c>
      <c r="AM16" s="662">
        <f t="shared" si="1"/>
        <v>2300</v>
      </c>
      <c r="AN16" s="666">
        <f t="shared" si="8"/>
        <v>0</v>
      </c>
      <c r="AO16" s="662">
        <f t="shared" si="2"/>
        <v>0</v>
      </c>
      <c r="AP16" s="662">
        <f t="shared" si="3"/>
        <v>0</v>
      </c>
      <c r="AQ16" s="377">
        <v>0</v>
      </c>
      <c r="AR16" s="377"/>
      <c r="AS16" s="377">
        <v>0</v>
      </c>
      <c r="AT16" s="662">
        <f t="shared" si="4"/>
        <v>0</v>
      </c>
      <c r="AU16" s="662">
        <f t="shared" si="6"/>
        <v>2300</v>
      </c>
      <c r="AV16" s="671"/>
      <c r="AW16" s="105" t="s">
        <v>1898</v>
      </c>
    </row>
    <row r="17" ht="25" customHeight="1" spans="1:49">
      <c r="A17" s="373">
        <f t="shared" si="9"/>
        <v>15</v>
      </c>
      <c r="B17" s="643" t="s">
        <v>1899</v>
      </c>
      <c r="C17" s="179" t="s">
        <v>353</v>
      </c>
      <c r="D17" s="179" t="s">
        <v>979</v>
      </c>
      <c r="E17" s="644" t="s">
        <v>53</v>
      </c>
      <c r="F17" s="633">
        <v>31</v>
      </c>
      <c r="G17" s="179">
        <v>0</v>
      </c>
      <c r="H17" s="179">
        <v>0</v>
      </c>
      <c r="I17" s="179">
        <v>0</v>
      </c>
      <c r="J17" s="179">
        <v>0</v>
      </c>
      <c r="K17" s="179">
        <v>0</v>
      </c>
      <c r="L17" s="179">
        <v>0</v>
      </c>
      <c r="M17" s="179">
        <v>0</v>
      </c>
      <c r="N17" s="179">
        <v>0</v>
      </c>
      <c r="O17" s="179">
        <v>0</v>
      </c>
      <c r="P17" s="179">
        <v>0</v>
      </c>
      <c r="Q17" s="652" t="s">
        <v>54</v>
      </c>
      <c r="R17" s="179">
        <v>0</v>
      </c>
      <c r="S17" s="179">
        <v>0</v>
      </c>
      <c r="T17" s="179">
        <v>0</v>
      </c>
      <c r="U17" s="179" t="s">
        <v>54</v>
      </c>
      <c r="V17" s="179">
        <v>200</v>
      </c>
      <c r="W17" s="656">
        <v>2500</v>
      </c>
      <c r="X17" s="657">
        <v>1300</v>
      </c>
      <c r="Y17" s="657">
        <v>200</v>
      </c>
      <c r="Z17" s="657">
        <v>200</v>
      </c>
      <c r="AA17" s="657">
        <v>100</v>
      </c>
      <c r="AB17" s="657">
        <v>100</v>
      </c>
      <c r="AC17" s="657">
        <v>200</v>
      </c>
      <c r="AD17" s="657">
        <v>400</v>
      </c>
      <c r="AE17" s="428">
        <v>200</v>
      </c>
      <c r="AF17" s="662"/>
      <c r="AG17" s="662">
        <v>0</v>
      </c>
      <c r="AH17" s="662">
        <f t="shared" si="0"/>
        <v>0</v>
      </c>
      <c r="AI17" s="662">
        <f t="shared" si="7"/>
        <v>0</v>
      </c>
      <c r="AJ17" s="662">
        <v>0</v>
      </c>
      <c r="AK17" s="662">
        <v>0</v>
      </c>
      <c r="AL17" s="662">
        <v>0</v>
      </c>
      <c r="AM17" s="662">
        <f t="shared" si="1"/>
        <v>2700</v>
      </c>
      <c r="AN17" s="666">
        <f t="shared" si="8"/>
        <v>0</v>
      </c>
      <c r="AO17" s="662">
        <f t="shared" si="2"/>
        <v>0</v>
      </c>
      <c r="AP17" s="662">
        <f t="shared" si="3"/>
        <v>0</v>
      </c>
      <c r="AQ17" s="377">
        <v>0</v>
      </c>
      <c r="AR17" s="377"/>
      <c r="AS17" s="377">
        <v>0</v>
      </c>
      <c r="AT17" s="662">
        <f t="shared" si="4"/>
        <v>0</v>
      </c>
      <c r="AU17" s="662">
        <f t="shared" si="6"/>
        <v>2700</v>
      </c>
      <c r="AV17" s="671"/>
      <c r="AW17" s="673" t="s">
        <v>72</v>
      </c>
    </row>
    <row r="18" ht="25" customHeight="1" spans="1:49">
      <c r="A18" s="373">
        <f t="shared" si="9"/>
        <v>16</v>
      </c>
      <c r="B18" s="643" t="s">
        <v>1900</v>
      </c>
      <c r="C18" s="636" t="s">
        <v>341</v>
      </c>
      <c r="D18" s="637">
        <v>45419</v>
      </c>
      <c r="E18" s="644" t="s">
        <v>53</v>
      </c>
      <c r="F18" s="633">
        <v>31</v>
      </c>
      <c r="G18" s="638" t="s">
        <v>464</v>
      </c>
      <c r="H18" s="638" t="s">
        <v>464</v>
      </c>
      <c r="I18" s="638" t="s">
        <v>464</v>
      </c>
      <c r="J18" s="638" t="s">
        <v>464</v>
      </c>
      <c r="K18" s="638" t="s">
        <v>464</v>
      </c>
      <c r="L18" s="638" t="s">
        <v>464</v>
      </c>
      <c r="M18" s="638" t="s">
        <v>464</v>
      </c>
      <c r="N18" s="638" t="s">
        <v>464</v>
      </c>
      <c r="O18" s="638" t="s">
        <v>464</v>
      </c>
      <c r="P18" s="638" t="s">
        <v>464</v>
      </c>
      <c r="Q18" s="652" t="s">
        <v>54</v>
      </c>
      <c r="R18" s="633">
        <v>0</v>
      </c>
      <c r="S18" s="633">
        <v>0</v>
      </c>
      <c r="T18" s="633">
        <v>0</v>
      </c>
      <c r="U18" s="633" t="s">
        <v>54</v>
      </c>
      <c r="V18" s="179">
        <v>200</v>
      </c>
      <c r="W18" s="376">
        <v>2100</v>
      </c>
      <c r="X18" s="377">
        <v>1400</v>
      </c>
      <c r="Y18" s="199">
        <v>100</v>
      </c>
      <c r="Z18" s="199">
        <v>100</v>
      </c>
      <c r="AA18" s="199">
        <v>0</v>
      </c>
      <c r="AB18" s="199">
        <v>100</v>
      </c>
      <c r="AC18" s="199">
        <v>100</v>
      </c>
      <c r="AD18" s="199">
        <v>300</v>
      </c>
      <c r="AE18" s="428">
        <v>200</v>
      </c>
      <c r="AF18" s="662"/>
      <c r="AG18" s="662">
        <v>0</v>
      </c>
      <c r="AH18" s="662" t="str">
        <f t="shared" si="0"/>
        <v>0</v>
      </c>
      <c r="AI18" s="662">
        <f t="shared" si="7"/>
        <v>0</v>
      </c>
      <c r="AJ18" s="662">
        <v>0</v>
      </c>
      <c r="AK18" s="662">
        <v>0</v>
      </c>
      <c r="AL18" s="662">
        <v>0</v>
      </c>
      <c r="AM18" s="662">
        <f t="shared" si="1"/>
        <v>2300</v>
      </c>
      <c r="AN18" s="666">
        <f t="shared" si="8"/>
        <v>0</v>
      </c>
      <c r="AO18" s="662">
        <f t="shared" si="2"/>
        <v>0</v>
      </c>
      <c r="AP18" s="662">
        <f t="shared" si="3"/>
        <v>0</v>
      </c>
      <c r="AQ18" s="377">
        <v>0</v>
      </c>
      <c r="AR18" s="377"/>
      <c r="AS18" s="377">
        <v>0</v>
      </c>
      <c r="AT18" s="662">
        <f t="shared" si="4"/>
        <v>0</v>
      </c>
      <c r="AU18" s="662">
        <f t="shared" si="6"/>
        <v>2300</v>
      </c>
      <c r="AV18" s="671"/>
      <c r="AW18" s="673" t="s">
        <v>72</v>
      </c>
    </row>
    <row r="19" ht="25" customHeight="1" spans="1:49">
      <c r="A19" s="373">
        <f t="shared" si="9"/>
        <v>17</v>
      </c>
      <c r="B19" s="643" t="s">
        <v>1901</v>
      </c>
      <c r="C19" s="179" t="s">
        <v>378</v>
      </c>
      <c r="D19" s="179" t="s">
        <v>1515</v>
      </c>
      <c r="E19" s="644" t="s">
        <v>53</v>
      </c>
      <c r="F19" s="633">
        <v>31</v>
      </c>
      <c r="G19" s="179">
        <v>0</v>
      </c>
      <c r="H19" s="179">
        <v>0</v>
      </c>
      <c r="I19" s="179">
        <v>0</v>
      </c>
      <c r="J19" s="179">
        <v>0</v>
      </c>
      <c r="K19" s="179">
        <v>0</v>
      </c>
      <c r="L19" s="179">
        <v>0</v>
      </c>
      <c r="M19" s="179">
        <v>1.5</v>
      </c>
      <c r="N19" s="179">
        <v>0</v>
      </c>
      <c r="O19" s="179">
        <v>0</v>
      </c>
      <c r="P19" s="179">
        <v>1.5</v>
      </c>
      <c r="Q19" s="652" t="s">
        <v>54</v>
      </c>
      <c r="R19" s="179">
        <v>0</v>
      </c>
      <c r="S19" s="179">
        <v>0</v>
      </c>
      <c r="T19" s="179">
        <v>0</v>
      </c>
      <c r="U19" s="179" t="s">
        <v>54</v>
      </c>
      <c r="V19" s="179">
        <v>200</v>
      </c>
      <c r="W19" s="656">
        <v>3500</v>
      </c>
      <c r="X19" s="658">
        <v>1800</v>
      </c>
      <c r="Y19" s="23">
        <v>400</v>
      </c>
      <c r="Z19" s="24">
        <v>300</v>
      </c>
      <c r="AA19" s="24">
        <v>200</v>
      </c>
      <c r="AB19" s="31">
        <v>200</v>
      </c>
      <c r="AC19" s="24">
        <v>200</v>
      </c>
      <c r="AD19" s="31">
        <v>400</v>
      </c>
      <c r="AE19" s="428">
        <v>200</v>
      </c>
      <c r="AF19" s="662"/>
      <c r="AG19" s="662">
        <v>0</v>
      </c>
      <c r="AH19" s="662">
        <f t="shared" si="0"/>
        <v>0</v>
      </c>
      <c r="AI19" s="662">
        <f t="shared" si="7"/>
        <v>0</v>
      </c>
      <c r="AJ19" s="662">
        <v>0</v>
      </c>
      <c r="AK19" s="662">
        <v>0</v>
      </c>
      <c r="AL19" s="662">
        <v>0</v>
      </c>
      <c r="AM19" s="662">
        <f t="shared" si="1"/>
        <v>3700</v>
      </c>
      <c r="AN19" s="666">
        <f t="shared" si="8"/>
        <v>0</v>
      </c>
      <c r="AO19" s="662">
        <f t="shared" si="2"/>
        <v>0</v>
      </c>
      <c r="AP19" s="662">
        <f t="shared" si="3"/>
        <v>0</v>
      </c>
      <c r="AQ19" s="377">
        <v>0</v>
      </c>
      <c r="AR19" s="377"/>
      <c r="AS19" s="377">
        <v>0</v>
      </c>
      <c r="AT19" s="662">
        <f t="shared" si="4"/>
        <v>0</v>
      </c>
      <c r="AU19" s="662">
        <f t="shared" si="6"/>
        <v>3700</v>
      </c>
      <c r="AV19" s="671"/>
      <c r="AW19" s="673" t="s">
        <v>72</v>
      </c>
    </row>
    <row r="20" ht="31" customHeight="1" spans="1:49">
      <c r="A20" s="373">
        <f t="shared" si="9"/>
        <v>18</v>
      </c>
      <c r="B20" s="645" t="s">
        <v>1902</v>
      </c>
      <c r="C20" s="179" t="s">
        <v>353</v>
      </c>
      <c r="D20" s="179" t="s">
        <v>1903</v>
      </c>
      <c r="E20" s="644" t="s">
        <v>53</v>
      </c>
      <c r="F20" s="633">
        <v>31</v>
      </c>
      <c r="G20" s="179">
        <v>0</v>
      </c>
      <c r="H20" s="179">
        <v>0</v>
      </c>
      <c r="I20" s="179">
        <v>0</v>
      </c>
      <c r="J20" s="179">
        <v>0</v>
      </c>
      <c r="K20" s="179">
        <v>0</v>
      </c>
      <c r="L20" s="179">
        <v>0</v>
      </c>
      <c r="M20" s="179">
        <v>0.5</v>
      </c>
      <c r="N20" s="179">
        <v>0</v>
      </c>
      <c r="O20" s="179">
        <v>0</v>
      </c>
      <c r="P20" s="179">
        <v>0.5</v>
      </c>
      <c r="Q20" s="659" t="s">
        <v>54</v>
      </c>
      <c r="R20" s="179">
        <v>0</v>
      </c>
      <c r="S20" s="179">
        <v>0</v>
      </c>
      <c r="T20" s="179">
        <v>0</v>
      </c>
      <c r="U20" s="179" t="s">
        <v>54</v>
      </c>
      <c r="V20" s="179">
        <v>200</v>
      </c>
      <c r="W20" s="656">
        <v>2500</v>
      </c>
      <c r="X20" s="657">
        <v>1300</v>
      </c>
      <c r="Y20" s="657">
        <v>200</v>
      </c>
      <c r="Z20" s="657">
        <v>200</v>
      </c>
      <c r="AA20" s="657">
        <v>100</v>
      </c>
      <c r="AB20" s="657">
        <v>100</v>
      </c>
      <c r="AC20" s="657">
        <v>200</v>
      </c>
      <c r="AD20" s="657">
        <v>400</v>
      </c>
      <c r="AE20" s="428">
        <v>200</v>
      </c>
      <c r="AF20" s="662"/>
      <c r="AG20" s="662">
        <v>0</v>
      </c>
      <c r="AH20" s="662">
        <f t="shared" si="0"/>
        <v>0</v>
      </c>
      <c r="AI20" s="662">
        <f t="shared" si="7"/>
        <v>0</v>
      </c>
      <c r="AJ20" s="662">
        <v>0</v>
      </c>
      <c r="AK20" s="662">
        <v>0</v>
      </c>
      <c r="AL20" s="662">
        <v>0</v>
      </c>
      <c r="AM20" s="662">
        <f t="shared" si="1"/>
        <v>2700</v>
      </c>
      <c r="AN20" s="666">
        <f t="shared" si="8"/>
        <v>0</v>
      </c>
      <c r="AO20" s="662">
        <f t="shared" si="2"/>
        <v>0</v>
      </c>
      <c r="AP20" s="662">
        <f t="shared" si="3"/>
        <v>0</v>
      </c>
      <c r="AQ20" s="377">
        <v>0</v>
      </c>
      <c r="AR20" s="377"/>
      <c r="AS20" s="377">
        <v>0</v>
      </c>
      <c r="AT20" s="662">
        <f t="shared" si="4"/>
        <v>0</v>
      </c>
      <c r="AU20" s="662">
        <f t="shared" si="6"/>
        <v>2700</v>
      </c>
      <c r="AV20" s="671"/>
      <c r="AW20" s="673" t="s">
        <v>72</v>
      </c>
    </row>
    <row r="21" ht="31" customHeight="1" spans="1:49">
      <c r="A21" s="373">
        <f t="shared" si="9"/>
        <v>19</v>
      </c>
      <c r="B21" s="645" t="s">
        <v>1904</v>
      </c>
      <c r="C21" s="179" t="s">
        <v>353</v>
      </c>
      <c r="D21" s="179" t="s">
        <v>189</v>
      </c>
      <c r="E21" s="195" t="s">
        <v>53</v>
      </c>
      <c r="F21" s="633">
        <v>31</v>
      </c>
      <c r="G21" s="179">
        <v>0</v>
      </c>
      <c r="H21" s="179">
        <v>0</v>
      </c>
      <c r="I21" s="179">
        <v>0</v>
      </c>
      <c r="J21" s="179">
        <v>0</v>
      </c>
      <c r="K21" s="179">
        <v>0</v>
      </c>
      <c r="L21" s="179">
        <v>0</v>
      </c>
      <c r="M21" s="179">
        <v>0.5</v>
      </c>
      <c r="N21" s="179">
        <v>0</v>
      </c>
      <c r="O21" s="179">
        <v>0</v>
      </c>
      <c r="P21" s="179">
        <v>0.5</v>
      </c>
      <c r="Q21" s="652" t="s">
        <v>54</v>
      </c>
      <c r="R21" s="179">
        <v>0</v>
      </c>
      <c r="S21" s="179">
        <v>0</v>
      </c>
      <c r="T21" s="179">
        <v>0</v>
      </c>
      <c r="U21" s="179" t="s">
        <v>54</v>
      </c>
      <c r="V21" s="179">
        <v>200</v>
      </c>
      <c r="W21" s="656">
        <v>2500</v>
      </c>
      <c r="X21" s="657">
        <v>1300</v>
      </c>
      <c r="Y21" s="657">
        <v>200</v>
      </c>
      <c r="Z21" s="657">
        <v>200</v>
      </c>
      <c r="AA21" s="657">
        <v>100</v>
      </c>
      <c r="AB21" s="657">
        <v>100</v>
      </c>
      <c r="AC21" s="657">
        <v>200</v>
      </c>
      <c r="AD21" s="657">
        <v>400</v>
      </c>
      <c r="AE21" s="428">
        <v>200</v>
      </c>
      <c r="AF21" s="662"/>
      <c r="AG21" s="662">
        <v>0</v>
      </c>
      <c r="AH21" s="662">
        <f t="shared" si="0"/>
        <v>0</v>
      </c>
      <c r="AI21" s="662">
        <f t="shared" si="7"/>
        <v>0</v>
      </c>
      <c r="AJ21" s="662">
        <v>0</v>
      </c>
      <c r="AK21" s="662">
        <v>0</v>
      </c>
      <c r="AL21" s="662">
        <v>0</v>
      </c>
      <c r="AM21" s="662">
        <f t="shared" si="1"/>
        <v>2700</v>
      </c>
      <c r="AN21" s="666">
        <f t="shared" si="8"/>
        <v>0</v>
      </c>
      <c r="AO21" s="662">
        <f t="shared" si="2"/>
        <v>0</v>
      </c>
      <c r="AP21" s="662">
        <f t="shared" si="3"/>
        <v>0</v>
      </c>
      <c r="AQ21" s="377">
        <v>0</v>
      </c>
      <c r="AR21" s="377"/>
      <c r="AS21" s="377">
        <v>0</v>
      </c>
      <c r="AT21" s="662">
        <f t="shared" si="4"/>
        <v>0</v>
      </c>
      <c r="AU21" s="662">
        <f t="shared" si="6"/>
        <v>2700</v>
      </c>
      <c r="AV21" s="671"/>
      <c r="AW21" s="673" t="s">
        <v>72</v>
      </c>
    </row>
    <row r="22" ht="31" customHeight="1" spans="1:49">
      <c r="A22" s="373">
        <f t="shared" si="9"/>
        <v>20</v>
      </c>
      <c r="B22" s="645" t="s">
        <v>1905</v>
      </c>
      <c r="C22" s="179" t="s">
        <v>341</v>
      </c>
      <c r="D22" s="179" t="s">
        <v>1906</v>
      </c>
      <c r="E22" s="195" t="s">
        <v>53</v>
      </c>
      <c r="F22" s="633">
        <v>31</v>
      </c>
      <c r="G22" s="179">
        <v>0</v>
      </c>
      <c r="H22" s="179">
        <v>0</v>
      </c>
      <c r="I22" s="179">
        <v>0</v>
      </c>
      <c r="J22" s="179">
        <v>0</v>
      </c>
      <c r="K22" s="179">
        <v>0</v>
      </c>
      <c r="L22" s="179">
        <v>0</v>
      </c>
      <c r="M22" s="179">
        <v>3</v>
      </c>
      <c r="N22" s="179">
        <v>0</v>
      </c>
      <c r="O22" s="179">
        <v>1</v>
      </c>
      <c r="P22" s="179">
        <v>2</v>
      </c>
      <c r="Q22" s="652" t="s">
        <v>1907</v>
      </c>
      <c r="R22" s="179">
        <v>0</v>
      </c>
      <c r="S22" s="179">
        <v>0</v>
      </c>
      <c r="T22" s="179">
        <v>0</v>
      </c>
      <c r="U22" s="193" t="s">
        <v>54</v>
      </c>
      <c r="V22" s="179">
        <v>200</v>
      </c>
      <c r="W22" s="376">
        <v>2100</v>
      </c>
      <c r="X22" s="377">
        <v>1400</v>
      </c>
      <c r="Y22" s="199">
        <v>100</v>
      </c>
      <c r="Z22" s="199">
        <v>100</v>
      </c>
      <c r="AA22" s="199">
        <v>0</v>
      </c>
      <c r="AB22" s="199">
        <v>100</v>
      </c>
      <c r="AC22" s="199">
        <v>100</v>
      </c>
      <c r="AD22" s="199">
        <v>300</v>
      </c>
      <c r="AE22" s="428">
        <v>200</v>
      </c>
      <c r="AF22" s="662"/>
      <c r="AG22" s="662">
        <v>0</v>
      </c>
      <c r="AH22" s="662">
        <f t="shared" si="0"/>
        <v>0</v>
      </c>
      <c r="AI22" s="662">
        <f t="shared" si="7"/>
        <v>0</v>
      </c>
      <c r="AJ22" s="662">
        <v>0</v>
      </c>
      <c r="AK22" s="662">
        <v>0</v>
      </c>
      <c r="AL22" s="662">
        <v>0</v>
      </c>
      <c r="AM22" s="662">
        <f t="shared" si="1"/>
        <v>2300</v>
      </c>
      <c r="AN22" s="666">
        <f t="shared" si="8"/>
        <v>0</v>
      </c>
      <c r="AO22" s="662">
        <v>0</v>
      </c>
      <c r="AP22" s="662">
        <f t="shared" si="3"/>
        <v>0</v>
      </c>
      <c r="AQ22" s="377">
        <v>0</v>
      </c>
      <c r="AR22" s="377"/>
      <c r="AS22" s="377">
        <v>0</v>
      </c>
      <c r="AT22" s="662">
        <f t="shared" si="4"/>
        <v>0</v>
      </c>
      <c r="AU22" s="662">
        <f t="shared" si="6"/>
        <v>2300</v>
      </c>
      <c r="AV22" s="671"/>
      <c r="AW22" s="673" t="s">
        <v>1908</v>
      </c>
    </row>
    <row r="23" ht="31" customHeight="1" spans="1:49">
      <c r="A23" s="373">
        <f t="shared" si="9"/>
        <v>21</v>
      </c>
      <c r="B23" s="645" t="s">
        <v>1909</v>
      </c>
      <c r="C23" s="179" t="s">
        <v>341</v>
      </c>
      <c r="D23" s="179" t="s">
        <v>1521</v>
      </c>
      <c r="E23" s="195" t="s">
        <v>53</v>
      </c>
      <c r="F23" s="633">
        <v>31</v>
      </c>
      <c r="G23" s="179">
        <v>0</v>
      </c>
      <c r="H23" s="179">
        <v>0</v>
      </c>
      <c r="I23" s="179">
        <v>0</v>
      </c>
      <c r="J23" s="179">
        <v>0</v>
      </c>
      <c r="K23" s="179">
        <v>0</v>
      </c>
      <c r="L23" s="179">
        <v>0</v>
      </c>
      <c r="M23" s="179">
        <v>0.5</v>
      </c>
      <c r="N23" s="179">
        <v>0</v>
      </c>
      <c r="O23" s="179">
        <v>0</v>
      </c>
      <c r="P23" s="179">
        <v>0.5</v>
      </c>
      <c r="Q23" s="652" t="s">
        <v>54</v>
      </c>
      <c r="R23" s="179">
        <v>0</v>
      </c>
      <c r="S23" s="179">
        <v>0</v>
      </c>
      <c r="T23" s="179">
        <v>0</v>
      </c>
      <c r="U23" s="179" t="s">
        <v>54</v>
      </c>
      <c r="V23" s="179">
        <v>200</v>
      </c>
      <c r="W23" s="376">
        <v>2100</v>
      </c>
      <c r="X23" s="377">
        <v>1400</v>
      </c>
      <c r="Y23" s="199">
        <v>100</v>
      </c>
      <c r="Z23" s="199">
        <v>100</v>
      </c>
      <c r="AA23" s="199">
        <v>0</v>
      </c>
      <c r="AB23" s="199">
        <v>100</v>
      </c>
      <c r="AC23" s="199">
        <v>100</v>
      </c>
      <c r="AD23" s="199">
        <v>300</v>
      </c>
      <c r="AE23" s="428">
        <v>200</v>
      </c>
      <c r="AF23" s="662"/>
      <c r="AG23" s="662">
        <v>0</v>
      </c>
      <c r="AH23" s="662">
        <f t="shared" si="0"/>
        <v>0</v>
      </c>
      <c r="AI23" s="662">
        <f t="shared" si="7"/>
        <v>0</v>
      </c>
      <c r="AJ23" s="662">
        <v>0</v>
      </c>
      <c r="AK23" s="662">
        <v>0</v>
      </c>
      <c r="AL23" s="662">
        <v>0</v>
      </c>
      <c r="AM23" s="662">
        <f t="shared" si="1"/>
        <v>2300</v>
      </c>
      <c r="AN23" s="666">
        <f t="shared" si="8"/>
        <v>0</v>
      </c>
      <c r="AO23" s="662">
        <v>0</v>
      </c>
      <c r="AP23" s="662">
        <f t="shared" si="3"/>
        <v>0</v>
      </c>
      <c r="AQ23" s="377">
        <v>0</v>
      </c>
      <c r="AR23" s="377"/>
      <c r="AS23" s="377">
        <v>0</v>
      </c>
      <c r="AT23" s="662">
        <f t="shared" si="4"/>
        <v>0</v>
      </c>
      <c r="AU23" s="662">
        <f t="shared" si="6"/>
        <v>2300</v>
      </c>
      <c r="AV23" s="671"/>
      <c r="AW23" s="673" t="s">
        <v>72</v>
      </c>
    </row>
    <row r="24" ht="33" customHeight="1" spans="1:49">
      <c r="A24" s="360" t="s">
        <v>324</v>
      </c>
      <c r="B24" s="646"/>
      <c r="C24" s="373"/>
      <c r="D24" s="362"/>
      <c r="E24" s="362"/>
      <c r="F24" s="362"/>
      <c r="G24" s="362"/>
      <c r="H24" s="362"/>
      <c r="I24" s="362"/>
      <c r="J24" s="362"/>
      <c r="K24" s="362"/>
      <c r="L24" s="362"/>
      <c r="M24" s="362"/>
      <c r="N24" s="362"/>
      <c r="O24" s="362"/>
      <c r="P24" s="362"/>
      <c r="Q24" s="362"/>
      <c r="R24" s="362"/>
      <c r="S24" s="362"/>
      <c r="T24" s="362"/>
      <c r="U24" s="362"/>
      <c r="V24" s="376"/>
      <c r="W24" s="376">
        <f t="shared" ref="W24:AE24" si="10">SUM(W3:W23)</f>
        <v>54000</v>
      </c>
      <c r="X24" s="376">
        <f t="shared" si="10"/>
        <v>31800</v>
      </c>
      <c r="Y24" s="376">
        <f t="shared" si="10"/>
        <v>4500</v>
      </c>
      <c r="Z24" s="376">
        <f t="shared" si="10"/>
        <v>3600</v>
      </c>
      <c r="AA24" s="376">
        <f t="shared" si="10"/>
        <v>1400</v>
      </c>
      <c r="AB24" s="376">
        <f t="shared" si="10"/>
        <v>2700</v>
      </c>
      <c r="AC24" s="376">
        <f t="shared" si="10"/>
        <v>3000</v>
      </c>
      <c r="AD24" s="376">
        <f t="shared" si="10"/>
        <v>7000</v>
      </c>
      <c r="AE24" s="376">
        <f t="shared" si="10"/>
        <v>4200</v>
      </c>
      <c r="AF24" s="376"/>
      <c r="AG24" s="376">
        <f t="shared" ref="AG24:AU24" si="11">SUM(AG3:AG23)</f>
        <v>31</v>
      </c>
      <c r="AH24" s="376">
        <f t="shared" si="11"/>
        <v>0</v>
      </c>
      <c r="AI24" s="376">
        <f t="shared" si="11"/>
        <v>1508</v>
      </c>
      <c r="AJ24" s="376">
        <f t="shared" si="11"/>
        <v>1000</v>
      </c>
      <c r="AK24" s="376">
        <f t="shared" si="11"/>
        <v>0</v>
      </c>
      <c r="AL24" s="376">
        <f t="shared" si="11"/>
        <v>0</v>
      </c>
      <c r="AM24" s="376">
        <f t="shared" si="11"/>
        <v>60739</v>
      </c>
      <c r="AN24" s="376">
        <f t="shared" si="11"/>
        <v>2.5</v>
      </c>
      <c r="AO24" s="376">
        <f t="shared" si="11"/>
        <v>225.806451612903</v>
      </c>
      <c r="AP24" s="376">
        <f t="shared" si="11"/>
        <v>0</v>
      </c>
      <c r="AQ24" s="376">
        <f t="shared" si="11"/>
        <v>22.45</v>
      </c>
      <c r="AR24" s="376">
        <f t="shared" si="11"/>
        <v>500</v>
      </c>
      <c r="AS24" s="376">
        <f t="shared" si="11"/>
        <v>1433.56</v>
      </c>
      <c r="AT24" s="376">
        <f t="shared" si="11"/>
        <v>2181.8164516129</v>
      </c>
      <c r="AU24" s="376">
        <f t="shared" si="11"/>
        <v>58557.1835483871</v>
      </c>
      <c r="AV24" s="376"/>
      <c r="AW24" s="375"/>
    </row>
  </sheetData>
  <mergeCells count="3">
    <mergeCell ref="W1:AW1"/>
    <mergeCell ref="I2:J2"/>
    <mergeCell ref="A24:B24"/>
  </mergeCells>
  <conditionalFormatting sqref="B3">
    <cfRule type="duplicateValues" dxfId="0" priority="53"/>
  </conditionalFormatting>
  <conditionalFormatting sqref="B4">
    <cfRule type="duplicateValues" dxfId="0" priority="59"/>
  </conditionalFormatting>
  <conditionalFormatting sqref="B5">
    <cfRule type="duplicateValues" dxfId="0" priority="58"/>
  </conditionalFormatting>
  <conditionalFormatting sqref="B6:B13">
    <cfRule type="duplicateValues" dxfId="0" priority="60"/>
  </conditionalFormatting>
  <conditionalFormatting sqref="B14:B15">
    <cfRule type="duplicateValues" dxfId="0" priority="51"/>
  </conditionalFormatting>
  <pageMargins left="0.75" right="0.75" top="1" bottom="1" header="0.5" footer="0.5"/>
  <pageSetup paperSize="9" scale="59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V30"/>
  <sheetViews>
    <sheetView zoomScale="90" zoomScaleNormal="90" workbookViewId="0">
      <selection activeCell="B18" sqref="B18"/>
    </sheetView>
  </sheetViews>
  <sheetFormatPr defaultColWidth="9" defaultRowHeight="14.25"/>
  <cols>
    <col min="1" max="1" width="4.75" customWidth="1"/>
    <col min="2" max="2" width="9" style="606"/>
    <col min="3" max="3" width="8.13333333333333" hidden="1" customWidth="1"/>
    <col min="4" max="4" width="10.3833333333333" hidden="1" customWidth="1"/>
    <col min="5" max="5" width="6.5" hidden="1" customWidth="1"/>
    <col min="6" max="16" width="5.5" hidden="1" customWidth="1"/>
    <col min="17" max="17" width="11.5" hidden="1" customWidth="1"/>
    <col min="18" max="20" width="6.5" hidden="1" customWidth="1"/>
    <col min="21" max="21" width="10.5" hidden="1" customWidth="1"/>
    <col min="22" max="22" width="8.13333333333333" hidden="1" customWidth="1"/>
    <col min="23" max="23" width="8.13333333333333" customWidth="1"/>
    <col min="24" max="24" width="8.13333333333333" style="605" customWidth="1"/>
    <col min="25" max="29" width="8.13333333333333" customWidth="1"/>
    <col min="30" max="30" width="7.5" customWidth="1"/>
    <col min="31" max="31" width="6.38333333333333" style="605" customWidth="1"/>
    <col min="32" max="38" width="5.75" customWidth="1"/>
    <col min="39" max="39" width="8.13333333333333" customWidth="1"/>
    <col min="40" max="40" width="9.5" customWidth="1"/>
    <col min="41" max="41" width="10.375" style="605" customWidth="1"/>
    <col min="42" max="44" width="7" customWidth="1"/>
    <col min="45" max="45" width="9" style="605" customWidth="1"/>
    <col min="46" max="46" width="9.88333333333333" style="607" customWidth="1"/>
    <col min="47" max="47" width="7.88333333333333" customWidth="1"/>
    <col min="48" max="48" width="34.25" customWidth="1"/>
  </cols>
  <sheetData>
    <row r="1" ht="24" customHeight="1" spans="1:48">
      <c r="A1" s="608" t="s">
        <v>1910</v>
      </c>
      <c r="B1" s="609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  <c r="N1" s="610"/>
      <c r="O1" s="610"/>
      <c r="P1" s="610"/>
      <c r="Q1" s="610"/>
      <c r="R1" s="610"/>
      <c r="S1" s="610"/>
      <c r="T1" s="610"/>
      <c r="U1" s="610"/>
      <c r="V1" s="610"/>
      <c r="W1" s="610"/>
      <c r="X1" s="618"/>
      <c r="Y1" s="610"/>
      <c r="Z1" s="610"/>
      <c r="AA1" s="610"/>
      <c r="AB1" s="610"/>
      <c r="AC1" s="610"/>
      <c r="AD1" s="610"/>
      <c r="AE1" s="618"/>
      <c r="AF1" s="610"/>
      <c r="AG1" s="610"/>
      <c r="AH1" s="610"/>
      <c r="AI1" s="610"/>
      <c r="AJ1" s="610"/>
      <c r="AK1" s="610"/>
      <c r="AL1" s="610"/>
      <c r="AM1" s="610"/>
      <c r="AN1" s="610"/>
      <c r="AO1" s="618"/>
      <c r="AP1" s="610"/>
      <c r="AQ1" s="610"/>
      <c r="AR1" s="610"/>
      <c r="AS1" s="618"/>
      <c r="AT1" s="618"/>
      <c r="AU1" s="610"/>
      <c r="AV1" s="624"/>
    </row>
    <row r="2" s="383" customFormat="1" ht="27" customHeight="1" spans="1:48">
      <c r="A2" s="381" t="s">
        <v>0</v>
      </c>
      <c r="B2" s="198" t="s">
        <v>1</v>
      </c>
      <c r="C2" s="381" t="s">
        <v>272</v>
      </c>
      <c r="D2" s="381" t="s">
        <v>3</v>
      </c>
      <c r="E2" s="381" t="s">
        <v>273</v>
      </c>
      <c r="F2" s="381" t="s">
        <v>385</v>
      </c>
      <c r="G2" s="381" t="s">
        <v>40</v>
      </c>
      <c r="H2" s="381" t="s">
        <v>688</v>
      </c>
      <c r="I2" s="381" t="s">
        <v>7</v>
      </c>
      <c r="J2" s="381"/>
      <c r="K2" s="381" t="s">
        <v>689</v>
      </c>
      <c r="L2" s="381" t="s">
        <v>690</v>
      </c>
      <c r="M2" s="381" t="s">
        <v>691</v>
      </c>
      <c r="N2" s="381" t="s">
        <v>692</v>
      </c>
      <c r="O2" s="381" t="s">
        <v>693</v>
      </c>
      <c r="P2" s="381" t="s">
        <v>694</v>
      </c>
      <c r="Q2" s="381" t="s">
        <v>14</v>
      </c>
      <c r="R2" s="381" t="s">
        <v>15</v>
      </c>
      <c r="S2" s="381" t="s">
        <v>695</v>
      </c>
      <c r="T2" s="381" t="s">
        <v>17</v>
      </c>
      <c r="U2" s="381" t="s">
        <v>49</v>
      </c>
      <c r="V2" s="381" t="s">
        <v>21</v>
      </c>
      <c r="W2" s="381" t="s">
        <v>22</v>
      </c>
      <c r="X2" s="619" t="s">
        <v>23</v>
      </c>
      <c r="Y2" s="381" t="s">
        <v>24</v>
      </c>
      <c r="Z2" s="381" t="s">
        <v>25</v>
      </c>
      <c r="AA2" s="381" t="s">
        <v>26</v>
      </c>
      <c r="AB2" s="381" t="s">
        <v>27</v>
      </c>
      <c r="AC2" s="381" t="s">
        <v>28</v>
      </c>
      <c r="AD2" s="381" t="s">
        <v>29</v>
      </c>
      <c r="AE2" s="619" t="s">
        <v>30</v>
      </c>
      <c r="AF2" s="381" t="s">
        <v>21</v>
      </c>
      <c r="AG2" s="381" t="s">
        <v>32</v>
      </c>
      <c r="AH2" s="381" t="s">
        <v>278</v>
      </c>
      <c r="AI2" s="381" t="s">
        <v>33</v>
      </c>
      <c r="AJ2" s="381" t="s">
        <v>34</v>
      </c>
      <c r="AK2" s="381" t="s">
        <v>35</v>
      </c>
      <c r="AL2" s="381" t="s">
        <v>36</v>
      </c>
      <c r="AM2" s="381" t="s">
        <v>37</v>
      </c>
      <c r="AN2" s="381" t="s">
        <v>38</v>
      </c>
      <c r="AO2" s="619" t="s">
        <v>39</v>
      </c>
      <c r="AP2" s="381" t="s">
        <v>700</v>
      </c>
      <c r="AQ2" s="381" t="s">
        <v>1357</v>
      </c>
      <c r="AR2" s="381" t="s">
        <v>331</v>
      </c>
      <c r="AS2" s="619" t="s">
        <v>46</v>
      </c>
      <c r="AT2" s="619" t="s">
        <v>47</v>
      </c>
      <c r="AU2" s="381" t="s">
        <v>48</v>
      </c>
      <c r="AV2" s="381" t="s">
        <v>49</v>
      </c>
    </row>
    <row r="3" ht="26" customHeight="1" spans="1:48">
      <c r="A3" s="594">
        <f>ROW()-2</f>
        <v>1</v>
      </c>
      <c r="B3" s="611" t="s">
        <v>1911</v>
      </c>
      <c r="C3" s="612" t="s">
        <v>378</v>
      </c>
      <c r="D3" s="613">
        <v>44860</v>
      </c>
      <c r="E3" s="387" t="s">
        <v>53</v>
      </c>
      <c r="F3" s="179">
        <v>31</v>
      </c>
      <c r="G3" s="387">
        <v>0</v>
      </c>
      <c r="H3" s="387">
        <v>0</v>
      </c>
      <c r="I3" s="387">
        <v>0</v>
      </c>
      <c r="J3" s="387">
        <v>0</v>
      </c>
      <c r="K3" s="387">
        <v>0</v>
      </c>
      <c r="L3" s="387">
        <v>0</v>
      </c>
      <c r="M3" s="387">
        <v>0</v>
      </c>
      <c r="N3" s="387">
        <v>0</v>
      </c>
      <c r="O3" s="387">
        <v>0</v>
      </c>
      <c r="P3" s="387">
        <v>0</v>
      </c>
      <c r="Q3" s="445" t="s">
        <v>54</v>
      </c>
      <c r="R3" s="387">
        <v>0</v>
      </c>
      <c r="S3" s="387">
        <v>0</v>
      </c>
      <c r="T3" s="387">
        <v>0</v>
      </c>
      <c r="U3" s="620"/>
      <c r="V3" s="179">
        <v>200</v>
      </c>
      <c r="W3" s="621">
        <v>3800</v>
      </c>
      <c r="X3" s="373">
        <v>2000</v>
      </c>
      <c r="Y3" s="594">
        <v>500</v>
      </c>
      <c r="Z3" s="594">
        <v>300</v>
      </c>
      <c r="AA3" s="594">
        <v>200</v>
      </c>
      <c r="AB3" s="594">
        <v>100</v>
      </c>
      <c r="AC3" s="594">
        <v>200</v>
      </c>
      <c r="AD3" s="594">
        <v>500</v>
      </c>
      <c r="AE3" s="373"/>
      <c r="AF3" s="179">
        <v>200</v>
      </c>
      <c r="AG3" s="594">
        <v>0</v>
      </c>
      <c r="AH3" s="594">
        <f>L3</f>
        <v>0</v>
      </c>
      <c r="AI3" s="594">
        <f>T3</f>
        <v>0</v>
      </c>
      <c r="AJ3" s="594">
        <v>0</v>
      </c>
      <c r="AK3" s="594">
        <v>0</v>
      </c>
      <c r="AL3" s="594">
        <v>0</v>
      </c>
      <c r="AM3" s="623">
        <f>SUM(X3:AL3)</f>
        <v>4000</v>
      </c>
      <c r="AN3" s="594">
        <f>I3</f>
        <v>0</v>
      </c>
      <c r="AO3" s="373">
        <f>W3/F3*AN3</f>
        <v>0</v>
      </c>
      <c r="AP3" s="594">
        <f>G3*2</f>
        <v>0</v>
      </c>
      <c r="AQ3" s="594">
        <v>0</v>
      </c>
      <c r="AR3" s="594">
        <v>0</v>
      </c>
      <c r="AS3" s="373">
        <f>AO3+AR3+AP3+AQ3</f>
        <v>0</v>
      </c>
      <c r="AT3" s="623">
        <f>AM3-AS3</f>
        <v>4000</v>
      </c>
      <c r="AU3" s="594"/>
      <c r="AV3" s="445" t="s">
        <v>72</v>
      </c>
    </row>
    <row r="4" ht="26" customHeight="1" spans="1:48">
      <c r="A4" s="594">
        <f>ROW()-2</f>
        <v>2</v>
      </c>
      <c r="B4" s="611" t="s">
        <v>1912</v>
      </c>
      <c r="C4" s="612" t="s">
        <v>378</v>
      </c>
      <c r="D4" s="613">
        <v>44860</v>
      </c>
      <c r="E4" s="387" t="s">
        <v>53</v>
      </c>
      <c r="F4" s="179">
        <v>31</v>
      </c>
      <c r="G4" s="387">
        <v>0</v>
      </c>
      <c r="H4" s="387">
        <v>0</v>
      </c>
      <c r="I4" s="387">
        <v>0</v>
      </c>
      <c r="J4" s="387">
        <v>0</v>
      </c>
      <c r="K4" s="387">
        <v>0</v>
      </c>
      <c r="L4" s="387">
        <v>0</v>
      </c>
      <c r="M4" s="387">
        <v>0</v>
      </c>
      <c r="N4" s="387">
        <v>0</v>
      </c>
      <c r="O4" s="387">
        <v>0</v>
      </c>
      <c r="P4" s="387">
        <v>0</v>
      </c>
      <c r="Q4" s="445" t="s">
        <v>54</v>
      </c>
      <c r="R4" s="387">
        <v>0</v>
      </c>
      <c r="S4" s="387">
        <v>0</v>
      </c>
      <c r="T4" s="387">
        <v>0</v>
      </c>
      <c r="U4" s="620"/>
      <c r="V4" s="179">
        <v>200</v>
      </c>
      <c r="W4" s="621">
        <v>3500</v>
      </c>
      <c r="X4" s="373">
        <v>2000</v>
      </c>
      <c r="Y4" s="594">
        <v>300</v>
      </c>
      <c r="Z4" s="594">
        <v>300</v>
      </c>
      <c r="AA4" s="594">
        <v>200</v>
      </c>
      <c r="AB4" s="594">
        <v>100</v>
      </c>
      <c r="AC4" s="594">
        <v>200</v>
      </c>
      <c r="AD4" s="594">
        <v>400</v>
      </c>
      <c r="AE4" s="373"/>
      <c r="AF4" s="179">
        <v>200</v>
      </c>
      <c r="AG4" s="594">
        <v>0</v>
      </c>
      <c r="AH4" s="594">
        <f t="shared" ref="AH4:AH28" si="0">L4</f>
        <v>0</v>
      </c>
      <c r="AI4" s="594">
        <f t="shared" ref="AI4:AI28" si="1">T4</f>
        <v>0</v>
      </c>
      <c r="AJ4" s="594">
        <v>0</v>
      </c>
      <c r="AK4" s="594">
        <v>0</v>
      </c>
      <c r="AL4" s="594">
        <v>0</v>
      </c>
      <c r="AM4" s="623">
        <f>SUM(X4:AL4)</f>
        <v>3700</v>
      </c>
      <c r="AN4" s="594">
        <f t="shared" ref="AN4:AN28" si="2">I4</f>
        <v>0</v>
      </c>
      <c r="AO4" s="373">
        <f>W4/F4*AN4</f>
        <v>0</v>
      </c>
      <c r="AP4" s="594">
        <f>G4*2</f>
        <v>0</v>
      </c>
      <c r="AQ4" s="594">
        <v>0</v>
      </c>
      <c r="AR4" s="594">
        <v>0</v>
      </c>
      <c r="AS4" s="373">
        <f>AO4+AR4+AP4+AQ4</f>
        <v>0</v>
      </c>
      <c r="AT4" s="623">
        <f>AM4-AS4</f>
        <v>3700</v>
      </c>
      <c r="AU4" s="594"/>
      <c r="AV4" s="445" t="s">
        <v>72</v>
      </c>
    </row>
    <row r="5" ht="26" customHeight="1" spans="1:48">
      <c r="A5" s="594">
        <f>ROW()-2</f>
        <v>3</v>
      </c>
      <c r="B5" s="611" t="s">
        <v>1913</v>
      </c>
      <c r="C5" s="612" t="s">
        <v>378</v>
      </c>
      <c r="D5" s="613">
        <v>44860</v>
      </c>
      <c r="E5" s="387" t="s">
        <v>53</v>
      </c>
      <c r="F5" s="179">
        <v>31</v>
      </c>
      <c r="G5" s="387">
        <v>0</v>
      </c>
      <c r="H5" s="387">
        <v>0</v>
      </c>
      <c r="I5" s="387">
        <v>0</v>
      </c>
      <c r="J5" s="387">
        <v>0</v>
      </c>
      <c r="K5" s="387">
        <v>0</v>
      </c>
      <c r="L5" s="387">
        <v>0</v>
      </c>
      <c r="M5" s="387">
        <v>0</v>
      </c>
      <c r="N5" s="387">
        <v>0</v>
      </c>
      <c r="O5" s="387">
        <v>0</v>
      </c>
      <c r="P5" s="387">
        <v>0</v>
      </c>
      <c r="Q5" s="445" t="s">
        <v>54</v>
      </c>
      <c r="R5" s="387">
        <v>0</v>
      </c>
      <c r="S5" s="387">
        <v>0</v>
      </c>
      <c r="T5" s="622">
        <v>0</v>
      </c>
      <c r="U5" s="620"/>
      <c r="V5" s="179">
        <v>200</v>
      </c>
      <c r="W5" s="621">
        <v>3500</v>
      </c>
      <c r="X5" s="373">
        <v>2000</v>
      </c>
      <c r="Y5" s="594">
        <v>300</v>
      </c>
      <c r="Z5" s="594">
        <v>300</v>
      </c>
      <c r="AA5" s="594">
        <v>200</v>
      </c>
      <c r="AB5" s="594">
        <v>100</v>
      </c>
      <c r="AC5" s="594">
        <v>200</v>
      </c>
      <c r="AD5" s="594">
        <v>400</v>
      </c>
      <c r="AE5" s="373"/>
      <c r="AF5" s="179">
        <v>200</v>
      </c>
      <c r="AG5" s="594">
        <v>0</v>
      </c>
      <c r="AH5" s="594">
        <f t="shared" si="0"/>
        <v>0</v>
      </c>
      <c r="AI5" s="594">
        <f t="shared" si="1"/>
        <v>0</v>
      </c>
      <c r="AJ5" s="594">
        <v>0</v>
      </c>
      <c r="AK5" s="594">
        <v>0</v>
      </c>
      <c r="AL5" s="594">
        <v>0</v>
      </c>
      <c r="AM5" s="623">
        <f>SUM(X5:AL5)</f>
        <v>3700</v>
      </c>
      <c r="AN5" s="594">
        <f t="shared" si="2"/>
        <v>0</v>
      </c>
      <c r="AO5" s="373">
        <f>W5/F5*AN5</f>
        <v>0</v>
      </c>
      <c r="AP5" s="594">
        <f>G5*2</f>
        <v>0</v>
      </c>
      <c r="AQ5" s="594">
        <v>0</v>
      </c>
      <c r="AR5" s="594">
        <v>0</v>
      </c>
      <c r="AS5" s="373">
        <f>AO5+AR5+AP5+AQ5</f>
        <v>0</v>
      </c>
      <c r="AT5" s="623">
        <f>AM5-AS5</f>
        <v>3700</v>
      </c>
      <c r="AU5" s="594"/>
      <c r="AV5" s="445" t="s">
        <v>72</v>
      </c>
    </row>
    <row r="6" ht="26" customHeight="1" spans="1:48">
      <c r="A6" s="594">
        <f t="shared" ref="A6:A12" si="3">ROW()-2</f>
        <v>4</v>
      </c>
      <c r="B6" s="614" t="s">
        <v>1914</v>
      </c>
      <c r="C6" s="612" t="s">
        <v>341</v>
      </c>
      <c r="D6" s="613">
        <v>44860</v>
      </c>
      <c r="E6" s="572" t="s">
        <v>202</v>
      </c>
      <c r="F6" s="179">
        <v>0</v>
      </c>
      <c r="G6" s="387">
        <v>0</v>
      </c>
      <c r="H6" s="387">
        <v>0</v>
      </c>
      <c r="I6" s="387">
        <v>0</v>
      </c>
      <c r="J6" s="387">
        <v>0</v>
      </c>
      <c r="K6" s="387">
        <v>0</v>
      </c>
      <c r="L6" s="387">
        <v>0</v>
      </c>
      <c r="M6" s="387">
        <v>0</v>
      </c>
      <c r="N6" s="387">
        <v>0</v>
      </c>
      <c r="O6" s="387">
        <v>0</v>
      </c>
      <c r="P6" s="387">
        <v>0</v>
      </c>
      <c r="Q6" s="207" t="s">
        <v>1915</v>
      </c>
      <c r="R6" s="387">
        <v>0</v>
      </c>
      <c r="S6" s="387">
        <v>0</v>
      </c>
      <c r="T6" s="622">
        <v>0</v>
      </c>
      <c r="U6" s="620"/>
      <c r="V6" s="179">
        <v>0</v>
      </c>
      <c r="W6" s="621">
        <v>2300</v>
      </c>
      <c r="X6" s="373">
        <v>0</v>
      </c>
      <c r="Y6" s="594">
        <v>0</v>
      </c>
      <c r="Z6" s="594">
        <v>0</v>
      </c>
      <c r="AA6" s="594">
        <v>0</v>
      </c>
      <c r="AB6" s="594">
        <v>0</v>
      </c>
      <c r="AC6" s="594">
        <v>0</v>
      </c>
      <c r="AD6" s="594">
        <v>0</v>
      </c>
      <c r="AE6" s="373"/>
      <c r="AF6" s="179">
        <v>0</v>
      </c>
      <c r="AG6" s="594">
        <v>0</v>
      </c>
      <c r="AH6" s="594">
        <f t="shared" si="0"/>
        <v>0</v>
      </c>
      <c r="AI6" s="594">
        <f t="shared" si="1"/>
        <v>0</v>
      </c>
      <c r="AJ6" s="594">
        <v>0</v>
      </c>
      <c r="AK6" s="594">
        <v>0</v>
      </c>
      <c r="AL6" s="594">
        <v>0</v>
      </c>
      <c r="AM6" s="623">
        <f t="shared" ref="AM6:AM31" si="4">SUM(X6:AL6)</f>
        <v>0</v>
      </c>
      <c r="AN6" s="594">
        <f t="shared" si="2"/>
        <v>0</v>
      </c>
      <c r="AO6" s="373">
        <v>0</v>
      </c>
      <c r="AP6" s="594">
        <f t="shared" ref="AP6:AP31" si="5">G6*2</f>
        <v>0</v>
      </c>
      <c r="AQ6" s="594">
        <v>0</v>
      </c>
      <c r="AR6" s="594">
        <v>0</v>
      </c>
      <c r="AS6" s="373">
        <f>AO6+AR6+AP6+AQ6</f>
        <v>0</v>
      </c>
      <c r="AT6" s="623">
        <f>AM6-AS6</f>
        <v>0</v>
      </c>
      <c r="AU6" s="594"/>
      <c r="AV6" s="207" t="s">
        <v>1915</v>
      </c>
    </row>
    <row r="7" ht="26" customHeight="1" spans="1:48">
      <c r="A7" s="594">
        <f t="shared" si="3"/>
        <v>5</v>
      </c>
      <c r="B7" s="611" t="s">
        <v>1916</v>
      </c>
      <c r="C7" s="612" t="s">
        <v>1917</v>
      </c>
      <c r="D7" s="613">
        <v>44860</v>
      </c>
      <c r="E7" s="387" t="s">
        <v>53</v>
      </c>
      <c r="F7" s="179">
        <v>31</v>
      </c>
      <c r="G7" s="387">
        <v>0</v>
      </c>
      <c r="H7" s="387">
        <v>0</v>
      </c>
      <c r="I7" s="387">
        <v>0</v>
      </c>
      <c r="J7" s="387">
        <v>0</v>
      </c>
      <c r="K7" s="387">
        <v>0</v>
      </c>
      <c r="L7" s="387">
        <v>0</v>
      </c>
      <c r="M7" s="387">
        <v>0</v>
      </c>
      <c r="N7" s="387">
        <v>0</v>
      </c>
      <c r="O7" s="387">
        <v>0</v>
      </c>
      <c r="P7" s="387">
        <v>0</v>
      </c>
      <c r="Q7" s="445" t="s">
        <v>54</v>
      </c>
      <c r="R7" s="387">
        <v>0</v>
      </c>
      <c r="S7" s="387">
        <v>0</v>
      </c>
      <c r="T7" s="387">
        <v>0</v>
      </c>
      <c r="U7" s="620"/>
      <c r="V7" s="179">
        <v>200</v>
      </c>
      <c r="W7" s="621">
        <v>2500</v>
      </c>
      <c r="X7" s="373">
        <v>1700</v>
      </c>
      <c r="Y7" s="594">
        <v>200</v>
      </c>
      <c r="Z7" s="594">
        <v>100</v>
      </c>
      <c r="AA7" s="594">
        <v>100</v>
      </c>
      <c r="AB7" s="594">
        <v>100</v>
      </c>
      <c r="AC7" s="594">
        <v>100</v>
      </c>
      <c r="AD7" s="594">
        <v>200</v>
      </c>
      <c r="AE7" s="373"/>
      <c r="AF7" s="179">
        <v>200</v>
      </c>
      <c r="AG7" s="594">
        <v>0</v>
      </c>
      <c r="AH7" s="594">
        <f t="shared" si="0"/>
        <v>0</v>
      </c>
      <c r="AI7" s="594">
        <f t="shared" si="1"/>
        <v>0</v>
      </c>
      <c r="AJ7" s="594">
        <v>0</v>
      </c>
      <c r="AK7" s="594">
        <v>0</v>
      </c>
      <c r="AL7" s="594">
        <v>0</v>
      </c>
      <c r="AM7" s="623">
        <f t="shared" si="4"/>
        <v>2700</v>
      </c>
      <c r="AN7" s="594">
        <f t="shared" si="2"/>
        <v>0</v>
      </c>
      <c r="AO7" s="373">
        <f>W7/F7*AN7</f>
        <v>0</v>
      </c>
      <c r="AP7" s="594">
        <f t="shared" si="5"/>
        <v>0</v>
      </c>
      <c r="AQ7" s="594">
        <v>0</v>
      </c>
      <c r="AR7" s="594">
        <v>0</v>
      </c>
      <c r="AS7" s="373">
        <f t="shared" ref="AS6:AS31" si="6">AO7+AR7+AP7+AQ7</f>
        <v>0</v>
      </c>
      <c r="AT7" s="623">
        <f>AM7-AS7</f>
        <v>2700</v>
      </c>
      <c r="AU7" s="594"/>
      <c r="AV7" s="445" t="s">
        <v>72</v>
      </c>
    </row>
    <row r="8" ht="26" customHeight="1" spans="1:48">
      <c r="A8" s="594">
        <f t="shared" si="3"/>
        <v>6</v>
      </c>
      <c r="B8" s="611" t="s">
        <v>1918</v>
      </c>
      <c r="C8" s="612" t="s">
        <v>1917</v>
      </c>
      <c r="D8" s="613">
        <v>44860</v>
      </c>
      <c r="E8" s="387" t="s">
        <v>53</v>
      </c>
      <c r="F8" s="179">
        <v>31</v>
      </c>
      <c r="G8" s="387">
        <v>0</v>
      </c>
      <c r="H8" s="387">
        <v>0</v>
      </c>
      <c r="I8" s="387">
        <v>0</v>
      </c>
      <c r="J8" s="387">
        <v>0</v>
      </c>
      <c r="K8" s="387">
        <v>0</v>
      </c>
      <c r="L8" s="387">
        <v>0</v>
      </c>
      <c r="M8" s="387">
        <v>0</v>
      </c>
      <c r="N8" s="387">
        <v>0</v>
      </c>
      <c r="O8" s="387">
        <v>0</v>
      </c>
      <c r="P8" s="387">
        <v>0</v>
      </c>
      <c r="Q8" s="445" t="s">
        <v>54</v>
      </c>
      <c r="R8" s="387">
        <v>0</v>
      </c>
      <c r="S8" s="387">
        <v>0</v>
      </c>
      <c r="T8" s="387">
        <v>0</v>
      </c>
      <c r="U8" s="620"/>
      <c r="V8" s="179">
        <v>200</v>
      </c>
      <c r="W8" s="621">
        <v>2500</v>
      </c>
      <c r="X8" s="373">
        <v>1700</v>
      </c>
      <c r="Y8" s="594">
        <v>200</v>
      </c>
      <c r="Z8" s="594">
        <v>100</v>
      </c>
      <c r="AA8" s="594">
        <v>100</v>
      </c>
      <c r="AB8" s="594">
        <v>100</v>
      </c>
      <c r="AC8" s="594">
        <v>100</v>
      </c>
      <c r="AD8" s="594">
        <v>200</v>
      </c>
      <c r="AE8" s="373"/>
      <c r="AF8" s="179">
        <v>200</v>
      </c>
      <c r="AG8" s="594">
        <v>0</v>
      </c>
      <c r="AH8" s="594">
        <f t="shared" si="0"/>
        <v>0</v>
      </c>
      <c r="AI8" s="594">
        <f t="shared" si="1"/>
        <v>0</v>
      </c>
      <c r="AJ8" s="594">
        <v>0</v>
      </c>
      <c r="AK8" s="594">
        <v>0</v>
      </c>
      <c r="AL8" s="594">
        <v>0</v>
      </c>
      <c r="AM8" s="623">
        <f t="shared" si="4"/>
        <v>2700</v>
      </c>
      <c r="AN8" s="594">
        <f t="shared" si="2"/>
        <v>0</v>
      </c>
      <c r="AO8" s="373">
        <f>W8/F8*AN8</f>
        <v>0</v>
      </c>
      <c r="AP8" s="594">
        <f t="shared" si="5"/>
        <v>0</v>
      </c>
      <c r="AQ8" s="594">
        <v>0</v>
      </c>
      <c r="AR8" s="594">
        <v>0</v>
      </c>
      <c r="AS8" s="373">
        <f t="shared" si="6"/>
        <v>0</v>
      </c>
      <c r="AT8" s="623">
        <f t="shared" ref="AT4:AT28" si="7">AM8-AS8</f>
        <v>2700</v>
      </c>
      <c r="AU8" s="594"/>
      <c r="AV8" s="445" t="s">
        <v>72</v>
      </c>
    </row>
    <row r="9" ht="26" customHeight="1" spans="1:48">
      <c r="A9" s="594">
        <f t="shared" si="3"/>
        <v>7</v>
      </c>
      <c r="B9" s="611" t="s">
        <v>1919</v>
      </c>
      <c r="C9" s="612" t="s">
        <v>1917</v>
      </c>
      <c r="D9" s="613">
        <v>44860</v>
      </c>
      <c r="E9" s="387" t="s">
        <v>53</v>
      </c>
      <c r="F9" s="179">
        <v>31</v>
      </c>
      <c r="G9" s="387">
        <v>0</v>
      </c>
      <c r="H9" s="387">
        <v>0</v>
      </c>
      <c r="I9" s="387">
        <v>0</v>
      </c>
      <c r="J9" s="387">
        <v>0</v>
      </c>
      <c r="K9" s="387">
        <v>0</v>
      </c>
      <c r="L9" s="387">
        <v>0</v>
      </c>
      <c r="M9" s="387">
        <v>0</v>
      </c>
      <c r="N9" s="387">
        <v>0</v>
      </c>
      <c r="O9" s="387">
        <v>0</v>
      </c>
      <c r="P9" s="387">
        <v>0</v>
      </c>
      <c r="Q9" s="445" t="s">
        <v>54</v>
      </c>
      <c r="R9" s="387">
        <v>0</v>
      </c>
      <c r="S9" s="387">
        <v>0</v>
      </c>
      <c r="T9" s="387">
        <v>0</v>
      </c>
      <c r="U9" s="620"/>
      <c r="V9" s="179">
        <v>200</v>
      </c>
      <c r="W9" s="621">
        <v>2500</v>
      </c>
      <c r="X9" s="373">
        <v>1700</v>
      </c>
      <c r="Y9" s="594">
        <v>200</v>
      </c>
      <c r="Z9" s="594">
        <v>100</v>
      </c>
      <c r="AA9" s="594">
        <v>100</v>
      </c>
      <c r="AB9" s="594">
        <v>100</v>
      </c>
      <c r="AC9" s="594">
        <v>100</v>
      </c>
      <c r="AD9" s="594">
        <v>200</v>
      </c>
      <c r="AE9" s="373"/>
      <c r="AF9" s="179">
        <v>200</v>
      </c>
      <c r="AG9" s="594">
        <v>0</v>
      </c>
      <c r="AH9" s="594">
        <f t="shared" si="0"/>
        <v>0</v>
      </c>
      <c r="AI9" s="594">
        <f t="shared" si="1"/>
        <v>0</v>
      </c>
      <c r="AJ9" s="594">
        <v>0</v>
      </c>
      <c r="AK9" s="594">
        <v>0</v>
      </c>
      <c r="AL9" s="594">
        <v>0</v>
      </c>
      <c r="AM9" s="623">
        <f t="shared" si="4"/>
        <v>2700</v>
      </c>
      <c r="AN9" s="594">
        <f t="shared" si="2"/>
        <v>0</v>
      </c>
      <c r="AO9" s="373">
        <f t="shared" ref="AO4:AO20" si="8">W9/F9*AN9</f>
        <v>0</v>
      </c>
      <c r="AP9" s="594">
        <f t="shared" si="5"/>
        <v>0</v>
      </c>
      <c r="AQ9" s="594">
        <v>0</v>
      </c>
      <c r="AR9" s="594">
        <v>0</v>
      </c>
      <c r="AS9" s="373">
        <f t="shared" si="6"/>
        <v>0</v>
      </c>
      <c r="AT9" s="623">
        <f t="shared" si="7"/>
        <v>2700</v>
      </c>
      <c r="AU9" s="594"/>
      <c r="AV9" s="445" t="s">
        <v>72</v>
      </c>
    </row>
    <row r="10" ht="26" customHeight="1" spans="1:48">
      <c r="A10" s="594">
        <f t="shared" si="3"/>
        <v>8</v>
      </c>
      <c r="B10" s="611" t="s">
        <v>1920</v>
      </c>
      <c r="C10" s="612" t="s">
        <v>1917</v>
      </c>
      <c r="D10" s="613">
        <v>44860</v>
      </c>
      <c r="E10" s="387" t="s">
        <v>53</v>
      </c>
      <c r="F10" s="179">
        <v>31</v>
      </c>
      <c r="G10" s="387">
        <v>0</v>
      </c>
      <c r="H10" s="387">
        <v>0</v>
      </c>
      <c r="I10" s="387">
        <v>0</v>
      </c>
      <c r="J10" s="387">
        <v>0</v>
      </c>
      <c r="K10" s="387">
        <v>0</v>
      </c>
      <c r="L10" s="387">
        <v>0</v>
      </c>
      <c r="M10" s="387">
        <v>0</v>
      </c>
      <c r="N10" s="387">
        <v>0</v>
      </c>
      <c r="O10" s="387">
        <v>0</v>
      </c>
      <c r="P10" s="387">
        <v>0</v>
      </c>
      <c r="Q10" s="445" t="s">
        <v>54</v>
      </c>
      <c r="R10" s="387">
        <v>0</v>
      </c>
      <c r="S10" s="387">
        <v>0</v>
      </c>
      <c r="T10" s="387">
        <v>0</v>
      </c>
      <c r="U10" s="620"/>
      <c r="V10" s="179">
        <v>200</v>
      </c>
      <c r="W10" s="621">
        <v>2500</v>
      </c>
      <c r="X10" s="373">
        <v>1700</v>
      </c>
      <c r="Y10" s="594">
        <v>200</v>
      </c>
      <c r="Z10" s="594">
        <v>100</v>
      </c>
      <c r="AA10" s="594">
        <v>100</v>
      </c>
      <c r="AB10" s="594">
        <v>100</v>
      </c>
      <c r="AC10" s="594">
        <v>100</v>
      </c>
      <c r="AD10" s="594">
        <v>200</v>
      </c>
      <c r="AE10" s="373"/>
      <c r="AF10" s="179">
        <v>200</v>
      </c>
      <c r="AG10" s="594">
        <v>0</v>
      </c>
      <c r="AH10" s="594">
        <f t="shared" si="0"/>
        <v>0</v>
      </c>
      <c r="AI10" s="594">
        <f t="shared" si="1"/>
        <v>0</v>
      </c>
      <c r="AJ10" s="594">
        <v>0</v>
      </c>
      <c r="AK10" s="594">
        <v>0</v>
      </c>
      <c r="AL10" s="594">
        <v>0</v>
      </c>
      <c r="AM10" s="623">
        <f t="shared" si="4"/>
        <v>2700</v>
      </c>
      <c r="AN10" s="594">
        <f t="shared" si="2"/>
        <v>0</v>
      </c>
      <c r="AO10" s="373">
        <f t="shared" si="8"/>
        <v>0</v>
      </c>
      <c r="AP10" s="594">
        <f t="shared" si="5"/>
        <v>0</v>
      </c>
      <c r="AQ10" s="594">
        <v>0</v>
      </c>
      <c r="AR10" s="594">
        <v>0</v>
      </c>
      <c r="AS10" s="373">
        <f t="shared" si="6"/>
        <v>0</v>
      </c>
      <c r="AT10" s="623">
        <f t="shared" si="7"/>
        <v>2700</v>
      </c>
      <c r="AU10" s="594"/>
      <c r="AV10" s="445" t="s">
        <v>72</v>
      </c>
    </row>
    <row r="11" ht="26" customHeight="1" spans="1:48">
      <c r="A11" s="594">
        <f t="shared" si="3"/>
        <v>9</v>
      </c>
      <c r="B11" s="611" t="s">
        <v>1921</v>
      </c>
      <c r="C11" s="612" t="s">
        <v>1917</v>
      </c>
      <c r="D11" s="613">
        <v>44860</v>
      </c>
      <c r="E11" s="387" t="s">
        <v>53</v>
      </c>
      <c r="F11" s="179">
        <v>31</v>
      </c>
      <c r="G11" s="387">
        <v>0</v>
      </c>
      <c r="H11" s="387">
        <v>0</v>
      </c>
      <c r="I11" s="387">
        <v>0</v>
      </c>
      <c r="J11" s="387">
        <v>0</v>
      </c>
      <c r="K11" s="387">
        <v>0</v>
      </c>
      <c r="L11" s="387">
        <v>0</v>
      </c>
      <c r="M11" s="387">
        <v>0</v>
      </c>
      <c r="N11" s="387">
        <v>0</v>
      </c>
      <c r="O11" s="387">
        <v>0</v>
      </c>
      <c r="P11" s="387">
        <v>0</v>
      </c>
      <c r="Q11" s="445" t="s">
        <v>54</v>
      </c>
      <c r="R11" s="387">
        <v>0</v>
      </c>
      <c r="S11" s="387">
        <v>0</v>
      </c>
      <c r="T11" s="387">
        <v>0</v>
      </c>
      <c r="U11" s="620"/>
      <c r="V11" s="179">
        <v>200</v>
      </c>
      <c r="W11" s="621">
        <v>2500</v>
      </c>
      <c r="X11" s="373">
        <v>1700</v>
      </c>
      <c r="Y11" s="594">
        <v>200</v>
      </c>
      <c r="Z11" s="594">
        <v>100</v>
      </c>
      <c r="AA11" s="594">
        <v>100</v>
      </c>
      <c r="AB11" s="594">
        <v>100</v>
      </c>
      <c r="AC11" s="594">
        <v>100</v>
      </c>
      <c r="AD11" s="594">
        <v>200</v>
      </c>
      <c r="AE11" s="373"/>
      <c r="AF11" s="179">
        <v>200</v>
      </c>
      <c r="AG11" s="594">
        <v>0</v>
      </c>
      <c r="AH11" s="594">
        <f t="shared" si="0"/>
        <v>0</v>
      </c>
      <c r="AI11" s="594">
        <f t="shared" si="1"/>
        <v>0</v>
      </c>
      <c r="AJ11" s="594">
        <v>0</v>
      </c>
      <c r="AK11" s="594">
        <v>0</v>
      </c>
      <c r="AL11" s="594">
        <v>0</v>
      </c>
      <c r="AM11" s="623">
        <f t="shared" si="4"/>
        <v>2700</v>
      </c>
      <c r="AN11" s="594">
        <f t="shared" si="2"/>
        <v>0</v>
      </c>
      <c r="AO11" s="373">
        <f t="shared" si="8"/>
        <v>0</v>
      </c>
      <c r="AP11" s="594">
        <f t="shared" si="5"/>
        <v>0</v>
      </c>
      <c r="AQ11" s="594">
        <v>0</v>
      </c>
      <c r="AR11" s="594">
        <v>0</v>
      </c>
      <c r="AS11" s="373">
        <f t="shared" si="6"/>
        <v>0</v>
      </c>
      <c r="AT11" s="623">
        <f t="shared" si="7"/>
        <v>2700</v>
      </c>
      <c r="AU11" s="594"/>
      <c r="AV11" s="445" t="s">
        <v>72</v>
      </c>
    </row>
    <row r="12" ht="26" customHeight="1" spans="1:48">
      <c r="A12" s="594">
        <f t="shared" si="3"/>
        <v>10</v>
      </c>
      <c r="B12" s="611" t="s">
        <v>1922</v>
      </c>
      <c r="C12" s="612" t="s">
        <v>341</v>
      </c>
      <c r="D12" s="613">
        <v>44862</v>
      </c>
      <c r="E12" s="387" t="s">
        <v>53</v>
      </c>
      <c r="F12" s="179">
        <v>31</v>
      </c>
      <c r="G12" s="387">
        <v>0</v>
      </c>
      <c r="H12" s="387">
        <v>0</v>
      </c>
      <c r="I12" s="387">
        <v>0</v>
      </c>
      <c r="J12" s="387">
        <v>0</v>
      </c>
      <c r="K12" s="387">
        <v>0</v>
      </c>
      <c r="L12" s="387">
        <v>30</v>
      </c>
      <c r="M12" s="387">
        <v>0</v>
      </c>
      <c r="N12" s="387">
        <v>0</v>
      </c>
      <c r="O12" s="387">
        <v>0</v>
      </c>
      <c r="P12" s="387">
        <v>0</v>
      </c>
      <c r="Q12" s="445" t="s">
        <v>54</v>
      </c>
      <c r="R12" s="387">
        <v>10</v>
      </c>
      <c r="S12" s="387">
        <v>47</v>
      </c>
      <c r="T12" s="387">
        <v>470</v>
      </c>
      <c r="U12" s="196"/>
      <c r="V12" s="179">
        <v>200</v>
      </c>
      <c r="W12" s="621">
        <v>2200</v>
      </c>
      <c r="X12" s="373">
        <v>1400</v>
      </c>
      <c r="Y12" s="594">
        <v>200</v>
      </c>
      <c r="Z12" s="594">
        <v>100</v>
      </c>
      <c r="AA12" s="594">
        <v>100</v>
      </c>
      <c r="AB12" s="594">
        <v>100</v>
      </c>
      <c r="AC12" s="594">
        <v>100</v>
      </c>
      <c r="AD12" s="594">
        <v>200</v>
      </c>
      <c r="AE12" s="373"/>
      <c r="AF12" s="179">
        <v>200</v>
      </c>
      <c r="AG12" s="594">
        <v>0</v>
      </c>
      <c r="AH12" s="594">
        <f t="shared" si="0"/>
        <v>30</v>
      </c>
      <c r="AI12" s="594">
        <f t="shared" si="1"/>
        <v>470</v>
      </c>
      <c r="AJ12" s="594">
        <v>0</v>
      </c>
      <c r="AK12" s="594">
        <v>0</v>
      </c>
      <c r="AL12" s="594">
        <v>0</v>
      </c>
      <c r="AM12" s="623">
        <f t="shared" si="4"/>
        <v>2900</v>
      </c>
      <c r="AN12" s="594">
        <f t="shared" si="2"/>
        <v>0</v>
      </c>
      <c r="AO12" s="373">
        <f t="shared" si="8"/>
        <v>0</v>
      </c>
      <c r="AP12" s="594">
        <f t="shared" si="5"/>
        <v>0</v>
      </c>
      <c r="AQ12" s="594">
        <v>0</v>
      </c>
      <c r="AR12" s="594">
        <v>0</v>
      </c>
      <c r="AS12" s="373">
        <f t="shared" si="6"/>
        <v>0</v>
      </c>
      <c r="AT12" s="623">
        <f t="shared" si="7"/>
        <v>2900</v>
      </c>
      <c r="AU12" s="594"/>
      <c r="AV12" s="445" t="s">
        <v>72</v>
      </c>
    </row>
    <row r="13" ht="26" customHeight="1" spans="1:48">
      <c r="A13" s="594">
        <f t="shared" ref="A13:A30" si="9">ROW()-2</f>
        <v>11</v>
      </c>
      <c r="B13" s="611" t="s">
        <v>1923</v>
      </c>
      <c r="C13" s="612" t="s">
        <v>341</v>
      </c>
      <c r="D13" s="613">
        <v>44860</v>
      </c>
      <c r="E13" s="387" t="s">
        <v>53</v>
      </c>
      <c r="F13" s="179">
        <v>31</v>
      </c>
      <c r="G13" s="387">
        <v>0</v>
      </c>
      <c r="H13" s="387">
        <v>0</v>
      </c>
      <c r="I13" s="387">
        <v>3</v>
      </c>
      <c r="J13" s="387">
        <v>0</v>
      </c>
      <c r="K13" s="387">
        <v>0</v>
      </c>
      <c r="L13" s="387">
        <v>0</v>
      </c>
      <c r="M13" s="387">
        <v>0</v>
      </c>
      <c r="N13" s="387">
        <v>0</v>
      </c>
      <c r="O13" s="387">
        <v>0</v>
      </c>
      <c r="P13" s="387">
        <v>0</v>
      </c>
      <c r="Q13" s="445" t="s">
        <v>1924</v>
      </c>
      <c r="R13" s="387">
        <v>10</v>
      </c>
      <c r="S13" s="387">
        <v>62</v>
      </c>
      <c r="T13" s="387">
        <v>620</v>
      </c>
      <c r="U13" s="620"/>
      <c r="V13" s="179">
        <v>200</v>
      </c>
      <c r="W13" s="621">
        <v>2200</v>
      </c>
      <c r="X13" s="373">
        <v>1400</v>
      </c>
      <c r="Y13" s="594">
        <v>200</v>
      </c>
      <c r="Z13" s="594">
        <v>100</v>
      </c>
      <c r="AA13" s="594">
        <v>100</v>
      </c>
      <c r="AB13" s="594">
        <v>100</v>
      </c>
      <c r="AC13" s="594">
        <v>100</v>
      </c>
      <c r="AD13" s="594">
        <v>200</v>
      </c>
      <c r="AE13" s="373"/>
      <c r="AF13" s="179">
        <v>200</v>
      </c>
      <c r="AG13" s="594">
        <v>0</v>
      </c>
      <c r="AH13" s="594">
        <f t="shared" si="0"/>
        <v>0</v>
      </c>
      <c r="AI13" s="594">
        <f t="shared" si="1"/>
        <v>620</v>
      </c>
      <c r="AJ13" s="594">
        <v>0</v>
      </c>
      <c r="AK13" s="594">
        <v>0</v>
      </c>
      <c r="AL13" s="594">
        <v>0</v>
      </c>
      <c r="AM13" s="623">
        <f t="shared" si="4"/>
        <v>3020</v>
      </c>
      <c r="AN13" s="594">
        <f t="shared" si="2"/>
        <v>3</v>
      </c>
      <c r="AO13" s="373">
        <f t="shared" si="8"/>
        <v>212.903225806452</v>
      </c>
      <c r="AP13" s="594">
        <f t="shared" si="5"/>
        <v>0</v>
      </c>
      <c r="AQ13" s="594">
        <v>0</v>
      </c>
      <c r="AR13" s="594">
        <v>0</v>
      </c>
      <c r="AS13" s="373">
        <f t="shared" si="6"/>
        <v>212.903225806452</v>
      </c>
      <c r="AT13" s="623">
        <f t="shared" si="7"/>
        <v>2807.09677419355</v>
      </c>
      <c r="AU13" s="594"/>
      <c r="AV13" s="445" t="s">
        <v>1925</v>
      </c>
    </row>
    <row r="14" ht="26" customHeight="1" spans="1:48">
      <c r="A14" s="594">
        <f t="shared" si="9"/>
        <v>12</v>
      </c>
      <c r="B14" s="611" t="s">
        <v>1926</v>
      </c>
      <c r="C14" s="612" t="s">
        <v>341</v>
      </c>
      <c r="D14" s="613">
        <v>44860</v>
      </c>
      <c r="E14" s="387" t="s">
        <v>53</v>
      </c>
      <c r="F14" s="179">
        <v>31</v>
      </c>
      <c r="G14" s="387">
        <v>0</v>
      </c>
      <c r="H14" s="387">
        <v>0</v>
      </c>
      <c r="I14" s="387">
        <v>0</v>
      </c>
      <c r="J14" s="387">
        <v>0</v>
      </c>
      <c r="K14" s="387">
        <v>0</v>
      </c>
      <c r="L14" s="387">
        <v>30</v>
      </c>
      <c r="M14" s="387">
        <v>0</v>
      </c>
      <c r="N14" s="387">
        <v>0</v>
      </c>
      <c r="O14" s="387">
        <v>0</v>
      </c>
      <c r="P14" s="387">
        <v>0</v>
      </c>
      <c r="Q14" s="445" t="s">
        <v>54</v>
      </c>
      <c r="R14" s="387">
        <v>10</v>
      </c>
      <c r="S14" s="387">
        <v>67</v>
      </c>
      <c r="T14" s="387">
        <v>670</v>
      </c>
      <c r="U14" s="620"/>
      <c r="V14" s="179">
        <v>200</v>
      </c>
      <c r="W14" s="621">
        <v>2200</v>
      </c>
      <c r="X14" s="373">
        <v>1400</v>
      </c>
      <c r="Y14" s="594">
        <v>200</v>
      </c>
      <c r="Z14" s="594">
        <v>100</v>
      </c>
      <c r="AA14" s="594">
        <v>100</v>
      </c>
      <c r="AB14" s="594">
        <v>100</v>
      </c>
      <c r="AC14" s="594">
        <v>100</v>
      </c>
      <c r="AD14" s="594">
        <v>200</v>
      </c>
      <c r="AE14" s="373"/>
      <c r="AF14" s="179">
        <v>200</v>
      </c>
      <c r="AG14" s="594">
        <v>0</v>
      </c>
      <c r="AH14" s="594">
        <f t="shared" si="0"/>
        <v>30</v>
      </c>
      <c r="AI14" s="594">
        <f t="shared" si="1"/>
        <v>670</v>
      </c>
      <c r="AJ14" s="594">
        <v>0</v>
      </c>
      <c r="AK14" s="594">
        <v>0</v>
      </c>
      <c r="AL14" s="594">
        <v>0</v>
      </c>
      <c r="AM14" s="623">
        <f t="shared" si="4"/>
        <v>3100</v>
      </c>
      <c r="AN14" s="594">
        <f t="shared" si="2"/>
        <v>0</v>
      </c>
      <c r="AO14" s="373">
        <f t="shared" si="8"/>
        <v>0</v>
      </c>
      <c r="AP14" s="594">
        <f t="shared" si="5"/>
        <v>0</v>
      </c>
      <c r="AQ14" s="594">
        <v>0</v>
      </c>
      <c r="AR14" s="594">
        <v>0</v>
      </c>
      <c r="AS14" s="373">
        <f t="shared" si="6"/>
        <v>0</v>
      </c>
      <c r="AT14" s="623">
        <f t="shared" si="7"/>
        <v>3100</v>
      </c>
      <c r="AU14" s="594"/>
      <c r="AV14" s="445" t="s">
        <v>72</v>
      </c>
    </row>
    <row r="15" ht="26" customHeight="1" spans="1:48">
      <c r="A15" s="594">
        <f t="shared" si="9"/>
        <v>13</v>
      </c>
      <c r="B15" s="611" t="s">
        <v>1927</v>
      </c>
      <c r="C15" s="612" t="s">
        <v>341</v>
      </c>
      <c r="D15" s="613">
        <v>44860</v>
      </c>
      <c r="E15" s="387" t="s">
        <v>53</v>
      </c>
      <c r="F15" s="179">
        <v>31</v>
      </c>
      <c r="G15" s="387">
        <v>0</v>
      </c>
      <c r="H15" s="387">
        <v>0</v>
      </c>
      <c r="I15" s="387">
        <v>0</v>
      </c>
      <c r="J15" s="387">
        <v>0</v>
      </c>
      <c r="K15" s="387">
        <v>0</v>
      </c>
      <c r="L15" s="387">
        <v>30</v>
      </c>
      <c r="M15" s="387">
        <v>0</v>
      </c>
      <c r="N15" s="387">
        <v>0</v>
      </c>
      <c r="O15" s="387">
        <v>0</v>
      </c>
      <c r="P15" s="387">
        <v>0</v>
      </c>
      <c r="Q15" s="445" t="s">
        <v>54</v>
      </c>
      <c r="R15" s="387">
        <v>10</v>
      </c>
      <c r="S15" s="387">
        <v>67</v>
      </c>
      <c r="T15" s="387">
        <v>670</v>
      </c>
      <c r="U15" s="620"/>
      <c r="V15" s="179">
        <v>200</v>
      </c>
      <c r="W15" s="621">
        <v>2200</v>
      </c>
      <c r="X15" s="373">
        <v>1400</v>
      </c>
      <c r="Y15" s="594">
        <v>200</v>
      </c>
      <c r="Z15" s="594">
        <v>100</v>
      </c>
      <c r="AA15" s="594">
        <v>100</v>
      </c>
      <c r="AB15" s="594">
        <v>100</v>
      </c>
      <c r="AC15" s="594">
        <v>100</v>
      </c>
      <c r="AD15" s="594">
        <v>200</v>
      </c>
      <c r="AE15" s="373"/>
      <c r="AF15" s="179">
        <v>200</v>
      </c>
      <c r="AG15" s="594">
        <v>0</v>
      </c>
      <c r="AH15" s="594">
        <f t="shared" si="0"/>
        <v>30</v>
      </c>
      <c r="AI15" s="594">
        <f t="shared" si="1"/>
        <v>670</v>
      </c>
      <c r="AJ15" s="594">
        <v>0</v>
      </c>
      <c r="AK15" s="594">
        <v>0</v>
      </c>
      <c r="AL15" s="594">
        <v>0</v>
      </c>
      <c r="AM15" s="623">
        <f t="shared" si="4"/>
        <v>3100</v>
      </c>
      <c r="AN15" s="594">
        <f t="shared" si="2"/>
        <v>0</v>
      </c>
      <c r="AO15" s="373">
        <f t="shared" si="8"/>
        <v>0</v>
      </c>
      <c r="AP15" s="594">
        <f t="shared" si="5"/>
        <v>0</v>
      </c>
      <c r="AQ15" s="594">
        <v>0</v>
      </c>
      <c r="AR15" s="594">
        <v>0</v>
      </c>
      <c r="AS15" s="373">
        <f t="shared" si="6"/>
        <v>0</v>
      </c>
      <c r="AT15" s="623">
        <f t="shared" si="7"/>
        <v>3100</v>
      </c>
      <c r="AU15" s="594"/>
      <c r="AV15" s="445" t="s">
        <v>72</v>
      </c>
    </row>
    <row r="16" ht="26" customHeight="1" spans="1:48">
      <c r="A16" s="594">
        <f t="shared" si="9"/>
        <v>14</v>
      </c>
      <c r="B16" s="611" t="s">
        <v>1928</v>
      </c>
      <c r="C16" s="612" t="s">
        <v>341</v>
      </c>
      <c r="D16" s="613">
        <v>44860</v>
      </c>
      <c r="E16" s="387" t="s">
        <v>53</v>
      </c>
      <c r="F16" s="179">
        <v>31</v>
      </c>
      <c r="G16" s="387">
        <v>0</v>
      </c>
      <c r="H16" s="387">
        <v>0</v>
      </c>
      <c r="I16" s="387">
        <v>0</v>
      </c>
      <c r="J16" s="387">
        <v>0</v>
      </c>
      <c r="K16" s="387">
        <v>0</v>
      </c>
      <c r="L16" s="387">
        <v>30</v>
      </c>
      <c r="M16" s="387">
        <v>0</v>
      </c>
      <c r="N16" s="387">
        <v>0</v>
      </c>
      <c r="O16" s="387">
        <v>0</v>
      </c>
      <c r="P16" s="387">
        <v>0</v>
      </c>
      <c r="Q16" s="445" t="s">
        <v>54</v>
      </c>
      <c r="R16" s="387">
        <v>10</v>
      </c>
      <c r="S16" s="387">
        <v>3</v>
      </c>
      <c r="T16" s="387">
        <v>30</v>
      </c>
      <c r="U16" s="196"/>
      <c r="V16" s="179">
        <v>200</v>
      </c>
      <c r="W16" s="621">
        <v>2200</v>
      </c>
      <c r="X16" s="373">
        <v>1400</v>
      </c>
      <c r="Y16" s="594">
        <v>200</v>
      </c>
      <c r="Z16" s="594">
        <v>100</v>
      </c>
      <c r="AA16" s="594">
        <v>100</v>
      </c>
      <c r="AB16" s="594">
        <v>100</v>
      </c>
      <c r="AC16" s="594">
        <v>100</v>
      </c>
      <c r="AD16" s="594">
        <v>200</v>
      </c>
      <c r="AE16" s="373"/>
      <c r="AF16" s="179">
        <v>200</v>
      </c>
      <c r="AG16" s="594">
        <v>0</v>
      </c>
      <c r="AH16" s="594">
        <f t="shared" si="0"/>
        <v>30</v>
      </c>
      <c r="AI16" s="594">
        <f t="shared" si="1"/>
        <v>30</v>
      </c>
      <c r="AJ16" s="594">
        <v>0</v>
      </c>
      <c r="AK16" s="594">
        <v>0</v>
      </c>
      <c r="AL16" s="594">
        <v>0</v>
      </c>
      <c r="AM16" s="623">
        <f t="shared" si="4"/>
        <v>2460</v>
      </c>
      <c r="AN16" s="594">
        <f t="shared" si="2"/>
        <v>0</v>
      </c>
      <c r="AO16" s="373">
        <f t="shared" si="8"/>
        <v>0</v>
      </c>
      <c r="AP16" s="594">
        <f t="shared" si="5"/>
        <v>0</v>
      </c>
      <c r="AQ16" s="594">
        <v>0</v>
      </c>
      <c r="AR16" s="594">
        <v>0</v>
      </c>
      <c r="AS16" s="373">
        <f t="shared" si="6"/>
        <v>0</v>
      </c>
      <c r="AT16" s="623">
        <f t="shared" si="7"/>
        <v>2460</v>
      </c>
      <c r="AU16" s="594"/>
      <c r="AV16" s="445" t="s">
        <v>72</v>
      </c>
    </row>
    <row r="17" ht="26" customHeight="1" spans="1:48">
      <c r="A17" s="594">
        <f t="shared" si="9"/>
        <v>15</v>
      </c>
      <c r="B17" s="611" t="s">
        <v>1929</v>
      </c>
      <c r="C17" s="612" t="s">
        <v>341</v>
      </c>
      <c r="D17" s="613">
        <v>44976</v>
      </c>
      <c r="E17" s="387" t="s">
        <v>53</v>
      </c>
      <c r="F17" s="179">
        <v>31</v>
      </c>
      <c r="G17" s="387">
        <v>0</v>
      </c>
      <c r="H17" s="387">
        <v>0</v>
      </c>
      <c r="I17" s="387">
        <v>0</v>
      </c>
      <c r="J17" s="387">
        <v>0</v>
      </c>
      <c r="K17" s="387">
        <v>0</v>
      </c>
      <c r="L17" s="387">
        <v>0</v>
      </c>
      <c r="M17" s="387">
        <v>0</v>
      </c>
      <c r="N17" s="387">
        <v>0</v>
      </c>
      <c r="O17" s="387">
        <v>0</v>
      </c>
      <c r="P17" s="387">
        <v>0</v>
      </c>
      <c r="Q17" s="445" t="s">
        <v>54</v>
      </c>
      <c r="R17" s="387">
        <v>10</v>
      </c>
      <c r="S17" s="387">
        <v>2</v>
      </c>
      <c r="T17" s="387">
        <v>20</v>
      </c>
      <c r="U17" s="196"/>
      <c r="V17" s="179">
        <v>200</v>
      </c>
      <c r="W17" s="621">
        <v>2300</v>
      </c>
      <c r="X17" s="373">
        <v>1500</v>
      </c>
      <c r="Y17" s="594">
        <v>200</v>
      </c>
      <c r="Z17" s="594">
        <v>100</v>
      </c>
      <c r="AA17" s="594">
        <v>100</v>
      </c>
      <c r="AB17" s="594">
        <v>100</v>
      </c>
      <c r="AC17" s="594">
        <v>100</v>
      </c>
      <c r="AD17" s="594">
        <v>200</v>
      </c>
      <c r="AE17" s="373"/>
      <c r="AF17" s="179">
        <v>200</v>
      </c>
      <c r="AG17" s="594">
        <v>0</v>
      </c>
      <c r="AH17" s="594">
        <f t="shared" si="0"/>
        <v>0</v>
      </c>
      <c r="AI17" s="594">
        <f t="shared" si="1"/>
        <v>20</v>
      </c>
      <c r="AJ17" s="594">
        <v>0</v>
      </c>
      <c r="AK17" s="594">
        <v>0</v>
      </c>
      <c r="AL17" s="594">
        <v>0</v>
      </c>
      <c r="AM17" s="623">
        <f t="shared" si="4"/>
        <v>2520</v>
      </c>
      <c r="AN17" s="594">
        <f t="shared" si="2"/>
        <v>0</v>
      </c>
      <c r="AO17" s="373">
        <f t="shared" si="8"/>
        <v>0</v>
      </c>
      <c r="AP17" s="594">
        <f t="shared" si="5"/>
        <v>0</v>
      </c>
      <c r="AQ17" s="594">
        <v>0</v>
      </c>
      <c r="AR17" s="594">
        <v>0</v>
      </c>
      <c r="AS17" s="373">
        <f t="shared" si="6"/>
        <v>0</v>
      </c>
      <c r="AT17" s="623">
        <f t="shared" si="7"/>
        <v>2520</v>
      </c>
      <c r="AU17" s="594"/>
      <c r="AV17" s="445" t="s">
        <v>72</v>
      </c>
    </row>
    <row r="18" ht="26" customHeight="1" spans="1:48">
      <c r="A18" s="594">
        <f t="shared" si="9"/>
        <v>16</v>
      </c>
      <c r="B18" s="611" t="s">
        <v>364</v>
      </c>
      <c r="C18" s="612" t="s">
        <v>341</v>
      </c>
      <c r="D18" s="613">
        <v>44976</v>
      </c>
      <c r="E18" s="387" t="s">
        <v>53</v>
      </c>
      <c r="F18" s="179">
        <v>31</v>
      </c>
      <c r="G18" s="387">
        <v>0</v>
      </c>
      <c r="H18" s="387">
        <v>0</v>
      </c>
      <c r="I18" s="387">
        <v>0</v>
      </c>
      <c r="J18" s="387">
        <v>0</v>
      </c>
      <c r="K18" s="387">
        <v>0</v>
      </c>
      <c r="L18" s="387">
        <v>0</v>
      </c>
      <c r="M18" s="387">
        <v>0</v>
      </c>
      <c r="N18" s="387">
        <v>0</v>
      </c>
      <c r="O18" s="387">
        <v>0</v>
      </c>
      <c r="P18" s="387">
        <v>0</v>
      </c>
      <c r="Q18" s="445" t="s">
        <v>54</v>
      </c>
      <c r="R18" s="387">
        <v>10</v>
      </c>
      <c r="S18" s="387">
        <v>4</v>
      </c>
      <c r="T18" s="387">
        <v>40</v>
      </c>
      <c r="U18" s="196"/>
      <c r="V18" s="179">
        <v>200</v>
      </c>
      <c r="W18" s="621">
        <v>2200</v>
      </c>
      <c r="X18" s="373">
        <v>1400</v>
      </c>
      <c r="Y18" s="594">
        <v>200</v>
      </c>
      <c r="Z18" s="594">
        <v>100</v>
      </c>
      <c r="AA18" s="594">
        <v>100</v>
      </c>
      <c r="AB18" s="594">
        <v>100</v>
      </c>
      <c r="AC18" s="594">
        <v>100</v>
      </c>
      <c r="AD18" s="594">
        <v>200</v>
      </c>
      <c r="AE18" s="373"/>
      <c r="AF18" s="179">
        <v>200</v>
      </c>
      <c r="AG18" s="594">
        <v>0</v>
      </c>
      <c r="AH18" s="594">
        <f t="shared" si="0"/>
        <v>0</v>
      </c>
      <c r="AI18" s="594">
        <f t="shared" si="1"/>
        <v>40</v>
      </c>
      <c r="AJ18" s="594">
        <v>0</v>
      </c>
      <c r="AK18" s="594">
        <v>0</v>
      </c>
      <c r="AL18" s="594">
        <v>0</v>
      </c>
      <c r="AM18" s="623">
        <f t="shared" si="4"/>
        <v>2440</v>
      </c>
      <c r="AN18" s="594">
        <f t="shared" si="2"/>
        <v>0</v>
      </c>
      <c r="AO18" s="373">
        <f t="shared" si="8"/>
        <v>0</v>
      </c>
      <c r="AP18" s="594">
        <f t="shared" si="5"/>
        <v>0</v>
      </c>
      <c r="AQ18" s="594">
        <v>0</v>
      </c>
      <c r="AR18" s="594">
        <v>0</v>
      </c>
      <c r="AS18" s="373">
        <f t="shared" si="6"/>
        <v>0</v>
      </c>
      <c r="AT18" s="623">
        <f t="shared" si="7"/>
        <v>2440</v>
      </c>
      <c r="AU18" s="594"/>
      <c r="AV18" s="445" t="s">
        <v>72</v>
      </c>
    </row>
    <row r="19" ht="26" customHeight="1" spans="1:48">
      <c r="A19" s="594">
        <f t="shared" si="9"/>
        <v>17</v>
      </c>
      <c r="B19" s="611" t="s">
        <v>1930</v>
      </c>
      <c r="C19" s="612" t="s">
        <v>341</v>
      </c>
      <c r="D19" s="613">
        <v>44860</v>
      </c>
      <c r="E19" s="387" t="s">
        <v>53</v>
      </c>
      <c r="F19" s="179">
        <v>31</v>
      </c>
      <c r="G19" s="387">
        <v>0</v>
      </c>
      <c r="H19" s="387">
        <v>0</v>
      </c>
      <c r="I19" s="387">
        <v>0</v>
      </c>
      <c r="J19" s="387">
        <v>0</v>
      </c>
      <c r="K19" s="387">
        <v>0</v>
      </c>
      <c r="L19" s="387">
        <v>0</v>
      </c>
      <c r="M19" s="387">
        <v>0</v>
      </c>
      <c r="N19" s="387">
        <v>0</v>
      </c>
      <c r="O19" s="387">
        <v>0</v>
      </c>
      <c r="P19" s="387">
        <v>0</v>
      </c>
      <c r="Q19" s="445" t="s">
        <v>54</v>
      </c>
      <c r="R19" s="387">
        <v>10</v>
      </c>
      <c r="S19" s="387">
        <v>7</v>
      </c>
      <c r="T19" s="387">
        <v>70</v>
      </c>
      <c r="U19" s="620"/>
      <c r="V19" s="179">
        <v>200</v>
      </c>
      <c r="W19" s="621">
        <v>2200</v>
      </c>
      <c r="X19" s="373">
        <v>1400</v>
      </c>
      <c r="Y19" s="594">
        <v>200</v>
      </c>
      <c r="Z19" s="594">
        <v>100</v>
      </c>
      <c r="AA19" s="594">
        <v>100</v>
      </c>
      <c r="AB19" s="594">
        <v>100</v>
      </c>
      <c r="AC19" s="594">
        <v>100</v>
      </c>
      <c r="AD19" s="594">
        <v>200</v>
      </c>
      <c r="AE19" s="373"/>
      <c r="AF19" s="179">
        <v>200</v>
      </c>
      <c r="AG19" s="594">
        <v>0</v>
      </c>
      <c r="AH19" s="594">
        <f t="shared" si="0"/>
        <v>0</v>
      </c>
      <c r="AI19" s="594">
        <f t="shared" si="1"/>
        <v>70</v>
      </c>
      <c r="AJ19" s="594">
        <v>0</v>
      </c>
      <c r="AK19" s="594">
        <v>0</v>
      </c>
      <c r="AL19" s="594">
        <v>0</v>
      </c>
      <c r="AM19" s="623">
        <f t="shared" si="4"/>
        <v>2470</v>
      </c>
      <c r="AN19" s="594">
        <f t="shared" si="2"/>
        <v>0</v>
      </c>
      <c r="AO19" s="373">
        <f t="shared" si="8"/>
        <v>0</v>
      </c>
      <c r="AP19" s="594">
        <f t="shared" si="5"/>
        <v>0</v>
      </c>
      <c r="AQ19" s="594">
        <v>0</v>
      </c>
      <c r="AR19" s="594">
        <v>0</v>
      </c>
      <c r="AS19" s="373">
        <f t="shared" si="6"/>
        <v>0</v>
      </c>
      <c r="AT19" s="623">
        <f t="shared" si="7"/>
        <v>2470</v>
      </c>
      <c r="AU19" s="594"/>
      <c r="AV19" s="445" t="s">
        <v>72</v>
      </c>
    </row>
    <row r="20" ht="26" customHeight="1" spans="1:48">
      <c r="A20" s="594">
        <f t="shared" si="9"/>
        <v>18</v>
      </c>
      <c r="B20" s="611" t="s">
        <v>1931</v>
      </c>
      <c r="C20" s="612" t="s">
        <v>341</v>
      </c>
      <c r="D20" s="613">
        <v>44982</v>
      </c>
      <c r="E20" s="387" t="s">
        <v>53</v>
      </c>
      <c r="F20" s="179">
        <v>31</v>
      </c>
      <c r="G20" s="387">
        <v>0</v>
      </c>
      <c r="H20" s="387">
        <v>0</v>
      </c>
      <c r="I20" s="387">
        <v>9</v>
      </c>
      <c r="J20" s="387">
        <v>0</v>
      </c>
      <c r="K20" s="387">
        <v>0</v>
      </c>
      <c r="L20" s="387">
        <v>0</v>
      </c>
      <c r="M20" s="387">
        <v>0</v>
      </c>
      <c r="N20" s="387">
        <v>0</v>
      </c>
      <c r="O20" s="387">
        <v>0</v>
      </c>
      <c r="P20" s="387">
        <v>0</v>
      </c>
      <c r="Q20" s="445" t="s">
        <v>1932</v>
      </c>
      <c r="R20" s="387">
        <v>10</v>
      </c>
      <c r="S20" s="387">
        <v>27</v>
      </c>
      <c r="T20" s="387">
        <v>270</v>
      </c>
      <c r="U20" s="620"/>
      <c r="V20" s="179">
        <v>200</v>
      </c>
      <c r="W20" s="621">
        <v>2200</v>
      </c>
      <c r="X20" s="373">
        <v>1400</v>
      </c>
      <c r="Y20" s="594">
        <v>200</v>
      </c>
      <c r="Z20" s="594">
        <v>100</v>
      </c>
      <c r="AA20" s="594">
        <v>100</v>
      </c>
      <c r="AB20" s="594">
        <v>100</v>
      </c>
      <c r="AC20" s="594">
        <v>100</v>
      </c>
      <c r="AD20" s="594">
        <v>200</v>
      </c>
      <c r="AE20" s="373"/>
      <c r="AF20" s="179">
        <v>200</v>
      </c>
      <c r="AG20" s="594">
        <v>0</v>
      </c>
      <c r="AH20" s="594">
        <f t="shared" si="0"/>
        <v>0</v>
      </c>
      <c r="AI20" s="594">
        <f t="shared" si="1"/>
        <v>270</v>
      </c>
      <c r="AJ20" s="594">
        <v>0</v>
      </c>
      <c r="AK20" s="594">
        <v>0</v>
      </c>
      <c r="AL20" s="594">
        <v>0</v>
      </c>
      <c r="AM20" s="623">
        <f t="shared" si="4"/>
        <v>2670</v>
      </c>
      <c r="AN20" s="594">
        <f t="shared" si="2"/>
        <v>9</v>
      </c>
      <c r="AO20" s="373">
        <f t="shared" si="8"/>
        <v>638.709677419355</v>
      </c>
      <c r="AP20" s="594">
        <f t="shared" si="5"/>
        <v>0</v>
      </c>
      <c r="AQ20" s="594">
        <v>0</v>
      </c>
      <c r="AR20" s="594">
        <v>0</v>
      </c>
      <c r="AS20" s="373">
        <f t="shared" si="6"/>
        <v>638.709677419355</v>
      </c>
      <c r="AT20" s="623">
        <f t="shared" si="7"/>
        <v>2031.29032258065</v>
      </c>
      <c r="AU20" s="594"/>
      <c r="AV20" s="445" t="s">
        <v>1933</v>
      </c>
    </row>
    <row r="21" ht="26" customHeight="1" spans="1:48">
      <c r="A21" s="594">
        <f t="shared" si="9"/>
        <v>19</v>
      </c>
      <c r="B21" s="611" t="s">
        <v>1934</v>
      </c>
      <c r="C21" s="612" t="s">
        <v>341</v>
      </c>
      <c r="D21" s="613">
        <v>44860</v>
      </c>
      <c r="E21" s="387" t="s">
        <v>53</v>
      </c>
      <c r="F21" s="179">
        <v>31</v>
      </c>
      <c r="G21" s="387">
        <v>0</v>
      </c>
      <c r="H21" s="387">
        <v>0</v>
      </c>
      <c r="I21" s="387">
        <v>0</v>
      </c>
      <c r="J21" s="387">
        <v>0</v>
      </c>
      <c r="K21" s="387">
        <v>0</v>
      </c>
      <c r="L21" s="387">
        <v>30</v>
      </c>
      <c r="M21" s="387">
        <v>0</v>
      </c>
      <c r="N21" s="387">
        <v>0</v>
      </c>
      <c r="O21" s="387">
        <v>0</v>
      </c>
      <c r="P21" s="387">
        <v>0</v>
      </c>
      <c r="Q21" s="445" t="s">
        <v>54</v>
      </c>
      <c r="R21" s="387">
        <v>10</v>
      </c>
      <c r="S21" s="387">
        <v>4</v>
      </c>
      <c r="T21" s="387">
        <v>40</v>
      </c>
      <c r="U21" s="620"/>
      <c r="V21" s="179">
        <v>200</v>
      </c>
      <c r="W21" s="621">
        <v>2200</v>
      </c>
      <c r="X21" s="373">
        <v>1400</v>
      </c>
      <c r="Y21" s="594">
        <v>200</v>
      </c>
      <c r="Z21" s="594">
        <v>100</v>
      </c>
      <c r="AA21" s="594">
        <v>100</v>
      </c>
      <c r="AB21" s="594">
        <v>100</v>
      </c>
      <c r="AC21" s="594">
        <v>100</v>
      </c>
      <c r="AD21" s="594">
        <v>200</v>
      </c>
      <c r="AE21" s="373"/>
      <c r="AF21" s="179">
        <v>200</v>
      </c>
      <c r="AG21" s="594">
        <v>0</v>
      </c>
      <c r="AH21" s="594">
        <f t="shared" si="0"/>
        <v>30</v>
      </c>
      <c r="AI21" s="594">
        <f t="shared" si="1"/>
        <v>40</v>
      </c>
      <c r="AJ21" s="594">
        <v>0</v>
      </c>
      <c r="AK21" s="594">
        <v>0</v>
      </c>
      <c r="AL21" s="594">
        <v>0</v>
      </c>
      <c r="AM21" s="623">
        <f t="shared" si="4"/>
        <v>2470</v>
      </c>
      <c r="AN21" s="594">
        <f t="shared" si="2"/>
        <v>0</v>
      </c>
      <c r="AO21" s="373">
        <f t="shared" ref="AO21:AO30" si="10">W21/F21*AN21</f>
        <v>0</v>
      </c>
      <c r="AP21" s="594">
        <f t="shared" si="5"/>
        <v>0</v>
      </c>
      <c r="AQ21" s="594">
        <v>0</v>
      </c>
      <c r="AR21" s="594">
        <v>0</v>
      </c>
      <c r="AS21" s="373">
        <f t="shared" ref="AS21:AS30" si="11">AO21+AR21+AP21+AQ21</f>
        <v>0</v>
      </c>
      <c r="AT21" s="623">
        <f t="shared" si="7"/>
        <v>2470</v>
      </c>
      <c r="AU21" s="594"/>
      <c r="AV21" s="445" t="s">
        <v>72</v>
      </c>
    </row>
    <row r="22" ht="26" customHeight="1" spans="1:48">
      <c r="A22" s="594">
        <f t="shared" si="9"/>
        <v>20</v>
      </c>
      <c r="B22" s="611" t="s">
        <v>1935</v>
      </c>
      <c r="C22" s="612" t="s">
        <v>341</v>
      </c>
      <c r="D22" s="613">
        <v>44860</v>
      </c>
      <c r="E22" s="387" t="s">
        <v>53</v>
      </c>
      <c r="F22" s="179">
        <v>31</v>
      </c>
      <c r="G22" s="387">
        <v>0</v>
      </c>
      <c r="H22" s="387">
        <v>0</v>
      </c>
      <c r="I22" s="387">
        <v>0</v>
      </c>
      <c r="J22" s="387">
        <v>0</v>
      </c>
      <c r="K22" s="387">
        <v>0</v>
      </c>
      <c r="L22" s="387">
        <v>0</v>
      </c>
      <c r="M22" s="387">
        <v>0</v>
      </c>
      <c r="N22" s="387">
        <v>0</v>
      </c>
      <c r="O22" s="387">
        <v>0</v>
      </c>
      <c r="P22" s="387">
        <v>0</v>
      </c>
      <c r="Q22" s="445" t="s">
        <v>54</v>
      </c>
      <c r="R22" s="387">
        <v>10</v>
      </c>
      <c r="S22" s="387">
        <v>65</v>
      </c>
      <c r="T22" s="387">
        <v>650</v>
      </c>
      <c r="U22" s="196"/>
      <c r="V22" s="179">
        <v>200</v>
      </c>
      <c r="W22" s="621">
        <v>2300</v>
      </c>
      <c r="X22" s="373">
        <v>1500</v>
      </c>
      <c r="Y22" s="594">
        <v>200</v>
      </c>
      <c r="Z22" s="594">
        <v>100</v>
      </c>
      <c r="AA22" s="594">
        <v>100</v>
      </c>
      <c r="AB22" s="594">
        <v>100</v>
      </c>
      <c r="AC22" s="594">
        <v>100</v>
      </c>
      <c r="AD22" s="594">
        <v>200</v>
      </c>
      <c r="AE22" s="373"/>
      <c r="AF22" s="179">
        <v>200</v>
      </c>
      <c r="AG22" s="594">
        <v>0</v>
      </c>
      <c r="AH22" s="594">
        <f t="shared" si="0"/>
        <v>0</v>
      </c>
      <c r="AI22" s="594">
        <f t="shared" si="1"/>
        <v>650</v>
      </c>
      <c r="AJ22" s="594">
        <v>0</v>
      </c>
      <c r="AK22" s="594">
        <v>0</v>
      </c>
      <c r="AL22" s="594">
        <v>0</v>
      </c>
      <c r="AM22" s="623">
        <f t="shared" si="4"/>
        <v>3150</v>
      </c>
      <c r="AN22" s="594">
        <f t="shared" si="2"/>
        <v>0</v>
      </c>
      <c r="AO22" s="373">
        <f t="shared" si="10"/>
        <v>0</v>
      </c>
      <c r="AP22" s="594">
        <f t="shared" si="5"/>
        <v>0</v>
      </c>
      <c r="AQ22" s="594">
        <v>0</v>
      </c>
      <c r="AR22" s="594">
        <v>0</v>
      </c>
      <c r="AS22" s="373">
        <f t="shared" si="11"/>
        <v>0</v>
      </c>
      <c r="AT22" s="623">
        <f t="shared" si="7"/>
        <v>3150</v>
      </c>
      <c r="AU22" s="594"/>
      <c r="AV22" s="445" t="s">
        <v>72</v>
      </c>
    </row>
    <row r="23" ht="26" customHeight="1" spans="1:48">
      <c r="A23" s="594">
        <f t="shared" si="9"/>
        <v>21</v>
      </c>
      <c r="B23" s="611" t="s">
        <v>1936</v>
      </c>
      <c r="C23" s="612" t="s">
        <v>341</v>
      </c>
      <c r="D23" s="615">
        <v>45080</v>
      </c>
      <c r="E23" s="387" t="s">
        <v>53</v>
      </c>
      <c r="F23" s="179">
        <v>31</v>
      </c>
      <c r="G23" s="387">
        <v>0</v>
      </c>
      <c r="H23" s="387">
        <v>0</v>
      </c>
      <c r="I23" s="387">
        <v>0</v>
      </c>
      <c r="J23" s="387">
        <v>0</v>
      </c>
      <c r="K23" s="387">
        <v>0</v>
      </c>
      <c r="L23" s="387">
        <v>30</v>
      </c>
      <c r="M23" s="387">
        <v>0</v>
      </c>
      <c r="N23" s="387">
        <v>0</v>
      </c>
      <c r="O23" s="387">
        <v>0</v>
      </c>
      <c r="P23" s="387">
        <v>0</v>
      </c>
      <c r="Q23" s="445" t="s">
        <v>54</v>
      </c>
      <c r="R23" s="387">
        <v>10</v>
      </c>
      <c r="S23" s="387">
        <v>7</v>
      </c>
      <c r="T23" s="387">
        <v>70</v>
      </c>
      <c r="U23" s="196"/>
      <c r="V23" s="179">
        <v>200</v>
      </c>
      <c r="W23" s="621">
        <v>2300</v>
      </c>
      <c r="X23" s="373">
        <v>1500</v>
      </c>
      <c r="Y23" s="594">
        <v>200</v>
      </c>
      <c r="Z23" s="594">
        <v>100</v>
      </c>
      <c r="AA23" s="594">
        <v>100</v>
      </c>
      <c r="AB23" s="594">
        <v>100</v>
      </c>
      <c r="AC23" s="594">
        <v>100</v>
      </c>
      <c r="AD23" s="594">
        <v>200</v>
      </c>
      <c r="AE23" s="373"/>
      <c r="AF23" s="179">
        <v>200</v>
      </c>
      <c r="AG23" s="594">
        <v>0</v>
      </c>
      <c r="AH23" s="594">
        <f t="shared" si="0"/>
        <v>30</v>
      </c>
      <c r="AI23" s="594">
        <f t="shared" si="1"/>
        <v>70</v>
      </c>
      <c r="AJ23" s="594">
        <v>0</v>
      </c>
      <c r="AK23" s="594">
        <v>0</v>
      </c>
      <c r="AL23" s="594">
        <v>0</v>
      </c>
      <c r="AM23" s="623">
        <f t="shared" si="4"/>
        <v>2600</v>
      </c>
      <c r="AN23" s="594">
        <f t="shared" si="2"/>
        <v>0</v>
      </c>
      <c r="AO23" s="373">
        <f t="shared" si="10"/>
        <v>0</v>
      </c>
      <c r="AP23" s="594">
        <f t="shared" si="5"/>
        <v>0</v>
      </c>
      <c r="AQ23" s="594">
        <v>0</v>
      </c>
      <c r="AR23" s="594">
        <v>0</v>
      </c>
      <c r="AS23" s="373">
        <f t="shared" si="11"/>
        <v>0</v>
      </c>
      <c r="AT23" s="623">
        <f t="shared" si="7"/>
        <v>2600</v>
      </c>
      <c r="AU23" s="594"/>
      <c r="AV23" s="445" t="s">
        <v>72</v>
      </c>
    </row>
    <row r="24" ht="26" customHeight="1" spans="1:48">
      <c r="A24" s="594">
        <f t="shared" si="9"/>
        <v>22</v>
      </c>
      <c r="B24" s="611" t="s">
        <v>1937</v>
      </c>
      <c r="C24" s="612" t="s">
        <v>341</v>
      </c>
      <c r="D24" s="613">
        <v>44977</v>
      </c>
      <c r="E24" s="387" t="s">
        <v>53</v>
      </c>
      <c r="F24" s="179">
        <v>31</v>
      </c>
      <c r="G24" s="387">
        <v>0</v>
      </c>
      <c r="H24" s="387">
        <v>0</v>
      </c>
      <c r="I24" s="387">
        <v>0</v>
      </c>
      <c r="J24" s="387">
        <v>0</v>
      </c>
      <c r="K24" s="387">
        <v>0</v>
      </c>
      <c r="L24" s="387">
        <v>30</v>
      </c>
      <c r="M24" s="387">
        <v>0</v>
      </c>
      <c r="N24" s="387">
        <v>0</v>
      </c>
      <c r="O24" s="387">
        <v>0</v>
      </c>
      <c r="P24" s="387">
        <v>0</v>
      </c>
      <c r="Q24" s="445" t="s">
        <v>54</v>
      </c>
      <c r="R24" s="387">
        <v>10</v>
      </c>
      <c r="S24" s="387">
        <v>17</v>
      </c>
      <c r="T24" s="387">
        <v>170</v>
      </c>
      <c r="U24" s="620"/>
      <c r="V24" s="179">
        <v>200</v>
      </c>
      <c r="W24" s="621">
        <v>2300</v>
      </c>
      <c r="X24" s="373">
        <v>1500</v>
      </c>
      <c r="Y24" s="594">
        <v>200</v>
      </c>
      <c r="Z24" s="594">
        <v>100</v>
      </c>
      <c r="AA24" s="594">
        <v>100</v>
      </c>
      <c r="AB24" s="594">
        <v>100</v>
      </c>
      <c r="AC24" s="594">
        <v>100</v>
      </c>
      <c r="AD24" s="594">
        <v>200</v>
      </c>
      <c r="AE24" s="373"/>
      <c r="AF24" s="179">
        <v>200</v>
      </c>
      <c r="AG24" s="594">
        <v>0</v>
      </c>
      <c r="AH24" s="594">
        <f t="shared" si="0"/>
        <v>30</v>
      </c>
      <c r="AI24" s="594">
        <f t="shared" si="1"/>
        <v>170</v>
      </c>
      <c r="AJ24" s="594">
        <v>0</v>
      </c>
      <c r="AK24" s="594">
        <v>0</v>
      </c>
      <c r="AL24" s="594">
        <v>0</v>
      </c>
      <c r="AM24" s="623">
        <f t="shared" si="4"/>
        <v>2700</v>
      </c>
      <c r="AN24" s="594">
        <f t="shared" si="2"/>
        <v>0</v>
      </c>
      <c r="AO24" s="373">
        <f t="shared" si="10"/>
        <v>0</v>
      </c>
      <c r="AP24" s="594">
        <f t="shared" si="5"/>
        <v>0</v>
      </c>
      <c r="AQ24" s="594">
        <v>0</v>
      </c>
      <c r="AR24" s="594">
        <v>0</v>
      </c>
      <c r="AS24" s="373">
        <f t="shared" si="11"/>
        <v>0</v>
      </c>
      <c r="AT24" s="623">
        <f t="shared" si="7"/>
        <v>2700</v>
      </c>
      <c r="AU24" s="594"/>
      <c r="AV24" s="445" t="s">
        <v>72</v>
      </c>
    </row>
    <row r="25" ht="26" customHeight="1" spans="1:48">
      <c r="A25" s="594">
        <f t="shared" si="9"/>
        <v>23</v>
      </c>
      <c r="B25" s="611" t="s">
        <v>1938</v>
      </c>
      <c r="C25" s="612" t="s">
        <v>341</v>
      </c>
      <c r="D25" s="613">
        <v>45167</v>
      </c>
      <c r="E25" s="387" t="s">
        <v>53</v>
      </c>
      <c r="F25" s="179">
        <v>31</v>
      </c>
      <c r="G25" s="387">
        <v>0</v>
      </c>
      <c r="H25" s="387">
        <v>0</v>
      </c>
      <c r="I25" s="387">
        <v>0</v>
      </c>
      <c r="J25" s="387">
        <v>0</v>
      </c>
      <c r="K25" s="387">
        <v>0</v>
      </c>
      <c r="L25" s="387">
        <v>30</v>
      </c>
      <c r="M25" s="387">
        <v>0</v>
      </c>
      <c r="N25" s="387">
        <v>0</v>
      </c>
      <c r="O25" s="387">
        <v>0</v>
      </c>
      <c r="P25" s="387">
        <v>0</v>
      </c>
      <c r="Q25" s="445" t="s">
        <v>54</v>
      </c>
      <c r="R25" s="387">
        <v>10</v>
      </c>
      <c r="S25" s="387">
        <v>7</v>
      </c>
      <c r="T25" s="387">
        <v>70</v>
      </c>
      <c r="U25" s="620"/>
      <c r="V25" s="179">
        <v>200</v>
      </c>
      <c r="W25" s="621">
        <v>2300</v>
      </c>
      <c r="X25" s="373">
        <v>1500</v>
      </c>
      <c r="Y25" s="594">
        <v>200</v>
      </c>
      <c r="Z25" s="594">
        <v>100</v>
      </c>
      <c r="AA25" s="594">
        <v>100</v>
      </c>
      <c r="AB25" s="594">
        <v>100</v>
      </c>
      <c r="AC25" s="594">
        <v>100</v>
      </c>
      <c r="AD25" s="594">
        <v>200</v>
      </c>
      <c r="AE25" s="373"/>
      <c r="AF25" s="179">
        <v>200</v>
      </c>
      <c r="AG25" s="594">
        <v>0</v>
      </c>
      <c r="AH25" s="594">
        <f t="shared" si="0"/>
        <v>30</v>
      </c>
      <c r="AI25" s="594">
        <f t="shared" si="1"/>
        <v>70</v>
      </c>
      <c r="AJ25" s="594">
        <v>0</v>
      </c>
      <c r="AK25" s="594">
        <v>0</v>
      </c>
      <c r="AL25" s="594">
        <v>0</v>
      </c>
      <c r="AM25" s="623">
        <f t="shared" si="4"/>
        <v>2600</v>
      </c>
      <c r="AN25" s="594">
        <f t="shared" si="2"/>
        <v>0</v>
      </c>
      <c r="AO25" s="373">
        <f t="shared" si="10"/>
        <v>0</v>
      </c>
      <c r="AP25" s="594">
        <f t="shared" si="5"/>
        <v>0</v>
      </c>
      <c r="AQ25" s="594">
        <v>0</v>
      </c>
      <c r="AR25" s="594">
        <v>0</v>
      </c>
      <c r="AS25" s="373">
        <f t="shared" si="11"/>
        <v>0</v>
      </c>
      <c r="AT25" s="623">
        <f t="shared" si="7"/>
        <v>2600</v>
      </c>
      <c r="AU25" s="594"/>
      <c r="AV25" s="445" t="s">
        <v>72</v>
      </c>
    </row>
    <row r="26" ht="26" customHeight="1" spans="1:48">
      <c r="A26" s="594">
        <f t="shared" si="9"/>
        <v>24</v>
      </c>
      <c r="B26" s="611" t="s">
        <v>1939</v>
      </c>
      <c r="C26" s="612" t="s">
        <v>341</v>
      </c>
      <c r="D26" s="613">
        <v>45265</v>
      </c>
      <c r="E26" s="387" t="s">
        <v>53</v>
      </c>
      <c r="F26" s="179">
        <v>31</v>
      </c>
      <c r="G26" s="387">
        <v>0</v>
      </c>
      <c r="H26" s="387">
        <v>0</v>
      </c>
      <c r="I26" s="387">
        <v>0</v>
      </c>
      <c r="J26" s="387">
        <v>0</v>
      </c>
      <c r="K26" s="387">
        <v>0</v>
      </c>
      <c r="L26" s="387">
        <v>30</v>
      </c>
      <c r="M26" s="387">
        <v>0</v>
      </c>
      <c r="N26" s="387">
        <v>0</v>
      </c>
      <c r="O26" s="387">
        <v>0</v>
      </c>
      <c r="P26" s="387">
        <v>0</v>
      </c>
      <c r="Q26" s="445" t="s">
        <v>54</v>
      </c>
      <c r="R26" s="387">
        <v>10</v>
      </c>
      <c r="S26" s="387">
        <v>3</v>
      </c>
      <c r="T26" s="387">
        <v>30</v>
      </c>
      <c r="U26" s="196"/>
      <c r="V26" s="179">
        <v>200</v>
      </c>
      <c r="W26" s="621">
        <v>2200</v>
      </c>
      <c r="X26" s="373">
        <v>1400</v>
      </c>
      <c r="Y26" s="594">
        <v>200</v>
      </c>
      <c r="Z26" s="594">
        <v>100</v>
      </c>
      <c r="AA26" s="594">
        <v>100</v>
      </c>
      <c r="AB26" s="594">
        <v>100</v>
      </c>
      <c r="AC26" s="594">
        <v>100</v>
      </c>
      <c r="AD26" s="594">
        <v>200</v>
      </c>
      <c r="AE26" s="373"/>
      <c r="AF26" s="179">
        <v>200</v>
      </c>
      <c r="AG26" s="594">
        <v>0</v>
      </c>
      <c r="AH26" s="594">
        <f t="shared" si="0"/>
        <v>30</v>
      </c>
      <c r="AI26" s="594">
        <f t="shared" si="1"/>
        <v>30</v>
      </c>
      <c r="AJ26" s="594">
        <v>0</v>
      </c>
      <c r="AK26" s="594">
        <v>0</v>
      </c>
      <c r="AL26" s="594">
        <v>0</v>
      </c>
      <c r="AM26" s="623">
        <f t="shared" si="4"/>
        <v>2460</v>
      </c>
      <c r="AN26" s="594">
        <f t="shared" si="2"/>
        <v>0</v>
      </c>
      <c r="AO26" s="373">
        <f t="shared" si="10"/>
        <v>0</v>
      </c>
      <c r="AP26" s="594">
        <f t="shared" si="5"/>
        <v>0</v>
      </c>
      <c r="AQ26" s="594">
        <v>0</v>
      </c>
      <c r="AR26" s="594">
        <v>0</v>
      </c>
      <c r="AS26" s="373">
        <f t="shared" si="11"/>
        <v>0</v>
      </c>
      <c r="AT26" s="623">
        <f t="shared" si="7"/>
        <v>2460</v>
      </c>
      <c r="AU26" s="594"/>
      <c r="AV26" s="445" t="s">
        <v>72</v>
      </c>
    </row>
    <row r="27" ht="26" customHeight="1" spans="1:48">
      <c r="A27" s="594">
        <f t="shared" si="9"/>
        <v>25</v>
      </c>
      <c r="B27" s="611" t="s">
        <v>1940</v>
      </c>
      <c r="C27" s="612" t="s">
        <v>341</v>
      </c>
      <c r="D27" s="613">
        <v>45261</v>
      </c>
      <c r="E27" s="387" t="s">
        <v>53</v>
      </c>
      <c r="F27" s="179">
        <v>31</v>
      </c>
      <c r="G27" s="387">
        <v>0</v>
      </c>
      <c r="H27" s="387">
        <v>0</v>
      </c>
      <c r="I27" s="387">
        <v>0</v>
      </c>
      <c r="J27" s="387">
        <v>0</v>
      </c>
      <c r="K27" s="387">
        <v>0</v>
      </c>
      <c r="L27" s="387">
        <v>30</v>
      </c>
      <c r="M27" s="387">
        <v>0</v>
      </c>
      <c r="N27" s="387">
        <v>0</v>
      </c>
      <c r="O27" s="387">
        <v>0</v>
      </c>
      <c r="P27" s="387">
        <v>0</v>
      </c>
      <c r="Q27" s="445" t="s">
        <v>54</v>
      </c>
      <c r="R27" s="387">
        <v>10</v>
      </c>
      <c r="S27" s="387">
        <v>19</v>
      </c>
      <c r="T27" s="387">
        <v>190</v>
      </c>
      <c r="U27" s="620"/>
      <c r="V27" s="179">
        <v>200</v>
      </c>
      <c r="W27" s="621">
        <v>2300</v>
      </c>
      <c r="X27" s="373">
        <v>1500</v>
      </c>
      <c r="Y27" s="594">
        <v>200</v>
      </c>
      <c r="Z27" s="594">
        <v>100</v>
      </c>
      <c r="AA27" s="594">
        <v>100</v>
      </c>
      <c r="AB27" s="594">
        <v>100</v>
      </c>
      <c r="AC27" s="594">
        <v>100</v>
      </c>
      <c r="AD27" s="594">
        <v>200</v>
      </c>
      <c r="AE27" s="373"/>
      <c r="AF27" s="179">
        <v>200</v>
      </c>
      <c r="AG27" s="594">
        <v>0</v>
      </c>
      <c r="AH27" s="594">
        <f t="shared" si="0"/>
        <v>30</v>
      </c>
      <c r="AI27" s="594">
        <f t="shared" si="1"/>
        <v>190</v>
      </c>
      <c r="AJ27" s="594">
        <v>0</v>
      </c>
      <c r="AK27" s="594">
        <v>0</v>
      </c>
      <c r="AL27" s="594">
        <v>0</v>
      </c>
      <c r="AM27" s="623">
        <f t="shared" si="4"/>
        <v>2720</v>
      </c>
      <c r="AN27" s="594">
        <f t="shared" si="2"/>
        <v>0</v>
      </c>
      <c r="AO27" s="373">
        <f t="shared" si="10"/>
        <v>0</v>
      </c>
      <c r="AP27" s="594">
        <f t="shared" si="5"/>
        <v>0</v>
      </c>
      <c r="AQ27" s="594">
        <v>0</v>
      </c>
      <c r="AR27" s="594">
        <v>0</v>
      </c>
      <c r="AS27" s="373">
        <f t="shared" si="11"/>
        <v>0</v>
      </c>
      <c r="AT27" s="623">
        <f t="shared" si="7"/>
        <v>2720</v>
      </c>
      <c r="AU27" s="594"/>
      <c r="AV27" s="445" t="s">
        <v>72</v>
      </c>
    </row>
    <row r="28" customFormat="1" ht="26" customHeight="1" spans="1:48">
      <c r="A28" s="594">
        <f t="shared" si="9"/>
        <v>26</v>
      </c>
      <c r="B28" s="611" t="s">
        <v>1941</v>
      </c>
      <c r="C28" s="612" t="s">
        <v>1917</v>
      </c>
      <c r="D28" s="613">
        <v>45269</v>
      </c>
      <c r="E28" s="387" t="s">
        <v>53</v>
      </c>
      <c r="F28" s="179">
        <v>31</v>
      </c>
      <c r="G28" s="387">
        <v>0</v>
      </c>
      <c r="H28" s="387">
        <v>0</v>
      </c>
      <c r="I28" s="387">
        <v>0</v>
      </c>
      <c r="J28" s="387">
        <v>0</v>
      </c>
      <c r="K28" s="387">
        <v>0</v>
      </c>
      <c r="L28" s="387">
        <v>0</v>
      </c>
      <c r="M28" s="387">
        <v>0</v>
      </c>
      <c r="N28" s="387">
        <v>0</v>
      </c>
      <c r="O28" s="387">
        <v>0</v>
      </c>
      <c r="P28" s="387">
        <v>0</v>
      </c>
      <c r="Q28" s="445" t="s">
        <v>54</v>
      </c>
      <c r="R28" s="387">
        <v>0</v>
      </c>
      <c r="S28" s="387">
        <v>0</v>
      </c>
      <c r="T28" s="387">
        <v>0</v>
      </c>
      <c r="U28" s="620"/>
      <c r="V28" s="179">
        <v>200</v>
      </c>
      <c r="W28" s="621">
        <v>2500</v>
      </c>
      <c r="X28" s="373">
        <v>1700</v>
      </c>
      <c r="Y28" s="594">
        <v>200</v>
      </c>
      <c r="Z28" s="594">
        <v>100</v>
      </c>
      <c r="AA28" s="594">
        <v>100</v>
      </c>
      <c r="AB28" s="594">
        <v>100</v>
      </c>
      <c r="AC28" s="594">
        <v>100</v>
      </c>
      <c r="AD28" s="594">
        <v>200</v>
      </c>
      <c r="AE28" s="373"/>
      <c r="AF28" s="179">
        <v>200</v>
      </c>
      <c r="AG28" s="594">
        <v>0</v>
      </c>
      <c r="AH28" s="594">
        <f t="shared" si="0"/>
        <v>0</v>
      </c>
      <c r="AI28" s="594">
        <f t="shared" si="1"/>
        <v>0</v>
      </c>
      <c r="AJ28" s="594">
        <v>0</v>
      </c>
      <c r="AK28" s="594">
        <v>0</v>
      </c>
      <c r="AL28" s="594">
        <v>0</v>
      </c>
      <c r="AM28" s="623">
        <f t="shared" si="4"/>
        <v>2700</v>
      </c>
      <c r="AN28" s="594">
        <f t="shared" si="2"/>
        <v>0</v>
      </c>
      <c r="AO28" s="373">
        <f t="shared" si="10"/>
        <v>0</v>
      </c>
      <c r="AP28" s="594">
        <f t="shared" si="5"/>
        <v>0</v>
      </c>
      <c r="AQ28" s="594">
        <v>0</v>
      </c>
      <c r="AR28" s="594">
        <v>0</v>
      </c>
      <c r="AS28" s="373">
        <f t="shared" si="11"/>
        <v>0</v>
      </c>
      <c r="AT28" s="623">
        <f t="shared" si="7"/>
        <v>2700</v>
      </c>
      <c r="AU28" s="594"/>
      <c r="AV28" s="445" t="s">
        <v>72</v>
      </c>
    </row>
    <row r="29" s="605" customFormat="1" ht="30" customHeight="1" spans="1:48">
      <c r="A29" s="616"/>
      <c r="B29" s="617"/>
      <c r="C29" s="616"/>
      <c r="D29" s="616"/>
      <c r="E29" s="616"/>
      <c r="F29" s="616"/>
      <c r="G29" s="616"/>
      <c r="H29" s="616"/>
      <c r="I29" s="616"/>
      <c r="J29" s="616"/>
      <c r="K29" s="616"/>
      <c r="L29" s="616"/>
      <c r="M29" s="616"/>
      <c r="N29" s="616"/>
      <c r="O29" s="616"/>
      <c r="P29" s="616"/>
      <c r="Q29" s="616"/>
      <c r="R29" s="616"/>
      <c r="S29" s="616"/>
      <c r="T29" s="616"/>
      <c r="U29" s="616"/>
      <c r="V29" s="616"/>
      <c r="W29" s="616">
        <f t="shared" ref="W29:AF29" si="12">SUM(W3:W28)</f>
        <v>63900</v>
      </c>
      <c r="X29" s="616">
        <f t="shared" si="12"/>
        <v>39200</v>
      </c>
      <c r="Y29" s="616">
        <f t="shared" si="12"/>
        <v>5500</v>
      </c>
      <c r="Z29" s="616">
        <f t="shared" si="12"/>
        <v>3100</v>
      </c>
      <c r="AA29" s="616">
        <f t="shared" si="12"/>
        <v>2800</v>
      </c>
      <c r="AB29" s="616">
        <f t="shared" si="12"/>
        <v>2500</v>
      </c>
      <c r="AC29" s="616">
        <f t="shared" si="12"/>
        <v>2800</v>
      </c>
      <c r="AD29" s="616">
        <f t="shared" si="12"/>
        <v>5700</v>
      </c>
      <c r="AE29" s="616">
        <f t="shared" si="12"/>
        <v>0</v>
      </c>
      <c r="AF29" s="616">
        <f t="shared" si="12"/>
        <v>5000</v>
      </c>
      <c r="AG29" s="616">
        <f t="shared" ref="AG29:AT29" si="13">SUM(AG3:AG28)</f>
        <v>0</v>
      </c>
      <c r="AH29" s="616">
        <f t="shared" si="13"/>
        <v>300</v>
      </c>
      <c r="AI29" s="616">
        <f t="shared" si="13"/>
        <v>4080</v>
      </c>
      <c r="AJ29" s="616">
        <f t="shared" si="13"/>
        <v>0</v>
      </c>
      <c r="AK29" s="616">
        <f t="shared" si="13"/>
        <v>0</v>
      </c>
      <c r="AL29" s="616">
        <f t="shared" si="13"/>
        <v>0</v>
      </c>
      <c r="AM29" s="616">
        <f t="shared" si="13"/>
        <v>70980</v>
      </c>
      <c r="AN29" s="616">
        <f t="shared" si="13"/>
        <v>12</v>
      </c>
      <c r="AO29" s="616">
        <f t="shared" si="13"/>
        <v>851.612903225806</v>
      </c>
      <c r="AP29" s="616">
        <f t="shared" si="13"/>
        <v>0</v>
      </c>
      <c r="AQ29" s="616">
        <f t="shared" si="13"/>
        <v>0</v>
      </c>
      <c r="AR29" s="616">
        <f t="shared" si="13"/>
        <v>0</v>
      </c>
      <c r="AS29" s="616">
        <f t="shared" si="13"/>
        <v>851.612903225806</v>
      </c>
      <c r="AT29" s="616">
        <f t="shared" si="13"/>
        <v>70128.3870967742</v>
      </c>
      <c r="AU29" s="616"/>
      <c r="AV29" s="616"/>
    </row>
    <row r="30" ht="13" customHeight="1"/>
  </sheetData>
  <mergeCells count="1">
    <mergeCell ref="A1:AV1"/>
  </mergeCells>
  <pageMargins left="0.75" right="0.75" top="0.511805555555556" bottom="0.354166666666667" header="0.5" footer="0.5"/>
  <pageSetup paperSize="9" scale="60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W9"/>
  <sheetViews>
    <sheetView workbookViewId="0">
      <selection activeCell="B3" sqref="B3"/>
    </sheetView>
  </sheetViews>
  <sheetFormatPr defaultColWidth="9" defaultRowHeight="13.5"/>
  <cols>
    <col min="1" max="1" width="4.63333333333333" customWidth="1"/>
    <col min="2" max="2" width="9" style="382"/>
    <col min="3" max="4" width="11.8833333333333" hidden="1" customWidth="1"/>
    <col min="5" max="6" width="9" hidden="1" customWidth="1"/>
    <col min="7" max="7" width="5" hidden="1" customWidth="1"/>
    <col min="8" max="12" width="7.25" hidden="1" customWidth="1"/>
    <col min="13" max="13" width="4.88333333333333" hidden="1" customWidth="1"/>
    <col min="14" max="16" width="7.25" hidden="1" customWidth="1"/>
    <col min="17" max="17" width="5" hidden="1" customWidth="1"/>
    <col min="18" max="18" width="12.75" hidden="1" customWidth="1"/>
    <col min="19" max="20" width="7.25" hidden="1" customWidth="1"/>
    <col min="21" max="23" width="9" hidden="1" customWidth="1"/>
    <col min="24" max="24" width="9.13333333333333" customWidth="1"/>
    <col min="25" max="31" width="7.88333333333333" style="338" customWidth="1"/>
    <col min="32" max="32" width="6.13333333333333" style="338" customWidth="1"/>
    <col min="33" max="39" width="7.88333333333333" style="338" customWidth="1"/>
    <col min="40" max="40" width="9" style="338"/>
    <col min="41" max="46" width="6.88333333333333" style="338" customWidth="1"/>
    <col min="47" max="47" width="9.25" style="338"/>
    <col min="48" max="48" width="9" style="338"/>
    <col min="49" max="49" width="14.5" style="339" customWidth="1"/>
  </cols>
  <sheetData>
    <row r="1" ht="24" customHeight="1" spans="1:49">
      <c r="A1" s="340" t="s">
        <v>0</v>
      </c>
      <c r="B1" s="342" t="s">
        <v>1</v>
      </c>
      <c r="C1" s="342"/>
      <c r="D1" s="342" t="s">
        <v>272</v>
      </c>
      <c r="E1" s="342" t="s">
        <v>3</v>
      </c>
      <c r="F1" s="342" t="s">
        <v>4</v>
      </c>
      <c r="G1" s="343" t="s">
        <v>385</v>
      </c>
      <c r="H1" s="343" t="s">
        <v>40</v>
      </c>
      <c r="I1" s="343" t="s">
        <v>688</v>
      </c>
      <c r="J1" s="343" t="s">
        <v>7</v>
      </c>
      <c r="K1" s="343"/>
      <c r="L1" s="343" t="s">
        <v>689</v>
      </c>
      <c r="M1" s="343" t="s">
        <v>690</v>
      </c>
      <c r="N1" s="343" t="s">
        <v>691</v>
      </c>
      <c r="O1" s="343" t="s">
        <v>692</v>
      </c>
      <c r="P1" s="343" t="s">
        <v>693</v>
      </c>
      <c r="Q1" s="343" t="s">
        <v>694</v>
      </c>
      <c r="R1" s="363" t="s">
        <v>14</v>
      </c>
      <c r="S1" s="343" t="s">
        <v>15</v>
      </c>
      <c r="T1" s="343" t="s">
        <v>695</v>
      </c>
      <c r="U1" s="343" t="s">
        <v>17</v>
      </c>
      <c r="V1" s="364" t="s">
        <v>18</v>
      </c>
      <c r="W1" s="602"/>
      <c r="X1" s="365" t="s">
        <v>1942</v>
      </c>
      <c r="Y1" s="366"/>
      <c r="Z1" s="366"/>
      <c r="AA1" s="366"/>
      <c r="AB1" s="366"/>
      <c r="AC1" s="366"/>
      <c r="AD1" s="366"/>
      <c r="AE1" s="366"/>
      <c r="AF1" s="366"/>
      <c r="AG1" s="366"/>
      <c r="AH1" s="366"/>
      <c r="AI1" s="366"/>
      <c r="AJ1" s="366"/>
      <c r="AK1" s="366"/>
      <c r="AL1" s="366"/>
      <c r="AM1" s="366"/>
      <c r="AN1" s="366"/>
      <c r="AO1" s="366"/>
      <c r="AP1" s="366"/>
      <c r="AQ1" s="366"/>
      <c r="AR1" s="366"/>
      <c r="AS1" s="366"/>
      <c r="AT1" s="366"/>
      <c r="AU1" s="366"/>
      <c r="AV1" s="366"/>
      <c r="AW1" s="365"/>
    </row>
    <row r="2" ht="43" customHeight="1" spans="1:49">
      <c r="A2" s="340"/>
      <c r="B2" s="342"/>
      <c r="C2" s="342"/>
      <c r="D2" s="342"/>
      <c r="E2" s="342"/>
      <c r="F2" s="342"/>
      <c r="G2" s="343"/>
      <c r="H2" s="343"/>
      <c r="I2" s="343"/>
      <c r="J2" s="343" t="s">
        <v>327</v>
      </c>
      <c r="K2" s="343" t="s">
        <v>8</v>
      </c>
      <c r="L2" s="343"/>
      <c r="M2" s="343"/>
      <c r="N2" s="343"/>
      <c r="O2" s="343"/>
      <c r="P2" s="343"/>
      <c r="Q2" s="343"/>
      <c r="R2" s="363"/>
      <c r="S2" s="343"/>
      <c r="T2" s="343"/>
      <c r="U2" s="343"/>
      <c r="V2" s="364"/>
      <c r="W2" s="364" t="s">
        <v>21</v>
      </c>
      <c r="X2" s="115" t="s">
        <v>22</v>
      </c>
      <c r="Y2" s="368" t="s">
        <v>23</v>
      </c>
      <c r="Z2" s="368" t="s">
        <v>24</v>
      </c>
      <c r="AA2" s="368" t="s">
        <v>25</v>
      </c>
      <c r="AB2" s="368" t="s">
        <v>26</v>
      </c>
      <c r="AC2" s="368" t="s">
        <v>27</v>
      </c>
      <c r="AD2" s="368" t="s">
        <v>28</v>
      </c>
      <c r="AE2" s="368" t="s">
        <v>29</v>
      </c>
      <c r="AF2" s="368" t="s">
        <v>30</v>
      </c>
      <c r="AG2" s="368" t="s">
        <v>21</v>
      </c>
      <c r="AH2" s="368" t="s">
        <v>32</v>
      </c>
      <c r="AI2" s="368" t="s">
        <v>278</v>
      </c>
      <c r="AJ2" s="368" t="s">
        <v>33</v>
      </c>
      <c r="AK2" s="368" t="s">
        <v>34</v>
      </c>
      <c r="AL2" s="368" t="s">
        <v>35</v>
      </c>
      <c r="AM2" s="368" t="s">
        <v>36</v>
      </c>
      <c r="AN2" s="368" t="s">
        <v>37</v>
      </c>
      <c r="AO2" s="368" t="s">
        <v>38</v>
      </c>
      <c r="AP2" s="368" t="s">
        <v>40</v>
      </c>
      <c r="AQ2" s="368" t="s">
        <v>39</v>
      </c>
      <c r="AR2" s="368" t="s">
        <v>279</v>
      </c>
      <c r="AS2" s="368" t="s">
        <v>331</v>
      </c>
      <c r="AT2" s="368" t="s">
        <v>46</v>
      </c>
      <c r="AU2" s="368" t="s">
        <v>47</v>
      </c>
      <c r="AV2" s="368" t="s">
        <v>48</v>
      </c>
      <c r="AW2" s="378" t="s">
        <v>49</v>
      </c>
    </row>
    <row r="3" s="382" customFormat="1" ht="69" customHeight="1" spans="1:49">
      <c r="A3" s="349">
        <f t="shared" ref="A3:A8" si="0">ROW()-2</f>
        <v>1</v>
      </c>
      <c r="B3" s="385" t="s">
        <v>1943</v>
      </c>
      <c r="C3" s="310" t="s">
        <v>1943</v>
      </c>
      <c r="D3" s="310" t="s">
        <v>133</v>
      </c>
      <c r="E3" s="310" t="s">
        <v>1944</v>
      </c>
      <c r="F3" s="310" t="s">
        <v>53</v>
      </c>
      <c r="G3" s="310">
        <v>31</v>
      </c>
      <c r="H3" s="310">
        <v>0</v>
      </c>
      <c r="I3" s="601">
        <v>0</v>
      </c>
      <c r="J3" s="310">
        <v>0</v>
      </c>
      <c r="K3" s="310">
        <v>0</v>
      </c>
      <c r="L3" s="310">
        <v>0</v>
      </c>
      <c r="M3" s="310">
        <v>0</v>
      </c>
      <c r="N3" s="310">
        <v>0</v>
      </c>
      <c r="O3" s="310">
        <v>0</v>
      </c>
      <c r="P3" s="310">
        <v>0</v>
      </c>
      <c r="Q3" s="310">
        <v>0</v>
      </c>
      <c r="R3" s="470"/>
      <c r="S3" s="310">
        <v>0</v>
      </c>
      <c r="T3" s="310">
        <v>0</v>
      </c>
      <c r="U3" s="310">
        <v>0</v>
      </c>
      <c r="V3" s="511" t="s">
        <v>1945</v>
      </c>
      <c r="W3" s="380">
        <v>200</v>
      </c>
      <c r="X3" s="603">
        <v>4000</v>
      </c>
      <c r="Y3" s="122">
        <v>2000</v>
      </c>
      <c r="Z3" s="122">
        <v>400</v>
      </c>
      <c r="AA3" s="122">
        <v>300</v>
      </c>
      <c r="AB3" s="122">
        <v>300</v>
      </c>
      <c r="AC3" s="122">
        <v>300</v>
      </c>
      <c r="AD3" s="122">
        <v>200</v>
      </c>
      <c r="AE3" s="371">
        <v>500</v>
      </c>
      <c r="AF3" s="382">
        <v>544.52</v>
      </c>
      <c r="AG3" s="380">
        <v>200</v>
      </c>
      <c r="AH3" s="371">
        <v>0</v>
      </c>
      <c r="AI3" s="371">
        <f t="shared" ref="AI3:AI8" si="1">M3</f>
        <v>0</v>
      </c>
      <c r="AJ3" s="371">
        <v>0</v>
      </c>
      <c r="AK3" s="371">
        <v>100</v>
      </c>
      <c r="AL3" s="371">
        <v>0</v>
      </c>
      <c r="AM3" s="371">
        <v>100</v>
      </c>
      <c r="AN3" s="377">
        <f t="shared" ref="AN3:AN8" si="2">SUM(Y3:AM3)</f>
        <v>4944.52</v>
      </c>
      <c r="AO3" s="371">
        <f t="shared" ref="AO3:AO8" si="3">J3+L3</f>
        <v>0</v>
      </c>
      <c r="AP3" s="371">
        <f t="shared" ref="AP3:AP8" si="4">H3*2</f>
        <v>0</v>
      </c>
      <c r="AQ3" s="371">
        <f t="shared" ref="AQ3:AQ8" si="5">X3/G3*AO3</f>
        <v>0</v>
      </c>
      <c r="AR3" s="371">
        <v>0</v>
      </c>
      <c r="AS3" s="396">
        <v>544.52</v>
      </c>
      <c r="AT3" s="377">
        <f t="shared" ref="AT3:AT8" si="6">SUM(AP3:AS3)</f>
        <v>544.52</v>
      </c>
      <c r="AU3" s="377">
        <f t="shared" ref="AU3:AU8" si="7">AN3-AT3</f>
        <v>4400</v>
      </c>
      <c r="AV3" s="604"/>
      <c r="AW3" s="511" t="s">
        <v>1946</v>
      </c>
    </row>
    <row r="4" ht="36" customHeight="1" spans="1:49">
      <c r="A4" s="349">
        <f t="shared" si="0"/>
        <v>2</v>
      </c>
      <c r="B4" s="387" t="s">
        <v>1947</v>
      </c>
      <c r="C4" s="310" t="s">
        <v>1947</v>
      </c>
      <c r="D4" s="310" t="s">
        <v>474</v>
      </c>
      <c r="E4" s="310" t="s">
        <v>1507</v>
      </c>
      <c r="F4" s="310" t="s">
        <v>53</v>
      </c>
      <c r="G4" s="310">
        <v>31</v>
      </c>
      <c r="H4" s="310">
        <v>0</v>
      </c>
      <c r="I4" s="310">
        <v>0</v>
      </c>
      <c r="J4" s="310">
        <v>0</v>
      </c>
      <c r="K4" s="310">
        <v>0</v>
      </c>
      <c r="L4" s="310">
        <v>0</v>
      </c>
      <c r="M4" s="310">
        <v>0</v>
      </c>
      <c r="N4" s="310">
        <v>0</v>
      </c>
      <c r="O4" s="310">
        <v>0</v>
      </c>
      <c r="P4" s="310">
        <v>0</v>
      </c>
      <c r="Q4" s="310">
        <v>0</v>
      </c>
      <c r="R4" s="232" t="s">
        <v>54</v>
      </c>
      <c r="S4" s="310">
        <v>0</v>
      </c>
      <c r="T4" s="310">
        <v>0</v>
      </c>
      <c r="U4" s="310">
        <v>0</v>
      </c>
      <c r="V4" s="310"/>
      <c r="W4" s="380">
        <v>200</v>
      </c>
      <c r="X4" s="603">
        <v>2600</v>
      </c>
      <c r="Y4" s="501">
        <v>1400</v>
      </c>
      <c r="Z4" s="168">
        <v>400</v>
      </c>
      <c r="AA4" s="168">
        <v>200</v>
      </c>
      <c r="AB4" s="168">
        <v>100</v>
      </c>
      <c r="AC4" s="168">
        <v>100</v>
      </c>
      <c r="AD4" s="168">
        <v>200</v>
      </c>
      <c r="AE4" s="168">
        <v>200</v>
      </c>
      <c r="AF4" s="373"/>
      <c r="AG4" s="380">
        <v>200</v>
      </c>
      <c r="AH4" s="373">
        <v>0</v>
      </c>
      <c r="AI4" s="377">
        <f t="shared" si="1"/>
        <v>0</v>
      </c>
      <c r="AJ4" s="377">
        <f t="shared" ref="AJ4:AJ8" si="8">U4</f>
        <v>0</v>
      </c>
      <c r="AK4" s="373">
        <v>0</v>
      </c>
      <c r="AL4" s="373">
        <v>0</v>
      </c>
      <c r="AM4" s="373">
        <v>0</v>
      </c>
      <c r="AN4" s="377">
        <f t="shared" si="2"/>
        <v>2800</v>
      </c>
      <c r="AO4" s="371">
        <f t="shared" si="3"/>
        <v>0</v>
      </c>
      <c r="AP4" s="371">
        <f t="shared" si="4"/>
        <v>0</v>
      </c>
      <c r="AQ4" s="371">
        <f t="shared" si="5"/>
        <v>0</v>
      </c>
      <c r="AR4" s="373">
        <v>0</v>
      </c>
      <c r="AS4" s="373">
        <v>0</v>
      </c>
      <c r="AT4" s="377">
        <f t="shared" si="6"/>
        <v>0</v>
      </c>
      <c r="AU4" s="377">
        <f t="shared" si="7"/>
        <v>2800</v>
      </c>
      <c r="AV4" s="360"/>
      <c r="AW4" s="317" t="s">
        <v>72</v>
      </c>
    </row>
    <row r="5" ht="36" customHeight="1" spans="1:49">
      <c r="A5" s="349">
        <f t="shared" si="0"/>
        <v>3</v>
      </c>
      <c r="B5" s="387" t="s">
        <v>1948</v>
      </c>
      <c r="C5" s="310" t="s">
        <v>1948</v>
      </c>
      <c r="D5" s="310" t="s">
        <v>425</v>
      </c>
      <c r="E5" s="310" t="s">
        <v>1507</v>
      </c>
      <c r="F5" s="310" t="s">
        <v>53</v>
      </c>
      <c r="G5" s="310">
        <v>31</v>
      </c>
      <c r="H5" s="310">
        <v>0</v>
      </c>
      <c r="I5" s="310">
        <v>0</v>
      </c>
      <c r="J5" s="310">
        <v>0</v>
      </c>
      <c r="K5" s="310">
        <v>0</v>
      </c>
      <c r="L5" s="310">
        <v>0</v>
      </c>
      <c r="M5" s="310">
        <v>0</v>
      </c>
      <c r="N5" s="310">
        <v>0</v>
      </c>
      <c r="O5" s="310">
        <v>0</v>
      </c>
      <c r="P5" s="310">
        <v>0</v>
      </c>
      <c r="Q5" s="310">
        <v>0</v>
      </c>
      <c r="R5" s="232" t="s">
        <v>54</v>
      </c>
      <c r="S5" s="310">
        <v>0</v>
      </c>
      <c r="T5" s="310">
        <v>0</v>
      </c>
      <c r="U5" s="310">
        <v>0</v>
      </c>
      <c r="V5" s="310"/>
      <c r="W5" s="380">
        <v>200</v>
      </c>
      <c r="X5" s="603">
        <v>2400</v>
      </c>
      <c r="Y5" s="501">
        <v>1400</v>
      </c>
      <c r="Z5" s="168">
        <v>400</v>
      </c>
      <c r="AA5" s="168">
        <v>200</v>
      </c>
      <c r="AB5" s="168">
        <v>0</v>
      </c>
      <c r="AC5" s="168">
        <v>0</v>
      </c>
      <c r="AD5" s="168">
        <v>200</v>
      </c>
      <c r="AE5" s="168">
        <v>200</v>
      </c>
      <c r="AF5" s="373"/>
      <c r="AG5" s="380">
        <v>200</v>
      </c>
      <c r="AH5" s="377">
        <v>0</v>
      </c>
      <c r="AI5" s="377">
        <f t="shared" si="1"/>
        <v>0</v>
      </c>
      <c r="AJ5" s="377">
        <f t="shared" si="8"/>
        <v>0</v>
      </c>
      <c r="AK5" s="377">
        <v>0</v>
      </c>
      <c r="AL5" s="377">
        <v>0</v>
      </c>
      <c r="AM5" s="377">
        <v>0</v>
      </c>
      <c r="AN5" s="377">
        <f t="shared" si="2"/>
        <v>2600</v>
      </c>
      <c r="AO5" s="371">
        <f t="shared" si="3"/>
        <v>0</v>
      </c>
      <c r="AP5" s="371">
        <f t="shared" si="4"/>
        <v>0</v>
      </c>
      <c r="AQ5" s="371">
        <f t="shared" si="5"/>
        <v>0</v>
      </c>
      <c r="AR5" s="377">
        <v>0</v>
      </c>
      <c r="AS5" s="377">
        <v>0</v>
      </c>
      <c r="AT5" s="377">
        <f t="shared" si="6"/>
        <v>0</v>
      </c>
      <c r="AU5" s="377">
        <f t="shared" si="7"/>
        <v>2600</v>
      </c>
      <c r="AW5" s="317" t="s">
        <v>72</v>
      </c>
    </row>
    <row r="6" ht="36" customHeight="1" spans="1:49">
      <c r="A6" s="349">
        <f t="shared" si="0"/>
        <v>4</v>
      </c>
      <c r="B6" s="387" t="s">
        <v>1949</v>
      </c>
      <c r="C6" s="310" t="s">
        <v>1949</v>
      </c>
      <c r="D6" s="310" t="s">
        <v>425</v>
      </c>
      <c r="E6" s="310" t="s">
        <v>1507</v>
      </c>
      <c r="F6" s="310" t="s">
        <v>53</v>
      </c>
      <c r="G6" s="310">
        <v>31</v>
      </c>
      <c r="H6" s="310">
        <v>0</v>
      </c>
      <c r="I6" s="310">
        <v>0</v>
      </c>
      <c r="J6" s="310">
        <v>0</v>
      </c>
      <c r="K6" s="310">
        <v>0</v>
      </c>
      <c r="L6" s="310">
        <v>0</v>
      </c>
      <c r="M6" s="310">
        <v>0</v>
      </c>
      <c r="N6" s="310">
        <v>0</v>
      </c>
      <c r="O6" s="310">
        <v>0</v>
      </c>
      <c r="P6" s="310">
        <v>0</v>
      </c>
      <c r="Q6" s="310">
        <v>0</v>
      </c>
      <c r="R6" s="232" t="s">
        <v>54</v>
      </c>
      <c r="S6" s="310">
        <v>0</v>
      </c>
      <c r="T6" s="310">
        <v>0</v>
      </c>
      <c r="U6" s="310">
        <v>0</v>
      </c>
      <c r="V6" s="310"/>
      <c r="W6" s="380">
        <v>200</v>
      </c>
      <c r="X6" s="603">
        <v>2400</v>
      </c>
      <c r="Y6" s="501">
        <v>1400</v>
      </c>
      <c r="Z6" s="168">
        <v>400</v>
      </c>
      <c r="AA6" s="168">
        <v>200</v>
      </c>
      <c r="AB6" s="168">
        <v>0</v>
      </c>
      <c r="AC6" s="168">
        <v>0</v>
      </c>
      <c r="AD6" s="168">
        <v>200</v>
      </c>
      <c r="AE6" s="168">
        <v>200</v>
      </c>
      <c r="AF6" s="373"/>
      <c r="AG6" s="380">
        <v>200</v>
      </c>
      <c r="AH6" s="377">
        <v>0</v>
      </c>
      <c r="AI6" s="377">
        <f t="shared" si="1"/>
        <v>0</v>
      </c>
      <c r="AJ6" s="377">
        <f t="shared" si="8"/>
        <v>0</v>
      </c>
      <c r="AK6" s="377">
        <v>0</v>
      </c>
      <c r="AL6" s="377">
        <v>0</v>
      </c>
      <c r="AM6" s="377">
        <v>0</v>
      </c>
      <c r="AN6" s="377">
        <f t="shared" si="2"/>
        <v>2600</v>
      </c>
      <c r="AO6" s="371">
        <f t="shared" si="3"/>
        <v>0</v>
      </c>
      <c r="AP6" s="371">
        <f t="shared" si="4"/>
        <v>0</v>
      </c>
      <c r="AQ6" s="371">
        <f t="shared" si="5"/>
        <v>0</v>
      </c>
      <c r="AR6" s="377">
        <v>0</v>
      </c>
      <c r="AS6" s="377">
        <v>0</v>
      </c>
      <c r="AT6" s="377">
        <f t="shared" si="6"/>
        <v>0</v>
      </c>
      <c r="AU6" s="377">
        <f t="shared" si="7"/>
        <v>2600</v>
      </c>
      <c r="AV6" s="360"/>
      <c r="AW6" s="317" t="s">
        <v>72</v>
      </c>
    </row>
    <row r="7" ht="36" customHeight="1" spans="1:49">
      <c r="A7" s="349">
        <f t="shared" si="0"/>
        <v>5</v>
      </c>
      <c r="B7" s="387" t="s">
        <v>1950</v>
      </c>
      <c r="C7" s="310" t="s">
        <v>1950</v>
      </c>
      <c r="D7" s="310" t="s">
        <v>425</v>
      </c>
      <c r="E7" s="310" t="s">
        <v>1507</v>
      </c>
      <c r="F7" s="310" t="s">
        <v>53</v>
      </c>
      <c r="G7" s="310">
        <v>31</v>
      </c>
      <c r="H7" s="310">
        <v>0</v>
      </c>
      <c r="I7" s="310">
        <v>0</v>
      </c>
      <c r="J7" s="310">
        <v>0</v>
      </c>
      <c r="K7" s="310">
        <v>0</v>
      </c>
      <c r="L7" s="310">
        <v>0</v>
      </c>
      <c r="M7" s="310">
        <v>0</v>
      </c>
      <c r="N7" s="310">
        <v>0</v>
      </c>
      <c r="O7" s="310">
        <v>0</v>
      </c>
      <c r="P7" s="310">
        <v>0</v>
      </c>
      <c r="Q7" s="310">
        <v>0</v>
      </c>
      <c r="R7" s="232" t="s">
        <v>54</v>
      </c>
      <c r="S7" s="310">
        <v>0</v>
      </c>
      <c r="T7" s="310">
        <v>0</v>
      </c>
      <c r="U7" s="310">
        <v>0</v>
      </c>
      <c r="V7" s="310"/>
      <c r="W7" s="380">
        <v>200</v>
      </c>
      <c r="X7" s="603">
        <v>2400</v>
      </c>
      <c r="Y7" s="501">
        <v>1400</v>
      </c>
      <c r="Z7" s="168">
        <v>400</v>
      </c>
      <c r="AA7" s="168">
        <v>200</v>
      </c>
      <c r="AB7" s="168">
        <v>0</v>
      </c>
      <c r="AC7" s="168">
        <v>0</v>
      </c>
      <c r="AD7" s="168">
        <v>200</v>
      </c>
      <c r="AE7" s="168">
        <v>200</v>
      </c>
      <c r="AF7" s="373"/>
      <c r="AG7" s="380">
        <v>200</v>
      </c>
      <c r="AH7" s="377">
        <v>0</v>
      </c>
      <c r="AI7" s="377">
        <f t="shared" si="1"/>
        <v>0</v>
      </c>
      <c r="AJ7" s="377">
        <f t="shared" si="8"/>
        <v>0</v>
      </c>
      <c r="AK7" s="377">
        <v>0</v>
      </c>
      <c r="AL7" s="377">
        <v>0</v>
      </c>
      <c r="AM7" s="377">
        <v>0</v>
      </c>
      <c r="AN7" s="377">
        <f t="shared" si="2"/>
        <v>2600</v>
      </c>
      <c r="AO7" s="371">
        <f t="shared" si="3"/>
        <v>0</v>
      </c>
      <c r="AP7" s="371">
        <f t="shared" si="4"/>
        <v>0</v>
      </c>
      <c r="AQ7" s="371">
        <f t="shared" si="5"/>
        <v>0</v>
      </c>
      <c r="AR7" s="377">
        <v>0</v>
      </c>
      <c r="AS7" s="377">
        <v>0</v>
      </c>
      <c r="AT7" s="377">
        <f t="shared" si="6"/>
        <v>0</v>
      </c>
      <c r="AU7" s="377">
        <f t="shared" si="7"/>
        <v>2600</v>
      </c>
      <c r="AV7" s="360"/>
      <c r="AW7" s="317" t="s">
        <v>72</v>
      </c>
    </row>
    <row r="8" ht="36" customHeight="1" spans="1:49">
      <c r="A8" s="349">
        <f t="shared" si="0"/>
        <v>6</v>
      </c>
      <c r="B8" s="310" t="s">
        <v>787</v>
      </c>
      <c r="C8" s="310" t="s">
        <v>787</v>
      </c>
      <c r="D8" s="310" t="s">
        <v>425</v>
      </c>
      <c r="E8" s="310" t="s">
        <v>250</v>
      </c>
      <c r="F8" s="310" t="s">
        <v>53</v>
      </c>
      <c r="G8" s="310">
        <v>31</v>
      </c>
      <c r="H8" s="310">
        <v>0</v>
      </c>
      <c r="I8" s="310">
        <v>0</v>
      </c>
      <c r="J8" s="310">
        <v>1</v>
      </c>
      <c r="K8" s="310">
        <v>0</v>
      </c>
      <c r="L8" s="310">
        <v>0</v>
      </c>
      <c r="M8" s="310">
        <v>0</v>
      </c>
      <c r="N8" s="310">
        <v>0</v>
      </c>
      <c r="O8" s="310">
        <v>0</v>
      </c>
      <c r="P8" s="310">
        <v>0</v>
      </c>
      <c r="Q8" s="310">
        <v>0</v>
      </c>
      <c r="R8" s="232" t="s">
        <v>1951</v>
      </c>
      <c r="S8" s="310">
        <v>0</v>
      </c>
      <c r="T8" s="310">
        <v>0</v>
      </c>
      <c r="U8" s="310">
        <v>0</v>
      </c>
      <c r="V8" s="310"/>
      <c r="W8" s="380">
        <v>200</v>
      </c>
      <c r="X8" s="603">
        <v>2400</v>
      </c>
      <c r="Y8" s="501">
        <v>1400</v>
      </c>
      <c r="Z8" s="168">
        <v>400</v>
      </c>
      <c r="AA8" s="168">
        <v>200</v>
      </c>
      <c r="AB8" s="168">
        <v>0</v>
      </c>
      <c r="AC8" s="168">
        <v>0</v>
      </c>
      <c r="AD8" s="168">
        <v>200</v>
      </c>
      <c r="AE8" s="168">
        <v>200</v>
      </c>
      <c r="AF8" s="373"/>
      <c r="AG8" s="380">
        <v>200</v>
      </c>
      <c r="AH8" s="377">
        <v>0</v>
      </c>
      <c r="AI8" s="377">
        <f t="shared" si="1"/>
        <v>0</v>
      </c>
      <c r="AJ8" s="377">
        <f t="shared" si="8"/>
        <v>0</v>
      </c>
      <c r="AK8" s="373">
        <v>0</v>
      </c>
      <c r="AL8" s="373">
        <v>0</v>
      </c>
      <c r="AM8" s="373">
        <v>0</v>
      </c>
      <c r="AN8" s="377">
        <f t="shared" si="2"/>
        <v>2600</v>
      </c>
      <c r="AO8" s="371">
        <f t="shared" si="3"/>
        <v>1</v>
      </c>
      <c r="AP8" s="371">
        <f t="shared" si="4"/>
        <v>0</v>
      </c>
      <c r="AQ8" s="371">
        <f t="shared" si="5"/>
        <v>77.4193548387097</v>
      </c>
      <c r="AR8" s="373">
        <v>0</v>
      </c>
      <c r="AS8" s="373">
        <v>0</v>
      </c>
      <c r="AT8" s="377">
        <f t="shared" si="6"/>
        <v>77.4193548387097</v>
      </c>
      <c r="AU8" s="377">
        <f t="shared" si="7"/>
        <v>2522.58064516129</v>
      </c>
      <c r="AV8" s="360"/>
      <c r="AW8" s="317" t="s">
        <v>1952</v>
      </c>
    </row>
    <row r="9" ht="33" customHeight="1" spans="1:49">
      <c r="A9" s="360" t="s">
        <v>324</v>
      </c>
      <c r="B9" s="390"/>
      <c r="C9" s="600"/>
      <c r="D9" s="362"/>
      <c r="E9" s="362"/>
      <c r="F9" s="362"/>
      <c r="G9" s="362"/>
      <c r="H9" s="362"/>
      <c r="I9" s="362"/>
      <c r="J9" s="362"/>
      <c r="K9" s="362"/>
      <c r="L9" s="362"/>
      <c r="M9" s="362"/>
      <c r="N9" s="362"/>
      <c r="O9" s="362"/>
      <c r="P9" s="362"/>
      <c r="Q9" s="362"/>
      <c r="R9" s="362"/>
      <c r="S9" s="362"/>
      <c r="T9" s="362"/>
      <c r="U9" s="362"/>
      <c r="V9" s="362"/>
      <c r="W9" s="362"/>
      <c r="X9" s="376">
        <f t="shared" ref="X9:AG9" si="9">SUM(X3:X8)</f>
        <v>16200</v>
      </c>
      <c r="Y9" s="376">
        <f t="shared" si="9"/>
        <v>9000</v>
      </c>
      <c r="Z9" s="376">
        <f t="shared" si="9"/>
        <v>2400</v>
      </c>
      <c r="AA9" s="376">
        <f t="shared" si="9"/>
        <v>1300</v>
      </c>
      <c r="AB9" s="376">
        <f t="shared" si="9"/>
        <v>400</v>
      </c>
      <c r="AC9" s="376">
        <f t="shared" si="9"/>
        <v>400</v>
      </c>
      <c r="AD9" s="376">
        <f t="shared" si="9"/>
        <v>1200</v>
      </c>
      <c r="AE9" s="376">
        <f t="shared" si="9"/>
        <v>1500</v>
      </c>
      <c r="AF9" s="376">
        <f t="shared" si="9"/>
        <v>544.52</v>
      </c>
      <c r="AG9" s="376">
        <f t="shared" si="9"/>
        <v>1200</v>
      </c>
      <c r="AH9" s="376">
        <f t="shared" ref="AH9:AU9" si="10">SUM(AH3:AH8)</f>
        <v>0</v>
      </c>
      <c r="AI9" s="376">
        <f t="shared" si="10"/>
        <v>0</v>
      </c>
      <c r="AJ9" s="376">
        <f t="shared" si="10"/>
        <v>0</v>
      </c>
      <c r="AK9" s="376">
        <f t="shared" si="10"/>
        <v>100</v>
      </c>
      <c r="AL9" s="376">
        <f t="shared" si="10"/>
        <v>0</v>
      </c>
      <c r="AM9" s="376">
        <f t="shared" si="10"/>
        <v>100</v>
      </c>
      <c r="AN9" s="376">
        <f t="shared" si="10"/>
        <v>18144.52</v>
      </c>
      <c r="AO9" s="376">
        <f t="shared" si="10"/>
        <v>1</v>
      </c>
      <c r="AP9" s="376">
        <f t="shared" si="10"/>
        <v>0</v>
      </c>
      <c r="AQ9" s="376">
        <f t="shared" si="10"/>
        <v>77.4193548387097</v>
      </c>
      <c r="AR9" s="376">
        <f t="shared" si="10"/>
        <v>0</v>
      </c>
      <c r="AS9" s="376">
        <f t="shared" si="10"/>
        <v>544.52</v>
      </c>
      <c r="AT9" s="376">
        <f t="shared" si="10"/>
        <v>621.93935483871</v>
      </c>
      <c r="AU9" s="376">
        <f t="shared" si="10"/>
        <v>17522.5806451613</v>
      </c>
      <c r="AV9" s="376"/>
      <c r="AW9" s="362"/>
    </row>
  </sheetData>
  <mergeCells count="22">
    <mergeCell ref="J1:K1"/>
    <mergeCell ref="X1:AW1"/>
    <mergeCell ref="A9:B9"/>
    <mergeCell ref="A1:A2"/>
    <mergeCell ref="B1:B2"/>
    <mergeCell ref="D1:D2"/>
    <mergeCell ref="E1:E2"/>
    <mergeCell ref="F1:F2"/>
    <mergeCell ref="G1:G2"/>
    <mergeCell ref="H1:H2"/>
    <mergeCell ref="I1:I2"/>
    <mergeCell ref="L1:L2"/>
    <mergeCell ref="M1:M2"/>
    <mergeCell ref="N1:N2"/>
    <mergeCell ref="O1:O2"/>
    <mergeCell ref="P1:P2"/>
    <mergeCell ref="Q1:Q2"/>
    <mergeCell ref="R1:R2"/>
    <mergeCell ref="S1:S2"/>
    <mergeCell ref="T1:T2"/>
    <mergeCell ref="U1:U2"/>
    <mergeCell ref="V1:V2"/>
  </mergeCells>
  <pageMargins left="0.75" right="0.75" top="1" bottom="1" header="0.5" footer="0.5"/>
  <pageSetup paperSize="9" scale="61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V22"/>
  <sheetViews>
    <sheetView zoomScale="90" zoomScaleNormal="90" workbookViewId="0">
      <pane xSplit="2" ySplit="3" topLeftCell="AB4" activePane="bottomRight" state="frozen"/>
      <selection/>
      <selection pane="topRight"/>
      <selection pane="bottomLeft"/>
      <selection pane="bottomRight" activeCell="AZ18" sqref="AZ18"/>
    </sheetView>
  </sheetViews>
  <sheetFormatPr defaultColWidth="9" defaultRowHeight="14.25"/>
  <cols>
    <col min="1" max="1" width="4.75" style="48" customWidth="1"/>
    <col min="2" max="2" width="7.88333333333333" style="56" customWidth="1"/>
    <col min="3" max="3" width="6.75" style="48" customWidth="1"/>
    <col min="4" max="5" width="9.25" style="48" customWidth="1"/>
    <col min="6" max="14" width="5.5" style="48" customWidth="1"/>
    <col min="15" max="15" width="8.38333333333333" style="48" customWidth="1"/>
    <col min="16" max="18" width="6.25" style="48" customWidth="1"/>
    <col min="19" max="20" width="6" style="48" customWidth="1"/>
    <col min="21" max="21" width="22.125" style="48" customWidth="1"/>
    <col min="22" max="23" width="8.25" style="48" customWidth="1"/>
    <col min="24" max="24" width="7.5" style="48" customWidth="1"/>
    <col min="25" max="29" width="6.25" style="48" customWidth="1"/>
    <col min="30" max="30" width="7.38333333333333" style="48" customWidth="1"/>
    <col min="31" max="38" width="6.25" style="48" customWidth="1"/>
    <col min="39" max="39" width="8.38333333333333" style="48" customWidth="1"/>
    <col min="40" max="40" width="9.025" style="54" customWidth="1"/>
    <col min="41" max="41" width="9.025" style="48" customWidth="1"/>
    <col min="42" max="44" width="6.63333333333333" style="48" customWidth="1"/>
    <col min="45" max="45" width="8.475" style="48" customWidth="1"/>
    <col min="46" max="47" width="9" style="48" customWidth="1"/>
    <col min="48" max="48" width="34.5833333333333" style="49" customWidth="1"/>
    <col min="49" max="16384" width="9" style="48"/>
  </cols>
  <sheetData>
    <row r="1" s="48" customFormat="1" ht="45" customHeight="1" spans="1:48">
      <c r="A1" s="56"/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113"/>
      <c r="W1" s="113" t="s">
        <v>1953</v>
      </c>
      <c r="X1" s="113"/>
      <c r="Y1" s="113"/>
      <c r="Z1" s="113"/>
      <c r="AA1" s="113"/>
      <c r="AB1" s="113"/>
      <c r="AC1" s="113"/>
      <c r="AD1" s="113"/>
      <c r="AE1" s="113"/>
      <c r="AF1" s="113"/>
      <c r="AG1" s="113"/>
      <c r="AH1" s="113"/>
      <c r="AI1" s="113"/>
      <c r="AJ1" s="113"/>
      <c r="AK1" s="113"/>
      <c r="AL1" s="113"/>
      <c r="AM1" s="113"/>
      <c r="AN1" s="161"/>
      <c r="AO1" s="113"/>
      <c r="AP1" s="113"/>
      <c r="AQ1" s="113"/>
      <c r="AR1" s="113"/>
      <c r="AS1" s="113"/>
      <c r="AT1" s="113"/>
      <c r="AU1" s="113"/>
      <c r="AV1" s="597"/>
    </row>
    <row r="2" s="48" customFormat="1" ht="28" customHeight="1" spans="1:48">
      <c r="A2" s="340" t="s">
        <v>0</v>
      </c>
      <c r="B2" s="342" t="s">
        <v>1</v>
      </c>
      <c r="C2" s="342" t="s">
        <v>272</v>
      </c>
      <c r="D2" s="342" t="s">
        <v>3</v>
      </c>
      <c r="E2" s="342" t="s">
        <v>273</v>
      </c>
      <c r="F2" s="343" t="s">
        <v>385</v>
      </c>
      <c r="G2" s="343" t="s">
        <v>40</v>
      </c>
      <c r="H2" s="343" t="s">
        <v>688</v>
      </c>
      <c r="I2" s="343" t="s">
        <v>7</v>
      </c>
      <c r="J2" s="343"/>
      <c r="K2" s="343" t="s">
        <v>689</v>
      </c>
      <c r="L2" s="343" t="s">
        <v>690</v>
      </c>
      <c r="M2" s="343" t="s">
        <v>691</v>
      </c>
      <c r="N2" s="343" t="s">
        <v>692</v>
      </c>
      <c r="O2" s="343" t="s">
        <v>693</v>
      </c>
      <c r="P2" s="343" t="s">
        <v>694</v>
      </c>
      <c r="Q2" s="363" t="s">
        <v>14</v>
      </c>
      <c r="R2" s="343" t="s">
        <v>15</v>
      </c>
      <c r="S2" s="343" t="s">
        <v>695</v>
      </c>
      <c r="T2" s="343" t="s">
        <v>17</v>
      </c>
      <c r="U2" s="364" t="s">
        <v>18</v>
      </c>
      <c r="V2" s="203" t="s">
        <v>21</v>
      </c>
      <c r="W2" s="115" t="s">
        <v>22</v>
      </c>
      <c r="X2" s="116" t="s">
        <v>23</v>
      </c>
      <c r="Y2" s="116" t="s">
        <v>24</v>
      </c>
      <c r="Z2" s="116" t="s">
        <v>25</v>
      </c>
      <c r="AA2" s="116" t="s">
        <v>26</v>
      </c>
      <c r="AB2" s="116" t="s">
        <v>27</v>
      </c>
      <c r="AC2" s="116" t="s">
        <v>28</v>
      </c>
      <c r="AD2" s="116" t="s">
        <v>29</v>
      </c>
      <c r="AE2" s="116" t="s">
        <v>30</v>
      </c>
      <c r="AF2" s="151" t="s">
        <v>21</v>
      </c>
      <c r="AG2" s="151" t="s">
        <v>32</v>
      </c>
      <c r="AH2" s="116" t="s">
        <v>278</v>
      </c>
      <c r="AI2" s="116" t="s">
        <v>33</v>
      </c>
      <c r="AJ2" s="156" t="s">
        <v>34</v>
      </c>
      <c r="AK2" s="156" t="s">
        <v>35</v>
      </c>
      <c r="AL2" s="156" t="s">
        <v>36</v>
      </c>
      <c r="AM2" s="116" t="s">
        <v>37</v>
      </c>
      <c r="AN2" s="163" t="s">
        <v>38</v>
      </c>
      <c r="AO2" s="164" t="s">
        <v>39</v>
      </c>
      <c r="AP2" s="165" t="s">
        <v>40</v>
      </c>
      <c r="AQ2" s="166" t="s">
        <v>330</v>
      </c>
      <c r="AR2" s="166" t="s">
        <v>331</v>
      </c>
      <c r="AS2" s="164" t="s">
        <v>46</v>
      </c>
      <c r="AT2" s="166" t="s">
        <v>47</v>
      </c>
      <c r="AU2" s="116" t="s">
        <v>48</v>
      </c>
      <c r="AV2" s="598" t="s">
        <v>49</v>
      </c>
    </row>
    <row r="3" s="48" customFormat="1" ht="28" customHeight="1" spans="1:48">
      <c r="A3" s="340"/>
      <c r="B3" s="342"/>
      <c r="C3" s="342"/>
      <c r="D3" s="342"/>
      <c r="E3" s="342"/>
      <c r="F3" s="343"/>
      <c r="G3" s="343"/>
      <c r="H3" s="343"/>
      <c r="I3" s="343" t="s">
        <v>327</v>
      </c>
      <c r="J3" s="343" t="s">
        <v>8</v>
      </c>
      <c r="K3" s="343"/>
      <c r="L3" s="343"/>
      <c r="M3" s="343"/>
      <c r="N3" s="343"/>
      <c r="O3" s="343"/>
      <c r="P3" s="343"/>
      <c r="Q3" s="363"/>
      <c r="R3" s="343"/>
      <c r="S3" s="343"/>
      <c r="T3" s="343"/>
      <c r="U3" s="364"/>
      <c r="V3" s="204"/>
      <c r="W3" s="115"/>
      <c r="X3" s="116"/>
      <c r="Y3" s="116"/>
      <c r="Z3" s="116"/>
      <c r="AA3" s="116"/>
      <c r="AB3" s="116"/>
      <c r="AC3" s="116"/>
      <c r="AD3" s="116"/>
      <c r="AE3" s="116"/>
      <c r="AF3" s="152"/>
      <c r="AG3" s="152"/>
      <c r="AH3" s="116"/>
      <c r="AI3" s="116"/>
      <c r="AJ3" s="157"/>
      <c r="AK3" s="157"/>
      <c r="AL3" s="157"/>
      <c r="AM3" s="116"/>
      <c r="AN3" s="163"/>
      <c r="AO3" s="164"/>
      <c r="AP3" s="167"/>
      <c r="AQ3" s="166"/>
      <c r="AR3" s="166"/>
      <c r="AS3" s="164"/>
      <c r="AT3" s="166"/>
      <c r="AU3" s="116"/>
      <c r="AV3" s="598"/>
    </row>
    <row r="4" s="49" customFormat="1" ht="29" customHeight="1" spans="1:48">
      <c r="A4" s="62">
        <f>ROW()-3</f>
        <v>1</v>
      </c>
      <c r="B4" s="385" t="s">
        <v>1954</v>
      </c>
      <c r="C4" s="387" t="s">
        <v>333</v>
      </c>
      <c r="D4" s="387" t="s">
        <v>1507</v>
      </c>
      <c r="E4" s="387" t="s">
        <v>53</v>
      </c>
      <c r="F4" s="387">
        <v>31</v>
      </c>
      <c r="G4" s="387">
        <v>0</v>
      </c>
      <c r="H4" s="387">
        <v>0</v>
      </c>
      <c r="I4" s="387">
        <v>0</v>
      </c>
      <c r="J4" s="387">
        <v>0</v>
      </c>
      <c r="K4" s="387">
        <v>0</v>
      </c>
      <c r="L4" s="387">
        <v>0</v>
      </c>
      <c r="M4" s="387">
        <v>0</v>
      </c>
      <c r="N4" s="387">
        <v>0</v>
      </c>
      <c r="O4" s="387">
        <v>0</v>
      </c>
      <c r="P4" s="387">
        <v>0</v>
      </c>
      <c r="Q4" s="387" t="s">
        <v>54</v>
      </c>
      <c r="R4" s="387">
        <v>0</v>
      </c>
      <c r="S4" s="387">
        <v>0</v>
      </c>
      <c r="T4" s="387">
        <v>0</v>
      </c>
      <c r="U4" s="387" t="s">
        <v>1955</v>
      </c>
      <c r="V4" s="387">
        <v>200</v>
      </c>
      <c r="W4" s="121">
        <v>4280</v>
      </c>
      <c r="X4" s="22">
        <v>2000</v>
      </c>
      <c r="Y4" s="595">
        <v>900</v>
      </c>
      <c r="Z4" s="596">
        <v>100</v>
      </c>
      <c r="AA4" s="122">
        <v>300</v>
      </c>
      <c r="AB4" s="122">
        <v>300</v>
      </c>
      <c r="AC4" s="122">
        <v>300</v>
      </c>
      <c r="AD4" s="22">
        <v>380</v>
      </c>
      <c r="AE4" s="153">
        <v>444.52</v>
      </c>
      <c r="AF4" s="387">
        <v>200</v>
      </c>
      <c r="AG4" s="153">
        <v>0</v>
      </c>
      <c r="AH4" s="153">
        <f>L4</f>
        <v>0</v>
      </c>
      <c r="AI4" s="153">
        <v>763</v>
      </c>
      <c r="AJ4" s="153">
        <v>0</v>
      </c>
      <c r="AK4" s="153">
        <v>0</v>
      </c>
      <c r="AL4" s="153">
        <v>0</v>
      </c>
      <c r="AM4" s="153">
        <f>SUM(X4:AL4)</f>
        <v>5687.52</v>
      </c>
      <c r="AN4" s="265">
        <f>I4</f>
        <v>0</v>
      </c>
      <c r="AO4" s="153">
        <f>W4/F4*AN4</f>
        <v>0</v>
      </c>
      <c r="AP4" s="153">
        <f>G4*2</f>
        <v>0</v>
      </c>
      <c r="AQ4" s="153">
        <v>0</v>
      </c>
      <c r="AR4" s="599">
        <v>544.52</v>
      </c>
      <c r="AS4" s="153">
        <f>SUM(AO4:AR4)</f>
        <v>544.52</v>
      </c>
      <c r="AT4" s="153">
        <f>AM4-AS4</f>
        <v>5143</v>
      </c>
      <c r="AU4" s="170"/>
      <c r="AV4" s="118" t="s">
        <v>1956</v>
      </c>
    </row>
    <row r="5" s="49" customFormat="1" ht="29" customHeight="1" spans="1:48">
      <c r="A5" s="62">
        <f t="shared" ref="A5:A18" si="0">ROW()-3</f>
        <v>2</v>
      </c>
      <c r="B5" s="387" t="s">
        <v>1957</v>
      </c>
      <c r="C5" s="387" t="s">
        <v>1917</v>
      </c>
      <c r="D5" s="387" t="s">
        <v>1507</v>
      </c>
      <c r="E5" s="387" t="s">
        <v>53</v>
      </c>
      <c r="F5" s="387">
        <v>31</v>
      </c>
      <c r="G5" s="387">
        <v>0</v>
      </c>
      <c r="H5" s="387">
        <v>0</v>
      </c>
      <c r="I5" s="387">
        <v>0</v>
      </c>
      <c r="J5" s="387">
        <v>0</v>
      </c>
      <c r="K5" s="387">
        <v>0</v>
      </c>
      <c r="L5" s="387">
        <v>0</v>
      </c>
      <c r="M5" s="387">
        <v>0</v>
      </c>
      <c r="N5" s="387">
        <v>0</v>
      </c>
      <c r="O5" s="387">
        <v>0</v>
      </c>
      <c r="P5" s="387">
        <v>0</v>
      </c>
      <c r="Q5" s="387" t="s">
        <v>54</v>
      </c>
      <c r="R5" s="387">
        <v>0</v>
      </c>
      <c r="S5" s="387">
        <v>0</v>
      </c>
      <c r="T5" s="387">
        <v>0</v>
      </c>
      <c r="U5" s="387"/>
      <c r="V5" s="387">
        <v>200</v>
      </c>
      <c r="W5" s="121">
        <v>2450</v>
      </c>
      <c r="X5" s="153">
        <v>1100</v>
      </c>
      <c r="Y5" s="153">
        <v>300</v>
      </c>
      <c r="Z5" s="153">
        <v>300</v>
      </c>
      <c r="AA5" s="153">
        <v>100</v>
      </c>
      <c r="AB5" s="153">
        <v>100</v>
      </c>
      <c r="AC5" s="153">
        <v>100</v>
      </c>
      <c r="AD5" s="153">
        <v>450</v>
      </c>
      <c r="AE5" s="212"/>
      <c r="AF5" s="387">
        <v>200</v>
      </c>
      <c r="AG5" s="153">
        <v>0</v>
      </c>
      <c r="AH5" s="153">
        <f t="shared" ref="AH5:AH24" si="1">L5</f>
        <v>0</v>
      </c>
      <c r="AI5" s="153">
        <f t="shared" ref="AI5:AI24" si="2">T5</f>
        <v>0</v>
      </c>
      <c r="AJ5" s="153">
        <v>0</v>
      </c>
      <c r="AK5" s="153">
        <v>0</v>
      </c>
      <c r="AL5" s="153">
        <v>0</v>
      </c>
      <c r="AM5" s="153">
        <f t="shared" ref="AM5:AM21" si="3">SUM(X5:AL5)</f>
        <v>2650</v>
      </c>
      <c r="AN5" s="265">
        <f t="shared" ref="AN5:AN24" si="4">I5</f>
        <v>0</v>
      </c>
      <c r="AO5" s="153">
        <f t="shared" ref="AO5:AO24" si="5">W5/F5*AN5</f>
        <v>0</v>
      </c>
      <c r="AP5" s="153">
        <f t="shared" ref="AP5:AP24" si="6">G5*2</f>
        <v>0</v>
      </c>
      <c r="AQ5" s="153">
        <v>0</v>
      </c>
      <c r="AR5" s="153">
        <v>0</v>
      </c>
      <c r="AS5" s="153">
        <f t="shared" ref="AS5:AS18" si="7">SUM(AO5:AR5)</f>
        <v>0</v>
      </c>
      <c r="AT5" s="153">
        <f t="shared" ref="AT5:AT23" si="8">AM5-AS5</f>
        <v>2650</v>
      </c>
      <c r="AU5" s="170"/>
      <c r="AV5" s="387" t="s">
        <v>72</v>
      </c>
    </row>
    <row r="6" s="49" customFormat="1" ht="29" customHeight="1" spans="1:48">
      <c r="A6" s="62">
        <f t="shared" si="0"/>
        <v>3</v>
      </c>
      <c r="B6" s="387" t="s">
        <v>1958</v>
      </c>
      <c r="C6" s="387" t="s">
        <v>1917</v>
      </c>
      <c r="D6" s="387" t="s">
        <v>1507</v>
      </c>
      <c r="E6" s="387" t="s">
        <v>53</v>
      </c>
      <c r="F6" s="387">
        <v>31</v>
      </c>
      <c r="G6" s="387">
        <v>0</v>
      </c>
      <c r="H6" s="387">
        <v>0</v>
      </c>
      <c r="I6" s="387">
        <v>0</v>
      </c>
      <c r="J6" s="387">
        <v>0</v>
      </c>
      <c r="K6" s="387">
        <v>0</v>
      </c>
      <c r="L6" s="387">
        <v>0</v>
      </c>
      <c r="M6" s="387">
        <v>0</v>
      </c>
      <c r="N6" s="387">
        <v>0</v>
      </c>
      <c r="O6" s="387">
        <v>0</v>
      </c>
      <c r="P6" s="387">
        <v>0</v>
      </c>
      <c r="Q6" s="387" t="s">
        <v>54</v>
      </c>
      <c r="R6" s="387">
        <v>0</v>
      </c>
      <c r="S6" s="387">
        <v>0</v>
      </c>
      <c r="T6" s="387">
        <v>0</v>
      </c>
      <c r="U6" s="387"/>
      <c r="V6" s="387">
        <v>200</v>
      </c>
      <c r="W6" s="121">
        <v>2450</v>
      </c>
      <c r="X6" s="153">
        <v>1100</v>
      </c>
      <c r="Y6" s="153">
        <v>300</v>
      </c>
      <c r="Z6" s="153">
        <v>300</v>
      </c>
      <c r="AA6" s="153">
        <v>100</v>
      </c>
      <c r="AB6" s="153">
        <v>100</v>
      </c>
      <c r="AC6" s="153">
        <v>100</v>
      </c>
      <c r="AD6" s="153">
        <v>450</v>
      </c>
      <c r="AE6" s="212"/>
      <c r="AF6" s="387">
        <v>200</v>
      </c>
      <c r="AG6" s="153">
        <v>0</v>
      </c>
      <c r="AH6" s="153">
        <f t="shared" si="1"/>
        <v>0</v>
      </c>
      <c r="AI6" s="153">
        <f t="shared" si="2"/>
        <v>0</v>
      </c>
      <c r="AJ6" s="153">
        <v>0</v>
      </c>
      <c r="AK6" s="153">
        <v>0</v>
      </c>
      <c r="AL6" s="153">
        <v>0</v>
      </c>
      <c r="AM6" s="153">
        <f t="shared" si="3"/>
        <v>2650</v>
      </c>
      <c r="AN6" s="265">
        <f t="shared" si="4"/>
        <v>0</v>
      </c>
      <c r="AO6" s="153">
        <f t="shared" si="5"/>
        <v>0</v>
      </c>
      <c r="AP6" s="153">
        <f t="shared" si="6"/>
        <v>0</v>
      </c>
      <c r="AQ6" s="153">
        <v>0</v>
      </c>
      <c r="AR6" s="153">
        <v>0</v>
      </c>
      <c r="AS6" s="153">
        <f t="shared" si="7"/>
        <v>0</v>
      </c>
      <c r="AT6" s="153">
        <f t="shared" si="8"/>
        <v>2650</v>
      </c>
      <c r="AU6" s="170"/>
      <c r="AV6" s="387" t="s">
        <v>72</v>
      </c>
    </row>
    <row r="7" s="49" customFormat="1" ht="29" customHeight="1" spans="1:48">
      <c r="A7" s="62">
        <f t="shared" si="0"/>
        <v>4</v>
      </c>
      <c r="B7" s="387" t="s">
        <v>1959</v>
      </c>
      <c r="C7" s="387" t="s">
        <v>341</v>
      </c>
      <c r="D7" s="387" t="s">
        <v>1507</v>
      </c>
      <c r="E7" s="387" t="s">
        <v>53</v>
      </c>
      <c r="F7" s="387">
        <v>31</v>
      </c>
      <c r="G7" s="387">
        <v>0</v>
      </c>
      <c r="H7" s="387">
        <v>0</v>
      </c>
      <c r="I7" s="387">
        <v>0</v>
      </c>
      <c r="J7" s="387">
        <v>0</v>
      </c>
      <c r="K7" s="387">
        <v>0</v>
      </c>
      <c r="L7" s="387">
        <v>0</v>
      </c>
      <c r="M7" s="387">
        <v>0</v>
      </c>
      <c r="N7" s="387">
        <v>0</v>
      </c>
      <c r="O7" s="387">
        <v>0</v>
      </c>
      <c r="P7" s="387">
        <v>0</v>
      </c>
      <c r="Q7" s="387" t="s">
        <v>54</v>
      </c>
      <c r="R7" s="387">
        <v>0</v>
      </c>
      <c r="S7" s="387">
        <v>0</v>
      </c>
      <c r="T7" s="387">
        <v>0</v>
      </c>
      <c r="U7" s="387"/>
      <c r="V7" s="387">
        <v>200</v>
      </c>
      <c r="W7" s="121">
        <v>2300</v>
      </c>
      <c r="X7" s="153">
        <v>1100</v>
      </c>
      <c r="Y7" s="153">
        <v>300</v>
      </c>
      <c r="Z7" s="153">
        <v>300</v>
      </c>
      <c r="AA7" s="153">
        <v>50</v>
      </c>
      <c r="AB7" s="153">
        <v>0</v>
      </c>
      <c r="AC7" s="153">
        <v>50</v>
      </c>
      <c r="AD7" s="153">
        <v>500</v>
      </c>
      <c r="AE7" s="212"/>
      <c r="AF7" s="387">
        <v>200</v>
      </c>
      <c r="AG7" s="153">
        <v>0</v>
      </c>
      <c r="AH7" s="153">
        <f t="shared" si="1"/>
        <v>0</v>
      </c>
      <c r="AI7" s="153">
        <f t="shared" si="2"/>
        <v>0</v>
      </c>
      <c r="AJ7" s="153">
        <v>0</v>
      </c>
      <c r="AK7" s="153">
        <v>0</v>
      </c>
      <c r="AL7" s="153">
        <v>0</v>
      </c>
      <c r="AM7" s="153">
        <f t="shared" si="3"/>
        <v>2500</v>
      </c>
      <c r="AN7" s="265">
        <f t="shared" si="4"/>
        <v>0</v>
      </c>
      <c r="AO7" s="153">
        <f t="shared" si="5"/>
        <v>0</v>
      </c>
      <c r="AP7" s="153">
        <f t="shared" si="6"/>
        <v>0</v>
      </c>
      <c r="AQ7" s="153">
        <v>0</v>
      </c>
      <c r="AR7" s="153">
        <v>0</v>
      </c>
      <c r="AS7" s="153">
        <f t="shared" si="7"/>
        <v>0</v>
      </c>
      <c r="AT7" s="153">
        <f t="shared" si="8"/>
        <v>2500</v>
      </c>
      <c r="AU7" s="170"/>
      <c r="AV7" s="387" t="s">
        <v>72</v>
      </c>
    </row>
    <row r="8" s="49" customFormat="1" ht="29" customHeight="1" spans="1:48">
      <c r="A8" s="62">
        <f t="shared" si="0"/>
        <v>5</v>
      </c>
      <c r="B8" s="387" t="s">
        <v>1960</v>
      </c>
      <c r="C8" s="387" t="s">
        <v>341</v>
      </c>
      <c r="D8" s="387" t="s">
        <v>1507</v>
      </c>
      <c r="E8" s="387" t="s">
        <v>53</v>
      </c>
      <c r="F8" s="387">
        <v>31</v>
      </c>
      <c r="G8" s="387">
        <v>0</v>
      </c>
      <c r="H8" s="387">
        <v>0</v>
      </c>
      <c r="I8" s="387">
        <v>0</v>
      </c>
      <c r="J8" s="387">
        <v>0</v>
      </c>
      <c r="K8" s="387">
        <v>0</v>
      </c>
      <c r="L8" s="387">
        <v>0</v>
      </c>
      <c r="M8" s="387">
        <v>0</v>
      </c>
      <c r="N8" s="387">
        <v>0</v>
      </c>
      <c r="O8" s="387">
        <v>0</v>
      </c>
      <c r="P8" s="387">
        <v>0</v>
      </c>
      <c r="Q8" s="387" t="s">
        <v>54</v>
      </c>
      <c r="R8" s="387">
        <v>0</v>
      </c>
      <c r="S8" s="387">
        <v>0</v>
      </c>
      <c r="T8" s="387">
        <v>0</v>
      </c>
      <c r="U8" s="387"/>
      <c r="V8" s="387">
        <v>200</v>
      </c>
      <c r="W8" s="121">
        <v>2300</v>
      </c>
      <c r="X8" s="153">
        <v>1100</v>
      </c>
      <c r="Y8" s="153">
        <v>300</v>
      </c>
      <c r="Z8" s="153">
        <v>300</v>
      </c>
      <c r="AA8" s="153">
        <v>50</v>
      </c>
      <c r="AB8" s="153">
        <v>0</v>
      </c>
      <c r="AC8" s="153">
        <v>50</v>
      </c>
      <c r="AD8" s="153">
        <v>500</v>
      </c>
      <c r="AE8" s="212"/>
      <c r="AF8" s="387">
        <v>200</v>
      </c>
      <c r="AG8" s="153">
        <v>0</v>
      </c>
      <c r="AH8" s="153">
        <f t="shared" si="1"/>
        <v>0</v>
      </c>
      <c r="AI8" s="153">
        <f t="shared" si="2"/>
        <v>0</v>
      </c>
      <c r="AJ8" s="153">
        <v>0</v>
      </c>
      <c r="AK8" s="153">
        <v>0</v>
      </c>
      <c r="AL8" s="153">
        <v>0</v>
      </c>
      <c r="AM8" s="153">
        <f t="shared" si="3"/>
        <v>2500</v>
      </c>
      <c r="AN8" s="265">
        <f t="shared" si="4"/>
        <v>0</v>
      </c>
      <c r="AO8" s="153">
        <f t="shared" si="5"/>
        <v>0</v>
      </c>
      <c r="AP8" s="153">
        <f t="shared" si="6"/>
        <v>0</v>
      </c>
      <c r="AQ8" s="153">
        <v>0</v>
      </c>
      <c r="AR8" s="153">
        <v>0</v>
      </c>
      <c r="AS8" s="153">
        <f t="shared" si="7"/>
        <v>0</v>
      </c>
      <c r="AT8" s="153">
        <f t="shared" si="8"/>
        <v>2500</v>
      </c>
      <c r="AU8" s="170"/>
      <c r="AV8" s="387" t="s">
        <v>72</v>
      </c>
    </row>
    <row r="9" s="49" customFormat="1" ht="28" customHeight="1" spans="1:48">
      <c r="A9" s="62">
        <f t="shared" si="0"/>
        <v>6</v>
      </c>
      <c r="B9" s="387" t="s">
        <v>1961</v>
      </c>
      <c r="C9" s="387" t="s">
        <v>1917</v>
      </c>
      <c r="D9" s="387" t="s">
        <v>1507</v>
      </c>
      <c r="E9" s="387" t="s">
        <v>53</v>
      </c>
      <c r="F9" s="387">
        <v>31</v>
      </c>
      <c r="G9" s="387">
        <v>0</v>
      </c>
      <c r="H9" s="387">
        <v>0</v>
      </c>
      <c r="I9" s="387">
        <v>0</v>
      </c>
      <c r="J9" s="387">
        <v>0</v>
      </c>
      <c r="K9" s="387">
        <v>0</v>
      </c>
      <c r="L9" s="387">
        <v>0</v>
      </c>
      <c r="M9" s="387">
        <v>0</v>
      </c>
      <c r="N9" s="387">
        <v>0</v>
      </c>
      <c r="O9" s="387">
        <v>0</v>
      </c>
      <c r="P9" s="387">
        <v>0</v>
      </c>
      <c r="Q9" s="387" t="s">
        <v>54</v>
      </c>
      <c r="R9" s="387">
        <v>0</v>
      </c>
      <c r="S9" s="387">
        <v>0</v>
      </c>
      <c r="T9" s="387">
        <v>0</v>
      </c>
      <c r="U9" s="387"/>
      <c r="V9" s="387">
        <v>200</v>
      </c>
      <c r="W9" s="558">
        <v>2450</v>
      </c>
      <c r="X9" s="153">
        <v>1400</v>
      </c>
      <c r="Y9" s="153">
        <v>400</v>
      </c>
      <c r="Z9" s="153">
        <v>200</v>
      </c>
      <c r="AA9" s="153">
        <v>100</v>
      </c>
      <c r="AB9" s="153">
        <v>100</v>
      </c>
      <c r="AC9" s="153">
        <v>100</v>
      </c>
      <c r="AD9" s="153">
        <v>150</v>
      </c>
      <c r="AE9" s="212"/>
      <c r="AF9" s="387">
        <v>200</v>
      </c>
      <c r="AG9" s="153">
        <v>0</v>
      </c>
      <c r="AH9" s="153">
        <f t="shared" si="1"/>
        <v>0</v>
      </c>
      <c r="AI9" s="153">
        <f t="shared" si="2"/>
        <v>0</v>
      </c>
      <c r="AJ9" s="153">
        <v>0</v>
      </c>
      <c r="AK9" s="153">
        <v>0</v>
      </c>
      <c r="AL9" s="153">
        <v>0</v>
      </c>
      <c r="AM9" s="153">
        <f t="shared" si="3"/>
        <v>2650</v>
      </c>
      <c r="AN9" s="265">
        <f t="shared" si="4"/>
        <v>0</v>
      </c>
      <c r="AO9" s="153">
        <f t="shared" si="5"/>
        <v>0</v>
      </c>
      <c r="AP9" s="153">
        <f t="shared" si="6"/>
        <v>0</v>
      </c>
      <c r="AQ9" s="153">
        <v>0</v>
      </c>
      <c r="AR9" s="153">
        <v>0</v>
      </c>
      <c r="AS9" s="153">
        <f t="shared" si="7"/>
        <v>0</v>
      </c>
      <c r="AT9" s="153">
        <f t="shared" si="8"/>
        <v>2650</v>
      </c>
      <c r="AU9" s="170"/>
      <c r="AV9" s="387" t="s">
        <v>72</v>
      </c>
    </row>
    <row r="10" s="49" customFormat="1" ht="28" customHeight="1" spans="1:48">
      <c r="A10" s="62">
        <f t="shared" si="0"/>
        <v>7</v>
      </c>
      <c r="B10" s="387" t="s">
        <v>1962</v>
      </c>
      <c r="C10" s="387" t="s">
        <v>378</v>
      </c>
      <c r="D10" s="387" t="s">
        <v>1507</v>
      </c>
      <c r="E10" s="387" t="s">
        <v>53</v>
      </c>
      <c r="F10" s="387">
        <v>31</v>
      </c>
      <c r="G10" s="387">
        <v>0</v>
      </c>
      <c r="H10" s="387">
        <v>0</v>
      </c>
      <c r="I10" s="387">
        <v>0</v>
      </c>
      <c r="J10" s="387">
        <v>0</v>
      </c>
      <c r="K10" s="387">
        <v>0</v>
      </c>
      <c r="L10" s="387">
        <v>0</v>
      </c>
      <c r="M10" s="387">
        <v>0</v>
      </c>
      <c r="N10" s="387">
        <v>0</v>
      </c>
      <c r="O10" s="387">
        <v>0</v>
      </c>
      <c r="P10" s="387">
        <v>0</v>
      </c>
      <c r="Q10" s="387" t="s">
        <v>54</v>
      </c>
      <c r="R10" s="387">
        <v>0</v>
      </c>
      <c r="S10" s="387">
        <v>0</v>
      </c>
      <c r="T10" s="387">
        <v>0</v>
      </c>
      <c r="U10" s="387"/>
      <c r="V10" s="387">
        <v>200</v>
      </c>
      <c r="W10" s="558">
        <v>3100</v>
      </c>
      <c r="X10" s="153">
        <v>1800</v>
      </c>
      <c r="Y10" s="153">
        <v>400</v>
      </c>
      <c r="Z10" s="153">
        <v>200</v>
      </c>
      <c r="AA10" s="153">
        <v>100</v>
      </c>
      <c r="AB10" s="153">
        <v>100</v>
      </c>
      <c r="AC10" s="153">
        <v>200</v>
      </c>
      <c r="AD10" s="153">
        <v>300</v>
      </c>
      <c r="AE10" s="212"/>
      <c r="AF10" s="387">
        <v>200</v>
      </c>
      <c r="AG10" s="153">
        <v>0</v>
      </c>
      <c r="AH10" s="153">
        <f t="shared" si="1"/>
        <v>0</v>
      </c>
      <c r="AI10" s="153">
        <f t="shared" si="2"/>
        <v>0</v>
      </c>
      <c r="AJ10" s="153">
        <v>0</v>
      </c>
      <c r="AK10" s="153">
        <v>0</v>
      </c>
      <c r="AL10" s="153">
        <v>0</v>
      </c>
      <c r="AM10" s="153">
        <f t="shared" si="3"/>
        <v>3300</v>
      </c>
      <c r="AN10" s="265">
        <f t="shared" si="4"/>
        <v>0</v>
      </c>
      <c r="AO10" s="153">
        <f t="shared" si="5"/>
        <v>0</v>
      </c>
      <c r="AP10" s="153">
        <f t="shared" si="6"/>
        <v>0</v>
      </c>
      <c r="AQ10" s="153">
        <v>0</v>
      </c>
      <c r="AR10" s="153">
        <v>0</v>
      </c>
      <c r="AS10" s="153">
        <f t="shared" si="7"/>
        <v>0</v>
      </c>
      <c r="AT10" s="153">
        <f t="shared" si="8"/>
        <v>3300</v>
      </c>
      <c r="AU10" s="170"/>
      <c r="AV10" s="387" t="s">
        <v>72</v>
      </c>
    </row>
    <row r="11" s="49" customFormat="1" ht="27" customHeight="1" spans="1:48">
      <c r="A11" s="62">
        <f t="shared" si="0"/>
        <v>8</v>
      </c>
      <c r="B11" s="387" t="s">
        <v>1963</v>
      </c>
      <c r="C11" s="387" t="s">
        <v>378</v>
      </c>
      <c r="D11" s="387" t="s">
        <v>1507</v>
      </c>
      <c r="E11" s="387" t="s">
        <v>53</v>
      </c>
      <c r="F11" s="387">
        <v>31</v>
      </c>
      <c r="G11" s="387">
        <v>0</v>
      </c>
      <c r="H11" s="387">
        <v>0</v>
      </c>
      <c r="I11" s="387">
        <v>0</v>
      </c>
      <c r="J11" s="387">
        <v>0</v>
      </c>
      <c r="K11" s="387">
        <v>0</v>
      </c>
      <c r="L11" s="387">
        <v>0</v>
      </c>
      <c r="M11" s="387">
        <v>0</v>
      </c>
      <c r="N11" s="387">
        <v>0</v>
      </c>
      <c r="O11" s="387">
        <v>0</v>
      </c>
      <c r="P11" s="387">
        <v>0</v>
      </c>
      <c r="Q11" s="387" t="s">
        <v>54</v>
      </c>
      <c r="R11" s="387">
        <v>0</v>
      </c>
      <c r="S11" s="387">
        <v>0</v>
      </c>
      <c r="T11" s="387">
        <v>0</v>
      </c>
      <c r="U11" s="387"/>
      <c r="V11" s="387">
        <v>200</v>
      </c>
      <c r="W11" s="558">
        <v>3100</v>
      </c>
      <c r="X11" s="153">
        <v>1800</v>
      </c>
      <c r="Y11" s="153">
        <v>400</v>
      </c>
      <c r="Z11" s="153">
        <v>200</v>
      </c>
      <c r="AA11" s="153">
        <v>100</v>
      </c>
      <c r="AB11" s="153">
        <v>100</v>
      </c>
      <c r="AC11" s="153">
        <v>200</v>
      </c>
      <c r="AD11" s="153">
        <v>300</v>
      </c>
      <c r="AE11" s="212"/>
      <c r="AF11" s="387">
        <v>200</v>
      </c>
      <c r="AG11" s="153">
        <v>0</v>
      </c>
      <c r="AH11" s="153">
        <f t="shared" si="1"/>
        <v>0</v>
      </c>
      <c r="AI11" s="153">
        <f t="shared" si="2"/>
        <v>0</v>
      </c>
      <c r="AJ11" s="153">
        <v>0</v>
      </c>
      <c r="AK11" s="153">
        <v>0</v>
      </c>
      <c r="AL11" s="153">
        <v>0</v>
      </c>
      <c r="AM11" s="153">
        <f t="shared" si="3"/>
        <v>3300</v>
      </c>
      <c r="AN11" s="265">
        <f t="shared" si="4"/>
        <v>0</v>
      </c>
      <c r="AO11" s="153">
        <f t="shared" si="5"/>
        <v>0</v>
      </c>
      <c r="AP11" s="153">
        <f t="shared" si="6"/>
        <v>0</v>
      </c>
      <c r="AQ11" s="153">
        <v>0</v>
      </c>
      <c r="AR11" s="153">
        <v>0</v>
      </c>
      <c r="AS11" s="153">
        <f t="shared" si="7"/>
        <v>0</v>
      </c>
      <c r="AT11" s="153">
        <f t="shared" si="8"/>
        <v>3300</v>
      </c>
      <c r="AU11" s="170"/>
      <c r="AV11" s="387" t="s">
        <v>72</v>
      </c>
    </row>
    <row r="12" s="49" customFormat="1" ht="28" customHeight="1" spans="1:48">
      <c r="A12" s="62">
        <f t="shared" si="0"/>
        <v>9</v>
      </c>
      <c r="B12" s="387" t="s">
        <v>1964</v>
      </c>
      <c r="C12" s="387" t="s">
        <v>546</v>
      </c>
      <c r="D12" s="387" t="s">
        <v>1507</v>
      </c>
      <c r="E12" s="387" t="s">
        <v>53</v>
      </c>
      <c r="F12" s="387">
        <v>31</v>
      </c>
      <c r="G12" s="387">
        <v>0</v>
      </c>
      <c r="H12" s="387">
        <v>0</v>
      </c>
      <c r="I12" s="387">
        <v>0</v>
      </c>
      <c r="J12" s="387">
        <v>0</v>
      </c>
      <c r="K12" s="387">
        <v>0</v>
      </c>
      <c r="L12" s="387">
        <v>0</v>
      </c>
      <c r="M12" s="387">
        <v>0</v>
      </c>
      <c r="N12" s="387">
        <v>0</v>
      </c>
      <c r="O12" s="387">
        <v>0</v>
      </c>
      <c r="P12" s="387">
        <v>0</v>
      </c>
      <c r="Q12" s="387" t="s">
        <v>54</v>
      </c>
      <c r="R12" s="387">
        <v>0</v>
      </c>
      <c r="S12" s="387">
        <v>0</v>
      </c>
      <c r="T12" s="387">
        <v>0</v>
      </c>
      <c r="U12" s="387"/>
      <c r="V12" s="387">
        <v>200</v>
      </c>
      <c r="W12" s="558">
        <v>2100</v>
      </c>
      <c r="X12" s="153">
        <v>1100</v>
      </c>
      <c r="Y12" s="153">
        <v>200</v>
      </c>
      <c r="Z12" s="153">
        <v>200</v>
      </c>
      <c r="AA12" s="153">
        <v>100</v>
      </c>
      <c r="AB12" s="153">
        <v>100</v>
      </c>
      <c r="AC12" s="153">
        <v>200</v>
      </c>
      <c r="AD12" s="153">
        <v>200</v>
      </c>
      <c r="AE12" s="212"/>
      <c r="AF12" s="387">
        <v>200</v>
      </c>
      <c r="AG12" s="153">
        <v>0</v>
      </c>
      <c r="AH12" s="153">
        <f t="shared" si="1"/>
        <v>0</v>
      </c>
      <c r="AI12" s="153">
        <f t="shared" si="2"/>
        <v>0</v>
      </c>
      <c r="AJ12" s="153">
        <v>0</v>
      </c>
      <c r="AK12" s="153">
        <v>0</v>
      </c>
      <c r="AL12" s="153">
        <v>0</v>
      </c>
      <c r="AM12" s="153">
        <f t="shared" si="3"/>
        <v>2300</v>
      </c>
      <c r="AN12" s="265">
        <f t="shared" si="4"/>
        <v>0</v>
      </c>
      <c r="AO12" s="153">
        <f t="shared" si="5"/>
        <v>0</v>
      </c>
      <c r="AP12" s="153">
        <f t="shared" si="6"/>
        <v>0</v>
      </c>
      <c r="AQ12" s="153">
        <v>0</v>
      </c>
      <c r="AR12" s="153">
        <v>0</v>
      </c>
      <c r="AS12" s="153">
        <f t="shared" si="7"/>
        <v>0</v>
      </c>
      <c r="AT12" s="153">
        <f t="shared" si="8"/>
        <v>2300</v>
      </c>
      <c r="AU12" s="170"/>
      <c r="AV12" s="387" t="s">
        <v>72</v>
      </c>
    </row>
    <row r="13" s="49" customFormat="1" ht="28" customHeight="1" spans="1:48">
      <c r="A13" s="62">
        <f t="shared" si="0"/>
        <v>10</v>
      </c>
      <c r="B13" s="387" t="s">
        <v>1965</v>
      </c>
      <c r="C13" s="387" t="s">
        <v>341</v>
      </c>
      <c r="D13" s="387" t="s">
        <v>1507</v>
      </c>
      <c r="E13" s="387" t="s">
        <v>53</v>
      </c>
      <c r="F13" s="387">
        <v>31</v>
      </c>
      <c r="G13" s="387">
        <v>0</v>
      </c>
      <c r="H13" s="387">
        <v>0</v>
      </c>
      <c r="I13" s="387">
        <v>0</v>
      </c>
      <c r="J13" s="387">
        <v>0</v>
      </c>
      <c r="K13" s="387">
        <v>0</v>
      </c>
      <c r="L13" s="387">
        <v>0</v>
      </c>
      <c r="M13" s="387">
        <v>0</v>
      </c>
      <c r="N13" s="387">
        <v>0</v>
      </c>
      <c r="O13" s="387">
        <v>0</v>
      </c>
      <c r="P13" s="387">
        <v>0</v>
      </c>
      <c r="Q13" s="387" t="s">
        <v>54</v>
      </c>
      <c r="R13" s="387">
        <v>0</v>
      </c>
      <c r="S13" s="387">
        <v>0</v>
      </c>
      <c r="T13" s="387">
        <v>0</v>
      </c>
      <c r="U13" s="387"/>
      <c r="V13" s="387">
        <v>200</v>
      </c>
      <c r="W13" s="121">
        <v>2300</v>
      </c>
      <c r="X13" s="153">
        <v>1100</v>
      </c>
      <c r="Y13" s="153">
        <v>300</v>
      </c>
      <c r="Z13" s="153">
        <v>300</v>
      </c>
      <c r="AA13" s="153">
        <v>50</v>
      </c>
      <c r="AB13" s="153">
        <v>0</v>
      </c>
      <c r="AC13" s="153">
        <v>50</v>
      </c>
      <c r="AD13" s="153">
        <v>500</v>
      </c>
      <c r="AE13" s="212"/>
      <c r="AF13" s="387">
        <v>200</v>
      </c>
      <c r="AG13" s="153">
        <v>0</v>
      </c>
      <c r="AH13" s="153">
        <f t="shared" si="1"/>
        <v>0</v>
      </c>
      <c r="AI13" s="153">
        <f t="shared" si="2"/>
        <v>0</v>
      </c>
      <c r="AJ13" s="153">
        <v>0</v>
      </c>
      <c r="AK13" s="153">
        <v>0</v>
      </c>
      <c r="AL13" s="153">
        <v>0</v>
      </c>
      <c r="AM13" s="153">
        <f t="shared" si="3"/>
        <v>2500</v>
      </c>
      <c r="AN13" s="265">
        <f t="shared" si="4"/>
        <v>0</v>
      </c>
      <c r="AO13" s="153">
        <f t="shared" si="5"/>
        <v>0</v>
      </c>
      <c r="AP13" s="153">
        <f t="shared" si="6"/>
        <v>0</v>
      </c>
      <c r="AQ13" s="153">
        <v>0</v>
      </c>
      <c r="AR13" s="153">
        <v>0</v>
      </c>
      <c r="AS13" s="153">
        <f t="shared" si="7"/>
        <v>0</v>
      </c>
      <c r="AT13" s="153">
        <f t="shared" si="8"/>
        <v>2500</v>
      </c>
      <c r="AU13" s="170"/>
      <c r="AV13" s="387" t="s">
        <v>72</v>
      </c>
    </row>
    <row r="14" s="49" customFormat="1" ht="28" customHeight="1" spans="1:48">
      <c r="A14" s="62">
        <f t="shared" si="0"/>
        <v>11</v>
      </c>
      <c r="B14" s="387" t="s">
        <v>1966</v>
      </c>
      <c r="C14" s="387" t="s">
        <v>1917</v>
      </c>
      <c r="D14" s="387" t="s">
        <v>1507</v>
      </c>
      <c r="E14" s="387" t="s">
        <v>53</v>
      </c>
      <c r="F14" s="387">
        <v>31</v>
      </c>
      <c r="G14" s="387">
        <v>0</v>
      </c>
      <c r="H14" s="387">
        <v>0</v>
      </c>
      <c r="I14" s="387">
        <v>0</v>
      </c>
      <c r="J14" s="387">
        <v>0</v>
      </c>
      <c r="K14" s="387">
        <v>0</v>
      </c>
      <c r="L14" s="387">
        <v>0</v>
      </c>
      <c r="M14" s="387">
        <v>0</v>
      </c>
      <c r="N14" s="387">
        <v>0</v>
      </c>
      <c r="O14" s="387">
        <v>0</v>
      </c>
      <c r="P14" s="387">
        <v>0</v>
      </c>
      <c r="Q14" s="387" t="s">
        <v>54</v>
      </c>
      <c r="R14" s="387">
        <v>0</v>
      </c>
      <c r="S14" s="387">
        <v>0</v>
      </c>
      <c r="T14" s="387">
        <v>0</v>
      </c>
      <c r="U14" s="387"/>
      <c r="V14" s="387">
        <v>200</v>
      </c>
      <c r="W14" s="121">
        <v>2450</v>
      </c>
      <c r="X14" s="153">
        <v>1100</v>
      </c>
      <c r="Y14" s="153">
        <v>300</v>
      </c>
      <c r="Z14" s="153">
        <v>300</v>
      </c>
      <c r="AA14" s="153">
        <v>100</v>
      </c>
      <c r="AB14" s="153">
        <v>100</v>
      </c>
      <c r="AC14" s="153">
        <v>100</v>
      </c>
      <c r="AD14" s="153">
        <v>450</v>
      </c>
      <c r="AE14" s="212"/>
      <c r="AF14" s="387">
        <v>200</v>
      </c>
      <c r="AG14" s="153">
        <v>0</v>
      </c>
      <c r="AH14" s="153">
        <f t="shared" si="1"/>
        <v>0</v>
      </c>
      <c r="AI14" s="153">
        <f t="shared" si="2"/>
        <v>0</v>
      </c>
      <c r="AJ14" s="153">
        <v>0</v>
      </c>
      <c r="AK14" s="153">
        <v>0</v>
      </c>
      <c r="AL14" s="153">
        <v>0</v>
      </c>
      <c r="AM14" s="153">
        <f t="shared" si="3"/>
        <v>2650</v>
      </c>
      <c r="AN14" s="265">
        <f t="shared" si="4"/>
        <v>0</v>
      </c>
      <c r="AO14" s="153">
        <f t="shared" si="5"/>
        <v>0</v>
      </c>
      <c r="AP14" s="153">
        <f t="shared" si="6"/>
        <v>0</v>
      </c>
      <c r="AQ14" s="153">
        <v>0</v>
      </c>
      <c r="AR14" s="153">
        <v>0</v>
      </c>
      <c r="AS14" s="153">
        <f t="shared" si="7"/>
        <v>0</v>
      </c>
      <c r="AT14" s="153">
        <f t="shared" si="8"/>
        <v>2650</v>
      </c>
      <c r="AU14" s="170"/>
      <c r="AV14" s="387" t="s">
        <v>72</v>
      </c>
    </row>
    <row r="15" s="49" customFormat="1" ht="26" customHeight="1" spans="1:48">
      <c r="A15" s="62">
        <f t="shared" si="0"/>
        <v>12</v>
      </c>
      <c r="B15" s="387" t="s">
        <v>1967</v>
      </c>
      <c r="C15" s="387" t="s">
        <v>1917</v>
      </c>
      <c r="D15" s="387" t="s">
        <v>1507</v>
      </c>
      <c r="E15" s="387" t="s">
        <v>53</v>
      </c>
      <c r="F15" s="387">
        <v>31</v>
      </c>
      <c r="G15" s="387">
        <v>0</v>
      </c>
      <c r="H15" s="387">
        <v>0</v>
      </c>
      <c r="I15" s="387">
        <v>0</v>
      </c>
      <c r="J15" s="387">
        <v>0</v>
      </c>
      <c r="K15" s="387">
        <v>0</v>
      </c>
      <c r="L15" s="387">
        <v>0</v>
      </c>
      <c r="M15" s="387">
        <v>0</v>
      </c>
      <c r="N15" s="387">
        <v>0</v>
      </c>
      <c r="O15" s="387">
        <v>0</v>
      </c>
      <c r="P15" s="387">
        <v>0</v>
      </c>
      <c r="Q15" s="387" t="s">
        <v>54</v>
      </c>
      <c r="R15" s="387">
        <v>0</v>
      </c>
      <c r="S15" s="387">
        <v>0</v>
      </c>
      <c r="T15" s="387">
        <v>0</v>
      </c>
      <c r="U15" s="387"/>
      <c r="V15" s="387">
        <v>200</v>
      </c>
      <c r="W15" s="121">
        <v>2450</v>
      </c>
      <c r="X15" s="153">
        <v>1100</v>
      </c>
      <c r="Y15" s="153">
        <v>300</v>
      </c>
      <c r="Z15" s="153">
        <v>300</v>
      </c>
      <c r="AA15" s="153">
        <v>100</v>
      </c>
      <c r="AB15" s="153">
        <v>100</v>
      </c>
      <c r="AC15" s="153">
        <v>100</v>
      </c>
      <c r="AD15" s="153">
        <v>450</v>
      </c>
      <c r="AE15" s="212"/>
      <c r="AF15" s="387">
        <v>200</v>
      </c>
      <c r="AG15" s="153">
        <v>0</v>
      </c>
      <c r="AH15" s="153">
        <f t="shared" si="1"/>
        <v>0</v>
      </c>
      <c r="AI15" s="153">
        <f t="shared" si="2"/>
        <v>0</v>
      </c>
      <c r="AJ15" s="153">
        <v>0</v>
      </c>
      <c r="AK15" s="153">
        <v>0</v>
      </c>
      <c r="AL15" s="153">
        <v>0</v>
      </c>
      <c r="AM15" s="153">
        <f t="shared" si="3"/>
        <v>2650</v>
      </c>
      <c r="AN15" s="265">
        <f t="shared" si="4"/>
        <v>0</v>
      </c>
      <c r="AO15" s="153">
        <f t="shared" si="5"/>
        <v>0</v>
      </c>
      <c r="AP15" s="153">
        <f t="shared" si="6"/>
        <v>0</v>
      </c>
      <c r="AQ15" s="153">
        <v>0</v>
      </c>
      <c r="AR15" s="153">
        <v>0</v>
      </c>
      <c r="AS15" s="153">
        <f t="shared" si="7"/>
        <v>0</v>
      </c>
      <c r="AT15" s="153">
        <f t="shared" si="8"/>
        <v>2650</v>
      </c>
      <c r="AU15" s="170"/>
      <c r="AV15" s="387" t="s">
        <v>72</v>
      </c>
    </row>
    <row r="16" s="49" customFormat="1" ht="28" customHeight="1" spans="1:48">
      <c r="A16" s="62">
        <f t="shared" si="0"/>
        <v>13</v>
      </c>
      <c r="B16" s="387" t="s">
        <v>1968</v>
      </c>
      <c r="C16" s="387" t="s">
        <v>341</v>
      </c>
      <c r="D16" s="387" t="s">
        <v>1507</v>
      </c>
      <c r="E16" s="387" t="s">
        <v>53</v>
      </c>
      <c r="F16" s="387">
        <v>31</v>
      </c>
      <c r="G16" s="387">
        <v>0</v>
      </c>
      <c r="H16" s="387">
        <v>0</v>
      </c>
      <c r="I16" s="387">
        <v>0</v>
      </c>
      <c r="J16" s="387">
        <v>0</v>
      </c>
      <c r="K16" s="387">
        <v>0</v>
      </c>
      <c r="L16" s="387">
        <v>0</v>
      </c>
      <c r="M16" s="387">
        <v>0</v>
      </c>
      <c r="N16" s="387">
        <v>0</v>
      </c>
      <c r="O16" s="387">
        <v>0</v>
      </c>
      <c r="P16" s="387">
        <v>0</v>
      </c>
      <c r="Q16" s="387" t="s">
        <v>54</v>
      </c>
      <c r="R16" s="387">
        <v>0</v>
      </c>
      <c r="S16" s="387">
        <v>0</v>
      </c>
      <c r="T16" s="387">
        <v>0</v>
      </c>
      <c r="U16" s="387"/>
      <c r="V16" s="387">
        <v>200</v>
      </c>
      <c r="W16" s="209">
        <v>2300</v>
      </c>
      <c r="X16" s="153">
        <v>1100</v>
      </c>
      <c r="Y16" s="153">
        <v>300</v>
      </c>
      <c r="Z16" s="153">
        <v>300</v>
      </c>
      <c r="AA16" s="153">
        <v>50</v>
      </c>
      <c r="AB16" s="153">
        <v>0</v>
      </c>
      <c r="AC16" s="153">
        <v>50</v>
      </c>
      <c r="AD16" s="153">
        <v>500</v>
      </c>
      <c r="AE16" s="212"/>
      <c r="AF16" s="387">
        <v>200</v>
      </c>
      <c r="AG16" s="153">
        <v>0</v>
      </c>
      <c r="AH16" s="153">
        <f t="shared" si="1"/>
        <v>0</v>
      </c>
      <c r="AI16" s="153">
        <f t="shared" si="2"/>
        <v>0</v>
      </c>
      <c r="AJ16" s="153">
        <v>0</v>
      </c>
      <c r="AK16" s="153">
        <v>0</v>
      </c>
      <c r="AL16" s="153">
        <v>0</v>
      </c>
      <c r="AM16" s="153">
        <f t="shared" si="3"/>
        <v>2500</v>
      </c>
      <c r="AN16" s="265">
        <f t="shared" si="4"/>
        <v>0</v>
      </c>
      <c r="AO16" s="153">
        <f t="shared" si="5"/>
        <v>0</v>
      </c>
      <c r="AP16" s="153">
        <f t="shared" si="6"/>
        <v>0</v>
      </c>
      <c r="AQ16" s="153">
        <v>0</v>
      </c>
      <c r="AR16" s="153">
        <v>0</v>
      </c>
      <c r="AS16" s="153">
        <f t="shared" si="7"/>
        <v>0</v>
      </c>
      <c r="AT16" s="153">
        <f t="shared" si="8"/>
        <v>2500</v>
      </c>
      <c r="AU16" s="170"/>
      <c r="AV16" s="387" t="s">
        <v>72</v>
      </c>
    </row>
    <row r="17" s="49" customFormat="1" ht="28" customHeight="1" spans="1:48">
      <c r="A17" s="62">
        <f t="shared" si="0"/>
        <v>14</v>
      </c>
      <c r="B17" s="387" t="s">
        <v>1969</v>
      </c>
      <c r="C17" s="387" t="s">
        <v>341</v>
      </c>
      <c r="D17" s="387" t="s">
        <v>1507</v>
      </c>
      <c r="E17" s="387" t="s">
        <v>53</v>
      </c>
      <c r="F17" s="387">
        <v>31</v>
      </c>
      <c r="G17" s="387">
        <v>0</v>
      </c>
      <c r="H17" s="387">
        <v>0</v>
      </c>
      <c r="I17" s="387">
        <v>0</v>
      </c>
      <c r="J17" s="387">
        <v>0</v>
      </c>
      <c r="K17" s="387">
        <v>0</v>
      </c>
      <c r="L17" s="387">
        <v>0</v>
      </c>
      <c r="M17" s="387">
        <v>0</v>
      </c>
      <c r="N17" s="387">
        <v>0</v>
      </c>
      <c r="O17" s="387">
        <v>0</v>
      </c>
      <c r="P17" s="387">
        <v>0</v>
      </c>
      <c r="Q17" s="387" t="s">
        <v>54</v>
      </c>
      <c r="R17" s="387">
        <v>0</v>
      </c>
      <c r="S17" s="387">
        <v>0</v>
      </c>
      <c r="T17" s="387">
        <v>0</v>
      </c>
      <c r="U17" s="387"/>
      <c r="V17" s="387">
        <v>200</v>
      </c>
      <c r="W17" s="209">
        <v>2300</v>
      </c>
      <c r="X17" s="153">
        <v>1100</v>
      </c>
      <c r="Y17" s="153">
        <v>300</v>
      </c>
      <c r="Z17" s="153">
        <v>300</v>
      </c>
      <c r="AA17" s="153">
        <v>50</v>
      </c>
      <c r="AB17" s="153">
        <v>0</v>
      </c>
      <c r="AC17" s="153">
        <v>50</v>
      </c>
      <c r="AD17" s="153">
        <v>500</v>
      </c>
      <c r="AE17" s="212"/>
      <c r="AF17" s="387">
        <v>200</v>
      </c>
      <c r="AG17" s="153">
        <v>0</v>
      </c>
      <c r="AH17" s="153">
        <f t="shared" si="1"/>
        <v>0</v>
      </c>
      <c r="AI17" s="153">
        <f t="shared" si="2"/>
        <v>0</v>
      </c>
      <c r="AJ17" s="153">
        <v>0</v>
      </c>
      <c r="AK17" s="153">
        <v>0</v>
      </c>
      <c r="AL17" s="153">
        <v>0</v>
      </c>
      <c r="AM17" s="153">
        <f t="shared" si="3"/>
        <v>2500</v>
      </c>
      <c r="AN17" s="265">
        <f t="shared" si="4"/>
        <v>0</v>
      </c>
      <c r="AO17" s="153">
        <f t="shared" si="5"/>
        <v>0</v>
      </c>
      <c r="AP17" s="153">
        <f t="shared" si="6"/>
        <v>0</v>
      </c>
      <c r="AQ17" s="153">
        <v>0</v>
      </c>
      <c r="AR17" s="153">
        <v>0</v>
      </c>
      <c r="AS17" s="153">
        <f t="shared" si="7"/>
        <v>0</v>
      </c>
      <c r="AT17" s="153">
        <f t="shared" si="8"/>
        <v>2500</v>
      </c>
      <c r="AU17" s="170"/>
      <c r="AV17" s="387" t="s">
        <v>72</v>
      </c>
    </row>
    <row r="18" s="49" customFormat="1" ht="28" customHeight="1" spans="1:48">
      <c r="A18" s="62">
        <f t="shared" si="0"/>
        <v>15</v>
      </c>
      <c r="B18" s="387" t="s">
        <v>1970</v>
      </c>
      <c r="C18" s="387" t="s">
        <v>378</v>
      </c>
      <c r="D18" s="387" t="s">
        <v>1507</v>
      </c>
      <c r="E18" s="387" t="s">
        <v>53</v>
      </c>
      <c r="F18" s="387">
        <v>31</v>
      </c>
      <c r="G18" s="387">
        <v>0</v>
      </c>
      <c r="H18" s="387">
        <v>0</v>
      </c>
      <c r="I18" s="387">
        <v>0</v>
      </c>
      <c r="J18" s="387">
        <v>0</v>
      </c>
      <c r="K18" s="387">
        <v>0</v>
      </c>
      <c r="L18" s="387">
        <v>0</v>
      </c>
      <c r="M18" s="387">
        <v>0</v>
      </c>
      <c r="N18" s="387">
        <v>0</v>
      </c>
      <c r="O18" s="387">
        <v>0</v>
      </c>
      <c r="P18" s="387">
        <v>0</v>
      </c>
      <c r="Q18" s="387" t="s">
        <v>54</v>
      </c>
      <c r="R18" s="387">
        <v>0</v>
      </c>
      <c r="S18" s="387">
        <v>0</v>
      </c>
      <c r="T18" s="387">
        <v>0</v>
      </c>
      <c r="U18" s="387"/>
      <c r="V18" s="387">
        <v>200</v>
      </c>
      <c r="W18" s="558">
        <v>3100</v>
      </c>
      <c r="X18" s="153">
        <v>1800</v>
      </c>
      <c r="Y18" s="153">
        <v>400</v>
      </c>
      <c r="Z18" s="153">
        <v>200</v>
      </c>
      <c r="AA18" s="153">
        <v>100</v>
      </c>
      <c r="AB18" s="153">
        <v>100</v>
      </c>
      <c r="AC18" s="153">
        <v>200</v>
      </c>
      <c r="AD18" s="153">
        <v>300</v>
      </c>
      <c r="AE18" s="212"/>
      <c r="AF18" s="387">
        <v>200</v>
      </c>
      <c r="AG18" s="153">
        <v>0</v>
      </c>
      <c r="AH18" s="153">
        <f t="shared" si="1"/>
        <v>0</v>
      </c>
      <c r="AI18" s="153">
        <f t="shared" si="2"/>
        <v>0</v>
      </c>
      <c r="AJ18" s="153">
        <v>0</v>
      </c>
      <c r="AK18" s="153">
        <v>0</v>
      </c>
      <c r="AL18" s="153">
        <v>0</v>
      </c>
      <c r="AM18" s="153">
        <f t="shared" si="3"/>
        <v>3300</v>
      </c>
      <c r="AN18" s="265">
        <f t="shared" si="4"/>
        <v>0</v>
      </c>
      <c r="AO18" s="153">
        <f t="shared" si="5"/>
        <v>0</v>
      </c>
      <c r="AP18" s="153">
        <f t="shared" si="6"/>
        <v>0</v>
      </c>
      <c r="AQ18" s="153">
        <v>0</v>
      </c>
      <c r="AR18" s="153">
        <v>0</v>
      </c>
      <c r="AS18" s="153">
        <f t="shared" si="7"/>
        <v>0</v>
      </c>
      <c r="AT18" s="153">
        <f t="shared" si="8"/>
        <v>3300</v>
      </c>
      <c r="AU18" s="170"/>
      <c r="AV18" s="387" t="s">
        <v>72</v>
      </c>
    </row>
    <row r="19" s="49" customFormat="1" ht="28" customHeight="1" spans="1:48">
      <c r="A19" s="62">
        <f t="shared" ref="A19:A26" si="9">ROW()-3</f>
        <v>16</v>
      </c>
      <c r="B19" s="387" t="s">
        <v>1971</v>
      </c>
      <c r="C19" s="387" t="s">
        <v>378</v>
      </c>
      <c r="D19" s="387" t="s">
        <v>1507</v>
      </c>
      <c r="E19" s="387" t="s">
        <v>53</v>
      </c>
      <c r="F19" s="387">
        <v>31</v>
      </c>
      <c r="G19" s="387">
        <v>0</v>
      </c>
      <c r="H19" s="387">
        <v>0</v>
      </c>
      <c r="I19" s="387">
        <v>0</v>
      </c>
      <c r="J19" s="387">
        <v>0</v>
      </c>
      <c r="K19" s="387">
        <v>0</v>
      </c>
      <c r="L19" s="387">
        <v>0</v>
      </c>
      <c r="M19" s="387">
        <v>0</v>
      </c>
      <c r="N19" s="387">
        <v>0</v>
      </c>
      <c r="O19" s="387">
        <v>0</v>
      </c>
      <c r="P19" s="387">
        <v>0</v>
      </c>
      <c r="Q19" s="387" t="s">
        <v>54</v>
      </c>
      <c r="R19" s="387">
        <v>0</v>
      </c>
      <c r="S19" s="387">
        <v>0</v>
      </c>
      <c r="T19" s="387">
        <v>0</v>
      </c>
      <c r="U19" s="387"/>
      <c r="V19" s="387">
        <v>200</v>
      </c>
      <c r="W19" s="558">
        <v>3100</v>
      </c>
      <c r="X19" s="153">
        <v>1800</v>
      </c>
      <c r="Y19" s="153">
        <v>400</v>
      </c>
      <c r="Z19" s="153">
        <v>200</v>
      </c>
      <c r="AA19" s="153">
        <v>100</v>
      </c>
      <c r="AB19" s="153">
        <v>100</v>
      </c>
      <c r="AC19" s="153">
        <v>200</v>
      </c>
      <c r="AD19" s="153">
        <v>300</v>
      </c>
      <c r="AE19" s="212"/>
      <c r="AF19" s="387">
        <v>200</v>
      </c>
      <c r="AG19" s="153">
        <v>0</v>
      </c>
      <c r="AH19" s="153">
        <f t="shared" si="1"/>
        <v>0</v>
      </c>
      <c r="AI19" s="153">
        <f t="shared" si="2"/>
        <v>0</v>
      </c>
      <c r="AJ19" s="153">
        <v>0</v>
      </c>
      <c r="AK19" s="153">
        <v>0</v>
      </c>
      <c r="AL19" s="153">
        <v>0</v>
      </c>
      <c r="AM19" s="153">
        <f t="shared" si="3"/>
        <v>3300</v>
      </c>
      <c r="AN19" s="265">
        <f t="shared" si="4"/>
        <v>0</v>
      </c>
      <c r="AO19" s="153">
        <f t="shared" si="5"/>
        <v>0</v>
      </c>
      <c r="AP19" s="153">
        <f t="shared" si="6"/>
        <v>0</v>
      </c>
      <c r="AQ19" s="153">
        <v>0</v>
      </c>
      <c r="AR19" s="153">
        <v>0</v>
      </c>
      <c r="AS19" s="153">
        <f t="shared" ref="AS19:AS25" si="10">SUM(AO19:AR19)</f>
        <v>0</v>
      </c>
      <c r="AT19" s="153">
        <f t="shared" si="8"/>
        <v>3300</v>
      </c>
      <c r="AU19" s="170"/>
      <c r="AV19" s="387" t="s">
        <v>72</v>
      </c>
    </row>
    <row r="20" s="49" customFormat="1" ht="28" customHeight="1" spans="1:48">
      <c r="A20" s="62">
        <f t="shared" si="9"/>
        <v>17</v>
      </c>
      <c r="B20" s="387" t="s">
        <v>1972</v>
      </c>
      <c r="C20" s="387" t="s">
        <v>1917</v>
      </c>
      <c r="D20" s="387" t="s">
        <v>1507</v>
      </c>
      <c r="E20" s="387" t="s">
        <v>53</v>
      </c>
      <c r="F20" s="387">
        <v>31</v>
      </c>
      <c r="G20" s="387">
        <v>0</v>
      </c>
      <c r="H20" s="387">
        <v>0</v>
      </c>
      <c r="I20" s="387">
        <v>0</v>
      </c>
      <c r="J20" s="387">
        <v>0</v>
      </c>
      <c r="K20" s="387">
        <v>0</v>
      </c>
      <c r="L20" s="387">
        <v>0</v>
      </c>
      <c r="M20" s="387">
        <v>0</v>
      </c>
      <c r="N20" s="387">
        <v>0</v>
      </c>
      <c r="O20" s="387">
        <v>0</v>
      </c>
      <c r="P20" s="387">
        <v>0</v>
      </c>
      <c r="Q20" s="387" t="s">
        <v>54</v>
      </c>
      <c r="R20" s="387">
        <v>0</v>
      </c>
      <c r="S20" s="387">
        <v>0</v>
      </c>
      <c r="T20" s="387">
        <v>0</v>
      </c>
      <c r="U20" s="387"/>
      <c r="V20" s="387">
        <v>200</v>
      </c>
      <c r="W20" s="121">
        <v>2450</v>
      </c>
      <c r="X20" s="153">
        <v>1100</v>
      </c>
      <c r="Y20" s="153">
        <v>300</v>
      </c>
      <c r="Z20" s="153">
        <v>300</v>
      </c>
      <c r="AA20" s="153">
        <v>100</v>
      </c>
      <c r="AB20" s="153">
        <v>100</v>
      </c>
      <c r="AC20" s="153">
        <v>100</v>
      </c>
      <c r="AD20" s="153">
        <v>450</v>
      </c>
      <c r="AE20" s="212"/>
      <c r="AF20" s="387">
        <v>200</v>
      </c>
      <c r="AG20" s="153">
        <v>0</v>
      </c>
      <c r="AH20" s="153">
        <f t="shared" si="1"/>
        <v>0</v>
      </c>
      <c r="AI20" s="153">
        <f t="shared" si="2"/>
        <v>0</v>
      </c>
      <c r="AJ20" s="153">
        <v>0</v>
      </c>
      <c r="AK20" s="153">
        <v>0</v>
      </c>
      <c r="AL20" s="153">
        <v>0</v>
      </c>
      <c r="AM20" s="153">
        <f t="shared" si="3"/>
        <v>2650</v>
      </c>
      <c r="AN20" s="265">
        <f t="shared" si="4"/>
        <v>0</v>
      </c>
      <c r="AO20" s="153">
        <f t="shared" si="5"/>
        <v>0</v>
      </c>
      <c r="AP20" s="153">
        <f t="shared" si="6"/>
        <v>0</v>
      </c>
      <c r="AQ20" s="153">
        <v>0</v>
      </c>
      <c r="AR20" s="153">
        <v>0</v>
      </c>
      <c r="AS20" s="153">
        <f t="shared" si="10"/>
        <v>0</v>
      </c>
      <c r="AT20" s="153">
        <f t="shared" si="8"/>
        <v>2650</v>
      </c>
      <c r="AU20" s="170"/>
      <c r="AV20" s="387" t="s">
        <v>72</v>
      </c>
    </row>
    <row r="21" s="49" customFormat="1" ht="28" customHeight="1" spans="1:48">
      <c r="A21" s="62">
        <f t="shared" si="9"/>
        <v>18</v>
      </c>
      <c r="B21" s="387" t="s">
        <v>1973</v>
      </c>
      <c r="C21" s="387" t="s">
        <v>341</v>
      </c>
      <c r="D21" s="387" t="s">
        <v>1507</v>
      </c>
      <c r="E21" s="387" t="s">
        <v>53</v>
      </c>
      <c r="F21" s="387">
        <v>31</v>
      </c>
      <c r="G21" s="387">
        <v>0</v>
      </c>
      <c r="H21" s="387">
        <v>0</v>
      </c>
      <c r="I21" s="387">
        <v>0</v>
      </c>
      <c r="J21" s="387">
        <v>0</v>
      </c>
      <c r="K21" s="387">
        <v>0</v>
      </c>
      <c r="L21" s="387">
        <v>0</v>
      </c>
      <c r="M21" s="387">
        <v>0</v>
      </c>
      <c r="N21" s="387">
        <v>0</v>
      </c>
      <c r="O21" s="387">
        <v>0</v>
      </c>
      <c r="P21" s="387">
        <v>0</v>
      </c>
      <c r="Q21" s="387" t="s">
        <v>54</v>
      </c>
      <c r="R21" s="387">
        <v>0</v>
      </c>
      <c r="S21" s="387">
        <v>0</v>
      </c>
      <c r="T21" s="387">
        <v>0</v>
      </c>
      <c r="U21" s="387"/>
      <c r="V21" s="387">
        <v>200</v>
      </c>
      <c r="W21" s="121">
        <v>2300</v>
      </c>
      <c r="X21" s="153">
        <v>1100</v>
      </c>
      <c r="Y21" s="153">
        <v>300</v>
      </c>
      <c r="Z21" s="153">
        <v>300</v>
      </c>
      <c r="AA21" s="153">
        <v>50</v>
      </c>
      <c r="AB21" s="153">
        <v>0</v>
      </c>
      <c r="AC21" s="153">
        <v>50</v>
      </c>
      <c r="AD21" s="153">
        <v>500</v>
      </c>
      <c r="AE21" s="212"/>
      <c r="AF21" s="387">
        <v>200</v>
      </c>
      <c r="AG21" s="153">
        <v>0</v>
      </c>
      <c r="AH21" s="153">
        <f t="shared" si="1"/>
        <v>0</v>
      </c>
      <c r="AI21" s="153">
        <f t="shared" si="2"/>
        <v>0</v>
      </c>
      <c r="AJ21" s="153">
        <v>0</v>
      </c>
      <c r="AK21" s="153">
        <v>0</v>
      </c>
      <c r="AL21" s="153">
        <v>0</v>
      </c>
      <c r="AM21" s="153">
        <f t="shared" si="3"/>
        <v>2500</v>
      </c>
      <c r="AN21" s="265">
        <f t="shared" si="4"/>
        <v>0</v>
      </c>
      <c r="AO21" s="153">
        <f t="shared" si="5"/>
        <v>0</v>
      </c>
      <c r="AP21" s="153">
        <f t="shared" si="6"/>
        <v>0</v>
      </c>
      <c r="AQ21" s="153">
        <v>0</v>
      </c>
      <c r="AR21" s="153">
        <v>0</v>
      </c>
      <c r="AS21" s="153">
        <f t="shared" si="10"/>
        <v>0</v>
      </c>
      <c r="AT21" s="153">
        <f t="shared" si="8"/>
        <v>2500</v>
      </c>
      <c r="AU21" s="170"/>
      <c r="AV21" s="387" t="s">
        <v>72</v>
      </c>
    </row>
    <row r="22" s="49" customFormat="1" ht="28" customHeight="1" spans="1:48">
      <c r="A22" s="62"/>
      <c r="B22" s="199" t="s">
        <v>37</v>
      </c>
      <c r="C22" s="199"/>
      <c r="D22" s="199"/>
      <c r="E22" s="199"/>
      <c r="F22" s="199"/>
      <c r="G22" s="199"/>
      <c r="H22" s="199"/>
      <c r="I22" s="199"/>
      <c r="J22" s="199"/>
      <c r="K22" s="199"/>
      <c r="L22" s="199"/>
      <c r="M22" s="199"/>
      <c r="N22" s="199"/>
      <c r="O22" s="198"/>
      <c r="P22" s="199"/>
      <c r="Q22" s="199"/>
      <c r="R22" s="199"/>
      <c r="S22" s="199"/>
      <c r="T22" s="199"/>
      <c r="U22" s="198"/>
      <c r="V22" s="147"/>
      <c r="W22" s="147">
        <f t="shared" ref="W22:AF22" si="11">SUM(W4:W21)</f>
        <v>47280</v>
      </c>
      <c r="X22" s="147">
        <f t="shared" si="11"/>
        <v>23800</v>
      </c>
      <c r="Y22" s="147">
        <f t="shared" si="11"/>
        <v>6400</v>
      </c>
      <c r="Z22" s="147">
        <f t="shared" si="11"/>
        <v>4600</v>
      </c>
      <c r="AA22" s="147">
        <f t="shared" si="11"/>
        <v>1700</v>
      </c>
      <c r="AB22" s="147">
        <f t="shared" si="11"/>
        <v>1400</v>
      </c>
      <c r="AC22" s="147">
        <f t="shared" si="11"/>
        <v>2200</v>
      </c>
      <c r="AD22" s="147">
        <f t="shared" si="11"/>
        <v>7180</v>
      </c>
      <c r="AE22" s="147">
        <f t="shared" si="11"/>
        <v>444.52</v>
      </c>
      <c r="AF22" s="147">
        <f t="shared" si="11"/>
        <v>3600</v>
      </c>
      <c r="AG22" s="147">
        <f t="shared" ref="AG22:AT22" si="12">SUM(AG4:AG21)</f>
        <v>0</v>
      </c>
      <c r="AH22" s="147">
        <f t="shared" si="12"/>
        <v>0</v>
      </c>
      <c r="AI22" s="147">
        <f t="shared" si="12"/>
        <v>763</v>
      </c>
      <c r="AJ22" s="147">
        <f t="shared" si="12"/>
        <v>0</v>
      </c>
      <c r="AK22" s="147">
        <f t="shared" si="12"/>
        <v>0</v>
      </c>
      <c r="AL22" s="147">
        <f t="shared" si="12"/>
        <v>0</v>
      </c>
      <c r="AM22" s="147">
        <f t="shared" si="12"/>
        <v>52087.52</v>
      </c>
      <c r="AN22" s="147">
        <f t="shared" si="12"/>
        <v>0</v>
      </c>
      <c r="AO22" s="147">
        <f t="shared" si="12"/>
        <v>0</v>
      </c>
      <c r="AP22" s="147">
        <f t="shared" si="12"/>
        <v>0</v>
      </c>
      <c r="AQ22" s="147">
        <f t="shared" si="12"/>
        <v>0</v>
      </c>
      <c r="AR22" s="147">
        <f t="shared" si="12"/>
        <v>544.52</v>
      </c>
      <c r="AS22" s="147">
        <f t="shared" si="12"/>
        <v>544.52</v>
      </c>
      <c r="AT22" s="147">
        <f t="shared" si="12"/>
        <v>51543</v>
      </c>
      <c r="AU22" s="147"/>
      <c r="AV22" s="496"/>
    </row>
  </sheetData>
  <mergeCells count="48">
    <mergeCell ref="W1:AV1"/>
    <mergeCell ref="I2:J2"/>
    <mergeCell ref="A2:A3"/>
    <mergeCell ref="B2:B3"/>
    <mergeCell ref="C2:C3"/>
    <mergeCell ref="D2:D3"/>
    <mergeCell ref="E2:E3"/>
    <mergeCell ref="F2:F3"/>
    <mergeCell ref="G2:G3"/>
    <mergeCell ref="H2:H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  <mergeCell ref="AH2:AH3"/>
    <mergeCell ref="AI2:AI3"/>
    <mergeCell ref="AJ2:AJ3"/>
    <mergeCell ref="AK2:AK3"/>
    <mergeCell ref="AL2:AL3"/>
    <mergeCell ref="AM2:AM3"/>
    <mergeCell ref="AN2:AN3"/>
    <mergeCell ref="AO2:AO3"/>
    <mergeCell ref="AP2:AP3"/>
    <mergeCell ref="AQ2:AQ3"/>
    <mergeCell ref="AR2:AR3"/>
    <mergeCell ref="AS2:AS3"/>
    <mergeCell ref="AT2:AT3"/>
    <mergeCell ref="AU2:AU3"/>
    <mergeCell ref="AV2:AV3"/>
  </mergeCells>
  <pageMargins left="0.751388888888889" right="0.751388888888889" top="0.118055555555556" bottom="0.66875" header="0.5" footer="0.5"/>
  <pageSetup paperSize="9" scale="60" fitToHeight="0" orientation="landscape" horizontalDpi="600"/>
  <headerFooter>
    <oddFooter>&amp;L审批：&amp;C审核：&amp;R制表：陶刘燕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U26"/>
  <sheetViews>
    <sheetView zoomScale="70" zoomScaleNormal="70" workbookViewId="0">
      <selection activeCell="AY13" sqref="AY13"/>
    </sheetView>
  </sheetViews>
  <sheetFormatPr defaultColWidth="9" defaultRowHeight="13.5"/>
  <cols>
    <col min="1" max="1" width="4.63333333333333" customWidth="1"/>
    <col min="2" max="2" width="9" style="382"/>
    <col min="3" max="5" width="9" hidden="1" customWidth="1"/>
    <col min="6" max="6" width="5" hidden="1" customWidth="1"/>
    <col min="7" max="15" width="5.25" hidden="1" customWidth="1"/>
    <col min="16" max="16" width="5.96666666666667" hidden="1" customWidth="1"/>
    <col min="17" max="17" width="20.9666666666667" hidden="1" customWidth="1"/>
    <col min="18" max="19" width="7.25" hidden="1" customWidth="1"/>
    <col min="20" max="20" width="9" style="337" hidden="1" customWidth="1"/>
    <col min="21" max="21" width="11.6583333333333" style="337" hidden="1" customWidth="1"/>
    <col min="22" max="22" width="9" hidden="1" customWidth="1"/>
    <col min="24" max="30" width="7.88333333333333" style="338" customWidth="1"/>
    <col min="31" max="31" width="6.13333333333333" style="338" customWidth="1"/>
    <col min="32" max="37" width="7.88333333333333" style="338" customWidth="1"/>
    <col min="38" max="38" width="9" style="338"/>
    <col min="39" max="44" width="6.88333333333333" style="338" customWidth="1"/>
    <col min="45" max="45" width="9.25" style="338"/>
    <col min="46" max="46" width="9" style="338"/>
    <col min="47" max="47" width="24.3833333333333" style="339" customWidth="1"/>
  </cols>
  <sheetData>
    <row r="1" ht="24" customHeight="1" spans="1:47">
      <c r="A1" s="340" t="s">
        <v>0</v>
      </c>
      <c r="B1" s="342"/>
      <c r="C1" s="342" t="s">
        <v>272</v>
      </c>
      <c r="D1" s="342" t="s">
        <v>3</v>
      </c>
      <c r="E1" s="342" t="s">
        <v>273</v>
      </c>
      <c r="F1" s="343" t="s">
        <v>385</v>
      </c>
      <c r="G1" s="343" t="s">
        <v>40</v>
      </c>
      <c r="H1" s="343" t="s">
        <v>688</v>
      </c>
      <c r="I1" s="343" t="s">
        <v>7</v>
      </c>
      <c r="J1" s="343"/>
      <c r="K1" s="343" t="s">
        <v>689</v>
      </c>
      <c r="L1" s="343" t="s">
        <v>690</v>
      </c>
      <c r="M1" s="343" t="s">
        <v>691</v>
      </c>
      <c r="N1" s="343" t="s">
        <v>692</v>
      </c>
      <c r="O1" s="343" t="s">
        <v>693</v>
      </c>
      <c r="P1" s="343" t="s">
        <v>694</v>
      </c>
      <c r="Q1" s="363" t="s">
        <v>14</v>
      </c>
      <c r="R1" s="343" t="s">
        <v>15</v>
      </c>
      <c r="S1" s="343" t="s">
        <v>695</v>
      </c>
      <c r="T1" s="343" t="s">
        <v>1974</v>
      </c>
      <c r="U1" s="364" t="s">
        <v>18</v>
      </c>
      <c r="V1" s="365"/>
      <c r="W1" s="365" t="s">
        <v>1975</v>
      </c>
      <c r="X1" s="366"/>
      <c r="Y1" s="366"/>
      <c r="Z1" s="366"/>
      <c r="AA1" s="366"/>
      <c r="AB1" s="366"/>
      <c r="AC1" s="366"/>
      <c r="AD1" s="366"/>
      <c r="AE1" s="366"/>
      <c r="AF1" s="366"/>
      <c r="AG1" s="366"/>
      <c r="AH1" s="366"/>
      <c r="AI1" s="366"/>
      <c r="AJ1" s="366"/>
      <c r="AK1" s="366"/>
      <c r="AL1" s="366"/>
      <c r="AM1" s="366"/>
      <c r="AN1" s="366"/>
      <c r="AO1" s="366"/>
      <c r="AP1" s="366"/>
      <c r="AQ1" s="366"/>
      <c r="AR1" s="366"/>
      <c r="AS1" s="366"/>
      <c r="AT1" s="366"/>
      <c r="AU1" s="365"/>
    </row>
    <row r="2" ht="43" customHeight="1" spans="1:47">
      <c r="A2" s="340"/>
      <c r="B2" s="342"/>
      <c r="C2" s="342"/>
      <c r="D2" s="342"/>
      <c r="E2" s="342"/>
      <c r="F2" s="343"/>
      <c r="G2" s="343"/>
      <c r="H2" s="343"/>
      <c r="I2" s="343" t="s">
        <v>327</v>
      </c>
      <c r="J2" s="343" t="s">
        <v>8</v>
      </c>
      <c r="K2" s="343"/>
      <c r="L2" s="343"/>
      <c r="M2" s="343"/>
      <c r="N2" s="343"/>
      <c r="O2" s="343"/>
      <c r="P2" s="343"/>
      <c r="Q2" s="363"/>
      <c r="R2" s="343"/>
      <c r="S2" s="343"/>
      <c r="T2" s="343"/>
      <c r="U2" s="364"/>
      <c r="V2" s="367" t="s">
        <v>21</v>
      </c>
      <c r="W2" s="367" t="s">
        <v>22</v>
      </c>
      <c r="X2" s="368" t="s">
        <v>23</v>
      </c>
      <c r="Y2" s="368" t="s">
        <v>24</v>
      </c>
      <c r="Z2" s="368" t="s">
        <v>25</v>
      </c>
      <c r="AA2" s="368" t="s">
        <v>26</v>
      </c>
      <c r="AB2" s="368" t="s">
        <v>27</v>
      </c>
      <c r="AC2" s="368" t="s">
        <v>28</v>
      </c>
      <c r="AD2" s="368" t="s">
        <v>29</v>
      </c>
      <c r="AE2" s="368" t="s">
        <v>30</v>
      </c>
      <c r="AF2" s="368" t="s">
        <v>21</v>
      </c>
      <c r="AG2" s="368" t="s">
        <v>278</v>
      </c>
      <c r="AH2" s="368" t="s">
        <v>33</v>
      </c>
      <c r="AI2" s="368" t="s">
        <v>34</v>
      </c>
      <c r="AJ2" s="368" t="s">
        <v>35</v>
      </c>
      <c r="AK2" s="368" t="s">
        <v>36</v>
      </c>
      <c r="AL2" s="368" t="s">
        <v>37</v>
      </c>
      <c r="AM2" s="368" t="s">
        <v>38</v>
      </c>
      <c r="AN2" s="368" t="s">
        <v>40</v>
      </c>
      <c r="AO2" s="368" t="s">
        <v>39</v>
      </c>
      <c r="AP2" s="368" t="s">
        <v>279</v>
      </c>
      <c r="AQ2" s="368" t="s">
        <v>331</v>
      </c>
      <c r="AR2" s="368" t="s">
        <v>46</v>
      </c>
      <c r="AS2" s="368" t="s">
        <v>47</v>
      </c>
      <c r="AT2" s="368" t="s">
        <v>48</v>
      </c>
      <c r="AU2" s="378" t="s">
        <v>49</v>
      </c>
    </row>
    <row r="3" ht="59" customHeight="1" spans="1:47">
      <c r="A3" s="349">
        <f>ROW()-2</f>
        <v>1</v>
      </c>
      <c r="B3" s="385" t="s">
        <v>1976</v>
      </c>
      <c r="C3" s="569" t="s">
        <v>263</v>
      </c>
      <c r="D3" s="387" t="s">
        <v>201</v>
      </c>
      <c r="E3" s="569" t="s">
        <v>53</v>
      </c>
      <c r="F3" s="570">
        <v>31</v>
      </c>
      <c r="G3" s="387">
        <v>0</v>
      </c>
      <c r="H3" s="387">
        <v>0</v>
      </c>
      <c r="I3" s="387">
        <v>0</v>
      </c>
      <c r="J3" s="387">
        <v>0</v>
      </c>
      <c r="K3" s="387">
        <v>0</v>
      </c>
      <c r="L3" s="387">
        <v>0</v>
      </c>
      <c r="M3" s="387">
        <v>0</v>
      </c>
      <c r="N3" s="387">
        <v>0</v>
      </c>
      <c r="O3" s="387">
        <v>0</v>
      </c>
      <c r="P3" s="387">
        <v>0</v>
      </c>
      <c r="Q3" s="581" t="s">
        <v>54</v>
      </c>
      <c r="R3" s="387">
        <v>0</v>
      </c>
      <c r="S3" s="387">
        <v>0</v>
      </c>
      <c r="T3" s="387">
        <v>0</v>
      </c>
      <c r="U3" s="565" t="s">
        <v>1977</v>
      </c>
      <c r="V3" s="387">
        <v>200</v>
      </c>
      <c r="W3" s="367">
        <v>4400</v>
      </c>
      <c r="X3" s="371">
        <v>2500</v>
      </c>
      <c r="Y3" s="371">
        <v>500</v>
      </c>
      <c r="Z3" s="371">
        <v>300</v>
      </c>
      <c r="AA3" s="371">
        <v>300</v>
      </c>
      <c r="AB3" s="371">
        <v>300</v>
      </c>
      <c r="AC3" s="371">
        <v>200</v>
      </c>
      <c r="AD3" s="371">
        <v>300</v>
      </c>
      <c r="AE3" s="368">
        <v>120</v>
      </c>
      <c r="AF3" s="387">
        <v>200</v>
      </c>
      <c r="AG3" s="377">
        <f>L3</f>
        <v>0</v>
      </c>
      <c r="AH3" s="373">
        <v>700</v>
      </c>
      <c r="AI3" s="373">
        <v>0</v>
      </c>
      <c r="AJ3" s="373">
        <v>300</v>
      </c>
      <c r="AK3" s="373">
        <v>0</v>
      </c>
      <c r="AL3" s="377">
        <f>SUM(X3:AK3)</f>
        <v>5720</v>
      </c>
      <c r="AM3" s="377">
        <f>I3</f>
        <v>0</v>
      </c>
      <c r="AN3" s="377">
        <f>G3*2</f>
        <v>0</v>
      </c>
      <c r="AO3" s="377">
        <f>W3/F3*AM3</f>
        <v>0</v>
      </c>
      <c r="AP3" s="373">
        <v>0</v>
      </c>
      <c r="AQ3" s="43">
        <v>544.52</v>
      </c>
      <c r="AR3" s="377">
        <f>SUM(AN3:AQ3)</f>
        <v>544.52</v>
      </c>
      <c r="AS3" s="377">
        <f>AL3-AR3</f>
        <v>5175.48</v>
      </c>
      <c r="AT3" s="368"/>
      <c r="AU3" s="397" t="s">
        <v>1978</v>
      </c>
    </row>
    <row r="4" ht="32" customHeight="1" spans="1:47">
      <c r="A4" s="349">
        <f t="shared" ref="A4:A25" si="0">ROW()-2</f>
        <v>2</v>
      </c>
      <c r="B4" s="385" t="s">
        <v>1979</v>
      </c>
      <c r="C4" s="387" t="s">
        <v>958</v>
      </c>
      <c r="D4" s="571" t="s">
        <v>1980</v>
      </c>
      <c r="E4" s="160" t="s">
        <v>53</v>
      </c>
      <c r="F4" s="570">
        <v>31</v>
      </c>
      <c r="G4" s="387">
        <v>0</v>
      </c>
      <c r="H4" s="387">
        <v>0</v>
      </c>
      <c r="I4" s="387">
        <v>0</v>
      </c>
      <c r="J4" s="387">
        <v>0</v>
      </c>
      <c r="K4" s="387">
        <v>0</v>
      </c>
      <c r="L4" s="387">
        <v>0</v>
      </c>
      <c r="M4" s="387">
        <v>0</v>
      </c>
      <c r="N4" s="387">
        <v>0</v>
      </c>
      <c r="O4" s="387">
        <v>0</v>
      </c>
      <c r="P4" s="387">
        <v>0</v>
      </c>
      <c r="Q4" s="582" t="s">
        <v>54</v>
      </c>
      <c r="R4" s="387">
        <v>0</v>
      </c>
      <c r="S4" s="387">
        <v>0</v>
      </c>
      <c r="T4" s="387">
        <v>0</v>
      </c>
      <c r="U4" s="387"/>
      <c r="V4" s="387">
        <v>200</v>
      </c>
      <c r="W4" s="367">
        <v>2800</v>
      </c>
      <c r="X4" s="373">
        <v>1500</v>
      </c>
      <c r="Y4" s="373">
        <v>300</v>
      </c>
      <c r="Z4" s="373">
        <v>300</v>
      </c>
      <c r="AA4" s="373">
        <v>200</v>
      </c>
      <c r="AB4" s="373">
        <v>50</v>
      </c>
      <c r="AC4" s="373">
        <v>50</v>
      </c>
      <c r="AD4" s="373">
        <v>400</v>
      </c>
      <c r="AE4" s="591"/>
      <c r="AF4" s="387">
        <v>200</v>
      </c>
      <c r="AG4" s="377">
        <f t="shared" ref="AG4:AG23" si="1">L4</f>
        <v>0</v>
      </c>
      <c r="AH4" s="373">
        <f t="shared" ref="AH4:AH25" si="2">T4</f>
        <v>0</v>
      </c>
      <c r="AI4" s="373">
        <v>0</v>
      </c>
      <c r="AJ4" s="373">
        <v>0</v>
      </c>
      <c r="AK4" s="373">
        <v>0</v>
      </c>
      <c r="AL4" s="377">
        <f t="shared" ref="AL4:AL25" si="3">SUM(X4:AK4)</f>
        <v>3000</v>
      </c>
      <c r="AM4" s="377">
        <f t="shared" ref="AM4:AM25" si="4">I4</f>
        <v>0</v>
      </c>
      <c r="AN4" s="377">
        <f t="shared" ref="AN4:AN25" si="5">G4*2</f>
        <v>0</v>
      </c>
      <c r="AO4" s="377">
        <f t="shared" ref="AO4:AO25" si="6">W4/F4*AM4</f>
        <v>0</v>
      </c>
      <c r="AP4" s="373">
        <v>0</v>
      </c>
      <c r="AQ4" s="43">
        <v>444.52</v>
      </c>
      <c r="AR4" s="377">
        <f>SUM(AN4:AQ4)</f>
        <v>444.52</v>
      </c>
      <c r="AS4" s="377">
        <f t="shared" ref="AS4:AS25" si="7">AL4-AR4</f>
        <v>2555.48</v>
      </c>
      <c r="AT4" s="368"/>
      <c r="AU4" s="397" t="s">
        <v>1846</v>
      </c>
    </row>
    <row r="5" ht="24" customHeight="1" spans="1:47">
      <c r="A5" s="349">
        <f t="shared" si="0"/>
        <v>3</v>
      </c>
      <c r="B5" s="387" t="s">
        <v>1981</v>
      </c>
      <c r="C5" s="387" t="s">
        <v>958</v>
      </c>
      <c r="D5" s="387" t="s">
        <v>981</v>
      </c>
      <c r="E5" s="387" t="s">
        <v>53</v>
      </c>
      <c r="F5" s="570">
        <v>31</v>
      </c>
      <c r="G5" s="387">
        <v>0</v>
      </c>
      <c r="H5" s="387">
        <v>0</v>
      </c>
      <c r="I5" s="387">
        <v>0</v>
      </c>
      <c r="J5" s="387">
        <v>0</v>
      </c>
      <c r="K5" s="387">
        <v>0</v>
      </c>
      <c r="L5" s="387">
        <v>0</v>
      </c>
      <c r="M5" s="387">
        <v>0</v>
      </c>
      <c r="N5" s="387">
        <v>0</v>
      </c>
      <c r="O5" s="387">
        <v>0</v>
      </c>
      <c r="P5" s="387">
        <v>0</v>
      </c>
      <c r="Q5" s="583" t="s">
        <v>54</v>
      </c>
      <c r="R5" s="387">
        <v>0</v>
      </c>
      <c r="S5" s="387">
        <v>0</v>
      </c>
      <c r="T5" s="387">
        <v>0</v>
      </c>
      <c r="U5" s="387"/>
      <c r="V5" s="387">
        <v>200</v>
      </c>
      <c r="W5" s="367">
        <v>3000</v>
      </c>
      <c r="X5" s="373">
        <v>1400</v>
      </c>
      <c r="Y5" s="373">
        <v>400</v>
      </c>
      <c r="Z5" s="373">
        <v>300</v>
      </c>
      <c r="AA5" s="373">
        <v>200</v>
      </c>
      <c r="AB5" s="373">
        <v>100</v>
      </c>
      <c r="AC5" s="373">
        <v>100</v>
      </c>
      <c r="AD5" s="373">
        <v>500</v>
      </c>
      <c r="AE5" s="373"/>
      <c r="AF5" s="387">
        <v>200</v>
      </c>
      <c r="AG5" s="377">
        <f t="shared" si="1"/>
        <v>0</v>
      </c>
      <c r="AH5" s="373">
        <f t="shared" si="2"/>
        <v>0</v>
      </c>
      <c r="AI5" s="373">
        <v>0</v>
      </c>
      <c r="AJ5" s="373">
        <v>0</v>
      </c>
      <c r="AK5" s="373">
        <v>0</v>
      </c>
      <c r="AL5" s="377">
        <f t="shared" si="3"/>
        <v>3200</v>
      </c>
      <c r="AM5" s="377">
        <f t="shared" si="4"/>
        <v>0</v>
      </c>
      <c r="AN5" s="377">
        <f t="shared" si="5"/>
        <v>0</v>
      </c>
      <c r="AO5" s="377">
        <f t="shared" si="6"/>
        <v>0</v>
      </c>
      <c r="AP5" s="373">
        <v>0</v>
      </c>
      <c r="AQ5" s="373">
        <v>0</v>
      </c>
      <c r="AR5" s="377">
        <f>SUM(AN5:AQ5)</f>
        <v>0</v>
      </c>
      <c r="AS5" s="377">
        <f t="shared" si="7"/>
        <v>3200</v>
      </c>
      <c r="AT5" s="373"/>
      <c r="AU5" s="583" t="s">
        <v>72</v>
      </c>
    </row>
    <row r="6" ht="30" customHeight="1" spans="1:47">
      <c r="A6" s="349">
        <f t="shared" si="0"/>
        <v>4</v>
      </c>
      <c r="B6" s="387" t="s">
        <v>1982</v>
      </c>
      <c r="C6" s="387" t="s">
        <v>958</v>
      </c>
      <c r="D6" s="387" t="s">
        <v>981</v>
      </c>
      <c r="E6" s="387" t="s">
        <v>53</v>
      </c>
      <c r="F6" s="570">
        <v>31</v>
      </c>
      <c r="G6" s="387">
        <v>0</v>
      </c>
      <c r="H6" s="387">
        <v>0</v>
      </c>
      <c r="I6" s="387">
        <v>0</v>
      </c>
      <c r="J6" s="387">
        <v>0</v>
      </c>
      <c r="K6" s="387">
        <v>0</v>
      </c>
      <c r="L6" s="387">
        <v>0</v>
      </c>
      <c r="M6" s="387">
        <v>0</v>
      </c>
      <c r="N6" s="387">
        <v>0</v>
      </c>
      <c r="O6" s="387">
        <v>0</v>
      </c>
      <c r="P6" s="387">
        <v>0</v>
      </c>
      <c r="Q6" s="583" t="s">
        <v>54</v>
      </c>
      <c r="R6" s="387">
        <v>0</v>
      </c>
      <c r="S6" s="387">
        <v>0</v>
      </c>
      <c r="T6" s="387">
        <v>0</v>
      </c>
      <c r="U6" s="387"/>
      <c r="V6" s="387">
        <v>200</v>
      </c>
      <c r="W6" s="367">
        <v>3000</v>
      </c>
      <c r="X6" s="373">
        <v>1400</v>
      </c>
      <c r="Y6" s="373">
        <v>400</v>
      </c>
      <c r="Z6" s="373">
        <v>300</v>
      </c>
      <c r="AA6" s="373">
        <v>200</v>
      </c>
      <c r="AB6" s="373">
        <v>100</v>
      </c>
      <c r="AC6" s="373">
        <v>100</v>
      </c>
      <c r="AD6" s="373">
        <v>500</v>
      </c>
      <c r="AE6" s="373"/>
      <c r="AF6" s="387">
        <v>200</v>
      </c>
      <c r="AG6" s="377">
        <f t="shared" si="1"/>
        <v>0</v>
      </c>
      <c r="AH6" s="373">
        <f t="shared" si="2"/>
        <v>0</v>
      </c>
      <c r="AI6" s="377">
        <v>0</v>
      </c>
      <c r="AJ6" s="377">
        <v>0</v>
      </c>
      <c r="AK6" s="377">
        <v>0</v>
      </c>
      <c r="AL6" s="377">
        <f t="shared" si="3"/>
        <v>3200</v>
      </c>
      <c r="AM6" s="377">
        <f t="shared" si="4"/>
        <v>0</v>
      </c>
      <c r="AN6" s="377">
        <f t="shared" si="5"/>
        <v>0</v>
      </c>
      <c r="AO6" s="377">
        <f t="shared" si="6"/>
        <v>0</v>
      </c>
      <c r="AP6" s="377">
        <v>0</v>
      </c>
      <c r="AQ6" s="377">
        <v>0</v>
      </c>
      <c r="AR6" s="377">
        <f>SUM(AN6:AQ6)</f>
        <v>0</v>
      </c>
      <c r="AS6" s="377">
        <f t="shared" si="7"/>
        <v>3200</v>
      </c>
      <c r="AT6" s="373"/>
      <c r="AU6" s="583" t="s">
        <v>72</v>
      </c>
    </row>
    <row r="7" ht="30" customHeight="1" spans="1:47">
      <c r="A7" s="349">
        <f t="shared" si="0"/>
        <v>5</v>
      </c>
      <c r="B7" s="387" t="s">
        <v>1983</v>
      </c>
      <c r="C7" s="387" t="s">
        <v>958</v>
      </c>
      <c r="D7" s="387" t="s">
        <v>981</v>
      </c>
      <c r="E7" s="572" t="s">
        <v>202</v>
      </c>
      <c r="F7" s="570">
        <v>31</v>
      </c>
      <c r="G7" s="387">
        <v>0</v>
      </c>
      <c r="H7" s="387">
        <v>0</v>
      </c>
      <c r="I7" s="387">
        <v>0</v>
      </c>
      <c r="J7" s="387">
        <v>0</v>
      </c>
      <c r="K7" s="387">
        <v>0</v>
      </c>
      <c r="L7" s="387">
        <v>0</v>
      </c>
      <c r="M7" s="387">
        <v>0</v>
      </c>
      <c r="N7" s="387">
        <v>0</v>
      </c>
      <c r="O7" s="387">
        <v>0</v>
      </c>
      <c r="P7" s="387">
        <v>0</v>
      </c>
      <c r="Q7" s="584" t="s">
        <v>483</v>
      </c>
      <c r="R7" s="387">
        <v>0</v>
      </c>
      <c r="S7" s="387">
        <v>0</v>
      </c>
      <c r="T7" s="387">
        <v>0</v>
      </c>
      <c r="U7" s="387"/>
      <c r="V7" s="387">
        <v>0</v>
      </c>
      <c r="W7" s="367">
        <v>3000</v>
      </c>
      <c r="X7" s="373">
        <v>1400</v>
      </c>
      <c r="Y7" s="373">
        <v>400</v>
      </c>
      <c r="Z7" s="373">
        <v>300</v>
      </c>
      <c r="AA7" s="373">
        <v>200</v>
      </c>
      <c r="AB7" s="373">
        <v>100</v>
      </c>
      <c r="AC7" s="373">
        <v>100</v>
      </c>
      <c r="AD7" s="373">
        <v>500</v>
      </c>
      <c r="AE7" s="373"/>
      <c r="AF7" s="387">
        <v>0</v>
      </c>
      <c r="AG7" s="377">
        <f t="shared" si="1"/>
        <v>0</v>
      </c>
      <c r="AH7" s="373">
        <f t="shared" si="2"/>
        <v>0</v>
      </c>
      <c r="AI7" s="377">
        <v>0</v>
      </c>
      <c r="AJ7" s="377">
        <v>0</v>
      </c>
      <c r="AK7" s="377">
        <v>0</v>
      </c>
      <c r="AL7" s="377">
        <f t="shared" si="3"/>
        <v>3000</v>
      </c>
      <c r="AM7" s="377">
        <f t="shared" si="4"/>
        <v>0</v>
      </c>
      <c r="AN7" s="377">
        <f t="shared" si="5"/>
        <v>0</v>
      </c>
      <c r="AO7" s="377">
        <f t="shared" si="6"/>
        <v>0</v>
      </c>
      <c r="AP7" s="377">
        <v>0</v>
      </c>
      <c r="AQ7" s="377">
        <v>0</v>
      </c>
      <c r="AR7" s="377">
        <f>SUM(AN7:AQ7)</f>
        <v>0</v>
      </c>
      <c r="AS7" s="377">
        <f t="shared" si="7"/>
        <v>3000</v>
      </c>
      <c r="AT7" s="373"/>
      <c r="AU7" s="592" t="s">
        <v>483</v>
      </c>
    </row>
    <row r="8" ht="30" customHeight="1" spans="1:47">
      <c r="A8" s="349">
        <f t="shared" si="0"/>
        <v>6</v>
      </c>
      <c r="B8" s="387" t="s">
        <v>1984</v>
      </c>
      <c r="C8" s="387" t="s">
        <v>958</v>
      </c>
      <c r="D8" s="387" t="s">
        <v>981</v>
      </c>
      <c r="E8" s="387" t="s">
        <v>53</v>
      </c>
      <c r="F8" s="570">
        <v>31</v>
      </c>
      <c r="G8" s="387">
        <v>0</v>
      </c>
      <c r="H8" s="387">
        <v>0</v>
      </c>
      <c r="I8" s="387">
        <v>0</v>
      </c>
      <c r="J8" s="387">
        <v>0</v>
      </c>
      <c r="K8" s="387">
        <v>0</v>
      </c>
      <c r="L8" s="387">
        <v>0</v>
      </c>
      <c r="M8" s="387">
        <v>0</v>
      </c>
      <c r="N8" s="387">
        <v>0</v>
      </c>
      <c r="O8" s="387">
        <v>0</v>
      </c>
      <c r="P8" s="387">
        <v>0</v>
      </c>
      <c r="Q8" s="583" t="s">
        <v>54</v>
      </c>
      <c r="R8" s="387">
        <v>0</v>
      </c>
      <c r="S8" s="387">
        <v>0</v>
      </c>
      <c r="T8" s="387">
        <v>0</v>
      </c>
      <c r="U8" s="387"/>
      <c r="V8" s="387">
        <v>200</v>
      </c>
      <c r="W8" s="367">
        <v>3000</v>
      </c>
      <c r="X8" s="373">
        <v>1400</v>
      </c>
      <c r="Y8" s="373">
        <v>400</v>
      </c>
      <c r="Z8" s="373">
        <v>300</v>
      </c>
      <c r="AA8" s="373">
        <v>200</v>
      </c>
      <c r="AB8" s="373">
        <v>100</v>
      </c>
      <c r="AC8" s="373">
        <v>100</v>
      </c>
      <c r="AD8" s="373">
        <v>500</v>
      </c>
      <c r="AE8" s="373"/>
      <c r="AF8" s="387">
        <v>200</v>
      </c>
      <c r="AG8" s="377">
        <f t="shared" si="1"/>
        <v>0</v>
      </c>
      <c r="AH8" s="373">
        <f t="shared" si="2"/>
        <v>0</v>
      </c>
      <c r="AI8" s="373">
        <v>0</v>
      </c>
      <c r="AJ8" s="373">
        <v>0</v>
      </c>
      <c r="AK8" s="373">
        <v>0</v>
      </c>
      <c r="AL8" s="377">
        <f t="shared" si="3"/>
        <v>3200</v>
      </c>
      <c r="AM8" s="377">
        <f t="shared" si="4"/>
        <v>0</v>
      </c>
      <c r="AN8" s="377">
        <f t="shared" si="5"/>
        <v>0</v>
      </c>
      <c r="AO8" s="377">
        <f t="shared" si="6"/>
        <v>0</v>
      </c>
      <c r="AP8" s="373">
        <v>0</v>
      </c>
      <c r="AQ8" s="373">
        <v>0</v>
      </c>
      <c r="AR8" s="373">
        <v>0</v>
      </c>
      <c r="AS8" s="377">
        <f t="shared" si="7"/>
        <v>3200</v>
      </c>
      <c r="AT8" s="373"/>
      <c r="AU8" s="583" t="s">
        <v>72</v>
      </c>
    </row>
    <row r="9" ht="30" customHeight="1" spans="1:47">
      <c r="A9" s="349">
        <f t="shared" si="0"/>
        <v>7</v>
      </c>
      <c r="B9" s="387" t="s">
        <v>1985</v>
      </c>
      <c r="C9" s="387" t="s">
        <v>958</v>
      </c>
      <c r="D9" s="387" t="s">
        <v>981</v>
      </c>
      <c r="E9" s="387" t="s">
        <v>53</v>
      </c>
      <c r="F9" s="570">
        <v>31</v>
      </c>
      <c r="G9" s="387">
        <v>0</v>
      </c>
      <c r="H9" s="387">
        <v>0</v>
      </c>
      <c r="I9" s="387">
        <v>0</v>
      </c>
      <c r="J9" s="387">
        <v>0</v>
      </c>
      <c r="K9" s="387">
        <v>0</v>
      </c>
      <c r="L9" s="387">
        <v>0</v>
      </c>
      <c r="M9" s="387">
        <v>0</v>
      </c>
      <c r="N9" s="387">
        <v>0</v>
      </c>
      <c r="O9" s="387">
        <v>0</v>
      </c>
      <c r="P9" s="387">
        <v>0</v>
      </c>
      <c r="Q9" s="583" t="s">
        <v>54</v>
      </c>
      <c r="R9" s="387">
        <v>0</v>
      </c>
      <c r="S9" s="387">
        <v>0</v>
      </c>
      <c r="T9" s="387">
        <v>0</v>
      </c>
      <c r="U9" s="387"/>
      <c r="V9" s="387">
        <v>200</v>
      </c>
      <c r="W9" s="367">
        <v>3000</v>
      </c>
      <c r="X9" s="373">
        <v>1400</v>
      </c>
      <c r="Y9" s="373">
        <v>400</v>
      </c>
      <c r="Z9" s="373">
        <v>300</v>
      </c>
      <c r="AA9" s="373">
        <v>200</v>
      </c>
      <c r="AB9" s="373">
        <v>100</v>
      </c>
      <c r="AC9" s="373">
        <v>100</v>
      </c>
      <c r="AD9" s="373">
        <v>500</v>
      </c>
      <c r="AE9" s="373"/>
      <c r="AF9" s="387">
        <v>200</v>
      </c>
      <c r="AG9" s="377">
        <f t="shared" si="1"/>
        <v>0</v>
      </c>
      <c r="AH9" s="373">
        <f t="shared" si="2"/>
        <v>0</v>
      </c>
      <c r="AI9" s="377">
        <v>0</v>
      </c>
      <c r="AJ9" s="377">
        <v>0</v>
      </c>
      <c r="AK9" s="377">
        <v>0</v>
      </c>
      <c r="AL9" s="377">
        <f t="shared" si="3"/>
        <v>3200</v>
      </c>
      <c r="AM9" s="377">
        <f t="shared" si="4"/>
        <v>0</v>
      </c>
      <c r="AN9" s="377">
        <f t="shared" si="5"/>
        <v>0</v>
      </c>
      <c r="AO9" s="377">
        <f t="shared" si="6"/>
        <v>0</v>
      </c>
      <c r="AP9" s="377">
        <v>0</v>
      </c>
      <c r="AQ9" s="377">
        <v>0</v>
      </c>
      <c r="AR9" s="377">
        <f t="shared" ref="AR9:AR23" si="8">SUM(AN9:AQ9)</f>
        <v>0</v>
      </c>
      <c r="AS9" s="377">
        <f t="shared" si="7"/>
        <v>3200</v>
      </c>
      <c r="AT9" s="373"/>
      <c r="AU9" s="583" t="s">
        <v>72</v>
      </c>
    </row>
    <row r="10" ht="30" customHeight="1" spans="1:47">
      <c r="A10" s="349">
        <f t="shared" si="0"/>
        <v>8</v>
      </c>
      <c r="B10" s="387" t="s">
        <v>1986</v>
      </c>
      <c r="C10" s="387" t="s">
        <v>958</v>
      </c>
      <c r="D10" s="387" t="s">
        <v>646</v>
      </c>
      <c r="E10" s="387" t="s">
        <v>53</v>
      </c>
      <c r="F10" s="570">
        <v>31</v>
      </c>
      <c r="G10" s="387">
        <v>0</v>
      </c>
      <c r="H10" s="387">
        <v>0</v>
      </c>
      <c r="I10" s="387">
        <v>0</v>
      </c>
      <c r="J10" s="387">
        <v>0</v>
      </c>
      <c r="K10" s="387">
        <v>0</v>
      </c>
      <c r="L10" s="387">
        <v>0</v>
      </c>
      <c r="M10" s="387">
        <v>0</v>
      </c>
      <c r="N10" s="387">
        <v>0</v>
      </c>
      <c r="O10" s="387">
        <v>0</v>
      </c>
      <c r="P10" s="387">
        <v>0</v>
      </c>
      <c r="Q10" s="583" t="s">
        <v>54</v>
      </c>
      <c r="R10" s="387">
        <v>0</v>
      </c>
      <c r="S10" s="387">
        <v>0</v>
      </c>
      <c r="T10" s="387">
        <v>0</v>
      </c>
      <c r="U10" s="387"/>
      <c r="V10" s="387">
        <v>200</v>
      </c>
      <c r="W10" s="367">
        <v>3000</v>
      </c>
      <c r="X10" s="373">
        <v>1400</v>
      </c>
      <c r="Y10" s="373">
        <v>400</v>
      </c>
      <c r="Z10" s="373">
        <v>300</v>
      </c>
      <c r="AA10" s="373">
        <v>200</v>
      </c>
      <c r="AB10" s="373">
        <v>100</v>
      </c>
      <c r="AC10" s="373">
        <v>100</v>
      </c>
      <c r="AD10" s="373">
        <v>500</v>
      </c>
      <c r="AE10" s="373"/>
      <c r="AF10" s="387">
        <v>200</v>
      </c>
      <c r="AG10" s="377">
        <f t="shared" si="1"/>
        <v>0</v>
      </c>
      <c r="AH10" s="373">
        <f t="shared" si="2"/>
        <v>0</v>
      </c>
      <c r="AI10" s="377">
        <v>0</v>
      </c>
      <c r="AJ10" s="377">
        <v>0</v>
      </c>
      <c r="AK10" s="377">
        <v>0</v>
      </c>
      <c r="AL10" s="377">
        <f t="shared" si="3"/>
        <v>3200</v>
      </c>
      <c r="AM10" s="377">
        <f t="shared" si="4"/>
        <v>0</v>
      </c>
      <c r="AN10" s="377">
        <f t="shared" si="5"/>
        <v>0</v>
      </c>
      <c r="AO10" s="377">
        <f t="shared" si="6"/>
        <v>0</v>
      </c>
      <c r="AP10" s="377">
        <v>0</v>
      </c>
      <c r="AQ10" s="377">
        <v>0</v>
      </c>
      <c r="AR10" s="377">
        <f t="shared" si="8"/>
        <v>0</v>
      </c>
      <c r="AS10" s="377">
        <f t="shared" si="7"/>
        <v>3200</v>
      </c>
      <c r="AT10" s="373"/>
      <c r="AU10" s="583" t="s">
        <v>72</v>
      </c>
    </row>
    <row r="11" ht="47" customHeight="1" spans="1:47">
      <c r="A11" s="349">
        <f t="shared" si="0"/>
        <v>9</v>
      </c>
      <c r="B11" s="219" t="s">
        <v>1987</v>
      </c>
      <c r="C11" s="387" t="s">
        <v>958</v>
      </c>
      <c r="D11" s="387" t="s">
        <v>1988</v>
      </c>
      <c r="E11" s="572" t="s">
        <v>202</v>
      </c>
      <c r="F11" s="570">
        <v>23</v>
      </c>
      <c r="G11" s="387">
        <v>0</v>
      </c>
      <c r="H11" s="387">
        <v>0</v>
      </c>
      <c r="I11" s="387">
        <v>0</v>
      </c>
      <c r="J11" s="387">
        <v>0</v>
      </c>
      <c r="K11" s="387">
        <v>0</v>
      </c>
      <c r="L11" s="387">
        <v>0</v>
      </c>
      <c r="M11" s="387">
        <v>0</v>
      </c>
      <c r="N11" s="387">
        <v>0</v>
      </c>
      <c r="O11" s="387">
        <v>0</v>
      </c>
      <c r="P11" s="387">
        <v>0</v>
      </c>
      <c r="Q11" s="585" t="s">
        <v>1989</v>
      </c>
      <c r="R11" s="387">
        <v>0</v>
      </c>
      <c r="S11" s="387">
        <v>0</v>
      </c>
      <c r="T11" s="387">
        <v>0</v>
      </c>
      <c r="U11" s="586"/>
      <c r="V11" s="387">
        <v>0</v>
      </c>
      <c r="W11" s="367">
        <v>3000</v>
      </c>
      <c r="X11" s="373">
        <f>(W11/31*10)</f>
        <v>967.741935483871</v>
      </c>
      <c r="Y11" s="373">
        <v>0</v>
      </c>
      <c r="Z11" s="373">
        <v>0</v>
      </c>
      <c r="AA11" s="373">
        <v>0</v>
      </c>
      <c r="AB11" s="373">
        <v>0</v>
      </c>
      <c r="AC11" s="373">
        <v>0</v>
      </c>
      <c r="AD11" s="373">
        <v>0</v>
      </c>
      <c r="AE11" s="373"/>
      <c r="AF11" s="387">
        <v>0</v>
      </c>
      <c r="AG11" s="377">
        <f t="shared" si="1"/>
        <v>0</v>
      </c>
      <c r="AH11" s="373">
        <f t="shared" si="2"/>
        <v>0</v>
      </c>
      <c r="AI11" s="377">
        <v>0</v>
      </c>
      <c r="AJ11" s="377">
        <v>0</v>
      </c>
      <c r="AK11" s="377">
        <v>0</v>
      </c>
      <c r="AL11" s="377">
        <f t="shared" si="3"/>
        <v>967.741935483871</v>
      </c>
      <c r="AM11" s="377">
        <f t="shared" si="4"/>
        <v>0</v>
      </c>
      <c r="AN11" s="377">
        <f t="shared" si="5"/>
        <v>0</v>
      </c>
      <c r="AO11" s="377">
        <f t="shared" si="6"/>
        <v>0</v>
      </c>
      <c r="AP11" s="377">
        <v>0</v>
      </c>
      <c r="AQ11" s="377">
        <v>0</v>
      </c>
      <c r="AR11" s="377">
        <f t="shared" si="8"/>
        <v>0</v>
      </c>
      <c r="AS11" s="377">
        <f t="shared" si="7"/>
        <v>967.741935483871</v>
      </c>
      <c r="AT11" s="373"/>
      <c r="AU11" s="218" t="s">
        <v>1990</v>
      </c>
    </row>
    <row r="12" ht="30" customHeight="1" spans="1:47">
      <c r="A12" s="349">
        <f t="shared" si="0"/>
        <v>10</v>
      </c>
      <c r="B12" s="387" t="s">
        <v>1991</v>
      </c>
      <c r="C12" s="387" t="s">
        <v>958</v>
      </c>
      <c r="D12" s="387" t="s">
        <v>1992</v>
      </c>
      <c r="E12" s="387" t="s">
        <v>53</v>
      </c>
      <c r="F12" s="570">
        <v>31</v>
      </c>
      <c r="G12" s="387">
        <v>0</v>
      </c>
      <c r="H12" s="387">
        <v>0</v>
      </c>
      <c r="I12" s="387">
        <v>0</v>
      </c>
      <c r="J12" s="387">
        <v>0</v>
      </c>
      <c r="K12" s="387">
        <v>0</v>
      </c>
      <c r="L12" s="387">
        <v>0</v>
      </c>
      <c r="M12" s="387">
        <v>0</v>
      </c>
      <c r="N12" s="387">
        <v>0</v>
      </c>
      <c r="O12" s="387">
        <v>0</v>
      </c>
      <c r="P12" s="387">
        <v>0</v>
      </c>
      <c r="Q12" s="583" t="s">
        <v>54</v>
      </c>
      <c r="R12" s="387">
        <v>0</v>
      </c>
      <c r="S12" s="387">
        <v>0</v>
      </c>
      <c r="T12" s="387">
        <v>0</v>
      </c>
      <c r="U12" s="219"/>
      <c r="V12" s="387">
        <v>200</v>
      </c>
      <c r="W12" s="367">
        <v>3000</v>
      </c>
      <c r="X12" s="373">
        <v>1400</v>
      </c>
      <c r="Y12" s="373">
        <v>400</v>
      </c>
      <c r="Z12" s="373">
        <v>300</v>
      </c>
      <c r="AA12" s="373">
        <v>200</v>
      </c>
      <c r="AB12" s="373">
        <v>100</v>
      </c>
      <c r="AC12" s="373">
        <v>100</v>
      </c>
      <c r="AD12" s="373">
        <v>500</v>
      </c>
      <c r="AE12" s="373"/>
      <c r="AF12" s="387">
        <v>200</v>
      </c>
      <c r="AG12" s="377">
        <f t="shared" si="1"/>
        <v>0</v>
      </c>
      <c r="AH12" s="373">
        <f t="shared" si="2"/>
        <v>0</v>
      </c>
      <c r="AI12" s="377">
        <v>0</v>
      </c>
      <c r="AJ12" s="377">
        <v>0</v>
      </c>
      <c r="AK12" s="377">
        <v>0</v>
      </c>
      <c r="AL12" s="377">
        <f t="shared" si="3"/>
        <v>3200</v>
      </c>
      <c r="AM12" s="377">
        <f t="shared" si="4"/>
        <v>0</v>
      </c>
      <c r="AN12" s="377">
        <f t="shared" si="5"/>
        <v>0</v>
      </c>
      <c r="AO12" s="377">
        <f t="shared" si="6"/>
        <v>0</v>
      </c>
      <c r="AP12" s="377">
        <v>0</v>
      </c>
      <c r="AQ12" s="377">
        <v>0</v>
      </c>
      <c r="AR12" s="377">
        <f t="shared" si="8"/>
        <v>0</v>
      </c>
      <c r="AS12" s="377">
        <f t="shared" si="7"/>
        <v>3200</v>
      </c>
      <c r="AT12" s="373"/>
      <c r="AU12" s="583" t="s">
        <v>72</v>
      </c>
    </row>
    <row r="13" ht="30" customHeight="1" spans="1:47">
      <c r="A13" s="349">
        <f t="shared" si="0"/>
        <v>11</v>
      </c>
      <c r="B13" s="387" t="s">
        <v>1993</v>
      </c>
      <c r="C13" s="387" t="s">
        <v>958</v>
      </c>
      <c r="D13" s="387" t="s">
        <v>1702</v>
      </c>
      <c r="E13" s="387" t="s">
        <v>53</v>
      </c>
      <c r="F13" s="570">
        <v>31</v>
      </c>
      <c r="G13" s="387">
        <v>0</v>
      </c>
      <c r="H13" s="387">
        <v>0</v>
      </c>
      <c r="I13" s="387">
        <v>0</v>
      </c>
      <c r="J13" s="387">
        <v>0</v>
      </c>
      <c r="K13" s="387">
        <v>0</v>
      </c>
      <c r="L13" s="387">
        <v>0</v>
      </c>
      <c r="M13" s="387">
        <v>0</v>
      </c>
      <c r="N13" s="387">
        <v>0</v>
      </c>
      <c r="O13" s="387">
        <v>0</v>
      </c>
      <c r="P13" s="387">
        <v>0</v>
      </c>
      <c r="Q13" s="583" t="s">
        <v>54</v>
      </c>
      <c r="R13" s="387">
        <v>0</v>
      </c>
      <c r="S13" s="387">
        <v>0</v>
      </c>
      <c r="T13" s="387">
        <v>0</v>
      </c>
      <c r="U13" s="387"/>
      <c r="V13" s="387">
        <v>200</v>
      </c>
      <c r="W13" s="367">
        <v>3000</v>
      </c>
      <c r="X13" s="373">
        <v>1400</v>
      </c>
      <c r="Y13" s="373">
        <v>400</v>
      </c>
      <c r="Z13" s="373">
        <v>300</v>
      </c>
      <c r="AA13" s="373">
        <v>200</v>
      </c>
      <c r="AB13" s="373">
        <v>100</v>
      </c>
      <c r="AC13" s="373">
        <v>100</v>
      </c>
      <c r="AD13" s="373">
        <v>500</v>
      </c>
      <c r="AE13" s="373"/>
      <c r="AF13" s="387">
        <v>200</v>
      </c>
      <c r="AG13" s="377">
        <f t="shared" si="1"/>
        <v>0</v>
      </c>
      <c r="AH13" s="373">
        <f t="shared" si="2"/>
        <v>0</v>
      </c>
      <c r="AI13" s="377">
        <v>0</v>
      </c>
      <c r="AJ13" s="377">
        <v>0</v>
      </c>
      <c r="AK13" s="377">
        <v>0</v>
      </c>
      <c r="AL13" s="377">
        <f t="shared" si="3"/>
        <v>3200</v>
      </c>
      <c r="AM13" s="377">
        <f t="shared" si="4"/>
        <v>0</v>
      </c>
      <c r="AN13" s="377">
        <f t="shared" si="5"/>
        <v>0</v>
      </c>
      <c r="AO13" s="377">
        <f t="shared" si="6"/>
        <v>0</v>
      </c>
      <c r="AP13" s="377">
        <v>0</v>
      </c>
      <c r="AQ13" s="377">
        <v>0</v>
      </c>
      <c r="AR13" s="377">
        <f t="shared" si="8"/>
        <v>0</v>
      </c>
      <c r="AS13" s="377">
        <f t="shared" si="7"/>
        <v>3200</v>
      </c>
      <c r="AT13" s="373"/>
      <c r="AU13" s="583" t="s">
        <v>72</v>
      </c>
    </row>
    <row r="14" ht="30" customHeight="1" spans="1:47">
      <c r="A14" s="349">
        <f t="shared" si="0"/>
        <v>12</v>
      </c>
      <c r="B14" s="387" t="s">
        <v>1994</v>
      </c>
      <c r="C14" s="387" t="s">
        <v>1995</v>
      </c>
      <c r="D14" s="387" t="s">
        <v>1996</v>
      </c>
      <c r="E14" s="160" t="s">
        <v>53</v>
      </c>
      <c r="F14" s="570">
        <v>31</v>
      </c>
      <c r="G14" s="387">
        <v>0</v>
      </c>
      <c r="H14" s="387">
        <v>0</v>
      </c>
      <c r="I14" s="387">
        <v>0</v>
      </c>
      <c r="J14" s="387">
        <v>0</v>
      </c>
      <c r="K14" s="387">
        <v>0</v>
      </c>
      <c r="L14" s="387">
        <v>0</v>
      </c>
      <c r="M14" s="387">
        <v>0</v>
      </c>
      <c r="N14" s="387">
        <v>0</v>
      </c>
      <c r="O14" s="387">
        <v>0</v>
      </c>
      <c r="P14" s="387">
        <v>0</v>
      </c>
      <c r="Q14" s="583" t="s">
        <v>54</v>
      </c>
      <c r="R14" s="387">
        <v>0</v>
      </c>
      <c r="S14" s="387">
        <v>0</v>
      </c>
      <c r="T14" s="387">
        <v>0</v>
      </c>
      <c r="U14" s="219"/>
      <c r="V14" s="387">
        <v>200</v>
      </c>
      <c r="W14" s="367">
        <v>3200</v>
      </c>
      <c r="X14" s="373">
        <v>1300</v>
      </c>
      <c r="Y14" s="373">
        <v>600</v>
      </c>
      <c r="Z14" s="373">
        <v>300</v>
      </c>
      <c r="AA14" s="373">
        <v>300</v>
      </c>
      <c r="AB14" s="373">
        <v>300</v>
      </c>
      <c r="AC14" s="373">
        <v>100</v>
      </c>
      <c r="AD14" s="373">
        <v>300</v>
      </c>
      <c r="AE14" s="373"/>
      <c r="AF14" s="387">
        <v>200</v>
      </c>
      <c r="AG14" s="377">
        <f t="shared" si="1"/>
        <v>0</v>
      </c>
      <c r="AH14" s="373">
        <f t="shared" si="2"/>
        <v>0</v>
      </c>
      <c r="AI14" s="377">
        <v>0</v>
      </c>
      <c r="AJ14" s="377">
        <v>0</v>
      </c>
      <c r="AK14" s="377">
        <v>0</v>
      </c>
      <c r="AL14" s="377">
        <f t="shared" si="3"/>
        <v>3400</v>
      </c>
      <c r="AM14" s="377">
        <f t="shared" si="4"/>
        <v>0</v>
      </c>
      <c r="AN14" s="377">
        <f t="shared" si="5"/>
        <v>0</v>
      </c>
      <c r="AO14" s="377">
        <f t="shared" si="6"/>
        <v>0</v>
      </c>
      <c r="AP14" s="377">
        <v>0</v>
      </c>
      <c r="AQ14" s="377">
        <v>0</v>
      </c>
      <c r="AR14" s="377">
        <f t="shared" si="8"/>
        <v>0</v>
      </c>
      <c r="AS14" s="377">
        <f t="shared" si="7"/>
        <v>3400</v>
      </c>
      <c r="AT14" s="373"/>
      <c r="AU14" s="583" t="s">
        <v>72</v>
      </c>
    </row>
    <row r="15" ht="30" customHeight="1" spans="1:47">
      <c r="A15" s="349">
        <f t="shared" si="0"/>
        <v>13</v>
      </c>
      <c r="B15" s="387" t="s">
        <v>1997</v>
      </c>
      <c r="C15" s="387" t="s">
        <v>958</v>
      </c>
      <c r="D15" s="571" t="s">
        <v>1715</v>
      </c>
      <c r="E15" s="160" t="s">
        <v>53</v>
      </c>
      <c r="F15" s="570">
        <v>31</v>
      </c>
      <c r="G15" s="387">
        <v>0</v>
      </c>
      <c r="H15" s="387">
        <v>0</v>
      </c>
      <c r="I15" s="387">
        <v>0</v>
      </c>
      <c r="J15" s="387">
        <v>0</v>
      </c>
      <c r="K15" s="387">
        <v>0</v>
      </c>
      <c r="L15" s="387">
        <v>0</v>
      </c>
      <c r="M15" s="387">
        <v>0</v>
      </c>
      <c r="N15" s="387">
        <v>0</v>
      </c>
      <c r="O15" s="387">
        <v>0</v>
      </c>
      <c r="P15" s="387">
        <v>0</v>
      </c>
      <c r="Q15" s="582" t="s">
        <v>54</v>
      </c>
      <c r="R15" s="387">
        <v>0</v>
      </c>
      <c r="S15" s="387">
        <v>0</v>
      </c>
      <c r="T15" s="387">
        <v>0</v>
      </c>
      <c r="U15" s="387"/>
      <c r="V15" s="387">
        <v>200</v>
      </c>
      <c r="W15" s="367">
        <v>3000</v>
      </c>
      <c r="X15" s="373">
        <v>1400</v>
      </c>
      <c r="Y15" s="373">
        <v>400</v>
      </c>
      <c r="Z15" s="373">
        <v>300</v>
      </c>
      <c r="AA15" s="373">
        <v>200</v>
      </c>
      <c r="AB15" s="373">
        <v>100</v>
      </c>
      <c r="AC15" s="373">
        <v>100</v>
      </c>
      <c r="AD15" s="373">
        <v>500</v>
      </c>
      <c r="AE15" s="373"/>
      <c r="AF15" s="387">
        <v>200</v>
      </c>
      <c r="AG15" s="377">
        <f t="shared" si="1"/>
        <v>0</v>
      </c>
      <c r="AH15" s="373">
        <f t="shared" si="2"/>
        <v>0</v>
      </c>
      <c r="AI15" s="377">
        <v>0</v>
      </c>
      <c r="AJ15" s="377">
        <v>0</v>
      </c>
      <c r="AK15" s="377">
        <v>0</v>
      </c>
      <c r="AL15" s="377">
        <f t="shared" si="3"/>
        <v>3200</v>
      </c>
      <c r="AM15" s="377">
        <f t="shared" si="4"/>
        <v>0</v>
      </c>
      <c r="AN15" s="377">
        <f t="shared" si="5"/>
        <v>0</v>
      </c>
      <c r="AO15" s="377">
        <f t="shared" si="6"/>
        <v>0</v>
      </c>
      <c r="AP15" s="377">
        <v>0</v>
      </c>
      <c r="AQ15" s="377">
        <v>0</v>
      </c>
      <c r="AR15" s="377">
        <f t="shared" si="8"/>
        <v>0</v>
      </c>
      <c r="AS15" s="377">
        <f t="shared" si="7"/>
        <v>3200</v>
      </c>
      <c r="AT15" s="373"/>
      <c r="AU15" s="583" t="s">
        <v>72</v>
      </c>
    </row>
    <row r="16" ht="30" customHeight="1" spans="1:47">
      <c r="A16" s="349">
        <f t="shared" si="0"/>
        <v>14</v>
      </c>
      <c r="B16" s="387" t="s">
        <v>1998</v>
      </c>
      <c r="C16" s="387" t="s">
        <v>425</v>
      </c>
      <c r="D16" s="387" t="s">
        <v>1999</v>
      </c>
      <c r="E16" s="387" t="s">
        <v>53</v>
      </c>
      <c r="F16" s="570">
        <v>31</v>
      </c>
      <c r="G16" s="387">
        <v>0</v>
      </c>
      <c r="H16" s="387">
        <v>0</v>
      </c>
      <c r="I16" s="387">
        <v>0</v>
      </c>
      <c r="J16" s="387">
        <v>0</v>
      </c>
      <c r="K16" s="387">
        <v>0</v>
      </c>
      <c r="L16" s="387">
        <v>0</v>
      </c>
      <c r="M16" s="387">
        <v>0</v>
      </c>
      <c r="N16" s="387">
        <v>0</v>
      </c>
      <c r="O16" s="387">
        <v>0</v>
      </c>
      <c r="P16" s="387">
        <v>0</v>
      </c>
      <c r="Q16" s="587" t="s">
        <v>54</v>
      </c>
      <c r="R16" s="387">
        <v>0</v>
      </c>
      <c r="S16" s="387">
        <v>0</v>
      </c>
      <c r="T16" s="387">
        <v>0</v>
      </c>
      <c r="U16" s="387"/>
      <c r="V16" s="387">
        <v>200</v>
      </c>
      <c r="W16" s="367">
        <v>2800</v>
      </c>
      <c r="X16" s="373">
        <v>1500</v>
      </c>
      <c r="Y16" s="373">
        <v>400</v>
      </c>
      <c r="Z16" s="373">
        <v>300</v>
      </c>
      <c r="AA16" s="373">
        <v>200</v>
      </c>
      <c r="AB16" s="373">
        <v>100</v>
      </c>
      <c r="AC16" s="373">
        <v>100</v>
      </c>
      <c r="AD16" s="373">
        <v>200</v>
      </c>
      <c r="AE16" s="373"/>
      <c r="AF16" s="387">
        <v>200</v>
      </c>
      <c r="AG16" s="377">
        <f t="shared" si="1"/>
        <v>0</v>
      </c>
      <c r="AH16" s="373">
        <f t="shared" si="2"/>
        <v>0</v>
      </c>
      <c r="AI16" s="377">
        <v>0</v>
      </c>
      <c r="AJ16" s="377">
        <v>0</v>
      </c>
      <c r="AK16" s="377">
        <v>0</v>
      </c>
      <c r="AL16" s="377">
        <f t="shared" si="3"/>
        <v>3000</v>
      </c>
      <c r="AM16" s="377">
        <f t="shared" si="4"/>
        <v>0</v>
      </c>
      <c r="AN16" s="377">
        <f t="shared" si="5"/>
        <v>0</v>
      </c>
      <c r="AO16" s="377">
        <f t="shared" si="6"/>
        <v>0</v>
      </c>
      <c r="AP16" s="377">
        <v>0</v>
      </c>
      <c r="AQ16" s="377">
        <v>0</v>
      </c>
      <c r="AR16" s="377">
        <f t="shared" si="8"/>
        <v>0</v>
      </c>
      <c r="AS16" s="377">
        <f t="shared" si="7"/>
        <v>3000</v>
      </c>
      <c r="AT16" s="373"/>
      <c r="AU16" s="583" t="s">
        <v>72</v>
      </c>
    </row>
    <row r="17" ht="30" customHeight="1" spans="1:47">
      <c r="A17" s="349">
        <f t="shared" si="0"/>
        <v>15</v>
      </c>
      <c r="B17" s="219" t="s">
        <v>2000</v>
      </c>
      <c r="C17" s="387" t="s">
        <v>958</v>
      </c>
      <c r="D17" s="387" t="s">
        <v>2001</v>
      </c>
      <c r="E17" s="572" t="s">
        <v>202</v>
      </c>
      <c r="F17" s="570">
        <v>31</v>
      </c>
      <c r="G17" s="387">
        <v>0</v>
      </c>
      <c r="H17" s="387">
        <v>0</v>
      </c>
      <c r="I17" s="387">
        <v>0</v>
      </c>
      <c r="J17" s="387">
        <v>0</v>
      </c>
      <c r="K17" s="387">
        <v>0</v>
      </c>
      <c r="L17" s="387">
        <v>0</v>
      </c>
      <c r="M17" s="387">
        <v>0</v>
      </c>
      <c r="N17" s="387">
        <v>0</v>
      </c>
      <c r="O17" s="387">
        <v>0</v>
      </c>
      <c r="P17" s="387">
        <v>0</v>
      </c>
      <c r="Q17" s="584" t="s">
        <v>483</v>
      </c>
      <c r="R17" s="387">
        <v>0</v>
      </c>
      <c r="S17" s="387">
        <v>0</v>
      </c>
      <c r="T17" s="387">
        <v>0</v>
      </c>
      <c r="U17" s="387"/>
      <c r="V17" s="387">
        <v>0</v>
      </c>
      <c r="W17" s="367">
        <v>3000</v>
      </c>
      <c r="X17" s="373">
        <v>1400</v>
      </c>
      <c r="Y17" s="373">
        <v>400</v>
      </c>
      <c r="Z17" s="373">
        <v>300</v>
      </c>
      <c r="AA17" s="373">
        <v>200</v>
      </c>
      <c r="AB17" s="373">
        <v>100</v>
      </c>
      <c r="AC17" s="373">
        <v>100</v>
      </c>
      <c r="AD17" s="373">
        <v>500</v>
      </c>
      <c r="AE17" s="373"/>
      <c r="AF17" s="387">
        <v>0</v>
      </c>
      <c r="AG17" s="377">
        <f t="shared" si="1"/>
        <v>0</v>
      </c>
      <c r="AH17" s="373">
        <f t="shared" si="2"/>
        <v>0</v>
      </c>
      <c r="AI17" s="377">
        <v>0</v>
      </c>
      <c r="AJ17" s="377">
        <v>0</v>
      </c>
      <c r="AK17" s="377">
        <v>0</v>
      </c>
      <c r="AL17" s="377">
        <f t="shared" si="3"/>
        <v>3000</v>
      </c>
      <c r="AM17" s="377">
        <f t="shared" si="4"/>
        <v>0</v>
      </c>
      <c r="AN17" s="377">
        <f t="shared" si="5"/>
        <v>0</v>
      </c>
      <c r="AO17" s="377">
        <f t="shared" si="6"/>
        <v>0</v>
      </c>
      <c r="AP17" s="377">
        <v>0</v>
      </c>
      <c r="AQ17" s="377">
        <v>0</v>
      </c>
      <c r="AR17" s="377">
        <f t="shared" si="8"/>
        <v>0</v>
      </c>
      <c r="AS17" s="377">
        <f t="shared" si="7"/>
        <v>3000</v>
      </c>
      <c r="AT17" s="373"/>
      <c r="AU17" s="584" t="s">
        <v>483</v>
      </c>
    </row>
    <row r="18" ht="30" customHeight="1" spans="1:47">
      <c r="A18" s="349">
        <f t="shared" si="0"/>
        <v>16</v>
      </c>
      <c r="B18" s="387" t="s">
        <v>2002</v>
      </c>
      <c r="C18" s="387" t="s">
        <v>958</v>
      </c>
      <c r="D18" s="571" t="s">
        <v>661</v>
      </c>
      <c r="E18" s="160" t="s">
        <v>53</v>
      </c>
      <c r="F18" s="570">
        <v>31</v>
      </c>
      <c r="G18" s="387">
        <v>0</v>
      </c>
      <c r="H18" s="387">
        <v>0</v>
      </c>
      <c r="I18" s="387">
        <v>0</v>
      </c>
      <c r="J18" s="387">
        <v>0</v>
      </c>
      <c r="K18" s="387">
        <v>0</v>
      </c>
      <c r="L18" s="387">
        <v>0</v>
      </c>
      <c r="M18" s="387">
        <v>0</v>
      </c>
      <c r="N18" s="387">
        <v>0</v>
      </c>
      <c r="O18" s="387">
        <v>0</v>
      </c>
      <c r="P18" s="387">
        <v>0</v>
      </c>
      <c r="Q18" s="588" t="s">
        <v>54</v>
      </c>
      <c r="R18" s="387">
        <v>0</v>
      </c>
      <c r="S18" s="387">
        <v>0</v>
      </c>
      <c r="T18" s="387">
        <v>0</v>
      </c>
      <c r="U18" s="387"/>
      <c r="V18" s="387">
        <v>200</v>
      </c>
      <c r="W18" s="367">
        <v>3000</v>
      </c>
      <c r="X18" s="373">
        <v>1400</v>
      </c>
      <c r="Y18" s="373">
        <v>400</v>
      </c>
      <c r="Z18" s="373">
        <v>300</v>
      </c>
      <c r="AA18" s="373">
        <v>200</v>
      </c>
      <c r="AB18" s="373">
        <v>100</v>
      </c>
      <c r="AC18" s="373">
        <v>100</v>
      </c>
      <c r="AD18" s="373">
        <v>500</v>
      </c>
      <c r="AE18" s="373"/>
      <c r="AF18" s="387">
        <v>200</v>
      </c>
      <c r="AG18" s="377">
        <f t="shared" si="1"/>
        <v>0</v>
      </c>
      <c r="AH18" s="373">
        <f t="shared" si="2"/>
        <v>0</v>
      </c>
      <c r="AI18" s="377">
        <v>0</v>
      </c>
      <c r="AJ18" s="377">
        <v>0</v>
      </c>
      <c r="AK18" s="377">
        <v>0</v>
      </c>
      <c r="AL18" s="377">
        <f t="shared" si="3"/>
        <v>3200</v>
      </c>
      <c r="AM18" s="377">
        <f t="shared" si="4"/>
        <v>0</v>
      </c>
      <c r="AN18" s="377">
        <f t="shared" si="5"/>
        <v>0</v>
      </c>
      <c r="AO18" s="377">
        <f t="shared" si="6"/>
        <v>0</v>
      </c>
      <c r="AP18" s="377">
        <v>0</v>
      </c>
      <c r="AQ18" s="377">
        <v>0</v>
      </c>
      <c r="AR18" s="377">
        <f t="shared" si="8"/>
        <v>0</v>
      </c>
      <c r="AS18" s="377">
        <f t="shared" si="7"/>
        <v>3200</v>
      </c>
      <c r="AT18" s="373"/>
      <c r="AU18" s="583" t="s">
        <v>72</v>
      </c>
    </row>
    <row r="19" ht="30" customHeight="1" spans="1:47">
      <c r="A19" s="349">
        <f t="shared" si="0"/>
        <v>17</v>
      </c>
      <c r="B19" s="573" t="s">
        <v>2003</v>
      </c>
      <c r="C19" s="387" t="s">
        <v>425</v>
      </c>
      <c r="D19" s="387" t="s">
        <v>1006</v>
      </c>
      <c r="E19" s="387" t="s">
        <v>53</v>
      </c>
      <c r="F19" s="570">
        <v>31</v>
      </c>
      <c r="G19" s="387">
        <v>0</v>
      </c>
      <c r="H19" s="387">
        <v>0</v>
      </c>
      <c r="I19" s="387">
        <v>0</v>
      </c>
      <c r="J19" s="387">
        <v>0</v>
      </c>
      <c r="K19" s="387">
        <v>0</v>
      </c>
      <c r="L19" s="387">
        <v>0</v>
      </c>
      <c r="M19" s="387">
        <v>0</v>
      </c>
      <c r="N19" s="387">
        <v>0</v>
      </c>
      <c r="O19" s="387">
        <v>0</v>
      </c>
      <c r="P19" s="387">
        <v>0</v>
      </c>
      <c r="Q19" s="589" t="s">
        <v>54</v>
      </c>
      <c r="R19" s="387">
        <v>0</v>
      </c>
      <c r="S19" s="387">
        <v>0</v>
      </c>
      <c r="T19" s="387">
        <v>0</v>
      </c>
      <c r="U19" s="387"/>
      <c r="V19" s="387">
        <v>200</v>
      </c>
      <c r="W19" s="367">
        <v>2800</v>
      </c>
      <c r="X19" s="373">
        <v>1500</v>
      </c>
      <c r="Y19" s="373">
        <v>400</v>
      </c>
      <c r="Z19" s="373">
        <v>300</v>
      </c>
      <c r="AA19" s="373">
        <v>200</v>
      </c>
      <c r="AB19" s="373">
        <v>100</v>
      </c>
      <c r="AC19" s="373">
        <v>100</v>
      </c>
      <c r="AD19" s="373">
        <v>200</v>
      </c>
      <c r="AE19" s="373"/>
      <c r="AF19" s="387">
        <v>200</v>
      </c>
      <c r="AG19" s="377">
        <f t="shared" si="1"/>
        <v>0</v>
      </c>
      <c r="AH19" s="373">
        <f t="shared" si="2"/>
        <v>0</v>
      </c>
      <c r="AI19" s="377">
        <v>0</v>
      </c>
      <c r="AJ19" s="377">
        <v>0</v>
      </c>
      <c r="AK19" s="377">
        <v>0</v>
      </c>
      <c r="AL19" s="377">
        <f t="shared" si="3"/>
        <v>3000</v>
      </c>
      <c r="AM19" s="377">
        <f t="shared" si="4"/>
        <v>0</v>
      </c>
      <c r="AN19" s="377">
        <f t="shared" si="5"/>
        <v>0</v>
      </c>
      <c r="AO19" s="377">
        <f t="shared" si="6"/>
        <v>0</v>
      </c>
      <c r="AP19" s="377">
        <v>0</v>
      </c>
      <c r="AQ19" s="377">
        <v>0</v>
      </c>
      <c r="AR19" s="377">
        <f t="shared" si="8"/>
        <v>0</v>
      </c>
      <c r="AS19" s="377">
        <f t="shared" si="7"/>
        <v>3000</v>
      </c>
      <c r="AT19" s="373"/>
      <c r="AU19" s="583" t="s">
        <v>72</v>
      </c>
    </row>
    <row r="20" ht="30" customHeight="1" spans="1:47">
      <c r="A20" s="349">
        <f t="shared" si="0"/>
        <v>18</v>
      </c>
      <c r="B20" s="573" t="s">
        <v>2004</v>
      </c>
      <c r="C20" s="387" t="s">
        <v>958</v>
      </c>
      <c r="D20" s="387" t="s">
        <v>1167</v>
      </c>
      <c r="E20" s="387" t="s">
        <v>53</v>
      </c>
      <c r="F20" s="570">
        <v>31</v>
      </c>
      <c r="G20" s="387">
        <v>0</v>
      </c>
      <c r="H20" s="387">
        <v>0</v>
      </c>
      <c r="I20" s="387">
        <v>0</v>
      </c>
      <c r="J20" s="387">
        <v>0</v>
      </c>
      <c r="K20" s="387">
        <v>0</v>
      </c>
      <c r="L20" s="387">
        <v>0</v>
      </c>
      <c r="M20" s="387">
        <v>0</v>
      </c>
      <c r="N20" s="387">
        <v>0</v>
      </c>
      <c r="O20" s="387">
        <v>0</v>
      </c>
      <c r="P20" s="387">
        <v>0</v>
      </c>
      <c r="Q20" s="589" t="s">
        <v>54</v>
      </c>
      <c r="R20" s="387">
        <v>0</v>
      </c>
      <c r="S20" s="387">
        <v>0</v>
      </c>
      <c r="T20" s="387">
        <v>0</v>
      </c>
      <c r="U20" s="387"/>
      <c r="V20" s="387">
        <v>200</v>
      </c>
      <c r="W20" s="367">
        <v>3000</v>
      </c>
      <c r="X20" s="373">
        <v>1400</v>
      </c>
      <c r="Y20" s="373">
        <v>400</v>
      </c>
      <c r="Z20" s="373">
        <v>300</v>
      </c>
      <c r="AA20" s="373">
        <v>200</v>
      </c>
      <c r="AB20" s="373">
        <v>100</v>
      </c>
      <c r="AC20" s="373">
        <v>100</v>
      </c>
      <c r="AD20" s="373">
        <v>500</v>
      </c>
      <c r="AE20" s="373"/>
      <c r="AF20" s="387">
        <v>200</v>
      </c>
      <c r="AG20" s="377">
        <f t="shared" si="1"/>
        <v>0</v>
      </c>
      <c r="AH20" s="373">
        <f t="shared" si="2"/>
        <v>0</v>
      </c>
      <c r="AI20" s="377">
        <v>0</v>
      </c>
      <c r="AJ20" s="377">
        <v>0</v>
      </c>
      <c r="AK20" s="377">
        <v>0</v>
      </c>
      <c r="AL20" s="377">
        <f t="shared" si="3"/>
        <v>3200</v>
      </c>
      <c r="AM20" s="377">
        <f t="shared" si="4"/>
        <v>0</v>
      </c>
      <c r="AN20" s="377">
        <f t="shared" si="5"/>
        <v>0</v>
      </c>
      <c r="AO20" s="377">
        <f t="shared" si="6"/>
        <v>0</v>
      </c>
      <c r="AP20" s="377">
        <v>0</v>
      </c>
      <c r="AQ20" s="377">
        <v>0</v>
      </c>
      <c r="AR20" s="377">
        <f t="shared" si="8"/>
        <v>0</v>
      </c>
      <c r="AS20" s="377">
        <f t="shared" si="7"/>
        <v>3200</v>
      </c>
      <c r="AT20" s="373"/>
      <c r="AU20" s="583" t="s">
        <v>72</v>
      </c>
    </row>
    <row r="21" ht="65" customHeight="1" spans="1:47">
      <c r="A21" s="349">
        <f t="shared" si="0"/>
        <v>19</v>
      </c>
      <c r="B21" s="574" t="s">
        <v>2005</v>
      </c>
      <c r="C21" s="387" t="s">
        <v>958</v>
      </c>
      <c r="D21" s="575" t="s">
        <v>878</v>
      </c>
      <c r="E21" s="572" t="s">
        <v>202</v>
      </c>
      <c r="F21" s="387">
        <v>17</v>
      </c>
      <c r="G21" s="387">
        <v>0</v>
      </c>
      <c r="H21" s="387">
        <v>0</v>
      </c>
      <c r="I21" s="387">
        <v>0</v>
      </c>
      <c r="J21" s="387">
        <v>0</v>
      </c>
      <c r="K21" s="387">
        <v>0</v>
      </c>
      <c r="L21" s="387">
        <v>0</v>
      </c>
      <c r="M21" s="387">
        <v>0</v>
      </c>
      <c r="N21" s="387">
        <v>0</v>
      </c>
      <c r="O21" s="387">
        <v>0</v>
      </c>
      <c r="P21" s="387">
        <v>0</v>
      </c>
      <c r="Q21" s="207" t="s">
        <v>2006</v>
      </c>
      <c r="R21" s="387">
        <v>0</v>
      </c>
      <c r="S21" s="387">
        <v>0</v>
      </c>
      <c r="T21" s="387">
        <v>0</v>
      </c>
      <c r="U21" s="218" t="s">
        <v>2007</v>
      </c>
      <c r="V21" s="387">
        <v>0</v>
      </c>
      <c r="W21" s="367">
        <v>3000</v>
      </c>
      <c r="X21" s="373">
        <f>(W21/31*17)</f>
        <v>1645.16129032258</v>
      </c>
      <c r="Y21" s="373">
        <v>0</v>
      </c>
      <c r="Z21" s="373">
        <v>0</v>
      </c>
      <c r="AA21" s="373">
        <v>0</v>
      </c>
      <c r="AB21" s="373">
        <v>0</v>
      </c>
      <c r="AC21" s="373">
        <v>0</v>
      </c>
      <c r="AD21" s="373">
        <v>0</v>
      </c>
      <c r="AE21" s="373"/>
      <c r="AF21" s="387">
        <v>0</v>
      </c>
      <c r="AG21" s="377">
        <f t="shared" si="1"/>
        <v>0</v>
      </c>
      <c r="AH21" s="373">
        <f t="shared" si="2"/>
        <v>0</v>
      </c>
      <c r="AI21" s="377">
        <v>0</v>
      </c>
      <c r="AJ21" s="377">
        <v>0</v>
      </c>
      <c r="AK21" s="377">
        <v>0</v>
      </c>
      <c r="AL21" s="377">
        <f t="shared" si="3"/>
        <v>1645.16129032258</v>
      </c>
      <c r="AM21" s="377">
        <f t="shared" si="4"/>
        <v>0</v>
      </c>
      <c r="AN21" s="377">
        <f t="shared" si="5"/>
        <v>0</v>
      </c>
      <c r="AO21" s="377">
        <f t="shared" si="6"/>
        <v>0</v>
      </c>
      <c r="AP21" s="377">
        <v>200</v>
      </c>
      <c r="AQ21" s="377">
        <v>200</v>
      </c>
      <c r="AR21" s="377">
        <f t="shared" si="8"/>
        <v>400</v>
      </c>
      <c r="AS21" s="377">
        <f t="shared" si="7"/>
        <v>1245.16129032258</v>
      </c>
      <c r="AT21" s="373"/>
      <c r="AU21" s="593" t="s">
        <v>2008</v>
      </c>
    </row>
    <row r="22" ht="30" customHeight="1" spans="1:47">
      <c r="A22" s="349">
        <f t="shared" si="0"/>
        <v>20</v>
      </c>
      <c r="B22" s="576" t="s">
        <v>2009</v>
      </c>
      <c r="C22" s="387" t="s">
        <v>958</v>
      </c>
      <c r="D22" s="575" t="s">
        <v>2010</v>
      </c>
      <c r="E22" s="387" t="s">
        <v>53</v>
      </c>
      <c r="F22" s="570">
        <v>31</v>
      </c>
      <c r="G22" s="387">
        <v>0</v>
      </c>
      <c r="H22" s="387">
        <v>0</v>
      </c>
      <c r="I22" s="387">
        <v>0</v>
      </c>
      <c r="J22" s="387">
        <v>0</v>
      </c>
      <c r="K22" s="387">
        <v>0</v>
      </c>
      <c r="L22" s="387">
        <v>0</v>
      </c>
      <c r="M22" s="387">
        <v>0</v>
      </c>
      <c r="N22" s="387">
        <v>0</v>
      </c>
      <c r="O22" s="387">
        <v>0</v>
      </c>
      <c r="P22" s="387">
        <v>0</v>
      </c>
      <c r="Q22" s="589" t="s">
        <v>54</v>
      </c>
      <c r="R22" s="387">
        <v>0</v>
      </c>
      <c r="S22" s="387">
        <v>0</v>
      </c>
      <c r="T22" s="387">
        <v>0</v>
      </c>
      <c r="U22" s="219"/>
      <c r="V22" s="387">
        <v>200</v>
      </c>
      <c r="W22" s="367">
        <v>3000</v>
      </c>
      <c r="X22" s="373">
        <v>1200</v>
      </c>
      <c r="Y22" s="373">
        <v>500</v>
      </c>
      <c r="Z22" s="373">
        <v>300</v>
      </c>
      <c r="AA22" s="373">
        <v>300</v>
      </c>
      <c r="AB22" s="373">
        <v>300</v>
      </c>
      <c r="AC22" s="373">
        <v>200</v>
      </c>
      <c r="AD22" s="373">
        <v>200</v>
      </c>
      <c r="AE22" s="373"/>
      <c r="AF22" s="387">
        <v>200</v>
      </c>
      <c r="AG22" s="377">
        <f t="shared" si="1"/>
        <v>0</v>
      </c>
      <c r="AH22" s="373">
        <f t="shared" si="2"/>
        <v>0</v>
      </c>
      <c r="AI22" s="377">
        <v>0</v>
      </c>
      <c r="AJ22" s="377">
        <v>0</v>
      </c>
      <c r="AK22" s="377">
        <v>0</v>
      </c>
      <c r="AL22" s="377">
        <f t="shared" si="3"/>
        <v>3200</v>
      </c>
      <c r="AM22" s="377">
        <f t="shared" si="4"/>
        <v>0</v>
      </c>
      <c r="AN22" s="377">
        <f t="shared" si="5"/>
        <v>0</v>
      </c>
      <c r="AO22" s="377">
        <f t="shared" si="6"/>
        <v>0</v>
      </c>
      <c r="AP22" s="377">
        <v>0</v>
      </c>
      <c r="AQ22" s="377">
        <v>0</v>
      </c>
      <c r="AR22" s="377">
        <f t="shared" si="8"/>
        <v>0</v>
      </c>
      <c r="AS22" s="377">
        <f t="shared" si="7"/>
        <v>3200</v>
      </c>
      <c r="AT22" s="373"/>
      <c r="AU22" s="583" t="s">
        <v>72</v>
      </c>
    </row>
    <row r="23" ht="30" customHeight="1" spans="1:47">
      <c r="A23" s="349">
        <f t="shared" si="0"/>
        <v>21</v>
      </c>
      <c r="B23" s="576" t="s">
        <v>2011</v>
      </c>
      <c r="C23" s="387" t="s">
        <v>958</v>
      </c>
      <c r="D23" s="577" t="s">
        <v>676</v>
      </c>
      <c r="E23" s="387" t="s">
        <v>53</v>
      </c>
      <c r="F23" s="570">
        <v>31</v>
      </c>
      <c r="G23" s="387">
        <v>0</v>
      </c>
      <c r="H23" s="387">
        <v>0</v>
      </c>
      <c r="I23" s="387">
        <v>0</v>
      </c>
      <c r="J23" s="387">
        <v>0</v>
      </c>
      <c r="K23" s="387">
        <v>0</v>
      </c>
      <c r="L23" s="387">
        <v>0</v>
      </c>
      <c r="M23" s="387">
        <v>0</v>
      </c>
      <c r="N23" s="387">
        <v>0</v>
      </c>
      <c r="O23" s="387">
        <v>0</v>
      </c>
      <c r="P23" s="387">
        <v>0</v>
      </c>
      <c r="Q23" s="589" t="s">
        <v>54</v>
      </c>
      <c r="R23" s="387">
        <v>0</v>
      </c>
      <c r="S23" s="387">
        <v>0</v>
      </c>
      <c r="T23" s="387">
        <v>0</v>
      </c>
      <c r="U23" s="219"/>
      <c r="V23" s="387">
        <v>200</v>
      </c>
      <c r="W23" s="367">
        <v>3000</v>
      </c>
      <c r="X23" s="373">
        <v>1200</v>
      </c>
      <c r="Y23" s="373">
        <v>500</v>
      </c>
      <c r="Z23" s="373">
        <v>300</v>
      </c>
      <c r="AA23" s="373">
        <v>300</v>
      </c>
      <c r="AB23" s="373">
        <v>300</v>
      </c>
      <c r="AC23" s="373">
        <v>200</v>
      </c>
      <c r="AD23" s="373">
        <v>200</v>
      </c>
      <c r="AE23" s="373"/>
      <c r="AF23" s="387">
        <v>200</v>
      </c>
      <c r="AG23" s="377">
        <f t="shared" si="1"/>
        <v>0</v>
      </c>
      <c r="AH23" s="373">
        <f t="shared" si="2"/>
        <v>0</v>
      </c>
      <c r="AI23" s="377">
        <v>0</v>
      </c>
      <c r="AJ23" s="377">
        <v>0</v>
      </c>
      <c r="AK23" s="377">
        <v>0</v>
      </c>
      <c r="AL23" s="377">
        <f t="shared" si="3"/>
        <v>3200</v>
      </c>
      <c r="AM23" s="377">
        <f t="shared" si="4"/>
        <v>0</v>
      </c>
      <c r="AN23" s="377">
        <f t="shared" si="5"/>
        <v>0</v>
      </c>
      <c r="AO23" s="377">
        <f t="shared" si="6"/>
        <v>0</v>
      </c>
      <c r="AP23" s="377">
        <v>0</v>
      </c>
      <c r="AQ23" s="377">
        <v>0</v>
      </c>
      <c r="AR23" s="377">
        <f t="shared" si="8"/>
        <v>0</v>
      </c>
      <c r="AS23" s="377">
        <f t="shared" si="7"/>
        <v>3200</v>
      </c>
      <c r="AT23" s="373"/>
      <c r="AU23" s="583" t="s">
        <v>72</v>
      </c>
    </row>
    <row r="24" ht="35" customHeight="1" spans="1:47">
      <c r="A24" s="349">
        <f t="shared" si="0"/>
        <v>22</v>
      </c>
      <c r="B24" s="578" t="s">
        <v>2012</v>
      </c>
      <c r="C24" s="387" t="s">
        <v>958</v>
      </c>
      <c r="D24" s="186" t="s">
        <v>2013</v>
      </c>
      <c r="E24" s="579" t="s">
        <v>228</v>
      </c>
      <c r="F24" s="387">
        <v>15</v>
      </c>
      <c r="G24" s="387">
        <v>0</v>
      </c>
      <c r="H24" s="387">
        <v>0</v>
      </c>
      <c r="I24" s="387">
        <v>0</v>
      </c>
      <c r="J24" s="387">
        <v>0</v>
      </c>
      <c r="K24" s="387">
        <v>0</v>
      </c>
      <c r="L24" s="387">
        <v>0</v>
      </c>
      <c r="M24" s="387">
        <v>0</v>
      </c>
      <c r="N24" s="387">
        <v>0</v>
      </c>
      <c r="O24" s="387">
        <v>0</v>
      </c>
      <c r="P24" s="387">
        <v>0</v>
      </c>
      <c r="Q24" s="210" t="s">
        <v>2014</v>
      </c>
      <c r="R24" s="387">
        <v>0</v>
      </c>
      <c r="S24" s="387">
        <v>0</v>
      </c>
      <c r="T24" s="387">
        <v>0</v>
      </c>
      <c r="U24" s="387"/>
      <c r="V24" s="387">
        <v>200</v>
      </c>
      <c r="W24" s="376">
        <v>3000</v>
      </c>
      <c r="X24" s="590">
        <f>(W24/31*15)</f>
        <v>1451.61290322581</v>
      </c>
      <c r="Y24" s="590">
        <v>0</v>
      </c>
      <c r="Z24" s="590">
        <v>0</v>
      </c>
      <c r="AA24" s="590">
        <v>0</v>
      </c>
      <c r="AB24" s="590">
        <v>0</v>
      </c>
      <c r="AC24" s="590">
        <v>0</v>
      </c>
      <c r="AD24" s="590">
        <v>0</v>
      </c>
      <c r="AE24" s="590"/>
      <c r="AF24" s="160">
        <v>200</v>
      </c>
      <c r="AG24" s="590">
        <v>0</v>
      </c>
      <c r="AH24" s="373">
        <f t="shared" si="2"/>
        <v>0</v>
      </c>
      <c r="AI24" s="377">
        <v>0</v>
      </c>
      <c r="AJ24" s="590">
        <v>0</v>
      </c>
      <c r="AK24" s="590">
        <v>0</v>
      </c>
      <c r="AL24" s="377">
        <f t="shared" si="3"/>
        <v>1651.61290322581</v>
      </c>
      <c r="AM24" s="377">
        <f t="shared" si="4"/>
        <v>0</v>
      </c>
      <c r="AN24" s="377">
        <f t="shared" si="5"/>
        <v>0</v>
      </c>
      <c r="AO24" s="377">
        <f t="shared" si="6"/>
        <v>0</v>
      </c>
      <c r="AP24" s="590">
        <v>0</v>
      </c>
      <c r="AQ24" s="590">
        <v>0</v>
      </c>
      <c r="AR24" s="590">
        <v>0</v>
      </c>
      <c r="AS24" s="377">
        <f t="shared" si="7"/>
        <v>1651.61290322581</v>
      </c>
      <c r="AT24" s="590"/>
      <c r="AU24" s="583" t="s">
        <v>72</v>
      </c>
    </row>
    <row r="25" ht="35" customHeight="1" spans="1:47">
      <c r="A25" s="349">
        <f t="shared" si="0"/>
        <v>23</v>
      </c>
      <c r="B25" s="580" t="s">
        <v>2015</v>
      </c>
      <c r="C25" s="387" t="s">
        <v>958</v>
      </c>
      <c r="D25" s="186" t="s">
        <v>2016</v>
      </c>
      <c r="E25" s="579" t="s">
        <v>228</v>
      </c>
      <c r="F25" s="387">
        <v>13</v>
      </c>
      <c r="G25" s="387">
        <v>0</v>
      </c>
      <c r="H25" s="387">
        <v>0</v>
      </c>
      <c r="I25" s="387">
        <v>0</v>
      </c>
      <c r="J25" s="387">
        <v>0</v>
      </c>
      <c r="K25" s="387">
        <v>0</v>
      </c>
      <c r="L25" s="387">
        <v>0</v>
      </c>
      <c r="M25" s="387">
        <v>0</v>
      </c>
      <c r="N25" s="387">
        <v>0</v>
      </c>
      <c r="O25" s="387">
        <v>0</v>
      </c>
      <c r="P25" s="387">
        <v>0</v>
      </c>
      <c r="Q25" s="210" t="s">
        <v>2017</v>
      </c>
      <c r="R25" s="387">
        <v>0</v>
      </c>
      <c r="S25" s="387">
        <v>0</v>
      </c>
      <c r="T25" s="387">
        <v>0</v>
      </c>
      <c r="U25" s="387"/>
      <c r="V25" s="387">
        <v>200</v>
      </c>
      <c r="W25" s="376">
        <v>3000</v>
      </c>
      <c r="X25" s="590">
        <f>(W25/31*13)</f>
        <v>1258.06451612903</v>
      </c>
      <c r="Y25" s="590">
        <v>0</v>
      </c>
      <c r="Z25" s="590">
        <v>0</v>
      </c>
      <c r="AA25" s="590">
        <v>0</v>
      </c>
      <c r="AB25" s="590">
        <v>0</v>
      </c>
      <c r="AC25" s="590">
        <v>0</v>
      </c>
      <c r="AD25" s="590">
        <v>0</v>
      </c>
      <c r="AE25" s="590"/>
      <c r="AF25" s="160">
        <v>200</v>
      </c>
      <c r="AG25" s="590">
        <v>0</v>
      </c>
      <c r="AH25" s="373">
        <f t="shared" si="2"/>
        <v>0</v>
      </c>
      <c r="AI25" s="377">
        <v>0</v>
      </c>
      <c r="AJ25" s="590">
        <v>0</v>
      </c>
      <c r="AK25" s="590">
        <v>0</v>
      </c>
      <c r="AL25" s="377">
        <f t="shared" si="3"/>
        <v>1458.06451612903</v>
      </c>
      <c r="AM25" s="377">
        <f t="shared" si="4"/>
        <v>0</v>
      </c>
      <c r="AN25" s="377">
        <f t="shared" si="5"/>
        <v>0</v>
      </c>
      <c r="AO25" s="377">
        <f t="shared" si="6"/>
        <v>0</v>
      </c>
      <c r="AP25" s="590">
        <v>0</v>
      </c>
      <c r="AQ25" s="590">
        <v>0</v>
      </c>
      <c r="AR25" s="590">
        <v>0</v>
      </c>
      <c r="AS25" s="377">
        <f t="shared" si="7"/>
        <v>1458.06451612903</v>
      </c>
      <c r="AT25" s="590"/>
      <c r="AU25" s="583" t="s">
        <v>72</v>
      </c>
    </row>
    <row r="26" ht="35" customHeight="1" spans="1:47">
      <c r="A26" s="360" t="s">
        <v>324</v>
      </c>
      <c r="B26" s="390"/>
      <c r="C26" s="362"/>
      <c r="D26" s="362"/>
      <c r="E26" s="362"/>
      <c r="F26" s="362"/>
      <c r="G26" s="362"/>
      <c r="H26" s="362"/>
      <c r="I26" s="362"/>
      <c r="J26" s="362"/>
      <c r="K26" s="362"/>
      <c r="L26" s="362"/>
      <c r="M26" s="362"/>
      <c r="N26" s="362"/>
      <c r="O26" s="362"/>
      <c r="P26" s="362"/>
      <c r="Q26" s="362"/>
      <c r="R26" s="362"/>
      <c r="S26" s="362"/>
      <c r="T26" s="375"/>
      <c r="U26" s="375"/>
      <c r="V26" s="376"/>
      <c r="W26" s="376">
        <f t="shared" ref="W26:AJ26" si="9">SUM(W3:W25)</f>
        <v>70000</v>
      </c>
      <c r="X26" s="376">
        <f t="shared" si="9"/>
        <v>32822.5806451613</v>
      </c>
      <c r="Y26" s="376">
        <f t="shared" si="9"/>
        <v>8000</v>
      </c>
      <c r="Z26" s="376">
        <f t="shared" si="9"/>
        <v>5700</v>
      </c>
      <c r="AA26" s="376">
        <f t="shared" si="9"/>
        <v>4200</v>
      </c>
      <c r="AB26" s="376">
        <f t="shared" si="9"/>
        <v>2650</v>
      </c>
      <c r="AC26" s="376">
        <f t="shared" si="9"/>
        <v>2150</v>
      </c>
      <c r="AD26" s="376">
        <f t="shared" si="9"/>
        <v>7800</v>
      </c>
      <c r="AE26" s="376">
        <f t="shared" si="9"/>
        <v>120</v>
      </c>
      <c r="AF26" s="376">
        <f t="shared" si="9"/>
        <v>3800</v>
      </c>
      <c r="AG26" s="376">
        <f t="shared" si="9"/>
        <v>0</v>
      </c>
      <c r="AH26" s="376">
        <f t="shared" si="9"/>
        <v>700</v>
      </c>
      <c r="AI26" s="376">
        <f t="shared" si="9"/>
        <v>0</v>
      </c>
      <c r="AJ26" s="376">
        <f t="shared" si="9"/>
        <v>300</v>
      </c>
      <c r="AK26" s="376">
        <f>SUM(AK3:AK23)</f>
        <v>0</v>
      </c>
      <c r="AL26" s="376">
        <f>SUM(AL3:AL25)</f>
        <v>68242.5806451613</v>
      </c>
      <c r="AM26" s="376">
        <f>SUM(AM3:AM25)</f>
        <v>0</v>
      </c>
      <c r="AN26" s="376">
        <f>SUM(AN3:AN25)</f>
        <v>0</v>
      </c>
      <c r="AO26" s="376">
        <f>SUM(AO5:AO25)</f>
        <v>0</v>
      </c>
      <c r="AP26" s="376">
        <f>SUM(AP3:AP25)</f>
        <v>200</v>
      </c>
      <c r="AQ26" s="376">
        <f>SUM(AQ3:AQ25)</f>
        <v>1189.04</v>
      </c>
      <c r="AR26" s="376">
        <f>SUM(AR3:AR25)</f>
        <v>1389.04</v>
      </c>
      <c r="AS26" s="376">
        <f>SUM(AS3:AS25)</f>
        <v>66853.5406451613</v>
      </c>
      <c r="AT26" s="376"/>
      <c r="AU26" s="594"/>
    </row>
  </sheetData>
  <mergeCells count="20">
    <mergeCell ref="I1:J1"/>
    <mergeCell ref="W1:AU1"/>
    <mergeCell ref="A1:A2"/>
    <mergeCell ref="C1:C2"/>
    <mergeCell ref="D1:D2"/>
    <mergeCell ref="E1:E2"/>
    <mergeCell ref="F1:F2"/>
    <mergeCell ref="G1:G2"/>
    <mergeCell ref="H1:H2"/>
    <mergeCell ref="K1:K2"/>
    <mergeCell ref="L1:L2"/>
    <mergeCell ref="M1:M2"/>
    <mergeCell ref="N1:N2"/>
    <mergeCell ref="O1:O2"/>
    <mergeCell ref="P1:P2"/>
    <mergeCell ref="Q1:Q2"/>
    <mergeCell ref="R1:R2"/>
    <mergeCell ref="S1:S2"/>
    <mergeCell ref="T1:T2"/>
    <mergeCell ref="U1:U2"/>
  </mergeCells>
  <pageMargins left="0.75" right="0.75" top="1" bottom="1" header="0.5" footer="0.5"/>
  <pageSetup paperSize="9" scale="61" fitToHeight="0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W58"/>
  <sheetViews>
    <sheetView zoomScale="90" zoomScaleNormal="90" workbookViewId="0">
      <pane xSplit="2" ySplit="2" topLeftCell="E3" activePane="bottomRight" state="frozen"/>
      <selection/>
      <selection pane="topRight"/>
      <selection pane="bottomLeft"/>
      <selection pane="bottomRight" activeCell="AI3" sqref="AI3"/>
    </sheetView>
  </sheetViews>
  <sheetFormatPr defaultColWidth="9" defaultRowHeight="14.25"/>
  <cols>
    <col min="1" max="1" width="5" style="399" customWidth="1"/>
    <col min="2" max="2" width="9.5" style="399" customWidth="1"/>
    <col min="3" max="3" width="14.5" style="401" customWidth="1"/>
    <col min="4" max="4" width="14.5" style="399" customWidth="1"/>
    <col min="5" max="5" width="6.63333333333333" style="401" hidden="1" customWidth="1"/>
    <col min="6" max="14" width="3.88333333333333" style="401" hidden="1" customWidth="1"/>
    <col min="15" max="15" width="5.5" style="401" hidden="1" customWidth="1"/>
    <col min="16" max="16" width="6.13333333333333" style="399" hidden="1" customWidth="1"/>
    <col min="17" max="17" width="22" style="399" hidden="1" customWidth="1"/>
    <col min="18" max="18" width="4.88333333333333" style="399" hidden="1" customWidth="1"/>
    <col min="19" max="19" width="6.63333333333333" style="399" hidden="1" customWidth="1"/>
    <col min="20" max="20" width="9.5" style="399" hidden="1" customWidth="1"/>
    <col min="21" max="21" width="31.625" style="401" hidden="1" customWidth="1"/>
    <col min="22" max="22" width="10.5" style="402" hidden="1" customWidth="1"/>
    <col min="23" max="23" width="10.5" style="402" customWidth="1"/>
    <col min="24" max="24" width="8" style="403" customWidth="1"/>
    <col min="25" max="30" width="6.46666666666667" style="403" customWidth="1"/>
    <col min="31" max="31" width="6.09166666666667" style="403" customWidth="1"/>
    <col min="32" max="32" width="6.5" style="403" customWidth="1"/>
    <col min="33" max="33" width="7.75" style="403" customWidth="1"/>
    <col min="34" max="34" width="4.75" style="403" customWidth="1"/>
    <col min="35" max="37" width="6.25" style="404" customWidth="1"/>
    <col min="38" max="38" width="6.63333333333333" style="403" customWidth="1"/>
    <col min="39" max="39" width="10.25" style="403" customWidth="1"/>
    <col min="40" max="40" width="6.88333333333333" style="403" customWidth="1"/>
    <col min="41" max="41" width="11.25" style="403" customWidth="1"/>
    <col min="42" max="42" width="6.88333333333333" style="403" customWidth="1"/>
    <col min="43" max="43" width="5.13333333333333" style="403" customWidth="1"/>
    <col min="44" max="44" width="5.63333333333333" style="403" customWidth="1"/>
    <col min="45" max="46" width="7.63333333333333" style="403" customWidth="1"/>
    <col min="47" max="47" width="10.3833333333333" style="403" customWidth="1"/>
    <col min="48" max="48" width="9" style="403" customWidth="1"/>
    <col min="49" max="49" width="30.3833333333333" style="401" customWidth="1"/>
    <col min="50" max="16365" width="9" style="399"/>
  </cols>
  <sheetData>
    <row r="1" s="399" customFormat="1" ht="39" customHeight="1" spans="1:49">
      <c r="A1" s="407"/>
      <c r="B1" s="521"/>
      <c r="C1" s="409"/>
      <c r="D1" s="408"/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08"/>
      <c r="Q1" s="408"/>
      <c r="R1" s="408"/>
      <c r="S1" s="462"/>
      <c r="T1" s="462"/>
      <c r="U1" s="463"/>
      <c r="V1" s="464"/>
      <c r="W1" s="465" t="s">
        <v>2018</v>
      </c>
      <c r="X1" s="495"/>
      <c r="Y1" s="495"/>
      <c r="Z1" s="495"/>
      <c r="AA1" s="495"/>
      <c r="AB1" s="495"/>
      <c r="AC1" s="495"/>
      <c r="AD1" s="495"/>
      <c r="AE1" s="495"/>
      <c r="AF1" s="495"/>
      <c r="AG1" s="495"/>
      <c r="AH1" s="495"/>
      <c r="AI1" s="495"/>
      <c r="AJ1" s="495"/>
      <c r="AK1" s="495"/>
      <c r="AL1" s="495"/>
      <c r="AM1" s="495"/>
      <c r="AN1" s="495"/>
      <c r="AO1" s="495"/>
      <c r="AP1" s="495"/>
      <c r="AQ1" s="495"/>
      <c r="AR1" s="495"/>
      <c r="AS1" s="495"/>
      <c r="AT1" s="495"/>
      <c r="AU1" s="495"/>
      <c r="AV1" s="495"/>
      <c r="AW1" s="508"/>
    </row>
    <row r="2" s="399" customFormat="1" ht="36" customHeight="1" spans="1:49">
      <c r="A2" s="343" t="s">
        <v>0</v>
      </c>
      <c r="B2" s="522" t="s">
        <v>1</v>
      </c>
      <c r="C2" s="522" t="s">
        <v>272</v>
      </c>
      <c r="D2" s="522" t="s">
        <v>3</v>
      </c>
      <c r="E2" s="522" t="s">
        <v>273</v>
      </c>
      <c r="F2" s="523" t="s">
        <v>385</v>
      </c>
      <c r="G2" s="523" t="s">
        <v>40</v>
      </c>
      <c r="H2" s="523" t="s">
        <v>688</v>
      </c>
      <c r="I2" s="523" t="s">
        <v>7</v>
      </c>
      <c r="J2" s="523"/>
      <c r="K2" s="523" t="s">
        <v>689</v>
      </c>
      <c r="L2" s="523" t="s">
        <v>690</v>
      </c>
      <c r="M2" s="523" t="s">
        <v>691</v>
      </c>
      <c r="N2" s="523" t="s">
        <v>692</v>
      </c>
      <c r="O2" s="523" t="s">
        <v>693</v>
      </c>
      <c r="P2" s="523" t="s">
        <v>694</v>
      </c>
      <c r="Q2" s="522" t="s">
        <v>14</v>
      </c>
      <c r="R2" s="523" t="s">
        <v>15</v>
      </c>
      <c r="S2" s="523" t="s">
        <v>695</v>
      </c>
      <c r="T2" s="523" t="s">
        <v>17</v>
      </c>
      <c r="U2" s="544" t="s">
        <v>18</v>
      </c>
      <c r="V2" s="159" t="s">
        <v>21</v>
      </c>
      <c r="W2" s="147" t="s">
        <v>22</v>
      </c>
      <c r="X2" s="496" t="s">
        <v>23</v>
      </c>
      <c r="Y2" s="496" t="s">
        <v>24</v>
      </c>
      <c r="Z2" s="496" t="s">
        <v>25</v>
      </c>
      <c r="AA2" s="496" t="s">
        <v>26</v>
      </c>
      <c r="AB2" s="496" t="s">
        <v>27</v>
      </c>
      <c r="AC2" s="496" t="s">
        <v>28</v>
      </c>
      <c r="AD2" s="496" t="s">
        <v>29</v>
      </c>
      <c r="AE2" s="496" t="s">
        <v>32</v>
      </c>
      <c r="AF2" s="496" t="s">
        <v>2019</v>
      </c>
      <c r="AG2" s="496" t="s">
        <v>21</v>
      </c>
      <c r="AH2" s="496" t="s">
        <v>278</v>
      </c>
      <c r="AI2" s="496" t="s">
        <v>33</v>
      </c>
      <c r="AJ2" s="496" t="s">
        <v>34</v>
      </c>
      <c r="AK2" s="496" t="s">
        <v>35</v>
      </c>
      <c r="AL2" s="496" t="s">
        <v>36</v>
      </c>
      <c r="AM2" s="496" t="s">
        <v>37</v>
      </c>
      <c r="AN2" s="496" t="s">
        <v>38</v>
      </c>
      <c r="AO2" s="496" t="s">
        <v>39</v>
      </c>
      <c r="AP2" s="496" t="s">
        <v>40</v>
      </c>
      <c r="AQ2" s="496" t="s">
        <v>2020</v>
      </c>
      <c r="AR2" s="496" t="s">
        <v>329</v>
      </c>
      <c r="AS2" s="496" t="s">
        <v>331</v>
      </c>
      <c r="AT2" s="496" t="s">
        <v>46</v>
      </c>
      <c r="AU2" s="506" t="s">
        <v>47</v>
      </c>
      <c r="AV2" s="496" t="s">
        <v>48</v>
      </c>
      <c r="AW2" s="510" t="s">
        <v>49</v>
      </c>
    </row>
    <row r="3" s="399" customFormat="1" ht="47" customHeight="1" spans="1:49">
      <c r="A3" s="414">
        <f t="shared" ref="A3:A11" si="0">ROW()-2</f>
        <v>1</v>
      </c>
      <c r="B3" s="524" t="s">
        <v>2021</v>
      </c>
      <c r="C3" s="525" t="s">
        <v>497</v>
      </c>
      <c r="D3" s="525" t="s">
        <v>2022</v>
      </c>
      <c r="E3" s="525" t="s">
        <v>53</v>
      </c>
      <c r="F3" s="526">
        <v>31</v>
      </c>
      <c r="G3" s="527">
        <v>0</v>
      </c>
      <c r="H3" s="527">
        <v>0</v>
      </c>
      <c r="I3" s="527">
        <v>0</v>
      </c>
      <c r="J3" s="527">
        <v>0</v>
      </c>
      <c r="K3" s="527">
        <v>0</v>
      </c>
      <c r="L3" s="527">
        <v>0</v>
      </c>
      <c r="M3" s="527">
        <v>1</v>
      </c>
      <c r="N3" s="543">
        <v>0.5</v>
      </c>
      <c r="O3" s="527">
        <v>1</v>
      </c>
      <c r="P3" s="527">
        <v>0.5</v>
      </c>
      <c r="Q3" s="239" t="s">
        <v>2023</v>
      </c>
      <c r="R3" s="526">
        <v>0</v>
      </c>
      <c r="S3" s="526">
        <v>0</v>
      </c>
      <c r="T3" s="526">
        <v>0</v>
      </c>
      <c r="U3" s="545" t="s">
        <v>2024</v>
      </c>
      <c r="V3" s="387">
        <v>200</v>
      </c>
      <c r="W3" s="546">
        <v>4900</v>
      </c>
      <c r="X3" s="503">
        <v>2200</v>
      </c>
      <c r="Y3" s="502">
        <v>900</v>
      </c>
      <c r="Z3" s="502">
        <v>600</v>
      </c>
      <c r="AA3" s="502">
        <v>300</v>
      </c>
      <c r="AB3" s="502">
        <v>300</v>
      </c>
      <c r="AC3" s="502">
        <v>300</v>
      </c>
      <c r="AD3" s="502">
        <v>300</v>
      </c>
      <c r="AE3" s="263">
        <v>11</v>
      </c>
      <c r="AF3" s="22"/>
      <c r="AG3" s="387">
        <v>200</v>
      </c>
      <c r="AH3" s="263">
        <f>L3</f>
        <v>0</v>
      </c>
      <c r="AI3" s="263">
        <f>180+1008</f>
        <v>1188</v>
      </c>
      <c r="AJ3" s="263">
        <v>300</v>
      </c>
      <c r="AK3" s="263">
        <v>0</v>
      </c>
      <c r="AL3" s="263">
        <v>100</v>
      </c>
      <c r="AM3" s="263">
        <f t="shared" ref="AM3:AM11" si="1">SUM(X3:AL3)</f>
        <v>6699</v>
      </c>
      <c r="AN3" s="263">
        <f>H3+I3+K3/2</f>
        <v>0</v>
      </c>
      <c r="AO3" s="263">
        <f>W3/F3*AN3</f>
        <v>0</v>
      </c>
      <c r="AP3" s="263">
        <f t="shared" ref="AP3:AP11" si="2">G3*2</f>
        <v>0</v>
      </c>
      <c r="AQ3" s="263">
        <v>800</v>
      </c>
      <c r="AR3" s="263">
        <v>7.33</v>
      </c>
      <c r="AS3" s="396">
        <v>544.52</v>
      </c>
      <c r="AT3" s="263">
        <f t="shared" ref="AT3:AT13" si="3">SUM(AO3:AS3)</f>
        <v>1351.85</v>
      </c>
      <c r="AU3" s="562">
        <f>AM3-AT3</f>
        <v>5347.15</v>
      </c>
      <c r="AV3" s="563"/>
      <c r="AW3" s="565" t="s">
        <v>2025</v>
      </c>
    </row>
    <row r="4" s="399" customFormat="1" ht="25" customHeight="1" spans="1:49">
      <c r="A4" s="414">
        <f t="shared" si="0"/>
        <v>2</v>
      </c>
      <c r="B4" s="528" t="s">
        <v>2026</v>
      </c>
      <c r="C4" s="525" t="s">
        <v>133</v>
      </c>
      <c r="D4" s="525" t="s">
        <v>2010</v>
      </c>
      <c r="E4" s="529" t="s">
        <v>228</v>
      </c>
      <c r="F4" s="526">
        <v>31</v>
      </c>
      <c r="G4" s="527">
        <v>0</v>
      </c>
      <c r="H4" s="527">
        <v>0</v>
      </c>
      <c r="I4" s="527">
        <v>0</v>
      </c>
      <c r="J4" s="527">
        <v>0</v>
      </c>
      <c r="K4" s="527">
        <v>0</v>
      </c>
      <c r="L4" s="527">
        <v>0</v>
      </c>
      <c r="M4" s="527">
        <v>0</v>
      </c>
      <c r="N4" s="527">
        <v>0.5</v>
      </c>
      <c r="O4" s="527">
        <v>0</v>
      </c>
      <c r="P4" s="527">
        <v>0.5</v>
      </c>
      <c r="Q4" s="525" t="s">
        <v>2027</v>
      </c>
      <c r="R4" s="526">
        <v>0</v>
      </c>
      <c r="S4" s="526">
        <v>0</v>
      </c>
      <c r="T4" s="526">
        <v>0</v>
      </c>
      <c r="U4" s="547"/>
      <c r="V4" s="387"/>
      <c r="W4" s="546">
        <v>3500</v>
      </c>
      <c r="X4" s="503">
        <v>1500</v>
      </c>
      <c r="Y4" s="502">
        <v>700</v>
      </c>
      <c r="Z4" s="502">
        <v>500</v>
      </c>
      <c r="AA4" s="502">
        <v>300</v>
      </c>
      <c r="AB4" s="502">
        <v>200</v>
      </c>
      <c r="AC4" s="502">
        <v>200</v>
      </c>
      <c r="AD4" s="502">
        <v>100</v>
      </c>
      <c r="AE4" s="263"/>
      <c r="AF4" s="22"/>
      <c r="AG4" s="387"/>
      <c r="AH4" s="263">
        <f>L4</f>
        <v>0</v>
      </c>
      <c r="AI4" s="263">
        <v>0</v>
      </c>
      <c r="AJ4" s="263">
        <v>0</v>
      </c>
      <c r="AK4" s="263">
        <v>0</v>
      </c>
      <c r="AL4" s="263">
        <v>0</v>
      </c>
      <c r="AM4" s="263">
        <f t="shared" si="1"/>
        <v>3500</v>
      </c>
      <c r="AN4" s="263">
        <v>0</v>
      </c>
      <c r="AO4" s="263">
        <v>0</v>
      </c>
      <c r="AP4" s="263">
        <f t="shared" si="2"/>
        <v>0</v>
      </c>
      <c r="AQ4" s="263"/>
      <c r="AR4" s="263"/>
      <c r="AS4" s="396">
        <v>454</v>
      </c>
      <c r="AT4" s="263">
        <f t="shared" si="3"/>
        <v>454</v>
      </c>
      <c r="AU4" s="562">
        <f t="shared" ref="AU4:AU35" si="4">AM4-AT4</f>
        <v>3046</v>
      </c>
      <c r="AV4" s="563"/>
      <c r="AW4" s="566" t="s">
        <v>2028</v>
      </c>
    </row>
    <row r="5" s="399" customFormat="1" ht="24" customHeight="1" spans="1:49">
      <c r="A5" s="414">
        <f t="shared" si="0"/>
        <v>3</v>
      </c>
      <c r="B5" s="530" t="s">
        <v>2029</v>
      </c>
      <c r="C5" s="435" t="s">
        <v>2030</v>
      </c>
      <c r="D5" s="435" t="s">
        <v>1507</v>
      </c>
      <c r="E5" s="531" t="s">
        <v>53</v>
      </c>
      <c r="F5" s="526">
        <v>31</v>
      </c>
      <c r="G5" s="532">
        <v>0</v>
      </c>
      <c r="H5" s="532">
        <v>0</v>
      </c>
      <c r="I5" s="532">
        <v>0</v>
      </c>
      <c r="J5" s="532">
        <v>0</v>
      </c>
      <c r="K5" s="537">
        <v>0</v>
      </c>
      <c r="L5" s="537">
        <v>0</v>
      </c>
      <c r="M5" s="537">
        <v>2</v>
      </c>
      <c r="N5" s="537">
        <v>0</v>
      </c>
      <c r="O5" s="537">
        <v>0</v>
      </c>
      <c r="P5" s="537">
        <v>2</v>
      </c>
      <c r="Q5" s="239" t="s">
        <v>54</v>
      </c>
      <c r="R5" s="435">
        <v>0</v>
      </c>
      <c r="S5" s="435">
        <v>0</v>
      </c>
      <c r="T5" s="526">
        <v>0</v>
      </c>
      <c r="U5" s="548" t="s">
        <v>2031</v>
      </c>
      <c r="V5" s="387">
        <v>200</v>
      </c>
      <c r="W5" s="546">
        <v>3450</v>
      </c>
      <c r="X5" s="497">
        <v>1500</v>
      </c>
      <c r="Y5" s="504">
        <v>600</v>
      </c>
      <c r="Z5" s="504">
        <v>300</v>
      </c>
      <c r="AA5" s="504">
        <v>300</v>
      </c>
      <c r="AB5" s="504">
        <v>300</v>
      </c>
      <c r="AC5" s="504">
        <v>100</v>
      </c>
      <c r="AD5" s="504">
        <v>350</v>
      </c>
      <c r="AE5" s="263"/>
      <c r="AF5" s="22"/>
      <c r="AG5" s="387">
        <v>200</v>
      </c>
      <c r="AH5" s="263">
        <f>L5</f>
        <v>0</v>
      </c>
      <c r="AI5" s="263">
        <f t="shared" ref="AI5:AI11" si="5">T5</f>
        <v>0</v>
      </c>
      <c r="AJ5" s="263">
        <v>0</v>
      </c>
      <c r="AK5" s="263">
        <v>0</v>
      </c>
      <c r="AL5" s="263">
        <v>0</v>
      </c>
      <c r="AM5" s="263">
        <f t="shared" si="1"/>
        <v>3650</v>
      </c>
      <c r="AN5" s="263">
        <f t="shared" ref="AN5:AN11" si="6">H5+I5+K5/2</f>
        <v>0</v>
      </c>
      <c r="AO5" s="263">
        <f t="shared" ref="AO5:AO14" si="7">W5/F5*AN5</f>
        <v>0</v>
      </c>
      <c r="AP5" s="263">
        <f t="shared" si="2"/>
        <v>0</v>
      </c>
      <c r="AQ5" s="263"/>
      <c r="AR5" s="263"/>
      <c r="AS5" s="263">
        <v>0</v>
      </c>
      <c r="AT5" s="263">
        <f t="shared" si="3"/>
        <v>0</v>
      </c>
      <c r="AU5" s="562">
        <f t="shared" si="4"/>
        <v>3650</v>
      </c>
      <c r="AV5" s="563"/>
      <c r="AW5" s="567" t="s">
        <v>72</v>
      </c>
    </row>
    <row r="6" s="399" customFormat="1" ht="23" customHeight="1" spans="1:49">
      <c r="A6" s="414">
        <f t="shared" si="0"/>
        <v>4</v>
      </c>
      <c r="B6" s="530" t="s">
        <v>2032</v>
      </c>
      <c r="C6" s="435" t="s">
        <v>2030</v>
      </c>
      <c r="D6" s="435" t="s">
        <v>1507</v>
      </c>
      <c r="E6" s="531" t="s">
        <v>53</v>
      </c>
      <c r="F6" s="526">
        <v>31</v>
      </c>
      <c r="G6" s="532">
        <v>0</v>
      </c>
      <c r="H6" s="532">
        <v>0</v>
      </c>
      <c r="I6" s="532">
        <v>0</v>
      </c>
      <c r="J6" s="532">
        <v>0</v>
      </c>
      <c r="K6" s="537">
        <v>0</v>
      </c>
      <c r="L6" s="537">
        <v>0</v>
      </c>
      <c r="M6" s="532">
        <v>0</v>
      </c>
      <c r="N6" s="537">
        <v>0</v>
      </c>
      <c r="O6" s="537">
        <v>0</v>
      </c>
      <c r="P6" s="537">
        <v>0</v>
      </c>
      <c r="Q6" s="239" t="s">
        <v>54</v>
      </c>
      <c r="R6" s="435">
        <v>0</v>
      </c>
      <c r="S6" s="435">
        <v>0</v>
      </c>
      <c r="T6" s="526">
        <v>0</v>
      </c>
      <c r="U6" s="548" t="s">
        <v>2031</v>
      </c>
      <c r="V6" s="387">
        <v>200</v>
      </c>
      <c r="W6" s="546">
        <v>2300</v>
      </c>
      <c r="X6" s="501">
        <v>1200</v>
      </c>
      <c r="Y6" s="502">
        <v>300</v>
      </c>
      <c r="Z6" s="502">
        <v>200</v>
      </c>
      <c r="AA6" s="502">
        <v>100</v>
      </c>
      <c r="AB6" s="502">
        <v>100</v>
      </c>
      <c r="AC6" s="502">
        <v>100</v>
      </c>
      <c r="AD6" s="502">
        <v>300</v>
      </c>
      <c r="AE6" s="263"/>
      <c r="AF6" s="22"/>
      <c r="AG6" s="387">
        <v>200</v>
      </c>
      <c r="AH6" s="263">
        <f t="shared" ref="AH5:AH11" si="8">L6</f>
        <v>0</v>
      </c>
      <c r="AI6" s="263">
        <f t="shared" si="5"/>
        <v>0</v>
      </c>
      <c r="AJ6" s="263">
        <v>0</v>
      </c>
      <c r="AK6" s="263">
        <v>0</v>
      </c>
      <c r="AL6" s="263">
        <v>0</v>
      </c>
      <c r="AM6" s="263">
        <f t="shared" si="1"/>
        <v>2500</v>
      </c>
      <c r="AN6" s="263">
        <f t="shared" si="6"/>
        <v>0</v>
      </c>
      <c r="AO6" s="263">
        <f t="shared" si="7"/>
        <v>0</v>
      </c>
      <c r="AP6" s="263">
        <f t="shared" si="2"/>
        <v>0</v>
      </c>
      <c r="AQ6" s="263"/>
      <c r="AR6" s="263"/>
      <c r="AS6" s="263">
        <v>0</v>
      </c>
      <c r="AT6" s="263">
        <f t="shared" si="3"/>
        <v>0</v>
      </c>
      <c r="AU6" s="562">
        <f t="shared" si="4"/>
        <v>2500</v>
      </c>
      <c r="AV6" s="563"/>
      <c r="AW6" s="567" t="s">
        <v>72</v>
      </c>
    </row>
    <row r="7" s="399" customFormat="1" ht="23" customHeight="1" spans="1:49">
      <c r="A7" s="414">
        <f t="shared" si="0"/>
        <v>5</v>
      </c>
      <c r="B7" s="530" t="s">
        <v>2033</v>
      </c>
      <c r="C7" s="435" t="s">
        <v>2030</v>
      </c>
      <c r="D7" s="435" t="s">
        <v>1507</v>
      </c>
      <c r="E7" s="531" t="s">
        <v>53</v>
      </c>
      <c r="F7" s="526">
        <v>31</v>
      </c>
      <c r="G7" s="532">
        <v>0</v>
      </c>
      <c r="H7" s="532">
        <v>0</v>
      </c>
      <c r="I7" s="532">
        <v>0</v>
      </c>
      <c r="J7" s="532">
        <v>0</v>
      </c>
      <c r="K7" s="537">
        <v>0</v>
      </c>
      <c r="L7" s="537">
        <v>0</v>
      </c>
      <c r="M7" s="532">
        <v>0</v>
      </c>
      <c r="N7" s="537">
        <v>0</v>
      </c>
      <c r="O7" s="537">
        <v>0</v>
      </c>
      <c r="P7" s="537">
        <v>0</v>
      </c>
      <c r="Q7" s="239" t="s">
        <v>54</v>
      </c>
      <c r="R7" s="435">
        <v>0</v>
      </c>
      <c r="S7" s="435">
        <v>0</v>
      </c>
      <c r="T7" s="526">
        <v>0</v>
      </c>
      <c r="U7" s="548" t="s">
        <v>2031</v>
      </c>
      <c r="V7" s="387">
        <v>200</v>
      </c>
      <c r="W7" s="546">
        <v>2300</v>
      </c>
      <c r="X7" s="501">
        <v>1200</v>
      </c>
      <c r="Y7" s="502">
        <v>300</v>
      </c>
      <c r="Z7" s="502">
        <v>200</v>
      </c>
      <c r="AA7" s="502">
        <v>100</v>
      </c>
      <c r="AB7" s="502">
        <v>100</v>
      </c>
      <c r="AC7" s="502">
        <v>100</v>
      </c>
      <c r="AD7" s="502">
        <v>300</v>
      </c>
      <c r="AE7" s="263"/>
      <c r="AF7" s="22"/>
      <c r="AG7" s="387">
        <v>200</v>
      </c>
      <c r="AH7" s="263">
        <f t="shared" si="8"/>
        <v>0</v>
      </c>
      <c r="AI7" s="263">
        <f t="shared" si="5"/>
        <v>0</v>
      </c>
      <c r="AJ7" s="263">
        <v>0</v>
      </c>
      <c r="AK7" s="263">
        <v>0</v>
      </c>
      <c r="AL7" s="263">
        <v>0</v>
      </c>
      <c r="AM7" s="263">
        <f t="shared" si="1"/>
        <v>2500</v>
      </c>
      <c r="AN7" s="263">
        <f t="shared" si="6"/>
        <v>0</v>
      </c>
      <c r="AO7" s="263">
        <f t="shared" si="7"/>
        <v>0</v>
      </c>
      <c r="AP7" s="263">
        <f t="shared" si="2"/>
        <v>0</v>
      </c>
      <c r="AQ7" s="263"/>
      <c r="AR7" s="263"/>
      <c r="AS7" s="263">
        <v>0</v>
      </c>
      <c r="AT7" s="263">
        <f t="shared" si="3"/>
        <v>0</v>
      </c>
      <c r="AU7" s="562">
        <f t="shared" si="4"/>
        <v>2500</v>
      </c>
      <c r="AV7" s="563"/>
      <c r="AW7" s="567" t="s">
        <v>72</v>
      </c>
    </row>
    <row r="8" s="399" customFormat="1" ht="23" customHeight="1" spans="1:49">
      <c r="A8" s="414">
        <f t="shared" si="0"/>
        <v>6</v>
      </c>
      <c r="B8" s="530" t="s">
        <v>2034</v>
      </c>
      <c r="C8" s="435" t="s">
        <v>2030</v>
      </c>
      <c r="D8" s="435" t="s">
        <v>1507</v>
      </c>
      <c r="E8" s="531" t="s">
        <v>53</v>
      </c>
      <c r="F8" s="526">
        <v>31</v>
      </c>
      <c r="G8" s="532">
        <v>0</v>
      </c>
      <c r="H8" s="532">
        <v>0</v>
      </c>
      <c r="I8" s="532">
        <v>0</v>
      </c>
      <c r="J8" s="532">
        <v>0</v>
      </c>
      <c r="K8" s="537">
        <v>0</v>
      </c>
      <c r="L8" s="537">
        <v>0</v>
      </c>
      <c r="M8" s="532">
        <v>0</v>
      </c>
      <c r="N8" s="537">
        <v>0</v>
      </c>
      <c r="O8" s="537">
        <v>0</v>
      </c>
      <c r="P8" s="537">
        <v>0</v>
      </c>
      <c r="Q8" s="239" t="s">
        <v>54</v>
      </c>
      <c r="R8" s="435">
        <v>0</v>
      </c>
      <c r="S8" s="435">
        <v>0</v>
      </c>
      <c r="T8" s="526">
        <v>0</v>
      </c>
      <c r="U8" s="548" t="s">
        <v>2031</v>
      </c>
      <c r="V8" s="387">
        <v>200</v>
      </c>
      <c r="W8" s="546">
        <v>2300</v>
      </c>
      <c r="X8" s="501">
        <v>1200</v>
      </c>
      <c r="Y8" s="502">
        <v>300</v>
      </c>
      <c r="Z8" s="502">
        <v>200</v>
      </c>
      <c r="AA8" s="502">
        <v>100</v>
      </c>
      <c r="AB8" s="502">
        <v>100</v>
      </c>
      <c r="AC8" s="502">
        <v>100</v>
      </c>
      <c r="AD8" s="502">
        <v>300</v>
      </c>
      <c r="AE8" s="263"/>
      <c r="AF8" s="263"/>
      <c r="AG8" s="387">
        <v>200</v>
      </c>
      <c r="AH8" s="263">
        <f t="shared" si="8"/>
        <v>0</v>
      </c>
      <c r="AI8" s="263">
        <f t="shared" si="5"/>
        <v>0</v>
      </c>
      <c r="AJ8" s="263">
        <v>0</v>
      </c>
      <c r="AK8" s="263">
        <v>0</v>
      </c>
      <c r="AL8" s="263">
        <v>0</v>
      </c>
      <c r="AM8" s="263">
        <f t="shared" si="1"/>
        <v>2500</v>
      </c>
      <c r="AN8" s="263">
        <f t="shared" si="6"/>
        <v>0</v>
      </c>
      <c r="AO8" s="263">
        <f t="shared" si="7"/>
        <v>0</v>
      </c>
      <c r="AP8" s="263">
        <f t="shared" si="2"/>
        <v>0</v>
      </c>
      <c r="AQ8" s="263"/>
      <c r="AR8" s="263"/>
      <c r="AS8" s="263">
        <v>0</v>
      </c>
      <c r="AT8" s="263">
        <f t="shared" si="3"/>
        <v>0</v>
      </c>
      <c r="AU8" s="562">
        <f t="shared" si="4"/>
        <v>2500</v>
      </c>
      <c r="AV8" s="563"/>
      <c r="AW8" s="567" t="s">
        <v>72</v>
      </c>
    </row>
    <row r="9" s="399" customFormat="1" ht="44" customHeight="1" spans="1:49">
      <c r="A9" s="414">
        <f t="shared" si="0"/>
        <v>7</v>
      </c>
      <c r="B9" s="530" t="s">
        <v>2035</v>
      </c>
      <c r="C9" s="435" t="s">
        <v>2030</v>
      </c>
      <c r="D9" s="435" t="s">
        <v>1507</v>
      </c>
      <c r="E9" s="531" t="s">
        <v>53</v>
      </c>
      <c r="F9" s="526">
        <v>31</v>
      </c>
      <c r="G9" s="532">
        <v>0</v>
      </c>
      <c r="H9" s="532">
        <v>0</v>
      </c>
      <c r="I9" s="532">
        <v>0</v>
      </c>
      <c r="J9" s="532">
        <v>0</v>
      </c>
      <c r="K9" s="537">
        <v>0</v>
      </c>
      <c r="L9" s="537">
        <v>0</v>
      </c>
      <c r="M9" s="532">
        <v>0</v>
      </c>
      <c r="N9" s="537">
        <v>0</v>
      </c>
      <c r="O9" s="537">
        <v>0</v>
      </c>
      <c r="P9" s="537">
        <v>0</v>
      </c>
      <c r="Q9" s="239" t="s">
        <v>2036</v>
      </c>
      <c r="R9" s="435">
        <v>0</v>
      </c>
      <c r="S9" s="435">
        <v>0</v>
      </c>
      <c r="T9" s="526">
        <v>0</v>
      </c>
      <c r="U9" s="548" t="s">
        <v>2031</v>
      </c>
      <c r="V9" s="387">
        <v>200</v>
      </c>
      <c r="W9" s="546">
        <v>2300</v>
      </c>
      <c r="X9" s="501">
        <v>1200</v>
      </c>
      <c r="Y9" s="502">
        <v>300</v>
      </c>
      <c r="Z9" s="502">
        <v>200</v>
      </c>
      <c r="AA9" s="502">
        <v>100</v>
      </c>
      <c r="AB9" s="502">
        <v>100</v>
      </c>
      <c r="AC9" s="502">
        <v>100</v>
      </c>
      <c r="AD9" s="502">
        <v>300</v>
      </c>
      <c r="AE9" s="263"/>
      <c r="AF9" s="263">
        <v>500</v>
      </c>
      <c r="AG9" s="387">
        <v>200</v>
      </c>
      <c r="AH9" s="263">
        <f t="shared" si="8"/>
        <v>0</v>
      </c>
      <c r="AI9" s="263">
        <f t="shared" si="5"/>
        <v>0</v>
      </c>
      <c r="AJ9" s="263">
        <v>0</v>
      </c>
      <c r="AK9" s="263">
        <v>0</v>
      </c>
      <c r="AL9" s="263">
        <v>0</v>
      </c>
      <c r="AM9" s="263">
        <f t="shared" si="1"/>
        <v>3000</v>
      </c>
      <c r="AN9" s="263">
        <f t="shared" si="6"/>
        <v>0</v>
      </c>
      <c r="AO9" s="263">
        <f t="shared" si="7"/>
        <v>0</v>
      </c>
      <c r="AP9" s="263">
        <f t="shared" si="2"/>
        <v>0</v>
      </c>
      <c r="AQ9" s="263"/>
      <c r="AR9" s="263"/>
      <c r="AS9" s="263">
        <v>0</v>
      </c>
      <c r="AT9" s="263">
        <f t="shared" si="3"/>
        <v>0</v>
      </c>
      <c r="AU9" s="562">
        <f t="shared" si="4"/>
        <v>3000</v>
      </c>
      <c r="AV9" s="563"/>
      <c r="AW9" s="71" t="s">
        <v>2037</v>
      </c>
    </row>
    <row r="10" s="399" customFormat="1" ht="23" customHeight="1" spans="1:49">
      <c r="A10" s="414">
        <f t="shared" si="0"/>
        <v>8</v>
      </c>
      <c r="B10" s="530" t="s">
        <v>2038</v>
      </c>
      <c r="C10" s="435" t="s">
        <v>2030</v>
      </c>
      <c r="D10" s="435" t="s">
        <v>1507</v>
      </c>
      <c r="E10" s="531" t="s">
        <v>53</v>
      </c>
      <c r="F10" s="526">
        <v>31</v>
      </c>
      <c r="G10" s="532">
        <v>0</v>
      </c>
      <c r="H10" s="532">
        <v>0</v>
      </c>
      <c r="I10" s="532">
        <v>0</v>
      </c>
      <c r="J10" s="532">
        <v>0</v>
      </c>
      <c r="K10" s="537">
        <v>0</v>
      </c>
      <c r="L10" s="537">
        <v>0</v>
      </c>
      <c r="M10" s="532">
        <v>0</v>
      </c>
      <c r="N10" s="537">
        <v>0</v>
      </c>
      <c r="O10" s="537">
        <v>0</v>
      </c>
      <c r="P10" s="537">
        <v>0</v>
      </c>
      <c r="Q10" s="239" t="s">
        <v>54</v>
      </c>
      <c r="R10" s="435">
        <v>0</v>
      </c>
      <c r="S10" s="435">
        <v>0</v>
      </c>
      <c r="T10" s="526">
        <v>0</v>
      </c>
      <c r="U10" s="548" t="s">
        <v>2031</v>
      </c>
      <c r="V10" s="387">
        <v>200</v>
      </c>
      <c r="W10" s="546">
        <v>2300</v>
      </c>
      <c r="X10" s="501">
        <v>1200</v>
      </c>
      <c r="Y10" s="502">
        <v>300</v>
      </c>
      <c r="Z10" s="502">
        <v>200</v>
      </c>
      <c r="AA10" s="502">
        <v>100</v>
      </c>
      <c r="AB10" s="502">
        <v>100</v>
      </c>
      <c r="AC10" s="502">
        <v>100</v>
      </c>
      <c r="AD10" s="502">
        <v>300</v>
      </c>
      <c r="AE10" s="263"/>
      <c r="AF10" s="263"/>
      <c r="AG10" s="387">
        <v>200</v>
      </c>
      <c r="AH10" s="263">
        <f t="shared" si="8"/>
        <v>0</v>
      </c>
      <c r="AI10" s="263">
        <f t="shared" si="5"/>
        <v>0</v>
      </c>
      <c r="AJ10" s="263">
        <v>0</v>
      </c>
      <c r="AK10" s="263">
        <v>0</v>
      </c>
      <c r="AL10" s="263">
        <v>0</v>
      </c>
      <c r="AM10" s="263">
        <f t="shared" si="1"/>
        <v>2500</v>
      </c>
      <c r="AN10" s="263">
        <f t="shared" si="6"/>
        <v>0</v>
      </c>
      <c r="AO10" s="263">
        <f t="shared" si="7"/>
        <v>0</v>
      </c>
      <c r="AP10" s="263">
        <f t="shared" si="2"/>
        <v>0</v>
      </c>
      <c r="AQ10" s="263"/>
      <c r="AR10" s="263"/>
      <c r="AS10" s="263">
        <v>0</v>
      </c>
      <c r="AT10" s="263">
        <f t="shared" si="3"/>
        <v>0</v>
      </c>
      <c r="AU10" s="562">
        <f t="shared" si="4"/>
        <v>2500</v>
      </c>
      <c r="AV10" s="563"/>
      <c r="AW10" s="71" t="s">
        <v>72</v>
      </c>
    </row>
    <row r="11" s="399" customFormat="1" ht="59" customHeight="1" spans="1:49">
      <c r="A11" s="414">
        <f t="shared" si="0"/>
        <v>9</v>
      </c>
      <c r="B11" s="530" t="s">
        <v>2039</v>
      </c>
      <c r="C11" s="435" t="s">
        <v>2030</v>
      </c>
      <c r="D11" s="435" t="s">
        <v>1507</v>
      </c>
      <c r="E11" s="531" t="s">
        <v>53</v>
      </c>
      <c r="F11" s="526">
        <v>31</v>
      </c>
      <c r="G11" s="532">
        <v>0</v>
      </c>
      <c r="H11" s="532">
        <v>0</v>
      </c>
      <c r="I11" s="532">
        <v>0</v>
      </c>
      <c r="J11" s="537">
        <v>0</v>
      </c>
      <c r="K11" s="537">
        <v>0</v>
      </c>
      <c r="L11" s="532">
        <v>0</v>
      </c>
      <c r="M11" s="537">
        <v>0</v>
      </c>
      <c r="N11" s="537">
        <v>0</v>
      </c>
      <c r="O11" s="537">
        <v>0</v>
      </c>
      <c r="P11" s="537">
        <v>0</v>
      </c>
      <c r="Q11" s="239" t="s">
        <v>2036</v>
      </c>
      <c r="R11" s="435">
        <v>0</v>
      </c>
      <c r="S11" s="435">
        <v>0</v>
      </c>
      <c r="T11" s="526">
        <v>0</v>
      </c>
      <c r="U11" s="548" t="s">
        <v>2031</v>
      </c>
      <c r="V11" s="387">
        <v>200</v>
      </c>
      <c r="W11" s="546">
        <v>2300</v>
      </c>
      <c r="X11" s="501">
        <v>1200</v>
      </c>
      <c r="Y11" s="502">
        <v>300</v>
      </c>
      <c r="Z11" s="502">
        <v>200</v>
      </c>
      <c r="AA11" s="502">
        <v>100</v>
      </c>
      <c r="AB11" s="502">
        <v>100</v>
      </c>
      <c r="AC11" s="502">
        <v>100</v>
      </c>
      <c r="AD11" s="502">
        <v>300</v>
      </c>
      <c r="AE11" s="263"/>
      <c r="AF11" s="263">
        <v>500</v>
      </c>
      <c r="AG11" s="387">
        <v>200</v>
      </c>
      <c r="AH11" s="263">
        <f t="shared" si="8"/>
        <v>0</v>
      </c>
      <c r="AI11" s="263">
        <f t="shared" si="5"/>
        <v>0</v>
      </c>
      <c r="AJ11" s="263">
        <v>0</v>
      </c>
      <c r="AK11" s="263">
        <v>0</v>
      </c>
      <c r="AL11" s="263">
        <v>0</v>
      </c>
      <c r="AM11" s="263">
        <f t="shared" si="1"/>
        <v>3000</v>
      </c>
      <c r="AN11" s="263">
        <f t="shared" si="6"/>
        <v>0</v>
      </c>
      <c r="AO11" s="263">
        <f t="shared" si="7"/>
        <v>0</v>
      </c>
      <c r="AP11" s="263">
        <f t="shared" si="2"/>
        <v>0</v>
      </c>
      <c r="AQ11" s="263"/>
      <c r="AR11" s="263"/>
      <c r="AS11" s="263">
        <v>0</v>
      </c>
      <c r="AT11" s="263">
        <f t="shared" si="3"/>
        <v>0</v>
      </c>
      <c r="AU11" s="562">
        <f t="shared" si="4"/>
        <v>3000</v>
      </c>
      <c r="AV11" s="563"/>
      <c r="AW11" s="71" t="s">
        <v>2037</v>
      </c>
    </row>
    <row r="12" s="399" customFormat="1" ht="42" customHeight="1" spans="1:49">
      <c r="A12" s="414">
        <f t="shared" ref="A12:A39" si="9">ROW()-2</f>
        <v>10</v>
      </c>
      <c r="B12" s="533" t="s">
        <v>2040</v>
      </c>
      <c r="C12" s="435" t="s">
        <v>2030</v>
      </c>
      <c r="D12" s="435" t="s">
        <v>1507</v>
      </c>
      <c r="E12" s="424" t="s">
        <v>202</v>
      </c>
      <c r="F12" s="526">
        <v>31</v>
      </c>
      <c r="G12" s="532">
        <v>0</v>
      </c>
      <c r="H12" s="532">
        <v>0</v>
      </c>
      <c r="I12" s="532">
        <v>0</v>
      </c>
      <c r="J12" s="532">
        <v>0</v>
      </c>
      <c r="K12" s="537">
        <v>0</v>
      </c>
      <c r="L12" s="537">
        <v>0</v>
      </c>
      <c r="M12" s="532">
        <v>0</v>
      </c>
      <c r="N12" s="537">
        <v>0</v>
      </c>
      <c r="O12" s="537">
        <v>0</v>
      </c>
      <c r="P12" s="537">
        <v>0</v>
      </c>
      <c r="Q12" s="107" t="s">
        <v>2041</v>
      </c>
      <c r="R12" s="435">
        <v>0</v>
      </c>
      <c r="S12" s="435">
        <v>0</v>
      </c>
      <c r="T12" s="526">
        <v>0</v>
      </c>
      <c r="U12" s="549" t="s">
        <v>2042</v>
      </c>
      <c r="V12" s="387">
        <v>0</v>
      </c>
      <c r="W12" s="546">
        <v>2300</v>
      </c>
      <c r="X12" s="501">
        <v>0</v>
      </c>
      <c r="Y12" s="502">
        <v>0</v>
      </c>
      <c r="Z12" s="502">
        <v>0</v>
      </c>
      <c r="AA12" s="502">
        <v>0</v>
      </c>
      <c r="AB12" s="502">
        <v>0</v>
      </c>
      <c r="AC12" s="502">
        <v>0</v>
      </c>
      <c r="AD12" s="502">
        <v>0</v>
      </c>
      <c r="AE12" s="263"/>
      <c r="AF12" s="263">
        <v>95</v>
      </c>
      <c r="AG12" s="387">
        <v>0</v>
      </c>
      <c r="AH12" s="263">
        <f t="shared" ref="AH12:AH35" si="10">L12</f>
        <v>0</v>
      </c>
      <c r="AI12" s="263">
        <f t="shared" ref="AI12:AI25" si="11">T12</f>
        <v>0</v>
      </c>
      <c r="AJ12" s="263">
        <v>0</v>
      </c>
      <c r="AK12" s="263">
        <v>0</v>
      </c>
      <c r="AL12" s="263">
        <v>0</v>
      </c>
      <c r="AM12" s="263">
        <f t="shared" ref="AM12:AM39" si="12">SUM(X12:AL12)</f>
        <v>95</v>
      </c>
      <c r="AN12" s="263">
        <f t="shared" ref="AN12:AN35" si="13">H12+I12+K12/2</f>
        <v>0</v>
      </c>
      <c r="AO12" s="263">
        <f t="shared" si="7"/>
        <v>0</v>
      </c>
      <c r="AP12" s="263">
        <f t="shared" ref="AP12:AP35" si="14">G12*2</f>
        <v>0</v>
      </c>
      <c r="AQ12" s="263"/>
      <c r="AR12" s="263"/>
      <c r="AS12" s="263">
        <v>0</v>
      </c>
      <c r="AT12" s="263">
        <f t="shared" si="3"/>
        <v>0</v>
      </c>
      <c r="AU12" s="562">
        <f t="shared" si="4"/>
        <v>95</v>
      </c>
      <c r="AV12" s="563"/>
      <c r="AW12" s="81" t="s">
        <v>2043</v>
      </c>
    </row>
    <row r="13" s="399" customFormat="1" ht="23" customHeight="1" spans="1:49">
      <c r="A13" s="414">
        <f t="shared" si="9"/>
        <v>11</v>
      </c>
      <c r="B13" s="530" t="s">
        <v>2044</v>
      </c>
      <c r="C13" s="435" t="s">
        <v>2030</v>
      </c>
      <c r="D13" s="435" t="s">
        <v>1507</v>
      </c>
      <c r="E13" s="531" t="s">
        <v>53</v>
      </c>
      <c r="F13" s="526">
        <v>31</v>
      </c>
      <c r="G13" s="532">
        <v>0</v>
      </c>
      <c r="H13" s="532">
        <v>0</v>
      </c>
      <c r="I13" s="532">
        <v>0</v>
      </c>
      <c r="J13" s="532">
        <v>0</v>
      </c>
      <c r="K13" s="537">
        <v>0</v>
      </c>
      <c r="L13" s="537">
        <v>0</v>
      </c>
      <c r="M13" s="532">
        <v>0</v>
      </c>
      <c r="N13" s="537">
        <v>0</v>
      </c>
      <c r="O13" s="537">
        <v>0</v>
      </c>
      <c r="P13" s="537">
        <v>0</v>
      </c>
      <c r="Q13" s="239" t="s">
        <v>54</v>
      </c>
      <c r="R13" s="435">
        <v>0</v>
      </c>
      <c r="S13" s="435">
        <v>0</v>
      </c>
      <c r="T13" s="526">
        <v>0</v>
      </c>
      <c r="U13" s="548" t="s">
        <v>2031</v>
      </c>
      <c r="V13" s="387">
        <v>200</v>
      </c>
      <c r="W13" s="546">
        <v>2300</v>
      </c>
      <c r="X13" s="501">
        <v>1200</v>
      </c>
      <c r="Y13" s="502">
        <v>300</v>
      </c>
      <c r="Z13" s="502">
        <v>200</v>
      </c>
      <c r="AA13" s="502">
        <v>100</v>
      </c>
      <c r="AB13" s="502">
        <v>100</v>
      </c>
      <c r="AC13" s="502">
        <v>100</v>
      </c>
      <c r="AD13" s="502">
        <v>300</v>
      </c>
      <c r="AE13" s="263"/>
      <c r="AF13" s="263"/>
      <c r="AG13" s="387">
        <v>200</v>
      </c>
      <c r="AH13" s="263">
        <f t="shared" si="10"/>
        <v>0</v>
      </c>
      <c r="AI13" s="263">
        <f t="shared" si="11"/>
        <v>0</v>
      </c>
      <c r="AJ13" s="263">
        <v>0</v>
      </c>
      <c r="AK13" s="263">
        <v>0</v>
      </c>
      <c r="AL13" s="263">
        <v>0</v>
      </c>
      <c r="AM13" s="263">
        <f t="shared" si="12"/>
        <v>2500</v>
      </c>
      <c r="AN13" s="263">
        <f t="shared" si="13"/>
        <v>0</v>
      </c>
      <c r="AO13" s="263">
        <f t="shared" si="7"/>
        <v>0</v>
      </c>
      <c r="AP13" s="263">
        <f t="shared" si="14"/>
        <v>0</v>
      </c>
      <c r="AQ13" s="263"/>
      <c r="AR13" s="263"/>
      <c r="AS13" s="263">
        <v>0</v>
      </c>
      <c r="AT13" s="263">
        <f t="shared" si="3"/>
        <v>0</v>
      </c>
      <c r="AU13" s="562">
        <f t="shared" si="4"/>
        <v>2500</v>
      </c>
      <c r="AV13" s="563"/>
      <c r="AW13" s="71" t="s">
        <v>72</v>
      </c>
    </row>
    <row r="14" s="399" customFormat="1" ht="23" customHeight="1" spans="1:49">
      <c r="A14" s="414">
        <f t="shared" si="9"/>
        <v>12</v>
      </c>
      <c r="B14" s="530" t="s">
        <v>2045</v>
      </c>
      <c r="C14" s="531" t="s">
        <v>2046</v>
      </c>
      <c r="D14" s="435" t="s">
        <v>1507</v>
      </c>
      <c r="E14" s="531" t="s">
        <v>53</v>
      </c>
      <c r="F14" s="526">
        <v>31</v>
      </c>
      <c r="G14" s="532">
        <v>0</v>
      </c>
      <c r="H14" s="532">
        <v>0</v>
      </c>
      <c r="I14" s="532">
        <v>0</v>
      </c>
      <c r="J14" s="532">
        <v>0</v>
      </c>
      <c r="K14" s="537">
        <v>0</v>
      </c>
      <c r="L14" s="537">
        <v>0</v>
      </c>
      <c r="M14" s="532">
        <v>0</v>
      </c>
      <c r="N14" s="537">
        <v>0</v>
      </c>
      <c r="O14" s="537">
        <v>0</v>
      </c>
      <c r="P14" s="537">
        <v>0</v>
      </c>
      <c r="Q14" s="239" t="s">
        <v>2047</v>
      </c>
      <c r="R14" s="435">
        <v>0</v>
      </c>
      <c r="S14" s="435">
        <v>0</v>
      </c>
      <c r="T14" s="526">
        <v>0</v>
      </c>
      <c r="U14" s="550"/>
      <c r="V14" s="387">
        <v>200</v>
      </c>
      <c r="W14" s="546">
        <v>2300</v>
      </c>
      <c r="X14" s="501">
        <v>1200</v>
      </c>
      <c r="Y14" s="502">
        <v>300</v>
      </c>
      <c r="Z14" s="502">
        <v>200</v>
      </c>
      <c r="AA14" s="502">
        <v>100</v>
      </c>
      <c r="AB14" s="502">
        <v>100</v>
      </c>
      <c r="AC14" s="502">
        <v>100</v>
      </c>
      <c r="AD14" s="502">
        <v>300</v>
      </c>
      <c r="AE14" s="263"/>
      <c r="AF14" s="263">
        <v>100</v>
      </c>
      <c r="AG14" s="387">
        <v>200</v>
      </c>
      <c r="AH14" s="263">
        <f t="shared" si="10"/>
        <v>0</v>
      </c>
      <c r="AI14" s="263">
        <f t="shared" si="11"/>
        <v>0</v>
      </c>
      <c r="AJ14" s="263">
        <v>0</v>
      </c>
      <c r="AK14" s="263">
        <v>0</v>
      </c>
      <c r="AL14" s="263">
        <v>0</v>
      </c>
      <c r="AM14" s="263">
        <f t="shared" si="12"/>
        <v>2600</v>
      </c>
      <c r="AN14" s="263">
        <f t="shared" si="13"/>
        <v>0</v>
      </c>
      <c r="AO14" s="263">
        <f t="shared" si="7"/>
        <v>0</v>
      </c>
      <c r="AP14" s="263">
        <f t="shared" si="14"/>
        <v>0</v>
      </c>
      <c r="AQ14" s="263"/>
      <c r="AR14" s="263"/>
      <c r="AS14" s="263">
        <v>0</v>
      </c>
      <c r="AT14" s="263">
        <f t="shared" ref="AT12:AT39" si="15">SUM(AO14:AS14)</f>
        <v>0</v>
      </c>
      <c r="AU14" s="562">
        <f t="shared" si="4"/>
        <v>2600</v>
      </c>
      <c r="AV14" s="563"/>
      <c r="AW14" s="71" t="s">
        <v>2048</v>
      </c>
    </row>
    <row r="15" s="399" customFormat="1" ht="30" customHeight="1" spans="1:49">
      <c r="A15" s="414">
        <f t="shared" si="9"/>
        <v>13</v>
      </c>
      <c r="B15" s="530" t="s">
        <v>2049</v>
      </c>
      <c r="C15" s="531" t="s">
        <v>2046</v>
      </c>
      <c r="D15" s="435" t="s">
        <v>1507</v>
      </c>
      <c r="E15" s="531" t="s">
        <v>53</v>
      </c>
      <c r="F15" s="526">
        <v>31</v>
      </c>
      <c r="G15" s="532">
        <v>0</v>
      </c>
      <c r="H15" s="532">
        <v>0</v>
      </c>
      <c r="I15" s="532">
        <v>31</v>
      </c>
      <c r="J15" s="532">
        <v>0</v>
      </c>
      <c r="K15" s="537">
        <v>0</v>
      </c>
      <c r="L15" s="537">
        <v>0</v>
      </c>
      <c r="M15" s="532">
        <v>0</v>
      </c>
      <c r="N15" s="537">
        <v>0</v>
      </c>
      <c r="O15" s="537">
        <v>0</v>
      </c>
      <c r="P15" s="537">
        <v>0</v>
      </c>
      <c r="Q15" s="239" t="s">
        <v>2050</v>
      </c>
      <c r="R15" s="435">
        <v>0</v>
      </c>
      <c r="S15" s="435">
        <v>0</v>
      </c>
      <c r="T15" s="526">
        <v>0</v>
      </c>
      <c r="U15" s="550"/>
      <c r="V15" s="387">
        <v>200</v>
      </c>
      <c r="W15" s="546">
        <v>2300</v>
      </c>
      <c r="X15" s="501">
        <v>1200</v>
      </c>
      <c r="Y15" s="502">
        <v>300</v>
      </c>
      <c r="Z15" s="502">
        <v>200</v>
      </c>
      <c r="AA15" s="502">
        <v>100</v>
      </c>
      <c r="AB15" s="502">
        <v>100</v>
      </c>
      <c r="AC15" s="502">
        <v>100</v>
      </c>
      <c r="AD15" s="502">
        <v>300</v>
      </c>
      <c r="AE15" s="263"/>
      <c r="AF15" s="263"/>
      <c r="AG15" s="387">
        <v>200</v>
      </c>
      <c r="AH15" s="263">
        <f t="shared" si="10"/>
        <v>0</v>
      </c>
      <c r="AI15" s="263">
        <f t="shared" si="11"/>
        <v>0</v>
      </c>
      <c r="AJ15" s="263">
        <v>0</v>
      </c>
      <c r="AK15" s="263">
        <v>0</v>
      </c>
      <c r="AL15" s="263">
        <v>0</v>
      </c>
      <c r="AM15" s="263">
        <f t="shared" si="12"/>
        <v>2500</v>
      </c>
      <c r="AN15" s="263">
        <f t="shared" si="13"/>
        <v>31</v>
      </c>
      <c r="AO15" s="263">
        <f t="shared" ref="AO12:AO35" si="16">W15/F15*AN15</f>
        <v>2300</v>
      </c>
      <c r="AP15" s="263">
        <f t="shared" si="14"/>
        <v>0</v>
      </c>
      <c r="AQ15" s="263"/>
      <c r="AR15" s="263"/>
      <c r="AS15" s="263">
        <v>0</v>
      </c>
      <c r="AT15" s="263">
        <f t="shared" si="15"/>
        <v>2300</v>
      </c>
      <c r="AU15" s="562">
        <f t="shared" si="4"/>
        <v>200</v>
      </c>
      <c r="AV15" s="563"/>
      <c r="AW15" s="71" t="s">
        <v>2051</v>
      </c>
    </row>
    <row r="16" s="399" customFormat="1" ht="45" customHeight="1" spans="1:49">
      <c r="A16" s="414">
        <f t="shared" si="9"/>
        <v>14</v>
      </c>
      <c r="B16" s="533" t="s">
        <v>2052</v>
      </c>
      <c r="C16" s="531" t="s">
        <v>2046</v>
      </c>
      <c r="D16" s="435" t="s">
        <v>1507</v>
      </c>
      <c r="E16" s="424" t="s">
        <v>202</v>
      </c>
      <c r="F16" s="526">
        <v>18</v>
      </c>
      <c r="G16" s="532">
        <v>0</v>
      </c>
      <c r="H16" s="532">
        <v>0</v>
      </c>
      <c r="I16" s="532">
        <v>0</v>
      </c>
      <c r="J16" s="532">
        <v>0</v>
      </c>
      <c r="K16" s="537">
        <v>0</v>
      </c>
      <c r="L16" s="537">
        <v>0</v>
      </c>
      <c r="M16" s="532">
        <v>0</v>
      </c>
      <c r="N16" s="537">
        <v>0</v>
      </c>
      <c r="O16" s="537">
        <v>0</v>
      </c>
      <c r="P16" s="537">
        <v>0</v>
      </c>
      <c r="Q16" s="107" t="s">
        <v>2053</v>
      </c>
      <c r="R16" s="435">
        <v>0</v>
      </c>
      <c r="S16" s="435">
        <v>0</v>
      </c>
      <c r="T16" s="526">
        <v>0</v>
      </c>
      <c r="U16" s="551"/>
      <c r="V16" s="387">
        <v>0</v>
      </c>
      <c r="W16" s="546">
        <v>2300</v>
      </c>
      <c r="X16" s="501">
        <f>(W16/31*18)</f>
        <v>1335.48387096774</v>
      </c>
      <c r="Y16" s="502">
        <v>0</v>
      </c>
      <c r="Z16" s="502">
        <v>0</v>
      </c>
      <c r="AA16" s="502">
        <v>0</v>
      </c>
      <c r="AB16" s="502">
        <v>0</v>
      </c>
      <c r="AC16" s="502">
        <v>0</v>
      </c>
      <c r="AD16" s="502">
        <v>0</v>
      </c>
      <c r="AE16" s="263"/>
      <c r="AF16" s="263">
        <v>160</v>
      </c>
      <c r="AG16" s="387">
        <v>0</v>
      </c>
      <c r="AH16" s="263">
        <f t="shared" si="10"/>
        <v>0</v>
      </c>
      <c r="AI16" s="263">
        <f t="shared" si="11"/>
        <v>0</v>
      </c>
      <c r="AJ16" s="263">
        <v>0</v>
      </c>
      <c r="AK16" s="263">
        <v>0</v>
      </c>
      <c r="AL16" s="263">
        <v>0</v>
      </c>
      <c r="AM16" s="263">
        <f t="shared" si="12"/>
        <v>1495.48387096774</v>
      </c>
      <c r="AN16" s="263">
        <f t="shared" si="13"/>
        <v>0</v>
      </c>
      <c r="AO16" s="263">
        <f t="shared" si="16"/>
        <v>0</v>
      </c>
      <c r="AP16" s="263">
        <f t="shared" si="14"/>
        <v>0</v>
      </c>
      <c r="AQ16" s="263"/>
      <c r="AR16" s="263"/>
      <c r="AS16" s="263">
        <v>0</v>
      </c>
      <c r="AT16" s="263">
        <f t="shared" si="15"/>
        <v>0</v>
      </c>
      <c r="AU16" s="562">
        <f t="shared" si="4"/>
        <v>1495.48387096774</v>
      </c>
      <c r="AV16" s="563"/>
      <c r="AW16" s="81" t="s">
        <v>2054</v>
      </c>
    </row>
    <row r="17" s="399" customFormat="1" ht="23" customHeight="1" spans="1:49">
      <c r="A17" s="414">
        <f t="shared" si="9"/>
        <v>15</v>
      </c>
      <c r="B17" s="530" t="s">
        <v>2055</v>
      </c>
      <c r="C17" s="435" t="s">
        <v>2056</v>
      </c>
      <c r="D17" s="435" t="s">
        <v>1507</v>
      </c>
      <c r="E17" s="531" t="s">
        <v>53</v>
      </c>
      <c r="F17" s="526">
        <v>31</v>
      </c>
      <c r="G17" s="532">
        <v>0</v>
      </c>
      <c r="H17" s="532">
        <v>0</v>
      </c>
      <c r="I17" s="532">
        <v>0</v>
      </c>
      <c r="J17" s="532">
        <v>0</v>
      </c>
      <c r="K17" s="537">
        <v>0</v>
      </c>
      <c r="L17" s="537">
        <v>0</v>
      </c>
      <c r="M17" s="532">
        <v>0</v>
      </c>
      <c r="N17" s="537">
        <v>0</v>
      </c>
      <c r="O17" s="537">
        <v>0</v>
      </c>
      <c r="P17" s="537">
        <v>0</v>
      </c>
      <c r="Q17" s="239" t="s">
        <v>54</v>
      </c>
      <c r="R17" s="435">
        <v>0</v>
      </c>
      <c r="S17" s="435">
        <v>0</v>
      </c>
      <c r="T17" s="526">
        <v>0</v>
      </c>
      <c r="U17" s="550"/>
      <c r="V17" s="387">
        <v>200</v>
      </c>
      <c r="W17" s="546">
        <v>2300</v>
      </c>
      <c r="X17" s="501">
        <v>1200</v>
      </c>
      <c r="Y17" s="502">
        <v>300</v>
      </c>
      <c r="Z17" s="502">
        <v>200</v>
      </c>
      <c r="AA17" s="502">
        <v>100</v>
      </c>
      <c r="AB17" s="502">
        <v>100</v>
      </c>
      <c r="AC17" s="502">
        <v>100</v>
      </c>
      <c r="AD17" s="502">
        <v>300</v>
      </c>
      <c r="AE17" s="263"/>
      <c r="AF17" s="263"/>
      <c r="AG17" s="387">
        <v>200</v>
      </c>
      <c r="AH17" s="263">
        <f t="shared" si="10"/>
        <v>0</v>
      </c>
      <c r="AI17" s="263">
        <f t="shared" si="11"/>
        <v>0</v>
      </c>
      <c r="AJ17" s="263">
        <v>0</v>
      </c>
      <c r="AK17" s="263">
        <v>0</v>
      </c>
      <c r="AL17" s="263">
        <v>0</v>
      </c>
      <c r="AM17" s="263">
        <f t="shared" si="12"/>
        <v>2500</v>
      </c>
      <c r="AN17" s="263">
        <f t="shared" si="13"/>
        <v>0</v>
      </c>
      <c r="AO17" s="263">
        <f t="shared" si="16"/>
        <v>0</v>
      </c>
      <c r="AP17" s="263">
        <f t="shared" si="14"/>
        <v>0</v>
      </c>
      <c r="AQ17" s="263"/>
      <c r="AR17" s="263"/>
      <c r="AS17" s="263">
        <v>0</v>
      </c>
      <c r="AT17" s="263">
        <f t="shared" si="15"/>
        <v>0</v>
      </c>
      <c r="AU17" s="562">
        <f t="shared" si="4"/>
        <v>2500</v>
      </c>
      <c r="AV17" s="563"/>
      <c r="AW17" s="71" t="s">
        <v>72</v>
      </c>
    </row>
    <row r="18" s="399" customFormat="1" ht="23" customHeight="1" spans="1:49">
      <c r="A18" s="414">
        <f t="shared" si="9"/>
        <v>16</v>
      </c>
      <c r="B18" s="530" t="s">
        <v>2057</v>
      </c>
      <c r="C18" s="435" t="s">
        <v>2056</v>
      </c>
      <c r="D18" s="435" t="s">
        <v>1507</v>
      </c>
      <c r="E18" s="531" t="s">
        <v>53</v>
      </c>
      <c r="F18" s="526">
        <v>31</v>
      </c>
      <c r="G18" s="532">
        <v>0</v>
      </c>
      <c r="H18" s="532">
        <v>0</v>
      </c>
      <c r="I18" s="532">
        <v>0</v>
      </c>
      <c r="J18" s="532">
        <v>0</v>
      </c>
      <c r="K18" s="537">
        <v>0</v>
      </c>
      <c r="L18" s="537">
        <v>0</v>
      </c>
      <c r="M18" s="532">
        <v>0</v>
      </c>
      <c r="N18" s="537">
        <v>0</v>
      </c>
      <c r="O18" s="537">
        <v>0</v>
      </c>
      <c r="P18" s="537">
        <v>0</v>
      </c>
      <c r="Q18" s="239" t="s">
        <v>54</v>
      </c>
      <c r="R18" s="435">
        <v>0</v>
      </c>
      <c r="S18" s="435">
        <v>0</v>
      </c>
      <c r="T18" s="526">
        <v>0</v>
      </c>
      <c r="U18" s="550"/>
      <c r="V18" s="387">
        <v>200</v>
      </c>
      <c r="W18" s="546">
        <v>2300</v>
      </c>
      <c r="X18" s="501">
        <v>1200</v>
      </c>
      <c r="Y18" s="502">
        <v>300</v>
      </c>
      <c r="Z18" s="502">
        <v>200</v>
      </c>
      <c r="AA18" s="502">
        <v>100</v>
      </c>
      <c r="AB18" s="502">
        <v>100</v>
      </c>
      <c r="AC18" s="502">
        <v>100</v>
      </c>
      <c r="AD18" s="502">
        <v>300</v>
      </c>
      <c r="AE18" s="263"/>
      <c r="AF18" s="263"/>
      <c r="AG18" s="387">
        <v>200</v>
      </c>
      <c r="AH18" s="263">
        <f t="shared" si="10"/>
        <v>0</v>
      </c>
      <c r="AI18" s="263">
        <f t="shared" si="11"/>
        <v>0</v>
      </c>
      <c r="AJ18" s="263">
        <v>0</v>
      </c>
      <c r="AK18" s="263">
        <v>0</v>
      </c>
      <c r="AL18" s="263">
        <v>0</v>
      </c>
      <c r="AM18" s="263">
        <f t="shared" si="12"/>
        <v>2500</v>
      </c>
      <c r="AN18" s="263">
        <f t="shared" si="13"/>
        <v>0</v>
      </c>
      <c r="AO18" s="263">
        <f t="shared" si="16"/>
        <v>0</v>
      </c>
      <c r="AP18" s="263">
        <f t="shared" si="14"/>
        <v>0</v>
      </c>
      <c r="AQ18" s="263"/>
      <c r="AR18" s="263"/>
      <c r="AS18" s="263">
        <v>0</v>
      </c>
      <c r="AT18" s="263">
        <f t="shared" si="15"/>
        <v>0</v>
      </c>
      <c r="AU18" s="562">
        <f t="shared" si="4"/>
        <v>2500</v>
      </c>
      <c r="AV18" s="563"/>
      <c r="AW18" s="71" t="s">
        <v>72</v>
      </c>
    </row>
    <row r="19" s="399" customFormat="1" ht="23" customHeight="1" spans="1:49">
      <c r="A19" s="414">
        <f t="shared" si="9"/>
        <v>17</v>
      </c>
      <c r="B19" s="530" t="s">
        <v>2058</v>
      </c>
      <c r="C19" s="435" t="s">
        <v>2030</v>
      </c>
      <c r="D19" s="435" t="s">
        <v>1507</v>
      </c>
      <c r="E19" s="531" t="s">
        <v>53</v>
      </c>
      <c r="F19" s="526">
        <v>31</v>
      </c>
      <c r="G19" s="532">
        <v>0</v>
      </c>
      <c r="H19" s="532">
        <v>0</v>
      </c>
      <c r="I19" s="532">
        <v>0</v>
      </c>
      <c r="J19" s="532">
        <v>0</v>
      </c>
      <c r="K19" s="537">
        <v>0</v>
      </c>
      <c r="L19" s="537">
        <v>0</v>
      </c>
      <c r="M19" s="532">
        <v>0</v>
      </c>
      <c r="N19" s="537">
        <v>0</v>
      </c>
      <c r="O19" s="537">
        <v>0</v>
      </c>
      <c r="P19" s="537">
        <v>0</v>
      </c>
      <c r="Q19" s="239" t="s">
        <v>54</v>
      </c>
      <c r="R19" s="435">
        <v>0</v>
      </c>
      <c r="S19" s="435">
        <v>0</v>
      </c>
      <c r="T19" s="526">
        <v>0</v>
      </c>
      <c r="U19" s="548"/>
      <c r="V19" s="387">
        <v>200</v>
      </c>
      <c r="W19" s="546">
        <v>2300</v>
      </c>
      <c r="X19" s="501">
        <v>1200</v>
      </c>
      <c r="Y19" s="502">
        <v>300</v>
      </c>
      <c r="Z19" s="502">
        <v>200</v>
      </c>
      <c r="AA19" s="502">
        <v>100</v>
      </c>
      <c r="AB19" s="502">
        <v>100</v>
      </c>
      <c r="AC19" s="502">
        <v>100</v>
      </c>
      <c r="AD19" s="502">
        <v>300</v>
      </c>
      <c r="AE19" s="263"/>
      <c r="AF19" s="263"/>
      <c r="AG19" s="387">
        <v>200</v>
      </c>
      <c r="AH19" s="263">
        <f t="shared" si="10"/>
        <v>0</v>
      </c>
      <c r="AI19" s="263">
        <f t="shared" si="11"/>
        <v>0</v>
      </c>
      <c r="AJ19" s="263">
        <v>0</v>
      </c>
      <c r="AK19" s="263">
        <v>0</v>
      </c>
      <c r="AL19" s="263">
        <v>0</v>
      </c>
      <c r="AM19" s="263">
        <f t="shared" si="12"/>
        <v>2500</v>
      </c>
      <c r="AN19" s="263">
        <f t="shared" si="13"/>
        <v>0</v>
      </c>
      <c r="AO19" s="263">
        <f t="shared" si="16"/>
        <v>0</v>
      </c>
      <c r="AP19" s="263">
        <f t="shared" si="14"/>
        <v>0</v>
      </c>
      <c r="AQ19" s="263"/>
      <c r="AR19" s="263"/>
      <c r="AS19" s="263">
        <v>0</v>
      </c>
      <c r="AT19" s="263">
        <f t="shared" si="15"/>
        <v>0</v>
      </c>
      <c r="AU19" s="562">
        <f t="shared" si="4"/>
        <v>2500</v>
      </c>
      <c r="AV19" s="563"/>
      <c r="AW19" s="71" t="s">
        <v>72</v>
      </c>
    </row>
    <row r="20" s="399" customFormat="1" ht="23" customHeight="1" spans="1:49">
      <c r="A20" s="414">
        <f t="shared" si="9"/>
        <v>18</v>
      </c>
      <c r="B20" s="530" t="s">
        <v>2059</v>
      </c>
      <c r="C20" s="435" t="s">
        <v>2060</v>
      </c>
      <c r="D20" s="435" t="s">
        <v>1507</v>
      </c>
      <c r="E20" s="531" t="s">
        <v>53</v>
      </c>
      <c r="F20" s="526">
        <v>31</v>
      </c>
      <c r="G20" s="532">
        <v>0</v>
      </c>
      <c r="H20" s="532">
        <v>0</v>
      </c>
      <c r="I20" s="532">
        <v>0</v>
      </c>
      <c r="J20" s="532">
        <v>0</v>
      </c>
      <c r="K20" s="537">
        <v>0</v>
      </c>
      <c r="L20" s="537">
        <v>0</v>
      </c>
      <c r="M20" s="537">
        <v>1</v>
      </c>
      <c r="N20" s="537">
        <v>0</v>
      </c>
      <c r="O20" s="537">
        <v>0</v>
      </c>
      <c r="P20" s="537">
        <v>1</v>
      </c>
      <c r="Q20" s="239" t="s">
        <v>54</v>
      </c>
      <c r="R20" s="435">
        <v>0</v>
      </c>
      <c r="S20" s="435">
        <v>0</v>
      </c>
      <c r="T20" s="526">
        <v>0</v>
      </c>
      <c r="U20" s="549" t="s">
        <v>2061</v>
      </c>
      <c r="V20" s="387">
        <v>200</v>
      </c>
      <c r="W20" s="546">
        <v>3990</v>
      </c>
      <c r="X20" s="22">
        <v>1600</v>
      </c>
      <c r="Y20" s="23">
        <v>1000</v>
      </c>
      <c r="Z20" s="24">
        <v>300</v>
      </c>
      <c r="AA20" s="24">
        <v>300</v>
      </c>
      <c r="AB20" s="31">
        <v>200</v>
      </c>
      <c r="AC20" s="24">
        <v>200</v>
      </c>
      <c r="AD20" s="31">
        <v>390</v>
      </c>
      <c r="AE20" s="263"/>
      <c r="AF20" s="263">
        <v>240</v>
      </c>
      <c r="AG20" s="387">
        <v>200</v>
      </c>
      <c r="AH20" s="263">
        <f t="shared" si="10"/>
        <v>0</v>
      </c>
      <c r="AI20" s="263">
        <f t="shared" si="11"/>
        <v>0</v>
      </c>
      <c r="AJ20" s="263">
        <v>0</v>
      </c>
      <c r="AK20" s="263">
        <v>0</v>
      </c>
      <c r="AL20" s="263">
        <v>0</v>
      </c>
      <c r="AM20" s="263">
        <f t="shared" si="12"/>
        <v>4430</v>
      </c>
      <c r="AN20" s="263">
        <f t="shared" si="13"/>
        <v>0</v>
      </c>
      <c r="AO20" s="263">
        <f t="shared" ref="AO20:AO26" si="17">W20/F20*AN20</f>
        <v>0</v>
      </c>
      <c r="AP20" s="263">
        <f t="shared" si="14"/>
        <v>0</v>
      </c>
      <c r="AQ20" s="263"/>
      <c r="AR20" s="263"/>
      <c r="AS20" s="263">
        <v>0</v>
      </c>
      <c r="AT20" s="263">
        <f t="shared" si="15"/>
        <v>0</v>
      </c>
      <c r="AU20" s="562">
        <f t="shared" si="4"/>
        <v>4430</v>
      </c>
      <c r="AV20" s="563"/>
      <c r="AW20" s="568" t="s">
        <v>2062</v>
      </c>
    </row>
    <row r="21" s="399" customFormat="1" ht="23" customHeight="1" spans="1:49">
      <c r="A21" s="414">
        <f t="shared" si="9"/>
        <v>19</v>
      </c>
      <c r="B21" s="530" t="s">
        <v>2063</v>
      </c>
      <c r="C21" s="435" t="s">
        <v>2064</v>
      </c>
      <c r="D21" s="435" t="s">
        <v>1507</v>
      </c>
      <c r="E21" s="531" t="s">
        <v>53</v>
      </c>
      <c r="F21" s="526">
        <v>31</v>
      </c>
      <c r="G21" s="532">
        <v>0</v>
      </c>
      <c r="H21" s="532">
        <v>0</v>
      </c>
      <c r="I21" s="532">
        <v>0</v>
      </c>
      <c r="J21" s="532">
        <v>0</v>
      </c>
      <c r="K21" s="537">
        <v>0</v>
      </c>
      <c r="L21" s="537">
        <v>0</v>
      </c>
      <c r="M21" s="537">
        <v>0</v>
      </c>
      <c r="N21" s="537">
        <v>0</v>
      </c>
      <c r="O21" s="537">
        <v>0</v>
      </c>
      <c r="P21" s="537">
        <v>0</v>
      </c>
      <c r="Q21" s="239" t="s">
        <v>54</v>
      </c>
      <c r="R21" s="435">
        <v>0</v>
      </c>
      <c r="S21" s="435">
        <v>0</v>
      </c>
      <c r="T21" s="526">
        <v>0</v>
      </c>
      <c r="U21" s="549" t="s">
        <v>2065</v>
      </c>
      <c r="V21" s="387">
        <v>200</v>
      </c>
      <c r="W21" s="546">
        <v>3500</v>
      </c>
      <c r="X21" s="263">
        <v>2000</v>
      </c>
      <c r="Y21" s="154">
        <v>600</v>
      </c>
      <c r="Z21" s="154">
        <v>300</v>
      </c>
      <c r="AA21" s="154">
        <v>200</v>
      </c>
      <c r="AB21" s="154">
        <v>200</v>
      </c>
      <c r="AC21" s="154">
        <v>100</v>
      </c>
      <c r="AD21" s="154">
        <v>100</v>
      </c>
      <c r="AE21" s="263"/>
      <c r="AF21" s="263">
        <v>240</v>
      </c>
      <c r="AG21" s="387">
        <v>200</v>
      </c>
      <c r="AH21" s="263">
        <f t="shared" si="10"/>
        <v>0</v>
      </c>
      <c r="AI21" s="263">
        <f t="shared" si="11"/>
        <v>0</v>
      </c>
      <c r="AJ21" s="263">
        <v>0</v>
      </c>
      <c r="AK21" s="263">
        <v>0</v>
      </c>
      <c r="AL21" s="263">
        <v>0</v>
      </c>
      <c r="AM21" s="263">
        <f t="shared" si="12"/>
        <v>3940</v>
      </c>
      <c r="AN21" s="263">
        <f t="shared" si="13"/>
        <v>0</v>
      </c>
      <c r="AO21" s="263"/>
      <c r="AP21" s="263">
        <f t="shared" si="14"/>
        <v>0</v>
      </c>
      <c r="AQ21" s="263"/>
      <c r="AR21" s="263"/>
      <c r="AS21" s="263">
        <v>0</v>
      </c>
      <c r="AT21" s="263">
        <f t="shared" si="15"/>
        <v>0</v>
      </c>
      <c r="AU21" s="562">
        <f t="shared" si="4"/>
        <v>3940</v>
      </c>
      <c r="AV21" s="563"/>
      <c r="AW21" s="568" t="s">
        <v>2062</v>
      </c>
    </row>
    <row r="22" s="399" customFormat="1" ht="23" customHeight="1" spans="1:49">
      <c r="A22" s="414">
        <f t="shared" si="9"/>
        <v>20</v>
      </c>
      <c r="B22" s="530" t="s">
        <v>2066</v>
      </c>
      <c r="C22" s="435" t="s">
        <v>2064</v>
      </c>
      <c r="D22" s="435" t="s">
        <v>1507</v>
      </c>
      <c r="E22" s="531" t="s">
        <v>53</v>
      </c>
      <c r="F22" s="526">
        <v>31</v>
      </c>
      <c r="G22" s="532">
        <v>0</v>
      </c>
      <c r="H22" s="532">
        <v>0</v>
      </c>
      <c r="I22" s="532">
        <v>0</v>
      </c>
      <c r="J22" s="532">
        <v>0</v>
      </c>
      <c r="K22" s="537">
        <v>0</v>
      </c>
      <c r="L22" s="537">
        <v>0</v>
      </c>
      <c r="M22" s="537">
        <v>2.5</v>
      </c>
      <c r="N22" s="537">
        <v>0</v>
      </c>
      <c r="O22" s="537">
        <v>1</v>
      </c>
      <c r="P22" s="537">
        <v>1.5</v>
      </c>
      <c r="Q22" s="239" t="s">
        <v>2067</v>
      </c>
      <c r="R22" s="435">
        <v>0</v>
      </c>
      <c r="S22" s="435">
        <v>0</v>
      </c>
      <c r="T22" s="526">
        <v>0</v>
      </c>
      <c r="U22" s="549" t="s">
        <v>2061</v>
      </c>
      <c r="V22" s="387">
        <v>200</v>
      </c>
      <c r="W22" s="546">
        <v>3500</v>
      </c>
      <c r="X22" s="263">
        <v>2000</v>
      </c>
      <c r="Y22" s="154">
        <v>600</v>
      </c>
      <c r="Z22" s="154">
        <v>300</v>
      </c>
      <c r="AA22" s="154">
        <v>200</v>
      </c>
      <c r="AB22" s="154">
        <v>200</v>
      </c>
      <c r="AC22" s="154">
        <v>100</v>
      </c>
      <c r="AD22" s="154">
        <v>100</v>
      </c>
      <c r="AE22" s="263"/>
      <c r="AF22" s="263">
        <v>210</v>
      </c>
      <c r="AG22" s="387">
        <v>200</v>
      </c>
      <c r="AH22" s="263">
        <f t="shared" si="10"/>
        <v>0</v>
      </c>
      <c r="AI22" s="263">
        <f t="shared" si="11"/>
        <v>0</v>
      </c>
      <c r="AJ22" s="263">
        <v>0</v>
      </c>
      <c r="AK22" s="263">
        <v>0</v>
      </c>
      <c r="AL22" s="263">
        <v>0</v>
      </c>
      <c r="AM22" s="263">
        <f t="shared" si="12"/>
        <v>3910</v>
      </c>
      <c r="AN22" s="263">
        <f t="shared" si="13"/>
        <v>0</v>
      </c>
      <c r="AO22" s="263"/>
      <c r="AP22" s="263">
        <f t="shared" si="14"/>
        <v>0</v>
      </c>
      <c r="AQ22" s="263"/>
      <c r="AR22" s="263"/>
      <c r="AS22" s="263">
        <v>0</v>
      </c>
      <c r="AT22" s="263">
        <f t="shared" si="15"/>
        <v>0</v>
      </c>
      <c r="AU22" s="562">
        <f t="shared" si="4"/>
        <v>3910</v>
      </c>
      <c r="AV22" s="563"/>
      <c r="AW22" s="568" t="s">
        <v>2062</v>
      </c>
    </row>
    <row r="23" s="399" customFormat="1" ht="23" customHeight="1" spans="1:49">
      <c r="A23" s="414">
        <f t="shared" si="9"/>
        <v>21</v>
      </c>
      <c r="B23" s="530" t="s">
        <v>2068</v>
      </c>
      <c r="C23" s="435" t="s">
        <v>2064</v>
      </c>
      <c r="D23" s="435" t="s">
        <v>1507</v>
      </c>
      <c r="E23" s="531" t="s">
        <v>53</v>
      </c>
      <c r="F23" s="526">
        <v>31</v>
      </c>
      <c r="G23" s="532">
        <v>0</v>
      </c>
      <c r="H23" s="532">
        <v>0</v>
      </c>
      <c r="I23" s="532">
        <v>0</v>
      </c>
      <c r="J23" s="532">
        <v>0</v>
      </c>
      <c r="K23" s="537">
        <v>0</v>
      </c>
      <c r="L23" s="537">
        <v>0</v>
      </c>
      <c r="M23" s="537">
        <v>0.5</v>
      </c>
      <c r="N23" s="537">
        <v>0</v>
      </c>
      <c r="O23" s="537">
        <v>0</v>
      </c>
      <c r="P23" s="537">
        <v>0.5</v>
      </c>
      <c r="Q23" s="239" t="s">
        <v>54</v>
      </c>
      <c r="R23" s="435">
        <v>0</v>
      </c>
      <c r="S23" s="435">
        <v>0</v>
      </c>
      <c r="T23" s="526">
        <v>0</v>
      </c>
      <c r="U23" s="549" t="s">
        <v>2061</v>
      </c>
      <c r="V23" s="387">
        <v>200</v>
      </c>
      <c r="W23" s="546">
        <v>3200</v>
      </c>
      <c r="X23" s="22">
        <v>1300</v>
      </c>
      <c r="Y23" s="263">
        <v>600</v>
      </c>
      <c r="Z23" s="200">
        <v>300</v>
      </c>
      <c r="AA23" s="200">
        <v>300</v>
      </c>
      <c r="AB23" s="200">
        <v>300</v>
      </c>
      <c r="AC23" s="200">
        <v>100</v>
      </c>
      <c r="AD23" s="200">
        <v>300</v>
      </c>
      <c r="AE23" s="263"/>
      <c r="AF23" s="263">
        <v>210</v>
      </c>
      <c r="AG23" s="387">
        <v>200</v>
      </c>
      <c r="AH23" s="263">
        <f t="shared" si="10"/>
        <v>0</v>
      </c>
      <c r="AI23" s="263">
        <f t="shared" si="11"/>
        <v>0</v>
      </c>
      <c r="AJ23" s="263">
        <v>0</v>
      </c>
      <c r="AK23" s="263">
        <v>0</v>
      </c>
      <c r="AL23" s="263">
        <v>0</v>
      </c>
      <c r="AM23" s="263">
        <f t="shared" si="12"/>
        <v>3610</v>
      </c>
      <c r="AN23" s="263">
        <f t="shared" si="13"/>
        <v>0</v>
      </c>
      <c r="AO23" s="263"/>
      <c r="AP23" s="263">
        <f t="shared" si="14"/>
        <v>0</v>
      </c>
      <c r="AQ23" s="263"/>
      <c r="AR23" s="263"/>
      <c r="AS23" s="263">
        <v>0</v>
      </c>
      <c r="AT23" s="263">
        <f t="shared" si="15"/>
        <v>0</v>
      </c>
      <c r="AU23" s="562">
        <f t="shared" si="4"/>
        <v>3610</v>
      </c>
      <c r="AV23" s="563"/>
      <c r="AW23" s="568" t="s">
        <v>2062</v>
      </c>
    </row>
    <row r="24" s="399" customFormat="1" ht="23" customHeight="1" spans="1:49">
      <c r="A24" s="414">
        <f t="shared" si="9"/>
        <v>22</v>
      </c>
      <c r="B24" s="530" t="s">
        <v>2069</v>
      </c>
      <c r="C24" s="437" t="s">
        <v>2070</v>
      </c>
      <c r="D24" s="435" t="s">
        <v>1507</v>
      </c>
      <c r="E24" s="531" t="s">
        <v>53</v>
      </c>
      <c r="F24" s="526">
        <v>31</v>
      </c>
      <c r="G24" s="532">
        <v>0</v>
      </c>
      <c r="H24" s="532">
        <v>0</v>
      </c>
      <c r="I24" s="532">
        <v>0</v>
      </c>
      <c r="J24" s="532">
        <v>0</v>
      </c>
      <c r="K24" s="537">
        <v>0</v>
      </c>
      <c r="L24" s="537">
        <v>0</v>
      </c>
      <c r="M24" s="532">
        <v>0</v>
      </c>
      <c r="N24" s="537">
        <v>0</v>
      </c>
      <c r="O24" s="537">
        <v>0</v>
      </c>
      <c r="P24" s="537">
        <v>0</v>
      </c>
      <c r="Q24" s="239" t="s">
        <v>54</v>
      </c>
      <c r="R24" s="435">
        <v>0</v>
      </c>
      <c r="S24" s="435">
        <v>0</v>
      </c>
      <c r="T24" s="526">
        <v>0</v>
      </c>
      <c r="U24" s="552"/>
      <c r="V24" s="387">
        <v>200</v>
      </c>
      <c r="W24" s="546">
        <v>3865</v>
      </c>
      <c r="X24" s="22">
        <v>1500</v>
      </c>
      <c r="Y24" s="23">
        <v>1000</v>
      </c>
      <c r="Z24" s="24">
        <v>300</v>
      </c>
      <c r="AA24" s="24">
        <v>300</v>
      </c>
      <c r="AB24" s="31">
        <v>200</v>
      </c>
      <c r="AC24" s="24">
        <v>200</v>
      </c>
      <c r="AD24" s="31">
        <v>365</v>
      </c>
      <c r="AE24" s="263"/>
      <c r="AF24" s="263"/>
      <c r="AG24" s="387">
        <v>200</v>
      </c>
      <c r="AH24" s="263">
        <f t="shared" si="10"/>
        <v>0</v>
      </c>
      <c r="AI24" s="263">
        <f t="shared" si="11"/>
        <v>0</v>
      </c>
      <c r="AJ24" s="263">
        <v>0</v>
      </c>
      <c r="AK24" s="263">
        <v>0</v>
      </c>
      <c r="AL24" s="263">
        <v>0</v>
      </c>
      <c r="AM24" s="263">
        <f t="shared" si="12"/>
        <v>4065</v>
      </c>
      <c r="AN24" s="263">
        <f t="shared" si="13"/>
        <v>0</v>
      </c>
      <c r="AO24" s="263">
        <f t="shared" si="17"/>
        <v>0</v>
      </c>
      <c r="AP24" s="263">
        <f t="shared" si="14"/>
        <v>0</v>
      </c>
      <c r="AQ24" s="263"/>
      <c r="AR24" s="263"/>
      <c r="AS24" s="263">
        <v>0</v>
      </c>
      <c r="AT24" s="263">
        <f t="shared" si="15"/>
        <v>0</v>
      </c>
      <c r="AU24" s="562">
        <f t="shared" si="4"/>
        <v>4065</v>
      </c>
      <c r="AV24" s="563"/>
      <c r="AW24" s="71" t="s">
        <v>72</v>
      </c>
    </row>
    <row r="25" s="399" customFormat="1" ht="46" customHeight="1" spans="1:49">
      <c r="A25" s="414">
        <f t="shared" si="9"/>
        <v>23</v>
      </c>
      <c r="B25" s="530" t="s">
        <v>2071</v>
      </c>
      <c r="C25" s="435" t="s">
        <v>2072</v>
      </c>
      <c r="D25" s="435" t="s">
        <v>1507</v>
      </c>
      <c r="E25" s="531" t="s">
        <v>53</v>
      </c>
      <c r="F25" s="526">
        <v>31</v>
      </c>
      <c r="G25" s="532">
        <v>0</v>
      </c>
      <c r="H25" s="532">
        <v>0</v>
      </c>
      <c r="I25" s="532">
        <v>0</v>
      </c>
      <c r="J25" s="532">
        <v>0</v>
      </c>
      <c r="K25" s="537">
        <v>0</v>
      </c>
      <c r="L25" s="537">
        <v>0</v>
      </c>
      <c r="M25" s="532">
        <v>0</v>
      </c>
      <c r="N25" s="537">
        <v>0</v>
      </c>
      <c r="O25" s="537">
        <v>0</v>
      </c>
      <c r="P25" s="537">
        <v>0</v>
      </c>
      <c r="Q25" s="239" t="s">
        <v>2073</v>
      </c>
      <c r="R25" s="435">
        <v>0</v>
      </c>
      <c r="S25" s="435">
        <v>0</v>
      </c>
      <c r="T25" s="526">
        <v>0</v>
      </c>
      <c r="U25" s="553"/>
      <c r="V25" s="387">
        <v>200</v>
      </c>
      <c r="W25" s="546">
        <v>2600</v>
      </c>
      <c r="X25" s="501">
        <v>1500</v>
      </c>
      <c r="Y25" s="502">
        <v>300</v>
      </c>
      <c r="Z25" s="502">
        <v>200</v>
      </c>
      <c r="AA25" s="502">
        <v>100</v>
      </c>
      <c r="AB25" s="502">
        <v>100</v>
      </c>
      <c r="AC25" s="502">
        <v>100</v>
      </c>
      <c r="AD25" s="502">
        <v>300</v>
      </c>
      <c r="AE25" s="263"/>
      <c r="AF25" s="263">
        <v>300</v>
      </c>
      <c r="AG25" s="387">
        <v>200</v>
      </c>
      <c r="AH25" s="263">
        <f t="shared" si="10"/>
        <v>0</v>
      </c>
      <c r="AI25" s="263">
        <f t="shared" si="11"/>
        <v>0</v>
      </c>
      <c r="AJ25" s="263">
        <v>0</v>
      </c>
      <c r="AK25" s="263">
        <v>0</v>
      </c>
      <c r="AL25" s="263">
        <v>0</v>
      </c>
      <c r="AM25" s="263">
        <f t="shared" si="12"/>
        <v>3100</v>
      </c>
      <c r="AN25" s="263">
        <f t="shared" si="13"/>
        <v>0</v>
      </c>
      <c r="AO25" s="263">
        <f t="shared" si="17"/>
        <v>0</v>
      </c>
      <c r="AP25" s="263">
        <f t="shared" si="14"/>
        <v>0</v>
      </c>
      <c r="AQ25" s="263"/>
      <c r="AR25" s="263"/>
      <c r="AS25" s="263">
        <v>0</v>
      </c>
      <c r="AT25" s="263">
        <f t="shared" si="15"/>
        <v>0</v>
      </c>
      <c r="AU25" s="562">
        <f t="shared" si="4"/>
        <v>3100</v>
      </c>
      <c r="AV25" s="563"/>
      <c r="AW25" s="71" t="s">
        <v>2074</v>
      </c>
    </row>
    <row r="26" s="399" customFormat="1" ht="23" customHeight="1" spans="1:49">
      <c r="A26" s="414">
        <f t="shared" si="9"/>
        <v>24</v>
      </c>
      <c r="B26" s="530" t="s">
        <v>2075</v>
      </c>
      <c r="C26" s="435" t="s">
        <v>2072</v>
      </c>
      <c r="D26" s="435" t="s">
        <v>1507</v>
      </c>
      <c r="E26" s="531" t="s">
        <v>53</v>
      </c>
      <c r="F26" s="526">
        <v>31</v>
      </c>
      <c r="G26" s="532">
        <v>0</v>
      </c>
      <c r="H26" s="532">
        <v>0</v>
      </c>
      <c r="I26" s="532">
        <v>0</v>
      </c>
      <c r="J26" s="532">
        <v>0</v>
      </c>
      <c r="K26" s="537">
        <v>0</v>
      </c>
      <c r="L26" s="537">
        <v>0</v>
      </c>
      <c r="M26" s="532">
        <v>0</v>
      </c>
      <c r="N26" s="537">
        <v>0</v>
      </c>
      <c r="O26" s="537">
        <v>0</v>
      </c>
      <c r="P26" s="537">
        <v>0</v>
      </c>
      <c r="Q26" s="239" t="s">
        <v>54</v>
      </c>
      <c r="R26" s="435">
        <v>0</v>
      </c>
      <c r="S26" s="435">
        <v>0</v>
      </c>
      <c r="T26" s="526">
        <v>0</v>
      </c>
      <c r="U26" s="553"/>
      <c r="V26" s="387">
        <v>200</v>
      </c>
      <c r="W26" s="546">
        <v>2600</v>
      </c>
      <c r="X26" s="501">
        <v>1500</v>
      </c>
      <c r="Y26" s="502">
        <v>300</v>
      </c>
      <c r="Z26" s="502">
        <v>200</v>
      </c>
      <c r="AA26" s="502">
        <v>100</v>
      </c>
      <c r="AB26" s="502">
        <v>100</v>
      </c>
      <c r="AC26" s="502">
        <v>100</v>
      </c>
      <c r="AD26" s="502">
        <v>300</v>
      </c>
      <c r="AE26" s="263"/>
      <c r="AF26" s="263"/>
      <c r="AG26" s="387">
        <v>200</v>
      </c>
      <c r="AH26" s="263">
        <f t="shared" si="10"/>
        <v>0</v>
      </c>
      <c r="AI26" s="263">
        <f t="shared" ref="AI26:AI37" si="18">T26</f>
        <v>0</v>
      </c>
      <c r="AJ26" s="263">
        <v>0</v>
      </c>
      <c r="AK26" s="263">
        <v>0</v>
      </c>
      <c r="AL26" s="263">
        <v>0</v>
      </c>
      <c r="AM26" s="263">
        <f t="shared" si="12"/>
        <v>2800</v>
      </c>
      <c r="AN26" s="263">
        <f t="shared" si="13"/>
        <v>0</v>
      </c>
      <c r="AO26" s="263">
        <f t="shared" si="17"/>
        <v>0</v>
      </c>
      <c r="AP26" s="263">
        <f t="shared" si="14"/>
        <v>0</v>
      </c>
      <c r="AQ26" s="263"/>
      <c r="AR26" s="263"/>
      <c r="AS26" s="263">
        <v>0</v>
      </c>
      <c r="AT26" s="263">
        <f t="shared" si="15"/>
        <v>0</v>
      </c>
      <c r="AU26" s="562">
        <f t="shared" si="4"/>
        <v>2800</v>
      </c>
      <c r="AV26" s="563"/>
      <c r="AW26" s="71" t="s">
        <v>72</v>
      </c>
    </row>
    <row r="27" s="399" customFormat="1" ht="23" customHeight="1" spans="1:49">
      <c r="A27" s="414">
        <f t="shared" si="9"/>
        <v>25</v>
      </c>
      <c r="B27" s="530" t="s">
        <v>2076</v>
      </c>
      <c r="C27" s="435" t="s">
        <v>2072</v>
      </c>
      <c r="D27" s="435" t="s">
        <v>1507</v>
      </c>
      <c r="E27" s="531" t="s">
        <v>53</v>
      </c>
      <c r="F27" s="526">
        <v>31</v>
      </c>
      <c r="G27" s="532">
        <v>0</v>
      </c>
      <c r="H27" s="532">
        <v>0</v>
      </c>
      <c r="I27" s="532">
        <v>0</v>
      </c>
      <c r="J27" s="532">
        <v>0</v>
      </c>
      <c r="K27" s="537">
        <v>0</v>
      </c>
      <c r="L27" s="537">
        <v>0</v>
      </c>
      <c r="M27" s="532">
        <v>0</v>
      </c>
      <c r="N27" s="537">
        <v>0</v>
      </c>
      <c r="O27" s="537">
        <v>0</v>
      </c>
      <c r="P27" s="537">
        <v>0</v>
      </c>
      <c r="Q27" s="239" t="s">
        <v>54</v>
      </c>
      <c r="R27" s="435">
        <v>0</v>
      </c>
      <c r="S27" s="435">
        <v>0</v>
      </c>
      <c r="T27" s="526">
        <v>0</v>
      </c>
      <c r="U27" s="553"/>
      <c r="V27" s="387">
        <v>200</v>
      </c>
      <c r="W27" s="546">
        <v>2300</v>
      </c>
      <c r="X27" s="501">
        <v>1200</v>
      </c>
      <c r="Y27" s="502">
        <v>300</v>
      </c>
      <c r="Z27" s="502">
        <v>200</v>
      </c>
      <c r="AA27" s="502">
        <v>100</v>
      </c>
      <c r="AB27" s="502">
        <v>100</v>
      </c>
      <c r="AC27" s="502">
        <v>100</v>
      </c>
      <c r="AD27" s="502">
        <v>300</v>
      </c>
      <c r="AE27" s="263"/>
      <c r="AF27" s="263"/>
      <c r="AG27" s="387">
        <v>200</v>
      </c>
      <c r="AH27" s="263">
        <f t="shared" si="10"/>
        <v>0</v>
      </c>
      <c r="AI27" s="263">
        <f t="shared" si="18"/>
        <v>0</v>
      </c>
      <c r="AJ27" s="263">
        <v>0</v>
      </c>
      <c r="AK27" s="263">
        <v>0</v>
      </c>
      <c r="AL27" s="263">
        <v>0</v>
      </c>
      <c r="AM27" s="263">
        <f t="shared" si="12"/>
        <v>2500</v>
      </c>
      <c r="AN27" s="263">
        <f t="shared" si="13"/>
        <v>0</v>
      </c>
      <c r="AO27" s="263">
        <f t="shared" si="16"/>
        <v>0</v>
      </c>
      <c r="AP27" s="263">
        <f t="shared" si="14"/>
        <v>0</v>
      </c>
      <c r="AQ27" s="263"/>
      <c r="AR27" s="263"/>
      <c r="AS27" s="263">
        <v>0</v>
      </c>
      <c r="AT27" s="263">
        <f t="shared" si="15"/>
        <v>0</v>
      </c>
      <c r="AU27" s="562">
        <f t="shared" si="4"/>
        <v>2500</v>
      </c>
      <c r="AV27" s="563"/>
      <c r="AW27" s="71" t="s">
        <v>72</v>
      </c>
    </row>
    <row r="28" s="399" customFormat="1" ht="23" customHeight="1" spans="1:49">
      <c r="A28" s="414">
        <f t="shared" si="9"/>
        <v>26</v>
      </c>
      <c r="B28" s="530" t="s">
        <v>2077</v>
      </c>
      <c r="C28" s="435" t="s">
        <v>2072</v>
      </c>
      <c r="D28" s="435" t="s">
        <v>1507</v>
      </c>
      <c r="E28" s="531" t="s">
        <v>53</v>
      </c>
      <c r="F28" s="526">
        <v>31</v>
      </c>
      <c r="G28" s="532">
        <v>0</v>
      </c>
      <c r="H28" s="532">
        <v>0</v>
      </c>
      <c r="I28" s="532">
        <v>0</v>
      </c>
      <c r="J28" s="532">
        <v>0</v>
      </c>
      <c r="K28" s="537">
        <v>0</v>
      </c>
      <c r="L28" s="537">
        <v>0</v>
      </c>
      <c r="M28" s="532">
        <v>0</v>
      </c>
      <c r="N28" s="537">
        <v>0</v>
      </c>
      <c r="O28" s="537">
        <v>0</v>
      </c>
      <c r="P28" s="537">
        <v>0</v>
      </c>
      <c r="Q28" s="239" t="s">
        <v>54</v>
      </c>
      <c r="R28" s="435">
        <v>0</v>
      </c>
      <c r="S28" s="435">
        <v>0</v>
      </c>
      <c r="T28" s="526">
        <v>0</v>
      </c>
      <c r="U28" s="553"/>
      <c r="V28" s="387">
        <v>200</v>
      </c>
      <c r="W28" s="546">
        <v>2300</v>
      </c>
      <c r="X28" s="501">
        <v>1200</v>
      </c>
      <c r="Y28" s="502">
        <v>300</v>
      </c>
      <c r="Z28" s="502">
        <v>200</v>
      </c>
      <c r="AA28" s="502">
        <v>100</v>
      </c>
      <c r="AB28" s="502">
        <v>100</v>
      </c>
      <c r="AC28" s="502">
        <v>100</v>
      </c>
      <c r="AD28" s="502">
        <v>300</v>
      </c>
      <c r="AE28" s="263"/>
      <c r="AF28" s="263"/>
      <c r="AG28" s="387">
        <v>200</v>
      </c>
      <c r="AH28" s="263">
        <f t="shared" si="10"/>
        <v>0</v>
      </c>
      <c r="AI28" s="263">
        <f t="shared" si="18"/>
        <v>0</v>
      </c>
      <c r="AJ28" s="263">
        <v>0</v>
      </c>
      <c r="AK28" s="263">
        <v>0</v>
      </c>
      <c r="AL28" s="263">
        <v>0</v>
      </c>
      <c r="AM28" s="263">
        <f t="shared" si="12"/>
        <v>2500</v>
      </c>
      <c r="AN28" s="263">
        <f t="shared" si="13"/>
        <v>0</v>
      </c>
      <c r="AO28" s="263">
        <f t="shared" si="16"/>
        <v>0</v>
      </c>
      <c r="AP28" s="263">
        <f t="shared" si="14"/>
        <v>0</v>
      </c>
      <c r="AQ28" s="263"/>
      <c r="AR28" s="263"/>
      <c r="AS28" s="263">
        <v>0</v>
      </c>
      <c r="AT28" s="263">
        <f t="shared" si="15"/>
        <v>0</v>
      </c>
      <c r="AU28" s="562">
        <f t="shared" si="4"/>
        <v>2500</v>
      </c>
      <c r="AV28" s="563"/>
      <c r="AW28" s="71" t="s">
        <v>72</v>
      </c>
    </row>
    <row r="29" s="399" customFormat="1" ht="23" customHeight="1" spans="1:49">
      <c r="A29" s="414">
        <f t="shared" si="9"/>
        <v>27</v>
      </c>
      <c r="B29" s="530" t="s">
        <v>2029</v>
      </c>
      <c r="C29" s="435" t="s">
        <v>2072</v>
      </c>
      <c r="D29" s="435" t="s">
        <v>1507</v>
      </c>
      <c r="E29" s="531" t="s">
        <v>53</v>
      </c>
      <c r="F29" s="526">
        <v>31</v>
      </c>
      <c r="G29" s="532">
        <v>0</v>
      </c>
      <c r="H29" s="532">
        <v>0</v>
      </c>
      <c r="I29" s="532">
        <v>0</v>
      </c>
      <c r="J29" s="532">
        <v>0</v>
      </c>
      <c r="K29" s="537">
        <v>0</v>
      </c>
      <c r="L29" s="537">
        <v>0</v>
      </c>
      <c r="M29" s="532">
        <v>0</v>
      </c>
      <c r="N29" s="537">
        <v>0</v>
      </c>
      <c r="O29" s="537">
        <v>0</v>
      </c>
      <c r="P29" s="537">
        <v>0</v>
      </c>
      <c r="Q29" s="239" t="s">
        <v>54</v>
      </c>
      <c r="R29" s="435">
        <v>0</v>
      </c>
      <c r="S29" s="435">
        <v>0</v>
      </c>
      <c r="T29" s="526">
        <v>0</v>
      </c>
      <c r="U29" s="553"/>
      <c r="V29" s="387">
        <v>200</v>
      </c>
      <c r="W29" s="546">
        <v>2300</v>
      </c>
      <c r="X29" s="501">
        <v>1200</v>
      </c>
      <c r="Y29" s="502">
        <v>300</v>
      </c>
      <c r="Z29" s="502">
        <v>200</v>
      </c>
      <c r="AA29" s="502">
        <v>100</v>
      </c>
      <c r="AB29" s="502">
        <v>100</v>
      </c>
      <c r="AC29" s="502">
        <v>100</v>
      </c>
      <c r="AD29" s="502">
        <v>300</v>
      </c>
      <c r="AE29" s="263"/>
      <c r="AF29" s="263"/>
      <c r="AG29" s="387">
        <v>200</v>
      </c>
      <c r="AH29" s="263">
        <f t="shared" si="10"/>
        <v>0</v>
      </c>
      <c r="AI29" s="263">
        <f t="shared" si="18"/>
        <v>0</v>
      </c>
      <c r="AJ29" s="263">
        <v>0</v>
      </c>
      <c r="AK29" s="263">
        <v>0</v>
      </c>
      <c r="AL29" s="263">
        <v>0</v>
      </c>
      <c r="AM29" s="263">
        <f t="shared" si="12"/>
        <v>2500</v>
      </c>
      <c r="AN29" s="263">
        <f t="shared" si="13"/>
        <v>0</v>
      </c>
      <c r="AO29" s="263">
        <f t="shared" si="16"/>
        <v>0</v>
      </c>
      <c r="AP29" s="263">
        <f t="shared" si="14"/>
        <v>0</v>
      </c>
      <c r="AQ29" s="263"/>
      <c r="AR29" s="263"/>
      <c r="AS29" s="263">
        <v>0</v>
      </c>
      <c r="AT29" s="263">
        <f t="shared" si="15"/>
        <v>0</v>
      </c>
      <c r="AU29" s="562">
        <f t="shared" si="4"/>
        <v>2500</v>
      </c>
      <c r="AV29" s="563"/>
      <c r="AW29" s="71" t="s">
        <v>72</v>
      </c>
    </row>
    <row r="30" s="399" customFormat="1" ht="23" customHeight="1" spans="1:49">
      <c r="A30" s="414">
        <f t="shared" si="9"/>
        <v>28</v>
      </c>
      <c r="B30" s="530" t="s">
        <v>2078</v>
      </c>
      <c r="C30" s="437" t="s">
        <v>2079</v>
      </c>
      <c r="D30" s="435" t="s">
        <v>1507</v>
      </c>
      <c r="E30" s="531" t="s">
        <v>53</v>
      </c>
      <c r="F30" s="526">
        <v>31</v>
      </c>
      <c r="G30" s="532">
        <v>0</v>
      </c>
      <c r="H30" s="532">
        <v>0</v>
      </c>
      <c r="I30" s="532">
        <v>0</v>
      </c>
      <c r="J30" s="532">
        <v>0</v>
      </c>
      <c r="K30" s="537">
        <v>0</v>
      </c>
      <c r="L30" s="537">
        <v>0</v>
      </c>
      <c r="M30" s="532">
        <v>0</v>
      </c>
      <c r="N30" s="537">
        <v>0</v>
      </c>
      <c r="O30" s="537">
        <v>0</v>
      </c>
      <c r="P30" s="537">
        <v>0</v>
      </c>
      <c r="Q30" s="239" t="s">
        <v>54</v>
      </c>
      <c r="R30" s="435">
        <v>0</v>
      </c>
      <c r="S30" s="435">
        <v>0</v>
      </c>
      <c r="T30" s="526">
        <v>0</v>
      </c>
      <c r="U30" s="553"/>
      <c r="V30" s="387">
        <v>200</v>
      </c>
      <c r="W30" s="554">
        <v>2700</v>
      </c>
      <c r="X30" s="263">
        <v>1400</v>
      </c>
      <c r="Y30" s="200">
        <v>300</v>
      </c>
      <c r="Z30" s="200">
        <v>200</v>
      </c>
      <c r="AA30" s="200">
        <v>100</v>
      </c>
      <c r="AB30" s="200">
        <v>100</v>
      </c>
      <c r="AC30" s="200">
        <v>200</v>
      </c>
      <c r="AD30" s="200">
        <v>400</v>
      </c>
      <c r="AE30" s="263"/>
      <c r="AF30" s="263"/>
      <c r="AG30" s="387">
        <v>200</v>
      </c>
      <c r="AH30" s="263">
        <f t="shared" si="10"/>
        <v>0</v>
      </c>
      <c r="AI30" s="263">
        <f t="shared" si="18"/>
        <v>0</v>
      </c>
      <c r="AJ30" s="263">
        <v>0</v>
      </c>
      <c r="AK30" s="263">
        <v>0</v>
      </c>
      <c r="AL30" s="263">
        <v>0</v>
      </c>
      <c r="AM30" s="263">
        <f t="shared" si="12"/>
        <v>2900</v>
      </c>
      <c r="AN30" s="263">
        <f t="shared" si="13"/>
        <v>0</v>
      </c>
      <c r="AO30" s="263">
        <f t="shared" si="16"/>
        <v>0</v>
      </c>
      <c r="AP30" s="263">
        <f t="shared" si="14"/>
        <v>0</v>
      </c>
      <c r="AQ30" s="263"/>
      <c r="AR30" s="263"/>
      <c r="AS30" s="263">
        <v>0</v>
      </c>
      <c r="AT30" s="263">
        <f t="shared" si="15"/>
        <v>0</v>
      </c>
      <c r="AU30" s="562">
        <f t="shared" si="4"/>
        <v>2900</v>
      </c>
      <c r="AV30" s="563"/>
      <c r="AW30" s="71" t="s">
        <v>72</v>
      </c>
    </row>
    <row r="31" s="399" customFormat="1" ht="23" customHeight="1" spans="1:49">
      <c r="A31" s="414">
        <f t="shared" si="9"/>
        <v>29</v>
      </c>
      <c r="B31" s="530" t="s">
        <v>2080</v>
      </c>
      <c r="C31" s="435" t="s">
        <v>2081</v>
      </c>
      <c r="D31" s="435" t="s">
        <v>1507</v>
      </c>
      <c r="E31" s="531" t="s">
        <v>53</v>
      </c>
      <c r="F31" s="526">
        <v>31</v>
      </c>
      <c r="G31" s="532">
        <v>0</v>
      </c>
      <c r="H31" s="532">
        <v>0</v>
      </c>
      <c r="I31" s="532">
        <v>0</v>
      </c>
      <c r="J31" s="532">
        <v>0</v>
      </c>
      <c r="K31" s="537">
        <v>0</v>
      </c>
      <c r="L31" s="532">
        <v>0</v>
      </c>
      <c r="M31" s="532">
        <v>0</v>
      </c>
      <c r="N31" s="532">
        <v>0</v>
      </c>
      <c r="O31" s="532">
        <v>0</v>
      </c>
      <c r="P31" s="532">
        <v>0</v>
      </c>
      <c r="Q31" s="239" t="s">
        <v>54</v>
      </c>
      <c r="R31" s="435">
        <v>0</v>
      </c>
      <c r="S31" s="435">
        <v>0</v>
      </c>
      <c r="T31" s="526">
        <v>0</v>
      </c>
      <c r="U31" s="553"/>
      <c r="V31" s="387">
        <v>200</v>
      </c>
      <c r="W31" s="555">
        <v>2500</v>
      </c>
      <c r="X31" s="263">
        <v>1300</v>
      </c>
      <c r="Y31" s="200">
        <v>200</v>
      </c>
      <c r="Z31" s="200">
        <v>200</v>
      </c>
      <c r="AA31" s="200">
        <v>100</v>
      </c>
      <c r="AB31" s="200">
        <v>100</v>
      </c>
      <c r="AC31" s="200">
        <v>200</v>
      </c>
      <c r="AD31" s="200">
        <v>400</v>
      </c>
      <c r="AE31" s="263"/>
      <c r="AF31" s="263"/>
      <c r="AG31" s="387">
        <v>200</v>
      </c>
      <c r="AH31" s="263">
        <f t="shared" si="10"/>
        <v>0</v>
      </c>
      <c r="AI31" s="263">
        <f t="shared" si="18"/>
        <v>0</v>
      </c>
      <c r="AJ31" s="263">
        <v>0</v>
      </c>
      <c r="AK31" s="263">
        <v>0</v>
      </c>
      <c r="AL31" s="263">
        <v>0</v>
      </c>
      <c r="AM31" s="263">
        <f t="shared" si="12"/>
        <v>2700</v>
      </c>
      <c r="AN31" s="263">
        <f t="shared" si="13"/>
        <v>0</v>
      </c>
      <c r="AO31" s="263">
        <f t="shared" si="16"/>
        <v>0</v>
      </c>
      <c r="AP31" s="263">
        <f t="shared" si="14"/>
        <v>0</v>
      </c>
      <c r="AQ31" s="263"/>
      <c r="AR31" s="263"/>
      <c r="AS31" s="263">
        <v>0</v>
      </c>
      <c r="AT31" s="263">
        <f t="shared" si="15"/>
        <v>0</v>
      </c>
      <c r="AU31" s="562">
        <f t="shared" si="4"/>
        <v>2700</v>
      </c>
      <c r="AV31" s="563"/>
      <c r="AW31" s="71" t="s">
        <v>72</v>
      </c>
    </row>
    <row r="32" s="399" customFormat="1" ht="54" customHeight="1" spans="1:49">
      <c r="A32" s="414">
        <f t="shared" si="9"/>
        <v>30</v>
      </c>
      <c r="B32" s="530" t="s">
        <v>2082</v>
      </c>
      <c r="C32" s="435" t="s">
        <v>2081</v>
      </c>
      <c r="D32" s="435" t="s">
        <v>1507</v>
      </c>
      <c r="E32" s="531" t="s">
        <v>53</v>
      </c>
      <c r="F32" s="526">
        <v>31</v>
      </c>
      <c r="G32" s="532">
        <v>0</v>
      </c>
      <c r="H32" s="532">
        <v>0</v>
      </c>
      <c r="I32" s="532">
        <v>2</v>
      </c>
      <c r="J32" s="532">
        <v>0</v>
      </c>
      <c r="K32" s="537">
        <v>0</v>
      </c>
      <c r="L32" s="537">
        <v>0</v>
      </c>
      <c r="M32" s="532">
        <v>0</v>
      </c>
      <c r="N32" s="537">
        <v>0</v>
      </c>
      <c r="O32" s="537">
        <v>0</v>
      </c>
      <c r="P32" s="537">
        <v>0</v>
      </c>
      <c r="Q32" s="239" t="s">
        <v>2083</v>
      </c>
      <c r="R32" s="435">
        <v>0</v>
      </c>
      <c r="S32" s="435">
        <v>0</v>
      </c>
      <c r="T32" s="526">
        <v>0</v>
      </c>
      <c r="U32" s="553"/>
      <c r="V32" s="387">
        <v>200</v>
      </c>
      <c r="W32" s="555">
        <v>2500</v>
      </c>
      <c r="X32" s="263">
        <v>1300</v>
      </c>
      <c r="Y32" s="200">
        <v>200</v>
      </c>
      <c r="Z32" s="200">
        <v>200</v>
      </c>
      <c r="AA32" s="200">
        <v>100</v>
      </c>
      <c r="AB32" s="200">
        <v>100</v>
      </c>
      <c r="AC32" s="200">
        <v>200</v>
      </c>
      <c r="AD32" s="200">
        <v>400</v>
      </c>
      <c r="AE32" s="263"/>
      <c r="AF32" s="263">
        <v>40</v>
      </c>
      <c r="AG32" s="387">
        <v>200</v>
      </c>
      <c r="AH32" s="263">
        <f t="shared" si="10"/>
        <v>0</v>
      </c>
      <c r="AI32" s="263">
        <f t="shared" si="18"/>
        <v>0</v>
      </c>
      <c r="AJ32" s="263">
        <v>0</v>
      </c>
      <c r="AK32" s="263">
        <v>0</v>
      </c>
      <c r="AL32" s="263">
        <v>0</v>
      </c>
      <c r="AM32" s="263">
        <f t="shared" si="12"/>
        <v>2740</v>
      </c>
      <c r="AN32" s="263">
        <f t="shared" si="13"/>
        <v>2</v>
      </c>
      <c r="AO32" s="263">
        <f t="shared" si="16"/>
        <v>161.290322580645</v>
      </c>
      <c r="AP32" s="263">
        <f t="shared" si="14"/>
        <v>0</v>
      </c>
      <c r="AQ32" s="263"/>
      <c r="AR32" s="263"/>
      <c r="AS32" s="263">
        <v>0</v>
      </c>
      <c r="AT32" s="263">
        <f t="shared" si="15"/>
        <v>161.290322580645</v>
      </c>
      <c r="AU32" s="562">
        <f t="shared" si="4"/>
        <v>2578.70967741935</v>
      </c>
      <c r="AV32" s="563"/>
      <c r="AW32" s="71" t="s">
        <v>2084</v>
      </c>
    </row>
    <row r="33" s="399" customFormat="1" ht="23" customHeight="1" spans="1:49">
      <c r="A33" s="414">
        <f t="shared" si="9"/>
        <v>31</v>
      </c>
      <c r="B33" s="530" t="s">
        <v>2085</v>
      </c>
      <c r="C33" s="435" t="s">
        <v>2081</v>
      </c>
      <c r="D33" s="435" t="s">
        <v>1507</v>
      </c>
      <c r="E33" s="531" t="s">
        <v>53</v>
      </c>
      <c r="F33" s="526">
        <v>31</v>
      </c>
      <c r="G33" s="532">
        <v>0</v>
      </c>
      <c r="H33" s="532">
        <v>0</v>
      </c>
      <c r="I33" s="532">
        <v>0</v>
      </c>
      <c r="J33" s="532">
        <v>0</v>
      </c>
      <c r="K33" s="537">
        <v>0</v>
      </c>
      <c r="L33" s="537">
        <v>0</v>
      </c>
      <c r="M33" s="532">
        <v>0</v>
      </c>
      <c r="N33" s="537">
        <v>0</v>
      </c>
      <c r="O33" s="537">
        <v>0</v>
      </c>
      <c r="P33" s="537">
        <v>0</v>
      </c>
      <c r="Q33" s="239" t="s">
        <v>2086</v>
      </c>
      <c r="R33" s="435">
        <v>0</v>
      </c>
      <c r="S33" s="435">
        <v>0</v>
      </c>
      <c r="T33" s="526">
        <v>0</v>
      </c>
      <c r="U33" s="556"/>
      <c r="V33" s="387">
        <v>200</v>
      </c>
      <c r="W33" s="555">
        <v>2500</v>
      </c>
      <c r="X33" s="263">
        <v>1300</v>
      </c>
      <c r="Y33" s="200">
        <v>200</v>
      </c>
      <c r="Z33" s="200">
        <v>200</v>
      </c>
      <c r="AA33" s="200">
        <v>100</v>
      </c>
      <c r="AB33" s="200">
        <v>100</v>
      </c>
      <c r="AC33" s="200">
        <v>200</v>
      </c>
      <c r="AD33" s="200">
        <v>400</v>
      </c>
      <c r="AE33" s="263"/>
      <c r="AF33" s="263">
        <v>60</v>
      </c>
      <c r="AG33" s="387">
        <v>200</v>
      </c>
      <c r="AH33" s="263">
        <f t="shared" si="10"/>
        <v>0</v>
      </c>
      <c r="AI33" s="263">
        <f t="shared" si="18"/>
        <v>0</v>
      </c>
      <c r="AJ33" s="263">
        <v>0</v>
      </c>
      <c r="AK33" s="263">
        <v>0</v>
      </c>
      <c r="AL33" s="263">
        <v>0</v>
      </c>
      <c r="AM33" s="263">
        <f t="shared" si="12"/>
        <v>2760</v>
      </c>
      <c r="AN33" s="263">
        <f t="shared" si="13"/>
        <v>0</v>
      </c>
      <c r="AO33" s="263">
        <f t="shared" si="16"/>
        <v>0</v>
      </c>
      <c r="AP33" s="263">
        <f t="shared" si="14"/>
        <v>0</v>
      </c>
      <c r="AQ33" s="263"/>
      <c r="AR33" s="263"/>
      <c r="AS33" s="263">
        <v>0</v>
      </c>
      <c r="AT33" s="263">
        <f t="shared" si="15"/>
        <v>0</v>
      </c>
      <c r="AU33" s="562">
        <f t="shared" si="4"/>
        <v>2760</v>
      </c>
      <c r="AV33" s="563"/>
      <c r="AW33" s="71" t="s">
        <v>2087</v>
      </c>
    </row>
    <row r="34" s="399" customFormat="1" ht="23" customHeight="1" spans="1:49">
      <c r="A34" s="414">
        <f t="shared" si="9"/>
        <v>32</v>
      </c>
      <c r="B34" s="530" t="s">
        <v>2088</v>
      </c>
      <c r="C34" s="435" t="s">
        <v>2081</v>
      </c>
      <c r="D34" s="435" t="s">
        <v>1507</v>
      </c>
      <c r="E34" s="531" t="s">
        <v>53</v>
      </c>
      <c r="F34" s="526">
        <v>31</v>
      </c>
      <c r="G34" s="532">
        <v>0</v>
      </c>
      <c r="H34" s="532">
        <v>0</v>
      </c>
      <c r="I34" s="532">
        <v>0</v>
      </c>
      <c r="J34" s="532">
        <v>0</v>
      </c>
      <c r="K34" s="537">
        <v>0</v>
      </c>
      <c r="L34" s="537">
        <v>0</v>
      </c>
      <c r="M34" s="532">
        <v>0</v>
      </c>
      <c r="N34" s="537">
        <v>0</v>
      </c>
      <c r="O34" s="537">
        <v>0</v>
      </c>
      <c r="P34" s="537">
        <v>0</v>
      </c>
      <c r="Q34" s="239" t="s">
        <v>2047</v>
      </c>
      <c r="R34" s="435">
        <v>0</v>
      </c>
      <c r="S34" s="435">
        <v>0</v>
      </c>
      <c r="T34" s="526">
        <v>0</v>
      </c>
      <c r="U34" s="553"/>
      <c r="V34" s="387">
        <v>200</v>
      </c>
      <c r="W34" s="555">
        <v>2500</v>
      </c>
      <c r="X34" s="263">
        <v>1300</v>
      </c>
      <c r="Y34" s="200">
        <v>200</v>
      </c>
      <c r="Z34" s="200">
        <v>200</v>
      </c>
      <c r="AA34" s="200">
        <v>100</v>
      </c>
      <c r="AB34" s="200">
        <v>100</v>
      </c>
      <c r="AC34" s="200">
        <v>200</v>
      </c>
      <c r="AD34" s="200">
        <v>400</v>
      </c>
      <c r="AE34" s="263"/>
      <c r="AF34" s="263">
        <v>100</v>
      </c>
      <c r="AG34" s="387">
        <v>200</v>
      </c>
      <c r="AH34" s="263">
        <f t="shared" si="10"/>
        <v>0</v>
      </c>
      <c r="AI34" s="263">
        <f t="shared" si="18"/>
        <v>0</v>
      </c>
      <c r="AJ34" s="263">
        <v>0</v>
      </c>
      <c r="AK34" s="263">
        <v>0</v>
      </c>
      <c r="AL34" s="263">
        <v>0</v>
      </c>
      <c r="AM34" s="263">
        <f t="shared" si="12"/>
        <v>2800</v>
      </c>
      <c r="AN34" s="263">
        <f t="shared" si="13"/>
        <v>0</v>
      </c>
      <c r="AO34" s="263">
        <f t="shared" si="16"/>
        <v>0</v>
      </c>
      <c r="AP34" s="263">
        <f t="shared" si="14"/>
        <v>0</v>
      </c>
      <c r="AQ34" s="263"/>
      <c r="AR34" s="263"/>
      <c r="AS34" s="263">
        <v>0</v>
      </c>
      <c r="AT34" s="263">
        <f t="shared" si="15"/>
        <v>0</v>
      </c>
      <c r="AU34" s="562">
        <f t="shared" si="4"/>
        <v>2800</v>
      </c>
      <c r="AV34" s="563"/>
      <c r="AW34" s="71" t="s">
        <v>2048</v>
      </c>
    </row>
    <row r="35" s="399" customFormat="1" ht="23" customHeight="1" spans="1:49">
      <c r="A35" s="414">
        <f t="shared" ref="A35:A57" si="19">ROW()-2</f>
        <v>33</v>
      </c>
      <c r="B35" s="530" t="s">
        <v>2089</v>
      </c>
      <c r="C35" s="435" t="s">
        <v>2090</v>
      </c>
      <c r="D35" s="435" t="s">
        <v>1507</v>
      </c>
      <c r="E35" s="531" t="s">
        <v>53</v>
      </c>
      <c r="F35" s="526">
        <v>31</v>
      </c>
      <c r="G35" s="532">
        <v>0</v>
      </c>
      <c r="H35" s="532">
        <v>0</v>
      </c>
      <c r="I35" s="532">
        <v>0</v>
      </c>
      <c r="J35" s="532">
        <v>0</v>
      </c>
      <c r="K35" s="537">
        <v>0</v>
      </c>
      <c r="L35" s="537">
        <v>0</v>
      </c>
      <c r="M35" s="532">
        <v>0</v>
      </c>
      <c r="N35" s="537">
        <v>0</v>
      </c>
      <c r="O35" s="537">
        <v>0</v>
      </c>
      <c r="P35" s="537">
        <v>0</v>
      </c>
      <c r="Q35" s="239" t="s">
        <v>54</v>
      </c>
      <c r="R35" s="435">
        <v>0</v>
      </c>
      <c r="S35" s="435">
        <v>0</v>
      </c>
      <c r="T35" s="526">
        <v>0</v>
      </c>
      <c r="U35" s="553"/>
      <c r="V35" s="387">
        <v>200</v>
      </c>
      <c r="W35" s="554">
        <v>1988</v>
      </c>
      <c r="X35" s="501">
        <v>1200</v>
      </c>
      <c r="Y35" s="122">
        <v>100</v>
      </c>
      <c r="Z35" s="122">
        <v>200</v>
      </c>
      <c r="AA35" s="122">
        <v>88</v>
      </c>
      <c r="AB35" s="200">
        <v>100</v>
      </c>
      <c r="AC35" s="200">
        <v>100</v>
      </c>
      <c r="AD35" s="200">
        <v>200</v>
      </c>
      <c r="AE35" s="263"/>
      <c r="AF35" s="263"/>
      <c r="AG35" s="387">
        <v>200</v>
      </c>
      <c r="AH35" s="263">
        <f t="shared" ref="AH35:AH57" si="20">L35</f>
        <v>0</v>
      </c>
      <c r="AI35" s="263">
        <f t="shared" ref="AI35:AI57" si="21">T35</f>
        <v>0</v>
      </c>
      <c r="AJ35" s="263">
        <v>0</v>
      </c>
      <c r="AK35" s="263">
        <v>0</v>
      </c>
      <c r="AL35" s="263">
        <v>0</v>
      </c>
      <c r="AM35" s="263">
        <f t="shared" ref="AM35:AM57" si="22">SUM(X35:AL35)</f>
        <v>2188</v>
      </c>
      <c r="AN35" s="263">
        <f t="shared" ref="AN35:AN57" si="23">H35+I35+K35/2</f>
        <v>0</v>
      </c>
      <c r="AO35" s="263">
        <f t="shared" ref="AO35:AO57" si="24">W35/F35*AN35</f>
        <v>0</v>
      </c>
      <c r="AP35" s="263">
        <f t="shared" ref="AP35:AP57" si="25">G35*2</f>
        <v>0</v>
      </c>
      <c r="AQ35" s="263"/>
      <c r="AR35" s="263"/>
      <c r="AS35" s="263">
        <v>0</v>
      </c>
      <c r="AT35" s="263">
        <f t="shared" ref="AT35:AT57" si="26">SUM(AO35:AS35)</f>
        <v>0</v>
      </c>
      <c r="AU35" s="562">
        <f t="shared" si="4"/>
        <v>2188</v>
      </c>
      <c r="AV35" s="563"/>
      <c r="AW35" s="71" t="s">
        <v>72</v>
      </c>
    </row>
    <row r="36" s="399" customFormat="1" ht="23" customHeight="1" spans="1:49">
      <c r="A36" s="414">
        <f t="shared" si="19"/>
        <v>34</v>
      </c>
      <c r="B36" s="530" t="s">
        <v>2091</v>
      </c>
      <c r="C36" s="435" t="s">
        <v>2092</v>
      </c>
      <c r="D36" s="435" t="s">
        <v>1507</v>
      </c>
      <c r="E36" s="531" t="s">
        <v>53</v>
      </c>
      <c r="F36" s="526">
        <v>31</v>
      </c>
      <c r="G36" s="532">
        <v>0</v>
      </c>
      <c r="H36" s="532">
        <v>0</v>
      </c>
      <c r="I36" s="532">
        <v>0</v>
      </c>
      <c r="J36" s="532">
        <v>0</v>
      </c>
      <c r="K36" s="537">
        <v>0</v>
      </c>
      <c r="L36" s="537">
        <v>0</v>
      </c>
      <c r="M36" s="532">
        <v>0</v>
      </c>
      <c r="N36" s="537">
        <v>0</v>
      </c>
      <c r="O36" s="537">
        <v>0</v>
      </c>
      <c r="P36" s="537">
        <v>0</v>
      </c>
      <c r="Q36" s="239" t="s">
        <v>54</v>
      </c>
      <c r="R36" s="435">
        <v>0</v>
      </c>
      <c r="S36" s="435">
        <v>0</v>
      </c>
      <c r="T36" s="526">
        <v>0</v>
      </c>
      <c r="U36" s="553"/>
      <c r="V36" s="387">
        <v>200</v>
      </c>
      <c r="W36" s="555">
        <v>2500</v>
      </c>
      <c r="X36" s="263">
        <v>1300</v>
      </c>
      <c r="Y36" s="200">
        <v>200</v>
      </c>
      <c r="Z36" s="200">
        <v>200</v>
      </c>
      <c r="AA36" s="200">
        <v>100</v>
      </c>
      <c r="AB36" s="200">
        <v>100</v>
      </c>
      <c r="AC36" s="200">
        <v>200</v>
      </c>
      <c r="AD36" s="200">
        <v>400</v>
      </c>
      <c r="AE36" s="263"/>
      <c r="AF36" s="263"/>
      <c r="AG36" s="387">
        <v>200</v>
      </c>
      <c r="AH36" s="263">
        <f t="shared" si="20"/>
        <v>0</v>
      </c>
      <c r="AI36" s="263">
        <f t="shared" si="21"/>
        <v>0</v>
      </c>
      <c r="AJ36" s="263">
        <v>0</v>
      </c>
      <c r="AK36" s="263">
        <v>0</v>
      </c>
      <c r="AL36" s="263">
        <v>0</v>
      </c>
      <c r="AM36" s="263">
        <f t="shared" si="22"/>
        <v>2700</v>
      </c>
      <c r="AN36" s="263">
        <f t="shared" si="23"/>
        <v>0</v>
      </c>
      <c r="AO36" s="263">
        <f t="shared" si="24"/>
        <v>0</v>
      </c>
      <c r="AP36" s="263">
        <f t="shared" si="25"/>
        <v>0</v>
      </c>
      <c r="AQ36" s="263"/>
      <c r="AR36" s="263"/>
      <c r="AS36" s="263">
        <v>0</v>
      </c>
      <c r="AT36" s="263">
        <f t="shared" si="26"/>
        <v>0</v>
      </c>
      <c r="AU36" s="562">
        <f t="shared" ref="AU36:AU57" si="27">AM36-AT36</f>
        <v>2700</v>
      </c>
      <c r="AV36" s="563"/>
      <c r="AW36" s="71" t="s">
        <v>72</v>
      </c>
    </row>
    <row r="37" s="399" customFormat="1" ht="23" customHeight="1" spans="1:49">
      <c r="A37" s="414">
        <f t="shared" si="19"/>
        <v>35</v>
      </c>
      <c r="B37" s="530" t="s">
        <v>2093</v>
      </c>
      <c r="C37" s="435" t="s">
        <v>2094</v>
      </c>
      <c r="D37" s="435" t="s">
        <v>1507</v>
      </c>
      <c r="E37" s="531" t="s">
        <v>53</v>
      </c>
      <c r="F37" s="526">
        <v>31</v>
      </c>
      <c r="G37" s="532">
        <v>0</v>
      </c>
      <c r="H37" s="532">
        <v>0</v>
      </c>
      <c r="I37" s="532">
        <v>0</v>
      </c>
      <c r="J37" s="532">
        <v>0</v>
      </c>
      <c r="K37" s="537">
        <v>0</v>
      </c>
      <c r="L37" s="537">
        <v>0</v>
      </c>
      <c r="M37" s="532">
        <v>0</v>
      </c>
      <c r="N37" s="537">
        <v>0</v>
      </c>
      <c r="O37" s="537">
        <v>0</v>
      </c>
      <c r="P37" s="537">
        <v>0</v>
      </c>
      <c r="Q37" s="239" t="s">
        <v>54</v>
      </c>
      <c r="R37" s="435">
        <v>0</v>
      </c>
      <c r="S37" s="435">
        <v>0</v>
      </c>
      <c r="T37" s="526">
        <v>0</v>
      </c>
      <c r="U37" s="553"/>
      <c r="V37" s="387">
        <v>200</v>
      </c>
      <c r="W37" s="555">
        <v>2615</v>
      </c>
      <c r="X37" s="263">
        <v>1400</v>
      </c>
      <c r="Y37" s="200">
        <v>200</v>
      </c>
      <c r="Z37" s="200">
        <v>200</v>
      </c>
      <c r="AA37" s="200">
        <v>100</v>
      </c>
      <c r="AB37" s="200">
        <v>100</v>
      </c>
      <c r="AC37" s="200">
        <v>200</v>
      </c>
      <c r="AD37" s="200">
        <v>415</v>
      </c>
      <c r="AE37" s="263"/>
      <c r="AF37" s="263"/>
      <c r="AG37" s="387">
        <v>200</v>
      </c>
      <c r="AH37" s="263">
        <f t="shared" si="20"/>
        <v>0</v>
      </c>
      <c r="AI37" s="263">
        <f t="shared" si="21"/>
        <v>0</v>
      </c>
      <c r="AJ37" s="263">
        <v>0</v>
      </c>
      <c r="AK37" s="263">
        <v>0</v>
      </c>
      <c r="AL37" s="263">
        <v>0</v>
      </c>
      <c r="AM37" s="263">
        <f t="shared" si="22"/>
        <v>2815</v>
      </c>
      <c r="AN37" s="263">
        <f t="shared" si="23"/>
        <v>0</v>
      </c>
      <c r="AO37" s="263">
        <f t="shared" si="24"/>
        <v>0</v>
      </c>
      <c r="AP37" s="263">
        <f t="shared" si="25"/>
        <v>0</v>
      </c>
      <c r="AQ37" s="263"/>
      <c r="AR37" s="263"/>
      <c r="AS37" s="263">
        <v>0</v>
      </c>
      <c r="AT37" s="263">
        <f t="shared" si="26"/>
        <v>0</v>
      </c>
      <c r="AU37" s="562">
        <f t="shared" si="27"/>
        <v>2815</v>
      </c>
      <c r="AV37" s="563"/>
      <c r="AW37" s="71" t="s">
        <v>72</v>
      </c>
    </row>
    <row r="38" s="399" customFormat="1" ht="23" customHeight="1" spans="1:49">
      <c r="A38" s="414">
        <f t="shared" si="19"/>
        <v>36</v>
      </c>
      <c r="B38" s="530" t="s">
        <v>2095</v>
      </c>
      <c r="C38" s="435" t="s">
        <v>2096</v>
      </c>
      <c r="D38" s="435" t="s">
        <v>1507</v>
      </c>
      <c r="E38" s="531" t="s">
        <v>53</v>
      </c>
      <c r="F38" s="526">
        <v>31</v>
      </c>
      <c r="G38" s="532">
        <v>0</v>
      </c>
      <c r="H38" s="532">
        <v>0</v>
      </c>
      <c r="I38" s="532">
        <v>0</v>
      </c>
      <c r="J38" s="532">
        <v>0</v>
      </c>
      <c r="K38" s="537">
        <v>0</v>
      </c>
      <c r="L38" s="537">
        <v>0</v>
      </c>
      <c r="M38" s="532">
        <v>0</v>
      </c>
      <c r="N38" s="537">
        <v>0</v>
      </c>
      <c r="O38" s="537">
        <v>0</v>
      </c>
      <c r="P38" s="537">
        <v>0</v>
      </c>
      <c r="Q38" s="239" t="s">
        <v>54</v>
      </c>
      <c r="R38" s="435">
        <v>0</v>
      </c>
      <c r="S38" s="435">
        <v>0</v>
      </c>
      <c r="T38" s="526">
        <v>0</v>
      </c>
      <c r="U38" s="553"/>
      <c r="V38" s="387">
        <v>200</v>
      </c>
      <c r="W38" s="557">
        <v>2115</v>
      </c>
      <c r="X38" s="263">
        <v>1300</v>
      </c>
      <c r="Y38" s="200">
        <v>300</v>
      </c>
      <c r="Z38" s="200">
        <v>300</v>
      </c>
      <c r="AA38" s="200">
        <v>15</v>
      </c>
      <c r="AB38" s="200">
        <v>0</v>
      </c>
      <c r="AC38" s="200">
        <v>0</v>
      </c>
      <c r="AD38" s="200">
        <v>200</v>
      </c>
      <c r="AE38" s="263"/>
      <c r="AF38" s="263"/>
      <c r="AG38" s="387">
        <v>200</v>
      </c>
      <c r="AH38" s="263">
        <f t="shared" si="20"/>
        <v>0</v>
      </c>
      <c r="AI38" s="263">
        <f t="shared" si="21"/>
        <v>0</v>
      </c>
      <c r="AJ38" s="263">
        <v>0</v>
      </c>
      <c r="AK38" s="263">
        <v>0</v>
      </c>
      <c r="AL38" s="263">
        <v>0</v>
      </c>
      <c r="AM38" s="263">
        <f t="shared" si="22"/>
        <v>2315</v>
      </c>
      <c r="AN38" s="263">
        <f t="shared" si="23"/>
        <v>0</v>
      </c>
      <c r="AO38" s="263">
        <f t="shared" si="24"/>
        <v>0</v>
      </c>
      <c r="AP38" s="263">
        <f t="shared" si="25"/>
        <v>0</v>
      </c>
      <c r="AQ38" s="263"/>
      <c r="AR38" s="263"/>
      <c r="AS38" s="263">
        <v>0</v>
      </c>
      <c r="AT38" s="263">
        <f t="shared" si="26"/>
        <v>0</v>
      </c>
      <c r="AU38" s="562">
        <f t="shared" si="27"/>
        <v>2315</v>
      </c>
      <c r="AV38" s="563"/>
      <c r="AW38" s="71" t="s">
        <v>72</v>
      </c>
    </row>
    <row r="39" s="399" customFormat="1" ht="23" customHeight="1" spans="1:49">
      <c r="A39" s="414">
        <f t="shared" si="19"/>
        <v>37</v>
      </c>
      <c r="B39" s="530" t="s">
        <v>2097</v>
      </c>
      <c r="C39" s="435" t="s">
        <v>2098</v>
      </c>
      <c r="D39" s="435" t="s">
        <v>1507</v>
      </c>
      <c r="E39" s="531" t="s">
        <v>53</v>
      </c>
      <c r="F39" s="526">
        <v>31</v>
      </c>
      <c r="G39" s="532">
        <v>0</v>
      </c>
      <c r="H39" s="532">
        <v>0</v>
      </c>
      <c r="I39" s="532">
        <v>0</v>
      </c>
      <c r="J39" s="532">
        <v>0</v>
      </c>
      <c r="K39" s="537">
        <v>0</v>
      </c>
      <c r="L39" s="537">
        <v>0</v>
      </c>
      <c r="M39" s="532">
        <v>0</v>
      </c>
      <c r="N39" s="537">
        <v>0</v>
      </c>
      <c r="O39" s="537">
        <v>0</v>
      </c>
      <c r="P39" s="537">
        <v>0</v>
      </c>
      <c r="Q39" s="239" t="s">
        <v>54</v>
      </c>
      <c r="R39" s="435">
        <v>0</v>
      </c>
      <c r="S39" s="435">
        <v>0</v>
      </c>
      <c r="T39" s="526">
        <v>0</v>
      </c>
      <c r="U39" s="553"/>
      <c r="V39" s="387">
        <v>200</v>
      </c>
      <c r="W39" s="557">
        <v>2115</v>
      </c>
      <c r="X39" s="263">
        <v>1300</v>
      </c>
      <c r="Y39" s="200">
        <v>300</v>
      </c>
      <c r="Z39" s="200">
        <v>300</v>
      </c>
      <c r="AA39" s="200">
        <v>15</v>
      </c>
      <c r="AB39" s="200">
        <v>0</v>
      </c>
      <c r="AC39" s="200">
        <v>0</v>
      </c>
      <c r="AD39" s="200">
        <v>200</v>
      </c>
      <c r="AE39" s="263"/>
      <c r="AF39" s="263"/>
      <c r="AG39" s="387">
        <v>200</v>
      </c>
      <c r="AH39" s="263">
        <f t="shared" si="20"/>
        <v>0</v>
      </c>
      <c r="AI39" s="263">
        <f t="shared" si="21"/>
        <v>0</v>
      </c>
      <c r="AJ39" s="263">
        <v>0</v>
      </c>
      <c r="AK39" s="263">
        <v>0</v>
      </c>
      <c r="AL39" s="263">
        <v>0</v>
      </c>
      <c r="AM39" s="263">
        <f t="shared" si="22"/>
        <v>2315</v>
      </c>
      <c r="AN39" s="263">
        <f t="shared" si="23"/>
        <v>0</v>
      </c>
      <c r="AO39" s="263">
        <f t="shared" si="24"/>
        <v>0</v>
      </c>
      <c r="AP39" s="263">
        <f t="shared" si="25"/>
        <v>0</v>
      </c>
      <c r="AQ39" s="263"/>
      <c r="AR39" s="263"/>
      <c r="AS39" s="263">
        <v>0</v>
      </c>
      <c r="AT39" s="263">
        <f t="shared" si="26"/>
        <v>0</v>
      </c>
      <c r="AU39" s="562">
        <f t="shared" si="27"/>
        <v>2315</v>
      </c>
      <c r="AV39" s="563"/>
      <c r="AW39" s="71" t="s">
        <v>72</v>
      </c>
    </row>
    <row r="40" s="399" customFormat="1" ht="23" customHeight="1" spans="1:49">
      <c r="A40" s="414">
        <f t="shared" si="19"/>
        <v>38</v>
      </c>
      <c r="B40" s="530" t="s">
        <v>2099</v>
      </c>
      <c r="C40" s="435" t="s">
        <v>2098</v>
      </c>
      <c r="D40" s="435" t="s">
        <v>1507</v>
      </c>
      <c r="E40" s="531" t="s">
        <v>53</v>
      </c>
      <c r="F40" s="526">
        <v>31</v>
      </c>
      <c r="G40" s="532">
        <v>0</v>
      </c>
      <c r="H40" s="532">
        <v>0</v>
      </c>
      <c r="I40" s="532">
        <v>0</v>
      </c>
      <c r="J40" s="532">
        <v>0</v>
      </c>
      <c r="K40" s="537">
        <v>0</v>
      </c>
      <c r="L40" s="537">
        <v>0</v>
      </c>
      <c r="M40" s="532">
        <v>0</v>
      </c>
      <c r="N40" s="537">
        <v>0</v>
      </c>
      <c r="O40" s="537">
        <v>0</v>
      </c>
      <c r="P40" s="537">
        <v>0</v>
      </c>
      <c r="Q40" s="239" t="s">
        <v>54</v>
      </c>
      <c r="R40" s="435">
        <v>0</v>
      </c>
      <c r="S40" s="435">
        <v>0</v>
      </c>
      <c r="T40" s="526">
        <v>0</v>
      </c>
      <c r="U40" s="553"/>
      <c r="V40" s="387">
        <v>200</v>
      </c>
      <c r="W40" s="554">
        <v>1988</v>
      </c>
      <c r="X40" s="501">
        <v>1200</v>
      </c>
      <c r="Y40" s="122">
        <v>100</v>
      </c>
      <c r="Z40" s="122">
        <v>200</v>
      </c>
      <c r="AA40" s="122">
        <v>88</v>
      </c>
      <c r="AB40" s="200">
        <v>100</v>
      </c>
      <c r="AC40" s="200">
        <v>100</v>
      </c>
      <c r="AD40" s="200">
        <v>200</v>
      </c>
      <c r="AE40" s="263"/>
      <c r="AF40" s="263"/>
      <c r="AG40" s="387">
        <v>200</v>
      </c>
      <c r="AH40" s="263">
        <f t="shared" si="20"/>
        <v>0</v>
      </c>
      <c r="AI40" s="263">
        <f t="shared" si="21"/>
        <v>0</v>
      </c>
      <c r="AJ40" s="263">
        <v>0</v>
      </c>
      <c r="AK40" s="263">
        <v>0</v>
      </c>
      <c r="AL40" s="263">
        <v>0</v>
      </c>
      <c r="AM40" s="263">
        <f t="shared" si="22"/>
        <v>2188</v>
      </c>
      <c r="AN40" s="263">
        <f t="shared" si="23"/>
        <v>0</v>
      </c>
      <c r="AO40" s="263">
        <f t="shared" si="24"/>
        <v>0</v>
      </c>
      <c r="AP40" s="263">
        <f t="shared" si="25"/>
        <v>0</v>
      </c>
      <c r="AQ40" s="263"/>
      <c r="AR40" s="263"/>
      <c r="AS40" s="263">
        <v>0</v>
      </c>
      <c r="AT40" s="263">
        <f t="shared" si="26"/>
        <v>0</v>
      </c>
      <c r="AU40" s="562">
        <f t="shared" si="27"/>
        <v>2188</v>
      </c>
      <c r="AV40" s="563"/>
      <c r="AW40" s="71" t="s">
        <v>72</v>
      </c>
    </row>
    <row r="41" s="399" customFormat="1" ht="23" customHeight="1" spans="1:49">
      <c r="A41" s="414">
        <f t="shared" si="19"/>
        <v>39</v>
      </c>
      <c r="B41" s="530" t="s">
        <v>2100</v>
      </c>
      <c r="C41" s="435" t="s">
        <v>2094</v>
      </c>
      <c r="D41" s="435" t="s">
        <v>1507</v>
      </c>
      <c r="E41" s="531" t="s">
        <v>53</v>
      </c>
      <c r="F41" s="526">
        <v>31</v>
      </c>
      <c r="G41" s="532">
        <v>0</v>
      </c>
      <c r="H41" s="532">
        <v>0</v>
      </c>
      <c r="I41" s="532">
        <v>0</v>
      </c>
      <c r="J41" s="532">
        <v>0</v>
      </c>
      <c r="K41" s="537">
        <v>0</v>
      </c>
      <c r="L41" s="537">
        <v>0</v>
      </c>
      <c r="M41" s="532">
        <v>0</v>
      </c>
      <c r="N41" s="537">
        <v>0</v>
      </c>
      <c r="O41" s="537">
        <v>0</v>
      </c>
      <c r="P41" s="537">
        <v>0</v>
      </c>
      <c r="Q41" s="239" t="s">
        <v>54</v>
      </c>
      <c r="R41" s="435">
        <v>0</v>
      </c>
      <c r="S41" s="435">
        <v>0</v>
      </c>
      <c r="T41" s="526">
        <v>0</v>
      </c>
      <c r="U41" s="553"/>
      <c r="V41" s="387">
        <v>200</v>
      </c>
      <c r="W41" s="557">
        <v>2615</v>
      </c>
      <c r="X41" s="263">
        <v>1500</v>
      </c>
      <c r="Y41" s="200">
        <v>300</v>
      </c>
      <c r="Z41" s="200">
        <v>300</v>
      </c>
      <c r="AA41" s="200">
        <v>115</v>
      </c>
      <c r="AB41" s="200">
        <v>100</v>
      </c>
      <c r="AC41" s="200">
        <v>100</v>
      </c>
      <c r="AD41" s="200">
        <v>200</v>
      </c>
      <c r="AE41" s="200"/>
      <c r="AF41" s="263"/>
      <c r="AG41" s="387">
        <v>200</v>
      </c>
      <c r="AH41" s="263">
        <f t="shared" si="20"/>
        <v>0</v>
      </c>
      <c r="AI41" s="263">
        <f t="shared" si="21"/>
        <v>0</v>
      </c>
      <c r="AJ41" s="263">
        <v>0</v>
      </c>
      <c r="AK41" s="263">
        <v>0</v>
      </c>
      <c r="AL41" s="263">
        <v>0</v>
      </c>
      <c r="AM41" s="263">
        <f t="shared" si="22"/>
        <v>2815</v>
      </c>
      <c r="AN41" s="263">
        <f t="shared" si="23"/>
        <v>0</v>
      </c>
      <c r="AO41" s="263">
        <f t="shared" si="24"/>
        <v>0</v>
      </c>
      <c r="AP41" s="263">
        <f t="shared" si="25"/>
        <v>0</v>
      </c>
      <c r="AQ41" s="263"/>
      <c r="AR41" s="263"/>
      <c r="AS41" s="263">
        <v>0</v>
      </c>
      <c r="AT41" s="263">
        <f t="shared" si="26"/>
        <v>0</v>
      </c>
      <c r="AU41" s="562">
        <f t="shared" si="27"/>
        <v>2815</v>
      </c>
      <c r="AV41" s="563"/>
      <c r="AW41" s="71" t="s">
        <v>72</v>
      </c>
    </row>
    <row r="42" s="399" customFormat="1" ht="23" customHeight="1" spans="1:49">
      <c r="A42" s="414">
        <f t="shared" si="19"/>
        <v>40</v>
      </c>
      <c r="B42" s="530" t="s">
        <v>2101</v>
      </c>
      <c r="C42" s="435" t="s">
        <v>2102</v>
      </c>
      <c r="D42" s="435" t="s">
        <v>1507</v>
      </c>
      <c r="E42" s="531" t="s">
        <v>53</v>
      </c>
      <c r="F42" s="526">
        <v>31</v>
      </c>
      <c r="G42" s="532">
        <v>0</v>
      </c>
      <c r="H42" s="532">
        <v>0</v>
      </c>
      <c r="I42" s="532">
        <v>0</v>
      </c>
      <c r="J42" s="532">
        <v>0</v>
      </c>
      <c r="K42" s="537">
        <v>0</v>
      </c>
      <c r="L42" s="537">
        <v>0</v>
      </c>
      <c r="M42" s="532">
        <v>0</v>
      </c>
      <c r="N42" s="537">
        <v>0</v>
      </c>
      <c r="O42" s="537">
        <v>0</v>
      </c>
      <c r="P42" s="537">
        <v>0</v>
      </c>
      <c r="Q42" s="239" t="s">
        <v>54</v>
      </c>
      <c r="R42" s="435">
        <v>0</v>
      </c>
      <c r="S42" s="435">
        <v>0</v>
      </c>
      <c r="T42" s="526">
        <v>0</v>
      </c>
      <c r="U42" s="553"/>
      <c r="V42" s="387">
        <v>200</v>
      </c>
      <c r="W42" s="554">
        <v>1988</v>
      </c>
      <c r="X42" s="501">
        <v>1200</v>
      </c>
      <c r="Y42" s="122">
        <v>100</v>
      </c>
      <c r="Z42" s="122">
        <v>200</v>
      </c>
      <c r="AA42" s="122">
        <v>88</v>
      </c>
      <c r="AB42" s="200">
        <v>100</v>
      </c>
      <c r="AC42" s="200">
        <v>100</v>
      </c>
      <c r="AD42" s="200">
        <v>200</v>
      </c>
      <c r="AE42" s="263"/>
      <c r="AF42" s="263"/>
      <c r="AG42" s="387">
        <v>200</v>
      </c>
      <c r="AH42" s="263">
        <f t="shared" si="20"/>
        <v>0</v>
      </c>
      <c r="AI42" s="263">
        <f t="shared" si="21"/>
        <v>0</v>
      </c>
      <c r="AJ42" s="263">
        <v>0</v>
      </c>
      <c r="AK42" s="263">
        <v>0</v>
      </c>
      <c r="AL42" s="263">
        <v>0</v>
      </c>
      <c r="AM42" s="263">
        <f t="shared" si="22"/>
        <v>2188</v>
      </c>
      <c r="AN42" s="263">
        <f t="shared" si="23"/>
        <v>0</v>
      </c>
      <c r="AO42" s="263">
        <f t="shared" si="24"/>
        <v>0</v>
      </c>
      <c r="AP42" s="263">
        <f t="shared" si="25"/>
        <v>0</v>
      </c>
      <c r="AQ42" s="263"/>
      <c r="AR42" s="263"/>
      <c r="AS42" s="263">
        <v>0</v>
      </c>
      <c r="AT42" s="263">
        <f t="shared" si="26"/>
        <v>0</v>
      </c>
      <c r="AU42" s="562">
        <f t="shared" si="27"/>
        <v>2188</v>
      </c>
      <c r="AV42" s="563"/>
      <c r="AW42" s="71" t="s">
        <v>72</v>
      </c>
    </row>
    <row r="43" s="399" customFormat="1" ht="23" customHeight="1" spans="1:49">
      <c r="A43" s="414">
        <f t="shared" si="19"/>
        <v>41</v>
      </c>
      <c r="B43" s="530" t="s">
        <v>2103</v>
      </c>
      <c r="C43" s="435" t="s">
        <v>2102</v>
      </c>
      <c r="D43" s="435" t="s">
        <v>1507</v>
      </c>
      <c r="E43" s="531" t="s">
        <v>53</v>
      </c>
      <c r="F43" s="526">
        <v>31</v>
      </c>
      <c r="G43" s="532">
        <v>0</v>
      </c>
      <c r="H43" s="532">
        <v>0</v>
      </c>
      <c r="I43" s="532">
        <v>0</v>
      </c>
      <c r="J43" s="532">
        <v>0</v>
      </c>
      <c r="K43" s="537">
        <v>0</v>
      </c>
      <c r="L43" s="537">
        <v>0</v>
      </c>
      <c r="M43" s="532">
        <v>0</v>
      </c>
      <c r="N43" s="537">
        <v>0</v>
      </c>
      <c r="O43" s="537">
        <v>0</v>
      </c>
      <c r="P43" s="537">
        <v>0</v>
      </c>
      <c r="Q43" s="239" t="s">
        <v>54</v>
      </c>
      <c r="R43" s="435">
        <v>0</v>
      </c>
      <c r="S43" s="435">
        <v>0</v>
      </c>
      <c r="T43" s="526">
        <v>0</v>
      </c>
      <c r="U43" s="553"/>
      <c r="V43" s="387">
        <v>200</v>
      </c>
      <c r="W43" s="554">
        <v>1988</v>
      </c>
      <c r="X43" s="501">
        <v>1200</v>
      </c>
      <c r="Y43" s="122">
        <v>100</v>
      </c>
      <c r="Z43" s="122">
        <v>200</v>
      </c>
      <c r="AA43" s="122">
        <v>88</v>
      </c>
      <c r="AB43" s="200">
        <v>100</v>
      </c>
      <c r="AC43" s="200">
        <v>100</v>
      </c>
      <c r="AD43" s="200">
        <v>200</v>
      </c>
      <c r="AE43" s="263"/>
      <c r="AF43" s="263"/>
      <c r="AG43" s="387">
        <v>200</v>
      </c>
      <c r="AH43" s="263">
        <f t="shared" si="20"/>
        <v>0</v>
      </c>
      <c r="AI43" s="263">
        <f t="shared" si="21"/>
        <v>0</v>
      </c>
      <c r="AJ43" s="263">
        <v>0</v>
      </c>
      <c r="AK43" s="263">
        <v>0</v>
      </c>
      <c r="AL43" s="263">
        <v>0</v>
      </c>
      <c r="AM43" s="263">
        <f t="shared" si="22"/>
        <v>2188</v>
      </c>
      <c r="AN43" s="263">
        <f t="shared" si="23"/>
        <v>0</v>
      </c>
      <c r="AO43" s="263">
        <f t="shared" si="24"/>
        <v>0</v>
      </c>
      <c r="AP43" s="263">
        <f t="shared" si="25"/>
        <v>0</v>
      </c>
      <c r="AQ43" s="263"/>
      <c r="AR43" s="263"/>
      <c r="AS43" s="263">
        <v>0</v>
      </c>
      <c r="AT43" s="263">
        <f t="shared" si="26"/>
        <v>0</v>
      </c>
      <c r="AU43" s="562">
        <f t="shared" si="27"/>
        <v>2188</v>
      </c>
      <c r="AV43" s="563"/>
      <c r="AW43" s="71" t="s">
        <v>72</v>
      </c>
    </row>
    <row r="44" s="399" customFormat="1" ht="23" customHeight="1" spans="1:49">
      <c r="A44" s="414">
        <f t="shared" si="19"/>
        <v>42</v>
      </c>
      <c r="B44" s="530" t="s">
        <v>2104</v>
      </c>
      <c r="C44" s="435" t="s">
        <v>2098</v>
      </c>
      <c r="D44" s="435" t="s">
        <v>1507</v>
      </c>
      <c r="E44" s="531" t="s">
        <v>53</v>
      </c>
      <c r="F44" s="526">
        <v>31</v>
      </c>
      <c r="G44" s="532">
        <v>0</v>
      </c>
      <c r="H44" s="532">
        <v>0</v>
      </c>
      <c r="I44" s="532">
        <v>0</v>
      </c>
      <c r="J44" s="532">
        <v>0</v>
      </c>
      <c r="K44" s="537">
        <v>0</v>
      </c>
      <c r="L44" s="537">
        <v>0</v>
      </c>
      <c r="M44" s="532">
        <v>0</v>
      </c>
      <c r="N44" s="537">
        <v>0</v>
      </c>
      <c r="O44" s="537">
        <v>0</v>
      </c>
      <c r="P44" s="537">
        <v>0</v>
      </c>
      <c r="Q44" s="239" t="s">
        <v>54</v>
      </c>
      <c r="R44" s="435">
        <v>0</v>
      </c>
      <c r="S44" s="435">
        <v>0</v>
      </c>
      <c r="T44" s="526">
        <v>0</v>
      </c>
      <c r="U44" s="553"/>
      <c r="V44" s="387">
        <v>200</v>
      </c>
      <c r="W44" s="554">
        <v>1988</v>
      </c>
      <c r="X44" s="501">
        <v>1200</v>
      </c>
      <c r="Y44" s="122">
        <v>100</v>
      </c>
      <c r="Z44" s="122">
        <v>200</v>
      </c>
      <c r="AA44" s="122">
        <v>88</v>
      </c>
      <c r="AB44" s="200">
        <v>100</v>
      </c>
      <c r="AC44" s="200">
        <v>100</v>
      </c>
      <c r="AD44" s="200">
        <v>200</v>
      </c>
      <c r="AE44" s="263"/>
      <c r="AF44" s="263"/>
      <c r="AG44" s="387">
        <v>200</v>
      </c>
      <c r="AH44" s="263">
        <f t="shared" si="20"/>
        <v>0</v>
      </c>
      <c r="AI44" s="263">
        <f t="shared" si="21"/>
        <v>0</v>
      </c>
      <c r="AJ44" s="263">
        <v>0</v>
      </c>
      <c r="AK44" s="263">
        <v>0</v>
      </c>
      <c r="AL44" s="263">
        <v>0</v>
      </c>
      <c r="AM44" s="263">
        <f t="shared" si="22"/>
        <v>2188</v>
      </c>
      <c r="AN44" s="263">
        <f t="shared" si="23"/>
        <v>0</v>
      </c>
      <c r="AO44" s="263">
        <f t="shared" si="24"/>
        <v>0</v>
      </c>
      <c r="AP44" s="263">
        <f t="shared" si="25"/>
        <v>0</v>
      </c>
      <c r="AQ44" s="263"/>
      <c r="AR44" s="263"/>
      <c r="AS44" s="263">
        <v>0</v>
      </c>
      <c r="AT44" s="263">
        <f t="shared" si="26"/>
        <v>0</v>
      </c>
      <c r="AU44" s="562">
        <f t="shared" si="27"/>
        <v>2188</v>
      </c>
      <c r="AV44" s="563"/>
      <c r="AW44" s="71" t="s">
        <v>72</v>
      </c>
    </row>
    <row r="45" s="399" customFormat="1" ht="23" customHeight="1" spans="1:49">
      <c r="A45" s="414">
        <f t="shared" si="19"/>
        <v>43</v>
      </c>
      <c r="B45" s="530" t="s">
        <v>2105</v>
      </c>
      <c r="C45" s="435" t="s">
        <v>2106</v>
      </c>
      <c r="D45" s="435" t="s">
        <v>1507</v>
      </c>
      <c r="E45" s="531" t="s">
        <v>53</v>
      </c>
      <c r="F45" s="526">
        <v>31</v>
      </c>
      <c r="G45" s="532">
        <v>0</v>
      </c>
      <c r="H45" s="532">
        <v>0</v>
      </c>
      <c r="I45" s="532">
        <v>0</v>
      </c>
      <c r="J45" s="532">
        <v>0</v>
      </c>
      <c r="K45" s="537">
        <v>0</v>
      </c>
      <c r="L45" s="537">
        <v>0</v>
      </c>
      <c r="M45" s="532">
        <v>0</v>
      </c>
      <c r="N45" s="537">
        <v>0</v>
      </c>
      <c r="O45" s="537">
        <v>0</v>
      </c>
      <c r="P45" s="537">
        <v>0</v>
      </c>
      <c r="Q45" s="239" t="s">
        <v>54</v>
      </c>
      <c r="R45" s="435">
        <v>0</v>
      </c>
      <c r="S45" s="435">
        <v>0</v>
      </c>
      <c r="T45" s="526">
        <v>0</v>
      </c>
      <c r="U45" s="553"/>
      <c r="V45" s="387">
        <v>200</v>
      </c>
      <c r="W45" s="554">
        <v>2685</v>
      </c>
      <c r="X45" s="263">
        <v>1400</v>
      </c>
      <c r="Y45" s="200">
        <v>300</v>
      </c>
      <c r="Z45" s="200">
        <v>250</v>
      </c>
      <c r="AA45" s="200">
        <v>100</v>
      </c>
      <c r="AB45" s="200">
        <v>100</v>
      </c>
      <c r="AC45" s="200">
        <v>200</v>
      </c>
      <c r="AD45" s="200">
        <v>335</v>
      </c>
      <c r="AE45" s="263"/>
      <c r="AF45" s="263"/>
      <c r="AG45" s="387">
        <v>200</v>
      </c>
      <c r="AH45" s="263">
        <f t="shared" si="20"/>
        <v>0</v>
      </c>
      <c r="AI45" s="263">
        <f t="shared" si="21"/>
        <v>0</v>
      </c>
      <c r="AJ45" s="263">
        <v>0</v>
      </c>
      <c r="AK45" s="263">
        <v>0</v>
      </c>
      <c r="AL45" s="263">
        <v>0</v>
      </c>
      <c r="AM45" s="263">
        <f t="shared" si="22"/>
        <v>2885</v>
      </c>
      <c r="AN45" s="263">
        <f t="shared" si="23"/>
        <v>0</v>
      </c>
      <c r="AO45" s="263">
        <f t="shared" si="24"/>
        <v>0</v>
      </c>
      <c r="AP45" s="263">
        <f t="shared" si="25"/>
        <v>0</v>
      </c>
      <c r="AQ45" s="263"/>
      <c r="AR45" s="263"/>
      <c r="AS45" s="263">
        <v>0</v>
      </c>
      <c r="AT45" s="263">
        <f t="shared" si="26"/>
        <v>0</v>
      </c>
      <c r="AU45" s="562">
        <f t="shared" si="27"/>
        <v>2885</v>
      </c>
      <c r="AV45" s="563"/>
      <c r="AW45" s="71" t="s">
        <v>72</v>
      </c>
    </row>
    <row r="46" s="399" customFormat="1" ht="23" customHeight="1" spans="1:49">
      <c r="A46" s="414">
        <f t="shared" si="19"/>
        <v>44</v>
      </c>
      <c r="B46" s="530" t="s">
        <v>2107</v>
      </c>
      <c r="C46" s="435" t="s">
        <v>2106</v>
      </c>
      <c r="D46" s="435" t="s">
        <v>1507</v>
      </c>
      <c r="E46" s="531" t="s">
        <v>53</v>
      </c>
      <c r="F46" s="526">
        <v>31</v>
      </c>
      <c r="G46" s="532">
        <v>0</v>
      </c>
      <c r="H46" s="532">
        <v>0</v>
      </c>
      <c r="I46" s="532">
        <v>0</v>
      </c>
      <c r="J46" s="532">
        <v>0</v>
      </c>
      <c r="K46" s="537">
        <v>0</v>
      </c>
      <c r="L46" s="537">
        <v>0</v>
      </c>
      <c r="M46" s="532">
        <v>0</v>
      </c>
      <c r="N46" s="537">
        <v>0</v>
      </c>
      <c r="O46" s="537">
        <v>0</v>
      </c>
      <c r="P46" s="537">
        <v>0</v>
      </c>
      <c r="Q46" s="239" t="s">
        <v>54</v>
      </c>
      <c r="R46" s="435">
        <v>0</v>
      </c>
      <c r="S46" s="435">
        <v>0</v>
      </c>
      <c r="T46" s="526">
        <v>0</v>
      </c>
      <c r="U46" s="553"/>
      <c r="V46" s="387">
        <v>200</v>
      </c>
      <c r="W46" s="554">
        <v>2685</v>
      </c>
      <c r="X46" s="263">
        <v>1400</v>
      </c>
      <c r="Y46" s="200">
        <v>300</v>
      </c>
      <c r="Z46" s="200">
        <v>250</v>
      </c>
      <c r="AA46" s="200">
        <v>100</v>
      </c>
      <c r="AB46" s="200">
        <v>100</v>
      </c>
      <c r="AC46" s="200">
        <v>200</v>
      </c>
      <c r="AD46" s="200">
        <v>335</v>
      </c>
      <c r="AE46" s="263"/>
      <c r="AF46" s="263"/>
      <c r="AG46" s="387">
        <v>200</v>
      </c>
      <c r="AH46" s="263">
        <f t="shared" si="20"/>
        <v>0</v>
      </c>
      <c r="AI46" s="263">
        <f t="shared" si="21"/>
        <v>0</v>
      </c>
      <c r="AJ46" s="263">
        <v>0</v>
      </c>
      <c r="AK46" s="263">
        <v>0</v>
      </c>
      <c r="AL46" s="263">
        <v>0</v>
      </c>
      <c r="AM46" s="263">
        <f t="shared" si="22"/>
        <v>2885</v>
      </c>
      <c r="AN46" s="263">
        <f t="shared" si="23"/>
        <v>0</v>
      </c>
      <c r="AO46" s="263">
        <f t="shared" si="24"/>
        <v>0</v>
      </c>
      <c r="AP46" s="263">
        <f t="shared" si="25"/>
        <v>0</v>
      </c>
      <c r="AQ46" s="263"/>
      <c r="AR46" s="263"/>
      <c r="AS46" s="263">
        <v>0</v>
      </c>
      <c r="AT46" s="263">
        <f t="shared" si="26"/>
        <v>0</v>
      </c>
      <c r="AU46" s="562">
        <f t="shared" si="27"/>
        <v>2885</v>
      </c>
      <c r="AV46" s="563"/>
      <c r="AW46" s="71" t="s">
        <v>72</v>
      </c>
    </row>
    <row r="47" s="399" customFormat="1" ht="23" customHeight="1" spans="1:49">
      <c r="A47" s="414">
        <f t="shared" si="19"/>
        <v>45</v>
      </c>
      <c r="B47" s="530" t="s">
        <v>2108</v>
      </c>
      <c r="C47" s="437" t="s">
        <v>2109</v>
      </c>
      <c r="D47" s="435" t="s">
        <v>1507</v>
      </c>
      <c r="E47" s="531" t="s">
        <v>53</v>
      </c>
      <c r="F47" s="526">
        <v>31</v>
      </c>
      <c r="G47" s="532">
        <v>0</v>
      </c>
      <c r="H47" s="532">
        <v>0</v>
      </c>
      <c r="I47" s="532">
        <v>0</v>
      </c>
      <c r="J47" s="532">
        <v>0</v>
      </c>
      <c r="K47" s="537">
        <v>0</v>
      </c>
      <c r="L47" s="537">
        <v>0</v>
      </c>
      <c r="M47" s="532">
        <v>0</v>
      </c>
      <c r="N47" s="537">
        <v>0</v>
      </c>
      <c r="O47" s="537">
        <v>0</v>
      </c>
      <c r="P47" s="537">
        <v>0</v>
      </c>
      <c r="Q47" s="239" t="s">
        <v>54</v>
      </c>
      <c r="R47" s="435">
        <v>0</v>
      </c>
      <c r="S47" s="435">
        <v>0</v>
      </c>
      <c r="T47" s="526">
        <v>0</v>
      </c>
      <c r="U47" s="553"/>
      <c r="V47" s="387">
        <v>200</v>
      </c>
      <c r="W47" s="554">
        <v>1300</v>
      </c>
      <c r="X47" s="501">
        <v>1000</v>
      </c>
      <c r="Y47" s="122">
        <v>100</v>
      </c>
      <c r="Z47" s="122">
        <v>100</v>
      </c>
      <c r="AA47" s="122">
        <v>0</v>
      </c>
      <c r="AB47" s="122">
        <v>0</v>
      </c>
      <c r="AC47" s="122">
        <v>0</v>
      </c>
      <c r="AD47" s="122">
        <v>100</v>
      </c>
      <c r="AE47" s="263"/>
      <c r="AF47" s="263"/>
      <c r="AG47" s="387">
        <v>200</v>
      </c>
      <c r="AH47" s="263">
        <f t="shared" si="20"/>
        <v>0</v>
      </c>
      <c r="AI47" s="263">
        <f t="shared" si="21"/>
        <v>0</v>
      </c>
      <c r="AJ47" s="263">
        <v>0</v>
      </c>
      <c r="AK47" s="263">
        <v>0</v>
      </c>
      <c r="AL47" s="263">
        <v>0</v>
      </c>
      <c r="AM47" s="263">
        <f t="shared" si="22"/>
        <v>1500</v>
      </c>
      <c r="AN47" s="263">
        <f t="shared" si="23"/>
        <v>0</v>
      </c>
      <c r="AO47" s="263">
        <f t="shared" si="24"/>
        <v>0</v>
      </c>
      <c r="AP47" s="263">
        <f t="shared" si="25"/>
        <v>0</v>
      </c>
      <c r="AQ47" s="263"/>
      <c r="AR47" s="263"/>
      <c r="AS47" s="263">
        <v>0</v>
      </c>
      <c r="AT47" s="263">
        <f t="shared" si="26"/>
        <v>0</v>
      </c>
      <c r="AU47" s="562">
        <f t="shared" si="27"/>
        <v>1500</v>
      </c>
      <c r="AV47" s="563"/>
      <c r="AW47" s="71" t="s">
        <v>72</v>
      </c>
    </row>
    <row r="48" s="399" customFormat="1" ht="23" customHeight="1" spans="1:49">
      <c r="A48" s="414">
        <f t="shared" si="19"/>
        <v>46</v>
      </c>
      <c r="B48" s="530" t="s">
        <v>2110</v>
      </c>
      <c r="C48" s="437" t="s">
        <v>2111</v>
      </c>
      <c r="D48" s="435" t="s">
        <v>1507</v>
      </c>
      <c r="E48" s="531" t="s">
        <v>53</v>
      </c>
      <c r="F48" s="526">
        <v>31</v>
      </c>
      <c r="G48" s="532">
        <v>0</v>
      </c>
      <c r="H48" s="532">
        <v>0</v>
      </c>
      <c r="I48" s="532">
        <v>0</v>
      </c>
      <c r="J48" s="532">
        <v>0</v>
      </c>
      <c r="K48" s="537">
        <v>0</v>
      </c>
      <c r="L48" s="537">
        <v>0</v>
      </c>
      <c r="M48" s="532">
        <v>0</v>
      </c>
      <c r="N48" s="537">
        <v>0</v>
      </c>
      <c r="O48" s="537">
        <v>0</v>
      </c>
      <c r="P48" s="537">
        <v>0</v>
      </c>
      <c r="Q48" s="239" t="s">
        <v>54</v>
      </c>
      <c r="R48" s="435">
        <v>0</v>
      </c>
      <c r="S48" s="435">
        <v>0</v>
      </c>
      <c r="T48" s="526">
        <v>0</v>
      </c>
      <c r="U48" s="553"/>
      <c r="V48" s="387">
        <v>200</v>
      </c>
      <c r="W48" s="558">
        <v>2050</v>
      </c>
      <c r="X48" s="154">
        <v>1200</v>
      </c>
      <c r="Y48" s="154">
        <v>200</v>
      </c>
      <c r="Z48" s="154">
        <v>300</v>
      </c>
      <c r="AA48" s="154">
        <v>50</v>
      </c>
      <c r="AB48" s="154">
        <v>0</v>
      </c>
      <c r="AC48" s="154">
        <v>0</v>
      </c>
      <c r="AD48" s="154">
        <v>300</v>
      </c>
      <c r="AE48" s="263"/>
      <c r="AF48" s="263"/>
      <c r="AG48" s="387">
        <v>200</v>
      </c>
      <c r="AH48" s="263">
        <f t="shared" si="20"/>
        <v>0</v>
      </c>
      <c r="AI48" s="263">
        <f t="shared" si="21"/>
        <v>0</v>
      </c>
      <c r="AJ48" s="263">
        <v>0</v>
      </c>
      <c r="AK48" s="263">
        <v>0</v>
      </c>
      <c r="AL48" s="263">
        <v>0</v>
      </c>
      <c r="AM48" s="263">
        <f t="shared" si="22"/>
        <v>2250</v>
      </c>
      <c r="AN48" s="263">
        <f t="shared" si="23"/>
        <v>0</v>
      </c>
      <c r="AO48" s="263">
        <f t="shared" si="24"/>
        <v>0</v>
      </c>
      <c r="AP48" s="263">
        <f t="shared" si="25"/>
        <v>0</v>
      </c>
      <c r="AQ48" s="263"/>
      <c r="AR48" s="263"/>
      <c r="AS48" s="263">
        <v>0</v>
      </c>
      <c r="AT48" s="263">
        <f t="shared" si="26"/>
        <v>0</v>
      </c>
      <c r="AU48" s="562">
        <f t="shared" si="27"/>
        <v>2250</v>
      </c>
      <c r="AV48" s="563"/>
      <c r="AW48" s="71" t="s">
        <v>72</v>
      </c>
    </row>
    <row r="49" s="399" customFormat="1" ht="23" customHeight="1" spans="1:49">
      <c r="A49" s="414">
        <f t="shared" si="19"/>
        <v>47</v>
      </c>
      <c r="B49" s="530" t="s">
        <v>2112</v>
      </c>
      <c r="C49" s="435" t="s">
        <v>2113</v>
      </c>
      <c r="D49" s="435" t="s">
        <v>1507</v>
      </c>
      <c r="E49" s="531" t="s">
        <v>53</v>
      </c>
      <c r="F49" s="526">
        <v>31</v>
      </c>
      <c r="G49" s="532">
        <v>0</v>
      </c>
      <c r="H49" s="532">
        <v>0</v>
      </c>
      <c r="I49" s="532">
        <v>0</v>
      </c>
      <c r="J49" s="532">
        <v>0</v>
      </c>
      <c r="K49" s="537">
        <v>0</v>
      </c>
      <c r="L49" s="537">
        <v>0</v>
      </c>
      <c r="M49" s="532">
        <v>0</v>
      </c>
      <c r="N49" s="537">
        <v>0</v>
      </c>
      <c r="O49" s="537">
        <v>0</v>
      </c>
      <c r="P49" s="537">
        <v>0</v>
      </c>
      <c r="Q49" s="239" t="s">
        <v>54</v>
      </c>
      <c r="R49" s="435">
        <v>0</v>
      </c>
      <c r="S49" s="435">
        <v>0</v>
      </c>
      <c r="T49" s="526">
        <v>0</v>
      </c>
      <c r="U49" s="553"/>
      <c r="V49" s="387">
        <v>200</v>
      </c>
      <c r="W49" s="557">
        <v>2425</v>
      </c>
      <c r="X49" s="263">
        <v>1300</v>
      </c>
      <c r="Y49" s="200">
        <v>300</v>
      </c>
      <c r="Z49" s="200">
        <v>300</v>
      </c>
      <c r="AA49" s="200">
        <v>125</v>
      </c>
      <c r="AB49" s="200">
        <v>100</v>
      </c>
      <c r="AC49" s="200">
        <v>100</v>
      </c>
      <c r="AD49" s="200">
        <v>200</v>
      </c>
      <c r="AE49" s="263"/>
      <c r="AF49" s="263"/>
      <c r="AG49" s="387">
        <v>200</v>
      </c>
      <c r="AH49" s="263">
        <f t="shared" si="20"/>
        <v>0</v>
      </c>
      <c r="AI49" s="263">
        <f t="shared" si="21"/>
        <v>0</v>
      </c>
      <c r="AJ49" s="263">
        <v>0</v>
      </c>
      <c r="AK49" s="263">
        <v>0</v>
      </c>
      <c r="AL49" s="263">
        <v>0</v>
      </c>
      <c r="AM49" s="263">
        <f t="shared" si="22"/>
        <v>2625</v>
      </c>
      <c r="AN49" s="263">
        <f t="shared" si="23"/>
        <v>0</v>
      </c>
      <c r="AO49" s="263">
        <f t="shared" si="24"/>
        <v>0</v>
      </c>
      <c r="AP49" s="263">
        <f t="shared" si="25"/>
        <v>0</v>
      </c>
      <c r="AQ49" s="263"/>
      <c r="AR49" s="263"/>
      <c r="AS49" s="263">
        <v>0</v>
      </c>
      <c r="AT49" s="263">
        <f t="shared" si="26"/>
        <v>0</v>
      </c>
      <c r="AU49" s="562">
        <f t="shared" si="27"/>
        <v>2625</v>
      </c>
      <c r="AV49" s="563"/>
      <c r="AW49" s="71" t="s">
        <v>72</v>
      </c>
    </row>
    <row r="50" s="399" customFormat="1" ht="23" customHeight="1" spans="1:49">
      <c r="A50" s="414">
        <f t="shared" si="19"/>
        <v>48</v>
      </c>
      <c r="B50" s="530" t="s">
        <v>2114</v>
      </c>
      <c r="C50" s="435" t="s">
        <v>2113</v>
      </c>
      <c r="D50" s="435" t="s">
        <v>1507</v>
      </c>
      <c r="E50" s="531" t="s">
        <v>53</v>
      </c>
      <c r="F50" s="526">
        <v>31</v>
      </c>
      <c r="G50" s="532">
        <v>0</v>
      </c>
      <c r="H50" s="532">
        <v>0</v>
      </c>
      <c r="I50" s="532">
        <v>0</v>
      </c>
      <c r="J50" s="532">
        <v>0</v>
      </c>
      <c r="K50" s="537">
        <v>0</v>
      </c>
      <c r="L50" s="537">
        <v>0</v>
      </c>
      <c r="M50" s="532">
        <v>0</v>
      </c>
      <c r="N50" s="537">
        <v>0</v>
      </c>
      <c r="O50" s="537">
        <v>0</v>
      </c>
      <c r="P50" s="537">
        <v>0</v>
      </c>
      <c r="Q50" s="239" t="s">
        <v>54</v>
      </c>
      <c r="R50" s="435">
        <v>0</v>
      </c>
      <c r="S50" s="435">
        <v>0</v>
      </c>
      <c r="T50" s="526">
        <v>0</v>
      </c>
      <c r="U50" s="553"/>
      <c r="V50" s="387">
        <v>200</v>
      </c>
      <c r="W50" s="557">
        <v>2425</v>
      </c>
      <c r="X50" s="263">
        <v>1300</v>
      </c>
      <c r="Y50" s="200">
        <v>300</v>
      </c>
      <c r="Z50" s="200">
        <v>300</v>
      </c>
      <c r="AA50" s="200">
        <v>125</v>
      </c>
      <c r="AB50" s="200">
        <v>100</v>
      </c>
      <c r="AC50" s="200">
        <v>100</v>
      </c>
      <c r="AD50" s="200">
        <v>200</v>
      </c>
      <c r="AE50" s="263"/>
      <c r="AF50" s="263"/>
      <c r="AG50" s="387">
        <v>200</v>
      </c>
      <c r="AH50" s="263">
        <f t="shared" si="20"/>
        <v>0</v>
      </c>
      <c r="AI50" s="263">
        <f t="shared" si="21"/>
        <v>0</v>
      </c>
      <c r="AJ50" s="263">
        <v>0</v>
      </c>
      <c r="AK50" s="263">
        <v>0</v>
      </c>
      <c r="AL50" s="263">
        <v>0</v>
      </c>
      <c r="AM50" s="263">
        <f t="shared" si="22"/>
        <v>2625</v>
      </c>
      <c r="AN50" s="263">
        <f t="shared" si="23"/>
        <v>0</v>
      </c>
      <c r="AO50" s="263">
        <f t="shared" si="24"/>
        <v>0</v>
      </c>
      <c r="AP50" s="263">
        <f t="shared" si="25"/>
        <v>0</v>
      </c>
      <c r="AQ50" s="263"/>
      <c r="AR50" s="263"/>
      <c r="AS50" s="263">
        <v>0</v>
      </c>
      <c r="AT50" s="263">
        <f t="shared" si="26"/>
        <v>0</v>
      </c>
      <c r="AU50" s="562">
        <f t="shared" si="27"/>
        <v>2625</v>
      </c>
      <c r="AV50" s="563"/>
      <c r="AW50" s="71" t="s">
        <v>72</v>
      </c>
    </row>
    <row r="51" s="399" customFormat="1" ht="23" customHeight="1" spans="1:49">
      <c r="A51" s="414">
        <f t="shared" si="19"/>
        <v>49</v>
      </c>
      <c r="B51" s="530" t="s">
        <v>2115</v>
      </c>
      <c r="C51" s="437" t="s">
        <v>2111</v>
      </c>
      <c r="D51" s="435" t="s">
        <v>1507</v>
      </c>
      <c r="E51" s="531" t="s">
        <v>53</v>
      </c>
      <c r="F51" s="526">
        <v>31</v>
      </c>
      <c r="G51" s="532">
        <v>0</v>
      </c>
      <c r="H51" s="532">
        <v>0</v>
      </c>
      <c r="I51" s="532">
        <v>0</v>
      </c>
      <c r="J51" s="532">
        <v>0</v>
      </c>
      <c r="K51" s="537">
        <v>0</v>
      </c>
      <c r="L51" s="537">
        <v>0</v>
      </c>
      <c r="M51" s="532">
        <v>0</v>
      </c>
      <c r="N51" s="537">
        <v>0</v>
      </c>
      <c r="O51" s="537">
        <v>0</v>
      </c>
      <c r="P51" s="537">
        <v>0</v>
      </c>
      <c r="Q51" s="239" t="s">
        <v>54</v>
      </c>
      <c r="R51" s="435">
        <v>0</v>
      </c>
      <c r="S51" s="435">
        <v>0</v>
      </c>
      <c r="T51" s="526">
        <v>0</v>
      </c>
      <c r="U51" s="553"/>
      <c r="V51" s="387">
        <v>200</v>
      </c>
      <c r="W51" s="558">
        <v>2050</v>
      </c>
      <c r="X51" s="154">
        <v>1200</v>
      </c>
      <c r="Y51" s="154">
        <v>200</v>
      </c>
      <c r="Z51" s="154">
        <v>300</v>
      </c>
      <c r="AA51" s="154">
        <v>50</v>
      </c>
      <c r="AB51" s="154">
        <v>0</v>
      </c>
      <c r="AC51" s="154">
        <v>0</v>
      </c>
      <c r="AD51" s="154">
        <v>300</v>
      </c>
      <c r="AE51" s="263"/>
      <c r="AF51" s="263"/>
      <c r="AG51" s="387">
        <v>200</v>
      </c>
      <c r="AH51" s="263">
        <f t="shared" si="20"/>
        <v>0</v>
      </c>
      <c r="AI51" s="263">
        <f t="shared" si="21"/>
        <v>0</v>
      </c>
      <c r="AJ51" s="263">
        <v>0</v>
      </c>
      <c r="AK51" s="263">
        <v>0</v>
      </c>
      <c r="AL51" s="263">
        <v>0</v>
      </c>
      <c r="AM51" s="263">
        <f t="shared" si="22"/>
        <v>2250</v>
      </c>
      <c r="AN51" s="263">
        <f t="shared" si="23"/>
        <v>0</v>
      </c>
      <c r="AO51" s="263">
        <f t="shared" si="24"/>
        <v>0</v>
      </c>
      <c r="AP51" s="263">
        <f t="shared" si="25"/>
        <v>0</v>
      </c>
      <c r="AQ51" s="263"/>
      <c r="AR51" s="263"/>
      <c r="AS51" s="263">
        <v>0</v>
      </c>
      <c r="AT51" s="263">
        <f t="shared" si="26"/>
        <v>0</v>
      </c>
      <c r="AU51" s="562">
        <f t="shared" si="27"/>
        <v>2250</v>
      </c>
      <c r="AV51" s="563"/>
      <c r="AW51" s="71" t="s">
        <v>72</v>
      </c>
    </row>
    <row r="52" s="399" customFormat="1" ht="23" customHeight="1" spans="1:49">
      <c r="A52" s="414">
        <f t="shared" si="19"/>
        <v>50</v>
      </c>
      <c r="B52" s="530" t="s">
        <v>2116</v>
      </c>
      <c r="C52" s="482" t="s">
        <v>2117</v>
      </c>
      <c r="D52" s="482" t="s">
        <v>1507</v>
      </c>
      <c r="E52" s="534" t="s">
        <v>53</v>
      </c>
      <c r="F52" s="526">
        <v>31</v>
      </c>
      <c r="G52" s="532">
        <v>0</v>
      </c>
      <c r="H52" s="535">
        <v>0</v>
      </c>
      <c r="I52" s="532">
        <v>0</v>
      </c>
      <c r="J52" s="535">
        <v>0</v>
      </c>
      <c r="K52" s="537">
        <v>0</v>
      </c>
      <c r="L52" s="538">
        <v>0</v>
      </c>
      <c r="M52" s="532">
        <v>0</v>
      </c>
      <c r="N52" s="538">
        <v>0</v>
      </c>
      <c r="O52" s="538">
        <v>0</v>
      </c>
      <c r="P52" s="538">
        <v>0</v>
      </c>
      <c r="Q52" s="239" t="s">
        <v>54</v>
      </c>
      <c r="R52" s="482">
        <v>0</v>
      </c>
      <c r="S52" s="482">
        <v>0</v>
      </c>
      <c r="T52" s="526">
        <v>0</v>
      </c>
      <c r="U52" s="553"/>
      <c r="V52" s="387">
        <v>200</v>
      </c>
      <c r="W52" s="558">
        <v>2050</v>
      </c>
      <c r="X52" s="154">
        <v>1200</v>
      </c>
      <c r="Y52" s="154">
        <v>200</v>
      </c>
      <c r="Z52" s="154">
        <v>300</v>
      </c>
      <c r="AA52" s="154">
        <v>50</v>
      </c>
      <c r="AB52" s="154">
        <v>0</v>
      </c>
      <c r="AC52" s="154">
        <v>0</v>
      </c>
      <c r="AD52" s="154">
        <v>300</v>
      </c>
      <c r="AE52" s="263"/>
      <c r="AF52" s="263"/>
      <c r="AG52" s="387">
        <v>200</v>
      </c>
      <c r="AH52" s="263">
        <f t="shared" si="20"/>
        <v>0</v>
      </c>
      <c r="AI52" s="263">
        <f t="shared" si="21"/>
        <v>0</v>
      </c>
      <c r="AJ52" s="263">
        <v>0</v>
      </c>
      <c r="AK52" s="263">
        <v>0</v>
      </c>
      <c r="AL52" s="263">
        <v>0</v>
      </c>
      <c r="AM52" s="263">
        <f t="shared" si="22"/>
        <v>2250</v>
      </c>
      <c r="AN52" s="263">
        <f t="shared" si="23"/>
        <v>0</v>
      </c>
      <c r="AO52" s="263">
        <f t="shared" si="24"/>
        <v>0</v>
      </c>
      <c r="AP52" s="263">
        <f t="shared" si="25"/>
        <v>0</v>
      </c>
      <c r="AQ52" s="263"/>
      <c r="AR52" s="263"/>
      <c r="AS52" s="263">
        <v>0</v>
      </c>
      <c r="AT52" s="263">
        <f t="shared" si="26"/>
        <v>0</v>
      </c>
      <c r="AU52" s="562">
        <f t="shared" si="27"/>
        <v>2250</v>
      </c>
      <c r="AV52" s="563"/>
      <c r="AW52" s="71" t="s">
        <v>72</v>
      </c>
    </row>
    <row r="53" s="399" customFormat="1" ht="23" customHeight="1" spans="1:49">
      <c r="A53" s="414">
        <f t="shared" si="19"/>
        <v>51</v>
      </c>
      <c r="B53" s="536" t="s">
        <v>2118</v>
      </c>
      <c r="C53" s="435" t="s">
        <v>2106</v>
      </c>
      <c r="D53" s="435" t="s">
        <v>2119</v>
      </c>
      <c r="E53" s="534" t="s">
        <v>53</v>
      </c>
      <c r="F53" s="526">
        <v>31</v>
      </c>
      <c r="G53" s="532">
        <v>0</v>
      </c>
      <c r="H53" s="537">
        <v>0</v>
      </c>
      <c r="I53" s="532">
        <v>0</v>
      </c>
      <c r="J53" s="537">
        <v>0</v>
      </c>
      <c r="K53" s="537">
        <v>0</v>
      </c>
      <c r="L53" s="537">
        <v>0</v>
      </c>
      <c r="M53" s="532">
        <v>0</v>
      </c>
      <c r="N53" s="537">
        <v>0</v>
      </c>
      <c r="O53" s="537">
        <v>0</v>
      </c>
      <c r="P53" s="537">
        <v>0</v>
      </c>
      <c r="Q53" s="239" t="s">
        <v>54</v>
      </c>
      <c r="R53" s="435">
        <v>0</v>
      </c>
      <c r="S53" s="435">
        <v>0</v>
      </c>
      <c r="T53" s="526">
        <v>0</v>
      </c>
      <c r="U53" s="553"/>
      <c r="V53" s="387">
        <v>200</v>
      </c>
      <c r="W53" s="554">
        <v>2685</v>
      </c>
      <c r="X53" s="263">
        <v>1400</v>
      </c>
      <c r="Y53" s="200">
        <v>300</v>
      </c>
      <c r="Z53" s="200">
        <v>250</v>
      </c>
      <c r="AA53" s="200">
        <v>100</v>
      </c>
      <c r="AB53" s="200">
        <v>100</v>
      </c>
      <c r="AC53" s="200">
        <v>200</v>
      </c>
      <c r="AD53" s="200">
        <v>335</v>
      </c>
      <c r="AE53" s="263"/>
      <c r="AF53" s="263"/>
      <c r="AG53" s="387">
        <v>200</v>
      </c>
      <c r="AH53" s="263">
        <f t="shared" si="20"/>
        <v>0</v>
      </c>
      <c r="AI53" s="263">
        <f t="shared" si="21"/>
        <v>0</v>
      </c>
      <c r="AJ53" s="263">
        <v>0</v>
      </c>
      <c r="AK53" s="263">
        <v>0</v>
      </c>
      <c r="AL53" s="263">
        <v>0</v>
      </c>
      <c r="AM53" s="263">
        <f t="shared" si="22"/>
        <v>2885</v>
      </c>
      <c r="AN53" s="263">
        <f t="shared" si="23"/>
        <v>0</v>
      </c>
      <c r="AO53" s="263">
        <f t="shared" si="24"/>
        <v>0</v>
      </c>
      <c r="AP53" s="263">
        <f t="shared" si="25"/>
        <v>0</v>
      </c>
      <c r="AQ53" s="263"/>
      <c r="AR53" s="263"/>
      <c r="AS53" s="263">
        <v>0</v>
      </c>
      <c r="AT53" s="263">
        <f t="shared" si="26"/>
        <v>0</v>
      </c>
      <c r="AU53" s="562">
        <f t="shared" si="27"/>
        <v>2885</v>
      </c>
      <c r="AV53" s="563"/>
      <c r="AW53" s="71" t="s">
        <v>72</v>
      </c>
    </row>
    <row r="54" s="399" customFormat="1" ht="23" customHeight="1" spans="1:49">
      <c r="A54" s="414">
        <f t="shared" si="19"/>
        <v>52</v>
      </c>
      <c r="B54" s="536" t="s">
        <v>2120</v>
      </c>
      <c r="C54" s="435" t="s">
        <v>2106</v>
      </c>
      <c r="D54" s="435" t="s">
        <v>2119</v>
      </c>
      <c r="E54" s="534" t="s">
        <v>53</v>
      </c>
      <c r="F54" s="526">
        <v>31</v>
      </c>
      <c r="G54" s="532">
        <v>0</v>
      </c>
      <c r="H54" s="537">
        <v>0</v>
      </c>
      <c r="I54" s="532">
        <v>0</v>
      </c>
      <c r="J54" s="537">
        <v>0</v>
      </c>
      <c r="K54" s="537">
        <v>0</v>
      </c>
      <c r="L54" s="537">
        <v>0</v>
      </c>
      <c r="M54" s="532">
        <v>0</v>
      </c>
      <c r="N54" s="537">
        <v>0</v>
      </c>
      <c r="O54" s="537">
        <v>0</v>
      </c>
      <c r="P54" s="537">
        <v>0</v>
      </c>
      <c r="Q54" s="239" t="s">
        <v>54</v>
      </c>
      <c r="R54" s="435">
        <v>0</v>
      </c>
      <c r="S54" s="435">
        <v>0</v>
      </c>
      <c r="T54" s="526">
        <v>0</v>
      </c>
      <c r="U54" s="553"/>
      <c r="V54" s="387">
        <v>200</v>
      </c>
      <c r="W54" s="554">
        <v>2685</v>
      </c>
      <c r="X54" s="263">
        <v>1400</v>
      </c>
      <c r="Y54" s="200">
        <v>300</v>
      </c>
      <c r="Z54" s="200">
        <v>250</v>
      </c>
      <c r="AA54" s="200">
        <v>100</v>
      </c>
      <c r="AB54" s="200">
        <v>100</v>
      </c>
      <c r="AC54" s="200">
        <v>200</v>
      </c>
      <c r="AD54" s="200">
        <v>335</v>
      </c>
      <c r="AE54" s="263"/>
      <c r="AF54" s="263"/>
      <c r="AG54" s="387">
        <v>200</v>
      </c>
      <c r="AH54" s="263">
        <f t="shared" si="20"/>
        <v>0</v>
      </c>
      <c r="AI54" s="263">
        <f t="shared" si="21"/>
        <v>0</v>
      </c>
      <c r="AJ54" s="263">
        <v>0</v>
      </c>
      <c r="AK54" s="263">
        <v>0</v>
      </c>
      <c r="AL54" s="263">
        <v>0</v>
      </c>
      <c r="AM54" s="263">
        <f t="shared" si="22"/>
        <v>2885</v>
      </c>
      <c r="AN54" s="263">
        <f t="shared" si="23"/>
        <v>0</v>
      </c>
      <c r="AO54" s="263">
        <f t="shared" si="24"/>
        <v>0</v>
      </c>
      <c r="AP54" s="263">
        <f t="shared" si="25"/>
        <v>0</v>
      </c>
      <c r="AQ54" s="263"/>
      <c r="AR54" s="263"/>
      <c r="AS54" s="263">
        <v>0</v>
      </c>
      <c r="AT54" s="263">
        <f t="shared" si="26"/>
        <v>0</v>
      </c>
      <c r="AU54" s="562">
        <f t="shared" si="27"/>
        <v>2885</v>
      </c>
      <c r="AV54" s="563"/>
      <c r="AW54" s="71" t="s">
        <v>72</v>
      </c>
    </row>
    <row r="55" s="399" customFormat="1" ht="23" customHeight="1" spans="1:49">
      <c r="A55" s="414">
        <f t="shared" si="19"/>
        <v>53</v>
      </c>
      <c r="B55" s="536" t="s">
        <v>2121</v>
      </c>
      <c r="C55" s="482" t="s">
        <v>2102</v>
      </c>
      <c r="D55" s="482" t="s">
        <v>2122</v>
      </c>
      <c r="E55" s="534" t="s">
        <v>53</v>
      </c>
      <c r="F55" s="526">
        <v>31</v>
      </c>
      <c r="G55" s="532">
        <v>0</v>
      </c>
      <c r="H55" s="538">
        <v>0</v>
      </c>
      <c r="I55" s="532">
        <v>0</v>
      </c>
      <c r="J55" s="538">
        <v>0</v>
      </c>
      <c r="K55" s="537">
        <v>0</v>
      </c>
      <c r="L55" s="538">
        <v>0</v>
      </c>
      <c r="M55" s="532">
        <v>0</v>
      </c>
      <c r="N55" s="538">
        <v>0</v>
      </c>
      <c r="O55" s="538">
        <v>0</v>
      </c>
      <c r="P55" s="538">
        <v>0</v>
      </c>
      <c r="Q55" s="239" t="s">
        <v>54</v>
      </c>
      <c r="R55" s="482">
        <v>0</v>
      </c>
      <c r="S55" s="482">
        <v>0</v>
      </c>
      <c r="T55" s="526">
        <v>0</v>
      </c>
      <c r="U55" s="553"/>
      <c r="V55" s="387">
        <v>200</v>
      </c>
      <c r="W55" s="554">
        <v>1988</v>
      </c>
      <c r="X55" s="501">
        <v>1200</v>
      </c>
      <c r="Y55" s="122">
        <v>100</v>
      </c>
      <c r="Z55" s="122">
        <v>200</v>
      </c>
      <c r="AA55" s="122">
        <v>88</v>
      </c>
      <c r="AB55" s="200">
        <v>100</v>
      </c>
      <c r="AC55" s="200">
        <v>100</v>
      </c>
      <c r="AD55" s="200">
        <v>200</v>
      </c>
      <c r="AE55" s="263"/>
      <c r="AF55" s="263"/>
      <c r="AG55" s="387">
        <v>200</v>
      </c>
      <c r="AH55" s="263">
        <f t="shared" si="20"/>
        <v>0</v>
      </c>
      <c r="AI55" s="263">
        <f t="shared" si="21"/>
        <v>0</v>
      </c>
      <c r="AJ55" s="263">
        <v>0</v>
      </c>
      <c r="AK55" s="263">
        <v>0</v>
      </c>
      <c r="AL55" s="263">
        <v>0</v>
      </c>
      <c r="AM55" s="263">
        <f t="shared" si="22"/>
        <v>2188</v>
      </c>
      <c r="AN55" s="263">
        <f t="shared" si="23"/>
        <v>0</v>
      </c>
      <c r="AO55" s="263">
        <f t="shared" si="24"/>
        <v>0</v>
      </c>
      <c r="AP55" s="263">
        <f t="shared" si="25"/>
        <v>0</v>
      </c>
      <c r="AQ55" s="263"/>
      <c r="AR55" s="263"/>
      <c r="AS55" s="263">
        <v>0</v>
      </c>
      <c r="AT55" s="263">
        <f t="shared" si="26"/>
        <v>0</v>
      </c>
      <c r="AU55" s="562">
        <f t="shared" si="27"/>
        <v>2188</v>
      </c>
      <c r="AV55" s="563"/>
      <c r="AW55" s="71" t="s">
        <v>72</v>
      </c>
    </row>
    <row r="56" s="399" customFormat="1" ht="45" customHeight="1" spans="1:49">
      <c r="A56" s="414">
        <f t="shared" si="19"/>
        <v>54</v>
      </c>
      <c r="B56" s="536" t="s">
        <v>2123</v>
      </c>
      <c r="C56" s="435" t="s">
        <v>2081</v>
      </c>
      <c r="D56" s="435" t="s">
        <v>1015</v>
      </c>
      <c r="E56" s="531" t="s">
        <v>53</v>
      </c>
      <c r="F56" s="526">
        <v>31</v>
      </c>
      <c r="G56" s="532">
        <v>0</v>
      </c>
      <c r="H56" s="532">
        <v>0</v>
      </c>
      <c r="I56" s="532">
        <v>0.5</v>
      </c>
      <c r="J56" s="532">
        <v>0</v>
      </c>
      <c r="K56" s="537">
        <v>0</v>
      </c>
      <c r="L56" s="532">
        <v>0</v>
      </c>
      <c r="M56" s="532">
        <v>0</v>
      </c>
      <c r="N56" s="532">
        <v>0</v>
      </c>
      <c r="O56" s="532">
        <v>0</v>
      </c>
      <c r="P56" s="532">
        <v>0</v>
      </c>
      <c r="Q56" s="239" t="s">
        <v>2124</v>
      </c>
      <c r="R56" s="435">
        <v>0</v>
      </c>
      <c r="S56" s="435">
        <v>0</v>
      </c>
      <c r="T56" s="526">
        <v>0</v>
      </c>
      <c r="U56" s="553"/>
      <c r="V56" s="387">
        <v>200</v>
      </c>
      <c r="W56" s="554">
        <v>2500</v>
      </c>
      <c r="X56" s="501">
        <v>1700</v>
      </c>
      <c r="Y56" s="502">
        <v>200</v>
      </c>
      <c r="Z56" s="502">
        <v>100</v>
      </c>
      <c r="AA56" s="502">
        <v>100</v>
      </c>
      <c r="AB56" s="502">
        <v>100</v>
      </c>
      <c r="AC56" s="502">
        <v>100</v>
      </c>
      <c r="AD56" s="502">
        <v>200</v>
      </c>
      <c r="AE56" s="263"/>
      <c r="AF56" s="263">
        <v>60</v>
      </c>
      <c r="AG56" s="387">
        <v>200</v>
      </c>
      <c r="AH56" s="263">
        <f t="shared" si="20"/>
        <v>0</v>
      </c>
      <c r="AI56" s="263">
        <f t="shared" si="21"/>
        <v>0</v>
      </c>
      <c r="AJ56" s="263">
        <v>0</v>
      </c>
      <c r="AK56" s="263">
        <v>0</v>
      </c>
      <c r="AL56" s="263">
        <v>0</v>
      </c>
      <c r="AM56" s="263">
        <f t="shared" si="22"/>
        <v>2760</v>
      </c>
      <c r="AN56" s="263">
        <f t="shared" si="23"/>
        <v>0.5</v>
      </c>
      <c r="AO56" s="263">
        <f t="shared" si="24"/>
        <v>40.3225806451613</v>
      </c>
      <c r="AP56" s="263">
        <f t="shared" si="25"/>
        <v>0</v>
      </c>
      <c r="AQ56" s="263"/>
      <c r="AR56" s="263"/>
      <c r="AS56" s="263">
        <v>0</v>
      </c>
      <c r="AT56" s="263">
        <f t="shared" si="26"/>
        <v>40.3225806451613</v>
      </c>
      <c r="AU56" s="562">
        <f t="shared" si="27"/>
        <v>2719.67741935484</v>
      </c>
      <c r="AV56" s="563"/>
      <c r="AW56" s="71" t="s">
        <v>2125</v>
      </c>
    </row>
    <row r="57" s="400" customFormat="1" ht="75" customHeight="1" spans="1:49">
      <c r="A57" s="414">
        <f t="shared" si="19"/>
        <v>55</v>
      </c>
      <c r="B57" s="539" t="s">
        <v>2126</v>
      </c>
      <c r="C57" s="435" t="s">
        <v>2046</v>
      </c>
      <c r="D57" s="435" t="s">
        <v>2127</v>
      </c>
      <c r="E57" s="540" t="s">
        <v>228</v>
      </c>
      <c r="F57" s="435">
        <v>12</v>
      </c>
      <c r="G57" s="532">
        <v>0</v>
      </c>
      <c r="H57" s="532">
        <v>0</v>
      </c>
      <c r="I57" s="537">
        <v>0</v>
      </c>
      <c r="J57" s="532">
        <v>8</v>
      </c>
      <c r="K57" s="532">
        <v>0</v>
      </c>
      <c r="L57" s="532">
        <v>0</v>
      </c>
      <c r="M57" s="532">
        <v>0</v>
      </c>
      <c r="N57" s="532">
        <v>0</v>
      </c>
      <c r="O57" s="532">
        <v>0</v>
      </c>
      <c r="P57" s="532">
        <v>0</v>
      </c>
      <c r="Q57" s="559" t="s">
        <v>2128</v>
      </c>
      <c r="R57" s="435">
        <v>0</v>
      </c>
      <c r="S57" s="435">
        <v>0</v>
      </c>
      <c r="T57" s="526">
        <v>0</v>
      </c>
      <c r="U57" s="552"/>
      <c r="V57" s="387"/>
      <c r="W57" s="554">
        <v>2300</v>
      </c>
      <c r="X57" s="560">
        <f>(W57/31*12)</f>
        <v>890.322580645161</v>
      </c>
      <c r="Y57" s="560">
        <v>0</v>
      </c>
      <c r="Z57" s="560">
        <v>0</v>
      </c>
      <c r="AA57" s="560">
        <v>0</v>
      </c>
      <c r="AB57" s="560">
        <v>0</v>
      </c>
      <c r="AC57" s="560">
        <v>0</v>
      </c>
      <c r="AD57" s="560">
        <v>0</v>
      </c>
      <c r="AE57" s="560"/>
      <c r="AF57" s="560"/>
      <c r="AG57" s="387"/>
      <c r="AH57" s="263">
        <f t="shared" si="20"/>
        <v>0</v>
      </c>
      <c r="AI57" s="263">
        <f t="shared" si="21"/>
        <v>0</v>
      </c>
      <c r="AJ57" s="560">
        <v>0</v>
      </c>
      <c r="AK57" s="560">
        <v>0</v>
      </c>
      <c r="AL57" s="560">
        <v>0</v>
      </c>
      <c r="AM57" s="263">
        <f t="shared" si="22"/>
        <v>890.322580645161</v>
      </c>
      <c r="AN57" s="263">
        <f t="shared" si="23"/>
        <v>0</v>
      </c>
      <c r="AO57" s="263">
        <f t="shared" si="24"/>
        <v>0</v>
      </c>
      <c r="AP57" s="263">
        <f t="shared" si="25"/>
        <v>0</v>
      </c>
      <c r="AQ57" s="560"/>
      <c r="AR57" s="560"/>
      <c r="AS57" s="560">
        <v>0</v>
      </c>
      <c r="AT57" s="263">
        <f t="shared" si="26"/>
        <v>0</v>
      </c>
      <c r="AU57" s="562">
        <f t="shared" si="27"/>
        <v>890.322580645161</v>
      </c>
      <c r="AV57" s="564"/>
      <c r="AW57" s="541" t="s">
        <v>2129</v>
      </c>
    </row>
    <row r="58" s="400" customFormat="1" ht="27" customHeight="1" spans="1:49">
      <c r="A58" s="110"/>
      <c r="B58" s="200" t="s">
        <v>37</v>
      </c>
      <c r="C58" s="541"/>
      <c r="D58" s="542"/>
      <c r="E58" s="542"/>
      <c r="F58" s="542"/>
      <c r="G58" s="542"/>
      <c r="H58" s="542"/>
      <c r="I58" s="542"/>
      <c r="J58" s="542"/>
      <c r="K58" s="542"/>
      <c r="L58" s="542"/>
      <c r="M58" s="542"/>
      <c r="N58" s="542"/>
      <c r="O58" s="542"/>
      <c r="P58" s="542"/>
      <c r="Q58" s="542"/>
      <c r="R58" s="542"/>
      <c r="S58" s="542"/>
      <c r="T58" s="542"/>
      <c r="U58" s="541"/>
      <c r="V58" s="561"/>
      <c r="W58" s="561">
        <f t="shared" ref="W58:AU58" si="28">SUM(W3:W57)</f>
        <v>138633</v>
      </c>
      <c r="X58" s="561">
        <f t="shared" si="28"/>
        <v>71925.8064516129</v>
      </c>
      <c r="Y58" s="561">
        <f t="shared" si="28"/>
        <v>16800</v>
      </c>
      <c r="Z58" s="561">
        <f t="shared" si="28"/>
        <v>12500</v>
      </c>
      <c r="AA58" s="561">
        <f t="shared" si="28"/>
        <v>6173</v>
      </c>
      <c r="AB58" s="561">
        <f t="shared" si="28"/>
        <v>5700</v>
      </c>
      <c r="AC58" s="561">
        <f t="shared" si="28"/>
        <v>6200</v>
      </c>
      <c r="AD58" s="561">
        <f t="shared" si="28"/>
        <v>14660</v>
      </c>
      <c r="AE58" s="561">
        <f t="shared" si="28"/>
        <v>11</v>
      </c>
      <c r="AF58" s="561">
        <f t="shared" si="28"/>
        <v>2815</v>
      </c>
      <c r="AG58" s="561">
        <f t="shared" si="28"/>
        <v>10200</v>
      </c>
      <c r="AH58" s="561">
        <f t="shared" si="28"/>
        <v>0</v>
      </c>
      <c r="AI58" s="561">
        <f t="shared" si="28"/>
        <v>1188</v>
      </c>
      <c r="AJ58" s="561">
        <f t="shared" si="28"/>
        <v>300</v>
      </c>
      <c r="AK58" s="561">
        <f t="shared" si="28"/>
        <v>0</v>
      </c>
      <c r="AL58" s="561">
        <f t="shared" si="28"/>
        <v>100</v>
      </c>
      <c r="AM58" s="561">
        <f t="shared" si="28"/>
        <v>148572.806451613</v>
      </c>
      <c r="AN58" s="561">
        <f t="shared" si="28"/>
        <v>33.5</v>
      </c>
      <c r="AO58" s="561">
        <f t="shared" si="28"/>
        <v>2501.61290322581</v>
      </c>
      <c r="AP58" s="561">
        <f t="shared" si="28"/>
        <v>0</v>
      </c>
      <c r="AQ58" s="561">
        <f t="shared" si="28"/>
        <v>800</v>
      </c>
      <c r="AR58" s="561">
        <f t="shared" si="28"/>
        <v>7.33</v>
      </c>
      <c r="AS58" s="561">
        <f t="shared" si="28"/>
        <v>998.52</v>
      </c>
      <c r="AT58" s="561">
        <f t="shared" si="28"/>
        <v>4307.46290322581</v>
      </c>
      <c r="AU58" s="561">
        <f t="shared" si="28"/>
        <v>144265.343548387</v>
      </c>
      <c r="AV58" s="564"/>
      <c r="AW58" s="541"/>
    </row>
  </sheetData>
  <mergeCells count="2">
    <mergeCell ref="W1:AW1"/>
    <mergeCell ref="I2:J2"/>
  </mergeCells>
  <conditionalFormatting sqref="B3:B4">
    <cfRule type="duplicateValues" dxfId="0" priority="20"/>
  </conditionalFormatting>
  <pageMargins left="0.75" right="0.75" top="0.236111111111111" bottom="0.156944444444444" header="0.196527777777778" footer="0.118055555555556"/>
  <pageSetup paperSize="9" scale="60" fitToHeight="0" orientation="landscape"/>
  <headerFooter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Y64"/>
  <sheetViews>
    <sheetView zoomScale="80" zoomScaleNormal="80" topLeftCell="B46" workbookViewId="0">
      <selection activeCell="B55" sqref="B55"/>
    </sheetView>
  </sheetViews>
  <sheetFormatPr defaultColWidth="9" defaultRowHeight="14.25"/>
  <cols>
    <col min="1" max="1" width="3.88333333333333" style="399" hidden="1" customWidth="1"/>
    <col min="2" max="2" width="9.38333333333333" style="399" customWidth="1"/>
    <col min="3" max="4" width="10.25" style="399" customWidth="1"/>
    <col min="5" max="5" width="12.125" style="399" customWidth="1"/>
    <col min="6" max="6" width="6.63333333333333" style="401" customWidth="1"/>
    <col min="7" max="15" width="3.88333333333333" style="401" customWidth="1"/>
    <col min="16" max="16" width="5.5" style="401" customWidth="1"/>
    <col min="17" max="17" width="6.13333333333333" style="399" customWidth="1"/>
    <col min="18" max="18" width="25.375" style="399" customWidth="1"/>
    <col min="19" max="19" width="4.88333333333333" style="399" customWidth="1"/>
    <col min="20" max="20" width="6.63333333333333" style="399" customWidth="1"/>
    <col min="21" max="21" width="6.5" style="399" customWidth="1"/>
    <col min="22" max="22" width="20.125" style="401" customWidth="1"/>
    <col min="23" max="24" width="10.5" style="402" customWidth="1"/>
    <col min="25" max="25" width="8" style="403" customWidth="1"/>
    <col min="26" max="31" width="6.46666666666667" style="403" customWidth="1"/>
    <col min="32" max="32" width="6.88333333333333" style="404" customWidth="1"/>
    <col min="33" max="33" width="6.5" style="404" customWidth="1"/>
    <col min="34" max="34" width="7.25" style="403" customWidth="1"/>
    <col min="35" max="35" width="4.75" style="403" customWidth="1"/>
    <col min="36" max="38" width="6.25" style="404" customWidth="1"/>
    <col min="39" max="39" width="6.63333333333333" style="403" customWidth="1"/>
    <col min="40" max="40" width="10.25" style="403" customWidth="1"/>
    <col min="41" max="41" width="6.88333333333333" style="403" customWidth="1"/>
    <col min="42" max="42" width="5.5" style="403" customWidth="1"/>
    <col min="43" max="43" width="6.88333333333333" style="403" customWidth="1"/>
    <col min="44" max="44" width="5.13333333333333" style="403" customWidth="1"/>
    <col min="45" max="45" width="5.63333333333333" style="403" customWidth="1"/>
    <col min="46" max="47" width="7.63333333333333" style="403" customWidth="1"/>
    <col min="48" max="48" width="10.3833333333333" style="403" customWidth="1"/>
    <col min="49" max="49" width="8.75" style="405" customWidth="1"/>
    <col min="50" max="50" width="30.3833333333333" style="406" customWidth="1"/>
    <col min="51" max="51" width="14.25" style="399" customWidth="1"/>
    <col min="52" max="16366" width="9" style="399"/>
  </cols>
  <sheetData>
    <row r="1" s="399" customFormat="1" ht="39" customHeight="1" spans="1:50">
      <c r="A1" s="407"/>
      <c r="B1" s="408"/>
      <c r="C1" s="408"/>
      <c r="D1" s="408"/>
      <c r="E1" s="408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09"/>
      <c r="Q1" s="408"/>
      <c r="R1" s="408"/>
      <c r="S1" s="408"/>
      <c r="T1" s="462"/>
      <c r="U1" s="462"/>
      <c r="V1" s="463"/>
      <c r="W1" s="464"/>
      <c r="X1" s="465" t="s">
        <v>2130</v>
      </c>
      <c r="Y1" s="495"/>
      <c r="Z1" s="495"/>
      <c r="AA1" s="495"/>
      <c r="AB1" s="495"/>
      <c r="AC1" s="495"/>
      <c r="AD1" s="495"/>
      <c r="AE1" s="495"/>
      <c r="AF1" s="495"/>
      <c r="AG1" s="495"/>
      <c r="AH1" s="495"/>
      <c r="AI1" s="495"/>
      <c r="AJ1" s="495"/>
      <c r="AK1" s="495"/>
      <c r="AL1" s="495"/>
      <c r="AM1" s="495"/>
      <c r="AN1" s="495"/>
      <c r="AO1" s="495"/>
      <c r="AP1" s="495"/>
      <c r="AQ1" s="495"/>
      <c r="AR1" s="495"/>
      <c r="AS1" s="495"/>
      <c r="AT1" s="495"/>
      <c r="AU1" s="495"/>
      <c r="AV1" s="495"/>
      <c r="AW1" s="507"/>
      <c r="AX1" s="508"/>
    </row>
    <row r="2" s="399" customFormat="1" ht="36" customHeight="1" spans="1:50">
      <c r="A2" s="410" t="s">
        <v>0</v>
      </c>
      <c r="B2" s="411" t="s">
        <v>1</v>
      </c>
      <c r="C2" s="412"/>
      <c r="D2" s="412" t="s">
        <v>272</v>
      </c>
      <c r="E2" s="413" t="s">
        <v>3</v>
      </c>
      <c r="F2" s="413" t="s">
        <v>273</v>
      </c>
      <c r="G2" s="410" t="s">
        <v>385</v>
      </c>
      <c r="H2" s="306" t="s">
        <v>40</v>
      </c>
      <c r="I2" s="306" t="s">
        <v>688</v>
      </c>
      <c r="J2" s="306" t="s">
        <v>7</v>
      </c>
      <c r="K2" s="306"/>
      <c r="L2" s="306" t="s">
        <v>689</v>
      </c>
      <c r="M2" s="306" t="s">
        <v>690</v>
      </c>
      <c r="N2" s="306" t="s">
        <v>691</v>
      </c>
      <c r="O2" s="306" t="s">
        <v>692</v>
      </c>
      <c r="P2" s="306" t="s">
        <v>693</v>
      </c>
      <c r="Q2" s="306" t="s">
        <v>694</v>
      </c>
      <c r="R2" s="411" t="s">
        <v>14</v>
      </c>
      <c r="S2" s="306" t="s">
        <v>15</v>
      </c>
      <c r="T2" s="306" t="s">
        <v>695</v>
      </c>
      <c r="U2" s="306" t="s">
        <v>17</v>
      </c>
      <c r="V2" s="370" t="s">
        <v>18</v>
      </c>
      <c r="W2" s="220" t="s">
        <v>21</v>
      </c>
      <c r="X2" s="220" t="s">
        <v>22</v>
      </c>
      <c r="Y2" s="496" t="s">
        <v>23</v>
      </c>
      <c r="Z2" s="496" t="s">
        <v>24</v>
      </c>
      <c r="AA2" s="496" t="s">
        <v>25</v>
      </c>
      <c r="AB2" s="496" t="s">
        <v>26</v>
      </c>
      <c r="AC2" s="496" t="s">
        <v>27</v>
      </c>
      <c r="AD2" s="496" t="s">
        <v>28</v>
      </c>
      <c r="AE2" s="496" t="s">
        <v>29</v>
      </c>
      <c r="AF2" s="496" t="s">
        <v>277</v>
      </c>
      <c r="AG2" s="496" t="s">
        <v>29</v>
      </c>
      <c r="AH2" s="496" t="s">
        <v>21</v>
      </c>
      <c r="AI2" s="496" t="s">
        <v>278</v>
      </c>
      <c r="AJ2" s="496" t="s">
        <v>33</v>
      </c>
      <c r="AK2" s="496" t="s">
        <v>34</v>
      </c>
      <c r="AL2" s="496" t="s">
        <v>35</v>
      </c>
      <c r="AM2" s="496" t="s">
        <v>36</v>
      </c>
      <c r="AN2" s="496" t="s">
        <v>37</v>
      </c>
      <c r="AO2" s="496" t="s">
        <v>38</v>
      </c>
      <c r="AP2" s="496" t="s">
        <v>39</v>
      </c>
      <c r="AQ2" s="496" t="s">
        <v>40</v>
      </c>
      <c r="AR2" s="496" t="s">
        <v>44</v>
      </c>
      <c r="AS2" s="496" t="s">
        <v>280</v>
      </c>
      <c r="AT2" s="496" t="s">
        <v>331</v>
      </c>
      <c r="AU2" s="496" t="s">
        <v>46</v>
      </c>
      <c r="AV2" s="506" t="s">
        <v>47</v>
      </c>
      <c r="AW2" s="509" t="s">
        <v>48</v>
      </c>
      <c r="AX2" s="510" t="s">
        <v>49</v>
      </c>
    </row>
    <row r="3" s="399" customFormat="1" ht="36" customHeight="1" spans="1:50">
      <c r="A3" s="414">
        <f>ROW()-2</f>
        <v>1</v>
      </c>
      <c r="B3" s="415" t="s">
        <v>2131</v>
      </c>
      <c r="C3" s="416" t="s">
        <v>2131</v>
      </c>
      <c r="D3" s="417" t="s">
        <v>253</v>
      </c>
      <c r="E3" s="418">
        <v>45532</v>
      </c>
      <c r="F3" s="310" t="s">
        <v>53</v>
      </c>
      <c r="G3" s="232">
        <v>31</v>
      </c>
      <c r="H3" s="310">
        <v>0</v>
      </c>
      <c r="I3" s="310">
        <v>0</v>
      </c>
      <c r="J3" s="310">
        <v>0</v>
      </c>
      <c r="K3" s="310">
        <v>0</v>
      </c>
      <c r="L3" s="458">
        <v>0</v>
      </c>
      <c r="M3" s="458">
        <v>0</v>
      </c>
      <c r="N3" s="458">
        <v>5</v>
      </c>
      <c r="O3" s="458">
        <v>2</v>
      </c>
      <c r="P3" s="458">
        <v>0</v>
      </c>
      <c r="Q3" s="458">
        <v>7</v>
      </c>
      <c r="R3" s="466" t="s">
        <v>2132</v>
      </c>
      <c r="S3" s="310">
        <v>10</v>
      </c>
      <c r="T3" s="310">
        <v>0</v>
      </c>
      <c r="U3" s="312">
        <v>0</v>
      </c>
      <c r="V3" s="467"/>
      <c r="W3" s="67">
        <v>200</v>
      </c>
      <c r="X3" s="468">
        <v>5600</v>
      </c>
      <c r="Y3" s="497">
        <v>1800</v>
      </c>
      <c r="Z3" s="498">
        <v>1100</v>
      </c>
      <c r="AA3" s="499">
        <v>500</v>
      </c>
      <c r="AB3" s="499">
        <v>700</v>
      </c>
      <c r="AC3" s="499">
        <v>500</v>
      </c>
      <c r="AD3" s="499">
        <v>500</v>
      </c>
      <c r="AE3" s="499">
        <v>500</v>
      </c>
      <c r="AF3" s="496"/>
      <c r="AG3" s="499">
        <v>180</v>
      </c>
      <c r="AH3" s="67">
        <v>200</v>
      </c>
      <c r="AI3" s="263">
        <f>M3</f>
        <v>0</v>
      </c>
      <c r="AJ3" s="263">
        <v>1320</v>
      </c>
      <c r="AK3" s="263">
        <v>0</v>
      </c>
      <c r="AL3" s="263">
        <v>100</v>
      </c>
      <c r="AM3" s="263">
        <v>100</v>
      </c>
      <c r="AN3" s="263">
        <f>SUM(Y3:AM3)</f>
        <v>7500</v>
      </c>
      <c r="AO3" s="263">
        <f>J3+K3+I3*2+L3</f>
        <v>0</v>
      </c>
      <c r="AP3" s="263">
        <f>X3/G3*AO3</f>
        <v>0</v>
      </c>
      <c r="AQ3" s="263">
        <f>H3*2</f>
        <v>0</v>
      </c>
      <c r="AR3" s="22"/>
      <c r="AS3" s="263"/>
      <c r="AT3" s="43">
        <v>545</v>
      </c>
      <c r="AU3" s="263">
        <f>SUM(AP3:AT3)</f>
        <v>545</v>
      </c>
      <c r="AV3" s="263">
        <f>AN3-AU3</f>
        <v>6955</v>
      </c>
      <c r="AX3" s="511" t="s">
        <v>2132</v>
      </c>
    </row>
    <row r="4" s="399" customFormat="1" ht="35" customHeight="1" spans="1:50">
      <c r="A4" s="414">
        <f>ROW()-2</f>
        <v>2</v>
      </c>
      <c r="B4" s="419" t="s">
        <v>2133</v>
      </c>
      <c r="C4" s="310" t="s">
        <v>2133</v>
      </c>
      <c r="D4" s="310" t="s">
        <v>707</v>
      </c>
      <c r="E4" s="418">
        <v>45369</v>
      </c>
      <c r="F4" s="310" t="s">
        <v>53</v>
      </c>
      <c r="G4" s="232">
        <v>31</v>
      </c>
      <c r="H4" s="310">
        <v>0</v>
      </c>
      <c r="I4" s="310">
        <v>0</v>
      </c>
      <c r="J4" s="310">
        <v>0</v>
      </c>
      <c r="K4" s="310">
        <v>0</v>
      </c>
      <c r="L4" s="458">
        <v>0</v>
      </c>
      <c r="M4" s="458">
        <v>0</v>
      </c>
      <c r="N4" s="458">
        <v>7.7</v>
      </c>
      <c r="O4" s="458">
        <v>0</v>
      </c>
      <c r="P4" s="458">
        <v>2</v>
      </c>
      <c r="Q4" s="458">
        <v>5.7</v>
      </c>
      <c r="R4" s="372" t="s">
        <v>2134</v>
      </c>
      <c r="S4" s="310">
        <v>6</v>
      </c>
      <c r="T4" s="310">
        <v>0</v>
      </c>
      <c r="U4" s="312">
        <v>0</v>
      </c>
      <c r="V4" s="467" t="s">
        <v>2135</v>
      </c>
      <c r="W4" s="67">
        <v>200</v>
      </c>
      <c r="X4" s="468">
        <v>3900</v>
      </c>
      <c r="Y4" s="22">
        <v>1600</v>
      </c>
      <c r="Z4" s="23">
        <v>1000</v>
      </c>
      <c r="AA4" s="24">
        <v>300</v>
      </c>
      <c r="AB4" s="24">
        <v>300</v>
      </c>
      <c r="AC4" s="31">
        <v>200</v>
      </c>
      <c r="AD4" s="24">
        <v>200</v>
      </c>
      <c r="AE4" s="31">
        <v>300</v>
      </c>
      <c r="AF4" s="387"/>
      <c r="AG4" s="500">
        <v>210</v>
      </c>
      <c r="AH4" s="67">
        <v>200</v>
      </c>
      <c r="AI4" s="263">
        <f>M4</f>
        <v>0</v>
      </c>
      <c r="AJ4" s="263">
        <v>600</v>
      </c>
      <c r="AK4" s="263">
        <v>0</v>
      </c>
      <c r="AL4" s="263">
        <v>300</v>
      </c>
      <c r="AM4" s="263">
        <v>300</v>
      </c>
      <c r="AN4" s="263">
        <f>SUM(Y4:AM4)</f>
        <v>5510</v>
      </c>
      <c r="AO4" s="263">
        <f>J4+K4+I4*2+L4</f>
        <v>0</v>
      </c>
      <c r="AP4" s="263">
        <f>X4/G4*AO4</f>
        <v>0</v>
      </c>
      <c r="AQ4" s="263">
        <f>H4*2</f>
        <v>0</v>
      </c>
      <c r="AR4" s="22"/>
      <c r="AS4" s="263"/>
      <c r="AT4" s="42">
        <v>544.52</v>
      </c>
      <c r="AU4" s="263">
        <f>SUM(AP4:AT4)</f>
        <v>544.52</v>
      </c>
      <c r="AV4" s="263">
        <f>AN4-AU4</f>
        <v>4965.48</v>
      </c>
      <c r="AW4" s="512"/>
      <c r="AX4" s="513" t="s">
        <v>2134</v>
      </c>
    </row>
    <row r="5" s="399" customFormat="1" ht="40" customHeight="1" spans="1:50">
      <c r="A5" s="414">
        <f>ROW()-2</f>
        <v>3</v>
      </c>
      <c r="B5" s="420" t="s">
        <v>2136</v>
      </c>
      <c r="C5" s="416" t="s">
        <v>2136</v>
      </c>
      <c r="D5" s="310" t="s">
        <v>402</v>
      </c>
      <c r="E5" s="418">
        <v>44958</v>
      </c>
      <c r="F5" s="310" t="s">
        <v>53</v>
      </c>
      <c r="G5" s="232">
        <v>31</v>
      </c>
      <c r="H5" s="310">
        <v>0</v>
      </c>
      <c r="I5" s="310">
        <v>0</v>
      </c>
      <c r="J5" s="310">
        <v>9</v>
      </c>
      <c r="K5" s="310">
        <v>0</v>
      </c>
      <c r="L5" s="458">
        <v>0</v>
      </c>
      <c r="M5" s="458">
        <v>0</v>
      </c>
      <c r="N5" s="458">
        <v>0</v>
      </c>
      <c r="O5" s="458">
        <v>0</v>
      </c>
      <c r="P5" s="458">
        <v>0</v>
      </c>
      <c r="Q5" s="458">
        <v>0</v>
      </c>
      <c r="R5" s="372" t="s">
        <v>2137</v>
      </c>
      <c r="S5" s="310">
        <v>4</v>
      </c>
      <c r="T5" s="310">
        <v>0</v>
      </c>
      <c r="U5" s="312">
        <v>0</v>
      </c>
      <c r="V5" s="467" t="s">
        <v>2138</v>
      </c>
      <c r="W5" s="67">
        <v>200</v>
      </c>
      <c r="X5" s="468">
        <v>3600</v>
      </c>
      <c r="Y5" s="22">
        <v>2000</v>
      </c>
      <c r="Z5" s="23">
        <v>700</v>
      </c>
      <c r="AA5" s="24">
        <v>300</v>
      </c>
      <c r="AB5" s="24">
        <v>200</v>
      </c>
      <c r="AC5" s="31">
        <v>200</v>
      </c>
      <c r="AD5" s="24">
        <v>100</v>
      </c>
      <c r="AE5" s="31">
        <v>100</v>
      </c>
      <c r="AF5" s="263"/>
      <c r="AG5" s="500"/>
      <c r="AH5" s="67">
        <v>200</v>
      </c>
      <c r="AI5" s="263">
        <f>M5</f>
        <v>0</v>
      </c>
      <c r="AJ5" s="263">
        <v>248</v>
      </c>
      <c r="AK5" s="263">
        <v>0</v>
      </c>
      <c r="AL5" s="263">
        <v>0</v>
      </c>
      <c r="AM5" s="263">
        <v>0</v>
      </c>
      <c r="AN5" s="263">
        <f>SUM(Y5:AM5)</f>
        <v>4048</v>
      </c>
      <c r="AO5" s="263">
        <f>J5+K5+I5*2+L5</f>
        <v>9</v>
      </c>
      <c r="AP5" s="263">
        <f>X5/31*AO5</f>
        <v>1045.16129032258</v>
      </c>
      <c r="AQ5" s="263">
        <f>H5*2</f>
        <v>0</v>
      </c>
      <c r="AR5" s="263"/>
      <c r="AS5" s="263"/>
      <c r="AT5" s="263">
        <v>444.52</v>
      </c>
      <c r="AU5" s="263">
        <f>SUM(AP5:AT5)</f>
        <v>1489.68129032258</v>
      </c>
      <c r="AV5" s="263">
        <f>AN5-AU5</f>
        <v>2558.31870967742</v>
      </c>
      <c r="AW5" s="512"/>
      <c r="AX5" s="514" t="s">
        <v>2137</v>
      </c>
    </row>
    <row r="6" s="399" customFormat="1" ht="42" customHeight="1" spans="1:50">
      <c r="A6" s="414">
        <f>ROW()-2</f>
        <v>4</v>
      </c>
      <c r="B6" s="420" t="s">
        <v>2139</v>
      </c>
      <c r="C6" s="416" t="s">
        <v>2139</v>
      </c>
      <c r="D6" s="310" t="s">
        <v>133</v>
      </c>
      <c r="E6" s="418">
        <v>45621</v>
      </c>
      <c r="F6" s="421" t="s">
        <v>228</v>
      </c>
      <c r="G6" s="232">
        <v>31</v>
      </c>
      <c r="H6" s="310">
        <v>0</v>
      </c>
      <c r="I6" s="310">
        <v>0</v>
      </c>
      <c r="J6" s="310">
        <v>0</v>
      </c>
      <c r="K6" s="310">
        <v>0</v>
      </c>
      <c r="L6" s="458">
        <v>0</v>
      </c>
      <c r="M6" s="458">
        <v>0</v>
      </c>
      <c r="N6" s="458">
        <v>0</v>
      </c>
      <c r="O6" s="458">
        <v>3.4</v>
      </c>
      <c r="P6" s="458">
        <v>0</v>
      </c>
      <c r="Q6" s="458">
        <v>3.4</v>
      </c>
      <c r="R6" s="466" t="s">
        <v>2140</v>
      </c>
      <c r="S6" s="310">
        <v>4</v>
      </c>
      <c r="T6" s="310">
        <v>0</v>
      </c>
      <c r="U6" s="312">
        <v>0</v>
      </c>
      <c r="V6" s="469"/>
      <c r="W6" s="67">
        <v>200</v>
      </c>
      <c r="X6" s="468">
        <v>3500</v>
      </c>
      <c r="Y6" s="497">
        <v>2000</v>
      </c>
      <c r="Z6" s="23">
        <v>700</v>
      </c>
      <c r="AA6" s="24">
        <v>300</v>
      </c>
      <c r="AB6" s="24">
        <v>200</v>
      </c>
      <c r="AC6" s="31">
        <v>100</v>
      </c>
      <c r="AD6" s="24">
        <v>100</v>
      </c>
      <c r="AE6" s="31">
        <v>100</v>
      </c>
      <c r="AF6" s="500"/>
      <c r="AG6" s="505"/>
      <c r="AH6" s="67">
        <v>200</v>
      </c>
      <c r="AI6" s="263">
        <f>M6</f>
        <v>0</v>
      </c>
      <c r="AJ6" s="263">
        <f>U6</f>
        <v>0</v>
      </c>
      <c r="AK6" s="263">
        <v>0</v>
      </c>
      <c r="AL6" s="263">
        <v>0</v>
      </c>
      <c r="AM6" s="263">
        <v>0</v>
      </c>
      <c r="AN6" s="263">
        <f>SUM(Y6:AM6)</f>
        <v>3700</v>
      </c>
      <c r="AO6" s="263">
        <f>J6+K6+I6*2+L6</f>
        <v>0</v>
      </c>
      <c r="AP6" s="263">
        <f>X6/G6*AO6</f>
        <v>0</v>
      </c>
      <c r="AQ6" s="263">
        <f>H6*2</f>
        <v>0</v>
      </c>
      <c r="AR6" s="263"/>
      <c r="AS6" s="263"/>
      <c r="AT6" s="263">
        <v>0</v>
      </c>
      <c r="AU6" s="263">
        <f>SUM(AP6:AT6)</f>
        <v>0</v>
      </c>
      <c r="AV6" s="263">
        <f t="shared" ref="AV6:AV34" si="0">AN6-AU6</f>
        <v>3700</v>
      </c>
      <c r="AW6" s="512"/>
      <c r="AX6" s="466" t="s">
        <v>2140</v>
      </c>
    </row>
    <row r="7" s="399" customFormat="1" ht="62" customHeight="1" spans="1:50">
      <c r="A7" s="414">
        <f>ROW()-2</f>
        <v>5</v>
      </c>
      <c r="B7" s="422" t="s">
        <v>2141</v>
      </c>
      <c r="C7" s="416" t="s">
        <v>2141</v>
      </c>
      <c r="D7" s="310" t="s">
        <v>954</v>
      </c>
      <c r="E7" s="418">
        <v>45317</v>
      </c>
      <c r="F7" s="310" t="s">
        <v>53</v>
      </c>
      <c r="G7" s="232">
        <v>31</v>
      </c>
      <c r="H7" s="310">
        <v>0</v>
      </c>
      <c r="I7" s="310">
        <v>0</v>
      </c>
      <c r="J7" s="310">
        <v>0.4</v>
      </c>
      <c r="K7" s="310">
        <v>0</v>
      </c>
      <c r="L7" s="458">
        <v>0</v>
      </c>
      <c r="M7" s="458">
        <v>0</v>
      </c>
      <c r="N7" s="458">
        <v>1.4</v>
      </c>
      <c r="O7" s="458">
        <v>0</v>
      </c>
      <c r="P7" s="458">
        <v>1.4</v>
      </c>
      <c r="Q7" s="458">
        <v>0</v>
      </c>
      <c r="R7" s="466" t="s">
        <v>2142</v>
      </c>
      <c r="S7" s="310">
        <v>6</v>
      </c>
      <c r="T7" s="310">
        <v>0</v>
      </c>
      <c r="U7" s="312">
        <v>0</v>
      </c>
      <c r="V7" s="469"/>
      <c r="W7" s="67">
        <v>200</v>
      </c>
      <c r="X7" s="468">
        <v>4500</v>
      </c>
      <c r="Y7" s="501">
        <v>2000</v>
      </c>
      <c r="Z7" s="502">
        <v>700</v>
      </c>
      <c r="AA7" s="502">
        <v>600</v>
      </c>
      <c r="AB7" s="502">
        <v>300</v>
      </c>
      <c r="AC7" s="502">
        <v>200</v>
      </c>
      <c r="AD7" s="502">
        <v>200</v>
      </c>
      <c r="AE7" s="502">
        <v>500</v>
      </c>
      <c r="AF7" s="263"/>
      <c r="AG7" s="500">
        <v>180</v>
      </c>
      <c r="AH7" s="67">
        <v>200</v>
      </c>
      <c r="AI7" s="263">
        <f t="shared" ref="AI7:AI47" si="1">M7</f>
        <v>0</v>
      </c>
      <c r="AJ7" s="263">
        <f t="shared" ref="AJ7:AJ47" si="2">U7</f>
        <v>0</v>
      </c>
      <c r="AK7" s="263">
        <v>0</v>
      </c>
      <c r="AL7" s="263">
        <v>0</v>
      </c>
      <c r="AM7" s="263">
        <v>0</v>
      </c>
      <c r="AN7" s="263">
        <f>SUM(Y7:AM7)</f>
        <v>4880</v>
      </c>
      <c r="AO7" s="263">
        <f>J7+K7+I7*2+L7</f>
        <v>0.4</v>
      </c>
      <c r="AP7" s="263">
        <f>X7/G7*AO7</f>
        <v>58.0645161290323</v>
      </c>
      <c r="AQ7" s="263">
        <f>H7*2</f>
        <v>0</v>
      </c>
      <c r="AR7" s="263"/>
      <c r="AS7" s="263"/>
      <c r="AT7" s="263">
        <v>0</v>
      </c>
      <c r="AU7" s="263">
        <f>SUM(AP7:AT7)</f>
        <v>58.0645161290323</v>
      </c>
      <c r="AV7" s="263">
        <f t="shared" si="0"/>
        <v>4821.93548387097</v>
      </c>
      <c r="AW7" s="512"/>
      <c r="AX7" s="466" t="s">
        <v>2142</v>
      </c>
    </row>
    <row r="8" s="399" customFormat="1" ht="22" customHeight="1" spans="1:50">
      <c r="A8" s="414">
        <f t="shared" ref="A7:A47" si="3">ROW()-2</f>
        <v>6</v>
      </c>
      <c r="B8" s="422" t="s">
        <v>2143</v>
      </c>
      <c r="C8" s="416" t="s">
        <v>2143</v>
      </c>
      <c r="D8" s="310" t="s">
        <v>958</v>
      </c>
      <c r="E8" s="418">
        <v>45317</v>
      </c>
      <c r="F8" s="310" t="s">
        <v>53</v>
      </c>
      <c r="G8" s="232">
        <v>31</v>
      </c>
      <c r="H8" s="310">
        <v>0</v>
      </c>
      <c r="I8" s="310">
        <v>0</v>
      </c>
      <c r="J8" s="310">
        <v>0</v>
      </c>
      <c r="K8" s="310">
        <v>0</v>
      </c>
      <c r="L8" s="458">
        <v>0</v>
      </c>
      <c r="M8" s="458">
        <v>0</v>
      </c>
      <c r="N8" s="458">
        <v>3</v>
      </c>
      <c r="O8" s="458">
        <v>0</v>
      </c>
      <c r="P8" s="458">
        <v>0</v>
      </c>
      <c r="Q8" s="458">
        <v>3</v>
      </c>
      <c r="R8" s="372" t="s">
        <v>54</v>
      </c>
      <c r="S8" s="310">
        <v>0</v>
      </c>
      <c r="T8" s="310">
        <v>0</v>
      </c>
      <c r="U8" s="312">
        <v>0</v>
      </c>
      <c r="V8" s="469"/>
      <c r="W8" s="67">
        <v>200</v>
      </c>
      <c r="X8" s="468">
        <v>3200</v>
      </c>
      <c r="Y8" s="501">
        <v>1700</v>
      </c>
      <c r="Z8" s="502">
        <v>400</v>
      </c>
      <c r="AA8" s="502">
        <v>200</v>
      </c>
      <c r="AB8" s="502">
        <v>100</v>
      </c>
      <c r="AC8" s="502">
        <v>200</v>
      </c>
      <c r="AD8" s="502">
        <v>200</v>
      </c>
      <c r="AE8" s="502">
        <v>400</v>
      </c>
      <c r="AF8" s="263"/>
      <c r="AG8" s="500"/>
      <c r="AH8" s="67">
        <v>200</v>
      </c>
      <c r="AI8" s="263">
        <f t="shared" si="1"/>
        <v>0</v>
      </c>
      <c r="AJ8" s="263">
        <f t="shared" si="2"/>
        <v>0</v>
      </c>
      <c r="AK8" s="263">
        <v>0</v>
      </c>
      <c r="AL8" s="263">
        <v>0</v>
      </c>
      <c r="AM8" s="263">
        <v>0</v>
      </c>
      <c r="AN8" s="263">
        <f t="shared" ref="AN7:AN50" si="4">SUM(Y8:AM8)</f>
        <v>3400</v>
      </c>
      <c r="AO8" s="263">
        <f t="shared" ref="AO7:AO20" si="5">J8+K8+I8*2+L8</f>
        <v>0</v>
      </c>
      <c r="AP8" s="263">
        <f>X9/G8*AO8</f>
        <v>0</v>
      </c>
      <c r="AQ8" s="263">
        <f t="shared" ref="AQ7:AQ47" si="6">H8*2</f>
        <v>0</v>
      </c>
      <c r="AR8" s="263"/>
      <c r="AS8" s="263"/>
      <c r="AT8" s="263">
        <v>0</v>
      </c>
      <c r="AU8" s="263">
        <f t="shared" ref="AU7:AU47" si="7">SUM(AP8:AT8)</f>
        <v>0</v>
      </c>
      <c r="AV8" s="263">
        <f t="shared" si="0"/>
        <v>3400</v>
      </c>
      <c r="AW8" s="512"/>
      <c r="AX8" s="372" t="s">
        <v>54</v>
      </c>
    </row>
    <row r="9" s="399" customFormat="1" ht="47" customHeight="1" spans="1:50">
      <c r="A9" s="414">
        <f t="shared" si="3"/>
        <v>7</v>
      </c>
      <c r="B9" s="423" t="s">
        <v>2144</v>
      </c>
      <c r="C9" s="416" t="s">
        <v>2144</v>
      </c>
      <c r="D9" s="310" t="s">
        <v>958</v>
      </c>
      <c r="E9" s="418">
        <v>45317</v>
      </c>
      <c r="F9" s="424" t="s">
        <v>202</v>
      </c>
      <c r="G9" s="232">
        <v>19</v>
      </c>
      <c r="H9" s="310">
        <v>0</v>
      </c>
      <c r="I9" s="310">
        <v>0</v>
      </c>
      <c r="J9" s="310">
        <v>0</v>
      </c>
      <c r="K9" s="310">
        <v>0</v>
      </c>
      <c r="L9" s="458">
        <v>0</v>
      </c>
      <c r="M9" s="458">
        <v>0</v>
      </c>
      <c r="N9" s="458">
        <v>3</v>
      </c>
      <c r="O9" s="458">
        <v>0</v>
      </c>
      <c r="P9" s="458">
        <v>0</v>
      </c>
      <c r="Q9" s="458">
        <v>3</v>
      </c>
      <c r="R9" s="470" t="s">
        <v>2145</v>
      </c>
      <c r="S9" s="310">
        <v>0</v>
      </c>
      <c r="T9" s="310">
        <v>0</v>
      </c>
      <c r="U9" s="312">
        <v>0</v>
      </c>
      <c r="V9" s="469"/>
      <c r="W9" s="67">
        <v>0</v>
      </c>
      <c r="X9" s="468">
        <v>3200</v>
      </c>
      <c r="Y9" s="501">
        <f>(X9/31*22)</f>
        <v>2270.96774193548</v>
      </c>
      <c r="Z9" s="502">
        <v>0</v>
      </c>
      <c r="AA9" s="502">
        <v>0</v>
      </c>
      <c r="AB9" s="502">
        <v>0</v>
      </c>
      <c r="AC9" s="502">
        <v>0</v>
      </c>
      <c r="AD9" s="502">
        <v>0</v>
      </c>
      <c r="AE9" s="502">
        <v>0</v>
      </c>
      <c r="AF9" s="263"/>
      <c r="AG9" s="500"/>
      <c r="AH9" s="67">
        <v>0</v>
      </c>
      <c r="AI9" s="263">
        <f t="shared" si="1"/>
        <v>0</v>
      </c>
      <c r="AJ9" s="263">
        <f t="shared" si="2"/>
        <v>0</v>
      </c>
      <c r="AK9" s="263">
        <v>0</v>
      </c>
      <c r="AL9" s="263">
        <v>0</v>
      </c>
      <c r="AM9" s="263">
        <v>0</v>
      </c>
      <c r="AN9" s="263">
        <f t="shared" si="4"/>
        <v>2270.96774193548</v>
      </c>
      <c r="AO9" s="263">
        <f t="shared" si="5"/>
        <v>0</v>
      </c>
      <c r="AP9" s="263">
        <f t="shared" ref="AP7:AP17" si="8">X10/G9*AO9</f>
        <v>0</v>
      </c>
      <c r="AQ9" s="263">
        <f t="shared" si="6"/>
        <v>0</v>
      </c>
      <c r="AR9" s="263"/>
      <c r="AS9" s="263"/>
      <c r="AT9" s="263">
        <v>0</v>
      </c>
      <c r="AU9" s="263">
        <f t="shared" si="7"/>
        <v>0</v>
      </c>
      <c r="AV9" s="263">
        <f t="shared" si="0"/>
        <v>2270.96774193548</v>
      </c>
      <c r="AW9" s="512"/>
      <c r="AX9" s="372" t="s">
        <v>2145</v>
      </c>
    </row>
    <row r="10" s="399" customFormat="1" ht="22" customHeight="1" spans="1:50">
      <c r="A10" s="414">
        <f t="shared" si="3"/>
        <v>8</v>
      </c>
      <c r="B10" s="422" t="s">
        <v>2146</v>
      </c>
      <c r="C10" s="416" t="s">
        <v>2146</v>
      </c>
      <c r="D10" s="310" t="s">
        <v>958</v>
      </c>
      <c r="E10" s="418">
        <v>45317</v>
      </c>
      <c r="F10" s="310" t="s">
        <v>53</v>
      </c>
      <c r="G10" s="232">
        <v>31</v>
      </c>
      <c r="H10" s="310">
        <v>0</v>
      </c>
      <c r="I10" s="310">
        <v>0</v>
      </c>
      <c r="J10" s="310">
        <v>0</v>
      </c>
      <c r="K10" s="310">
        <v>0</v>
      </c>
      <c r="L10" s="458">
        <v>0</v>
      </c>
      <c r="M10" s="458">
        <v>0</v>
      </c>
      <c r="N10" s="458">
        <v>3</v>
      </c>
      <c r="O10" s="458">
        <v>0</v>
      </c>
      <c r="P10" s="458">
        <v>0</v>
      </c>
      <c r="Q10" s="458">
        <v>3</v>
      </c>
      <c r="R10" s="372" t="s">
        <v>54</v>
      </c>
      <c r="S10" s="310">
        <v>0</v>
      </c>
      <c r="T10" s="310">
        <v>0</v>
      </c>
      <c r="U10" s="312">
        <v>0</v>
      </c>
      <c r="V10" s="469"/>
      <c r="W10" s="67">
        <v>200</v>
      </c>
      <c r="X10" s="468">
        <v>3200</v>
      </c>
      <c r="Y10" s="501">
        <v>1700</v>
      </c>
      <c r="Z10" s="502">
        <v>400</v>
      </c>
      <c r="AA10" s="502">
        <v>200</v>
      </c>
      <c r="AB10" s="502">
        <v>100</v>
      </c>
      <c r="AC10" s="502">
        <v>200</v>
      </c>
      <c r="AD10" s="502">
        <v>200</v>
      </c>
      <c r="AE10" s="502">
        <v>400</v>
      </c>
      <c r="AF10" s="263"/>
      <c r="AG10" s="500"/>
      <c r="AH10" s="67">
        <v>200</v>
      </c>
      <c r="AI10" s="263">
        <f t="shared" si="1"/>
        <v>0</v>
      </c>
      <c r="AJ10" s="263">
        <f t="shared" si="2"/>
        <v>0</v>
      </c>
      <c r="AK10" s="263">
        <v>0</v>
      </c>
      <c r="AL10" s="263">
        <v>0</v>
      </c>
      <c r="AM10" s="263">
        <v>0</v>
      </c>
      <c r="AN10" s="263">
        <f t="shared" si="4"/>
        <v>3400</v>
      </c>
      <c r="AO10" s="263">
        <f t="shared" si="5"/>
        <v>0</v>
      </c>
      <c r="AP10" s="263">
        <f t="shared" si="8"/>
        <v>0</v>
      </c>
      <c r="AQ10" s="263">
        <f t="shared" si="6"/>
        <v>0</v>
      </c>
      <c r="AR10" s="263"/>
      <c r="AS10" s="263"/>
      <c r="AT10" s="263">
        <v>0</v>
      </c>
      <c r="AU10" s="263">
        <f t="shared" si="7"/>
        <v>0</v>
      </c>
      <c r="AV10" s="263">
        <f t="shared" si="0"/>
        <v>3400</v>
      </c>
      <c r="AW10" s="512"/>
      <c r="AX10" s="372" t="s">
        <v>54</v>
      </c>
    </row>
    <row r="11" s="399" customFormat="1" ht="22" customHeight="1" spans="1:50">
      <c r="A11" s="414">
        <f t="shared" si="3"/>
        <v>9</v>
      </c>
      <c r="B11" s="425" t="s">
        <v>2147</v>
      </c>
      <c r="C11" s="416" t="s">
        <v>2147</v>
      </c>
      <c r="D11" s="310" t="s">
        <v>958</v>
      </c>
      <c r="E11" s="418">
        <v>45317</v>
      </c>
      <c r="F11" s="310" t="s">
        <v>53</v>
      </c>
      <c r="G11" s="232">
        <v>31</v>
      </c>
      <c r="H11" s="310">
        <v>0</v>
      </c>
      <c r="I11" s="310">
        <v>0</v>
      </c>
      <c r="J11" s="310">
        <v>0</v>
      </c>
      <c r="K11" s="310">
        <v>0</v>
      </c>
      <c r="L11" s="458">
        <v>0</v>
      </c>
      <c r="M11" s="458">
        <v>0</v>
      </c>
      <c r="N11" s="458">
        <v>0</v>
      </c>
      <c r="O11" s="458">
        <v>0</v>
      </c>
      <c r="P11" s="458">
        <v>0</v>
      </c>
      <c r="Q11" s="458">
        <v>0</v>
      </c>
      <c r="R11" s="372" t="s">
        <v>54</v>
      </c>
      <c r="S11" s="310">
        <v>0</v>
      </c>
      <c r="T11" s="310">
        <v>0</v>
      </c>
      <c r="U11" s="312">
        <v>0</v>
      </c>
      <c r="V11" s="469"/>
      <c r="W11" s="67">
        <v>200</v>
      </c>
      <c r="X11" s="468">
        <v>3200</v>
      </c>
      <c r="Y11" s="501">
        <v>1700</v>
      </c>
      <c r="Z11" s="502">
        <v>400</v>
      </c>
      <c r="AA11" s="502">
        <v>200</v>
      </c>
      <c r="AB11" s="502">
        <v>100</v>
      </c>
      <c r="AC11" s="502">
        <v>200</v>
      </c>
      <c r="AD11" s="502">
        <v>200</v>
      </c>
      <c r="AE11" s="502">
        <v>400</v>
      </c>
      <c r="AG11" s="263"/>
      <c r="AH11" s="67">
        <v>200</v>
      </c>
      <c r="AI11" s="263">
        <f t="shared" si="1"/>
        <v>0</v>
      </c>
      <c r="AJ11" s="263">
        <f t="shared" si="2"/>
        <v>0</v>
      </c>
      <c r="AK11" s="263">
        <v>0</v>
      </c>
      <c r="AL11" s="263">
        <v>0</v>
      </c>
      <c r="AM11" s="263">
        <v>0</v>
      </c>
      <c r="AN11" s="263">
        <f t="shared" si="4"/>
        <v>3400</v>
      </c>
      <c r="AO11" s="263">
        <f t="shared" si="5"/>
        <v>0</v>
      </c>
      <c r="AP11" s="263">
        <f t="shared" si="8"/>
        <v>0</v>
      </c>
      <c r="AQ11" s="263">
        <f t="shared" si="6"/>
        <v>0</v>
      </c>
      <c r="AR11" s="263"/>
      <c r="AS11" s="263"/>
      <c r="AT11" s="263">
        <v>0</v>
      </c>
      <c r="AU11" s="263">
        <f t="shared" si="7"/>
        <v>0</v>
      </c>
      <c r="AV11" s="263">
        <f t="shared" si="0"/>
        <v>3400</v>
      </c>
      <c r="AW11" s="512"/>
      <c r="AX11" s="372" t="s">
        <v>54</v>
      </c>
    </row>
    <row r="12" s="399" customFormat="1" ht="22" customHeight="1" spans="1:50">
      <c r="A12" s="414">
        <f t="shared" si="3"/>
        <v>10</v>
      </c>
      <c r="B12" s="422" t="s">
        <v>2148</v>
      </c>
      <c r="C12" s="416" t="s">
        <v>2148</v>
      </c>
      <c r="D12" s="310" t="s">
        <v>958</v>
      </c>
      <c r="E12" s="418">
        <v>45317</v>
      </c>
      <c r="F12" s="310" t="s">
        <v>53</v>
      </c>
      <c r="G12" s="232">
        <v>31</v>
      </c>
      <c r="H12" s="310">
        <v>0</v>
      </c>
      <c r="I12" s="310">
        <v>0</v>
      </c>
      <c r="J12" s="310">
        <v>0</v>
      </c>
      <c r="K12" s="310">
        <v>0</v>
      </c>
      <c r="L12" s="458">
        <v>0</v>
      </c>
      <c r="M12" s="458">
        <v>0</v>
      </c>
      <c r="N12" s="458">
        <v>3</v>
      </c>
      <c r="O12" s="458">
        <v>0</v>
      </c>
      <c r="P12" s="458">
        <v>0</v>
      </c>
      <c r="Q12" s="458">
        <v>3</v>
      </c>
      <c r="R12" s="372" t="s">
        <v>54</v>
      </c>
      <c r="S12" s="310">
        <v>0</v>
      </c>
      <c r="T12" s="310">
        <v>0</v>
      </c>
      <c r="U12" s="312">
        <v>0</v>
      </c>
      <c r="V12" s="469"/>
      <c r="W12" s="67">
        <v>200</v>
      </c>
      <c r="X12" s="468">
        <v>3200</v>
      </c>
      <c r="Y12" s="501">
        <v>1700</v>
      </c>
      <c r="Z12" s="502">
        <v>400</v>
      </c>
      <c r="AA12" s="502">
        <v>200</v>
      </c>
      <c r="AB12" s="502">
        <v>100</v>
      </c>
      <c r="AC12" s="502">
        <v>200</v>
      </c>
      <c r="AD12" s="502">
        <v>200</v>
      </c>
      <c r="AE12" s="502">
        <v>400</v>
      </c>
      <c r="AF12" s="263"/>
      <c r="AG12" s="500"/>
      <c r="AH12" s="67">
        <v>200</v>
      </c>
      <c r="AI12" s="263">
        <f t="shared" si="1"/>
        <v>0</v>
      </c>
      <c r="AJ12" s="263">
        <f t="shared" si="2"/>
        <v>0</v>
      </c>
      <c r="AK12" s="263">
        <v>0</v>
      </c>
      <c r="AL12" s="263">
        <v>0</v>
      </c>
      <c r="AM12" s="263">
        <v>0</v>
      </c>
      <c r="AN12" s="263">
        <f t="shared" si="4"/>
        <v>3400</v>
      </c>
      <c r="AO12" s="263">
        <f t="shared" si="5"/>
        <v>0</v>
      </c>
      <c r="AP12" s="263">
        <f t="shared" si="8"/>
        <v>0</v>
      </c>
      <c r="AQ12" s="263">
        <f t="shared" si="6"/>
        <v>0</v>
      </c>
      <c r="AR12" s="263"/>
      <c r="AS12" s="263"/>
      <c r="AT12" s="263">
        <v>0</v>
      </c>
      <c r="AU12" s="263">
        <f t="shared" si="7"/>
        <v>0</v>
      </c>
      <c r="AV12" s="263">
        <f t="shared" si="0"/>
        <v>3400</v>
      </c>
      <c r="AW12" s="512"/>
      <c r="AX12" s="372" t="s">
        <v>54</v>
      </c>
    </row>
    <row r="13" s="399" customFormat="1" ht="22" customHeight="1" spans="1:50">
      <c r="A13" s="414">
        <f t="shared" si="3"/>
        <v>11</v>
      </c>
      <c r="B13" s="422" t="s">
        <v>2149</v>
      </c>
      <c r="C13" s="416" t="s">
        <v>2149</v>
      </c>
      <c r="D13" s="310" t="s">
        <v>958</v>
      </c>
      <c r="E13" s="418">
        <v>45317</v>
      </c>
      <c r="F13" s="310" t="s">
        <v>53</v>
      </c>
      <c r="G13" s="232">
        <v>31</v>
      </c>
      <c r="H13" s="310">
        <v>0</v>
      </c>
      <c r="I13" s="310">
        <v>0</v>
      </c>
      <c r="J13" s="310">
        <v>0</v>
      </c>
      <c r="K13" s="310">
        <v>0</v>
      </c>
      <c r="L13" s="458">
        <v>0</v>
      </c>
      <c r="M13" s="458">
        <v>0</v>
      </c>
      <c r="N13" s="458">
        <v>2</v>
      </c>
      <c r="O13" s="458">
        <v>0</v>
      </c>
      <c r="P13" s="458">
        <v>0</v>
      </c>
      <c r="Q13" s="458">
        <v>2</v>
      </c>
      <c r="R13" s="372" t="s">
        <v>54</v>
      </c>
      <c r="S13" s="310">
        <v>0</v>
      </c>
      <c r="T13" s="310">
        <v>0</v>
      </c>
      <c r="U13" s="312">
        <v>0</v>
      </c>
      <c r="V13" s="469"/>
      <c r="W13" s="67">
        <v>200</v>
      </c>
      <c r="X13" s="468">
        <v>3200</v>
      </c>
      <c r="Y13" s="501">
        <v>1700</v>
      </c>
      <c r="Z13" s="502">
        <v>400</v>
      </c>
      <c r="AA13" s="502">
        <v>200</v>
      </c>
      <c r="AB13" s="502">
        <v>100</v>
      </c>
      <c r="AC13" s="502">
        <v>200</v>
      </c>
      <c r="AD13" s="502">
        <v>200</v>
      </c>
      <c r="AE13" s="502">
        <v>400</v>
      </c>
      <c r="AF13" s="263"/>
      <c r="AG13" s="500"/>
      <c r="AH13" s="67">
        <v>200</v>
      </c>
      <c r="AI13" s="263">
        <f t="shared" si="1"/>
        <v>0</v>
      </c>
      <c r="AJ13" s="263">
        <f t="shared" si="2"/>
        <v>0</v>
      </c>
      <c r="AK13" s="263">
        <v>0</v>
      </c>
      <c r="AL13" s="263">
        <v>0</v>
      </c>
      <c r="AM13" s="263">
        <v>0</v>
      </c>
      <c r="AN13" s="263">
        <f t="shared" si="4"/>
        <v>3400</v>
      </c>
      <c r="AO13" s="263">
        <f t="shared" si="5"/>
        <v>0</v>
      </c>
      <c r="AP13" s="263">
        <f t="shared" si="8"/>
        <v>0</v>
      </c>
      <c r="AQ13" s="263">
        <f t="shared" si="6"/>
        <v>0</v>
      </c>
      <c r="AR13" s="263"/>
      <c r="AS13" s="263"/>
      <c r="AT13" s="263">
        <v>0</v>
      </c>
      <c r="AU13" s="263">
        <f t="shared" si="7"/>
        <v>0</v>
      </c>
      <c r="AV13" s="263">
        <f t="shared" si="0"/>
        <v>3400</v>
      </c>
      <c r="AW13" s="512"/>
      <c r="AX13" s="372" t="s">
        <v>54</v>
      </c>
    </row>
    <row r="14" s="399" customFormat="1" ht="22" customHeight="1" spans="1:50">
      <c r="A14" s="414">
        <f t="shared" si="3"/>
        <v>12</v>
      </c>
      <c r="B14" s="422" t="s">
        <v>2150</v>
      </c>
      <c r="C14" s="416" t="s">
        <v>2150</v>
      </c>
      <c r="D14" s="310" t="s">
        <v>958</v>
      </c>
      <c r="E14" s="418">
        <v>45317</v>
      </c>
      <c r="F14" s="310" t="s">
        <v>53</v>
      </c>
      <c r="G14" s="232">
        <v>31</v>
      </c>
      <c r="H14" s="310">
        <v>0</v>
      </c>
      <c r="I14" s="310">
        <v>0</v>
      </c>
      <c r="J14" s="310">
        <v>0</v>
      </c>
      <c r="K14" s="310">
        <v>0</v>
      </c>
      <c r="L14" s="458">
        <v>0</v>
      </c>
      <c r="M14" s="458">
        <v>0</v>
      </c>
      <c r="N14" s="458">
        <v>2</v>
      </c>
      <c r="O14" s="458">
        <v>0</v>
      </c>
      <c r="P14" s="458">
        <v>0</v>
      </c>
      <c r="Q14" s="458">
        <v>2</v>
      </c>
      <c r="R14" s="372" t="s">
        <v>54</v>
      </c>
      <c r="S14" s="310">
        <v>0</v>
      </c>
      <c r="T14" s="310">
        <v>0</v>
      </c>
      <c r="U14" s="312">
        <v>0</v>
      </c>
      <c r="V14" s="469"/>
      <c r="W14" s="67">
        <v>200</v>
      </c>
      <c r="X14" s="468">
        <v>3200</v>
      </c>
      <c r="Y14" s="501">
        <v>1700</v>
      </c>
      <c r="Z14" s="502">
        <v>400</v>
      </c>
      <c r="AA14" s="502">
        <v>200</v>
      </c>
      <c r="AB14" s="502">
        <v>100</v>
      </c>
      <c r="AC14" s="502">
        <v>200</v>
      </c>
      <c r="AD14" s="502">
        <v>200</v>
      </c>
      <c r="AE14" s="502">
        <v>400</v>
      </c>
      <c r="AF14" s="263"/>
      <c r="AG14" s="500"/>
      <c r="AH14" s="67">
        <v>200</v>
      </c>
      <c r="AI14" s="263">
        <f t="shared" si="1"/>
        <v>0</v>
      </c>
      <c r="AJ14" s="263">
        <f t="shared" si="2"/>
        <v>0</v>
      </c>
      <c r="AK14" s="263">
        <v>0</v>
      </c>
      <c r="AL14" s="263">
        <v>0</v>
      </c>
      <c r="AM14" s="263">
        <v>0</v>
      </c>
      <c r="AN14" s="263">
        <f t="shared" si="4"/>
        <v>3400</v>
      </c>
      <c r="AO14" s="263">
        <f t="shared" si="5"/>
        <v>0</v>
      </c>
      <c r="AP14" s="263">
        <f t="shared" si="8"/>
        <v>0</v>
      </c>
      <c r="AQ14" s="263">
        <f t="shared" si="6"/>
        <v>0</v>
      </c>
      <c r="AR14" s="263"/>
      <c r="AS14" s="263"/>
      <c r="AT14" s="263">
        <v>0</v>
      </c>
      <c r="AU14" s="263">
        <f t="shared" si="7"/>
        <v>0</v>
      </c>
      <c r="AV14" s="263">
        <f t="shared" si="0"/>
        <v>3400</v>
      </c>
      <c r="AW14" s="512"/>
      <c r="AX14" s="372" t="s">
        <v>54</v>
      </c>
    </row>
    <row r="15" s="399" customFormat="1" ht="50" customHeight="1" spans="1:50">
      <c r="A15" s="414">
        <f t="shared" si="3"/>
        <v>13</v>
      </c>
      <c r="B15" s="422" t="s">
        <v>2151</v>
      </c>
      <c r="C15" s="416" t="s">
        <v>2151</v>
      </c>
      <c r="D15" s="310" t="s">
        <v>958</v>
      </c>
      <c r="E15" s="418">
        <v>45317</v>
      </c>
      <c r="F15" s="310" t="s">
        <v>53</v>
      </c>
      <c r="G15" s="232">
        <v>31</v>
      </c>
      <c r="H15" s="310">
        <v>0</v>
      </c>
      <c r="I15" s="310">
        <v>0</v>
      </c>
      <c r="J15" s="310">
        <v>0</v>
      </c>
      <c r="K15" s="310">
        <v>0</v>
      </c>
      <c r="L15" s="458">
        <v>0</v>
      </c>
      <c r="M15" s="458">
        <v>30</v>
      </c>
      <c r="N15" s="458">
        <v>8.5</v>
      </c>
      <c r="O15" s="458">
        <v>0.45</v>
      </c>
      <c r="P15" s="458">
        <v>8.4</v>
      </c>
      <c r="Q15" s="458">
        <v>0.55</v>
      </c>
      <c r="R15" s="372" t="s">
        <v>2152</v>
      </c>
      <c r="S15" s="310">
        <v>10</v>
      </c>
      <c r="T15" s="310">
        <v>7</v>
      </c>
      <c r="U15" s="312">
        <v>70</v>
      </c>
      <c r="V15" s="467" t="s">
        <v>2153</v>
      </c>
      <c r="W15" s="67">
        <v>200</v>
      </c>
      <c r="X15" s="468">
        <v>3400</v>
      </c>
      <c r="Y15" s="501">
        <v>1600</v>
      </c>
      <c r="Z15" s="502">
        <v>400</v>
      </c>
      <c r="AA15" s="502">
        <v>300</v>
      </c>
      <c r="AB15" s="502">
        <v>200</v>
      </c>
      <c r="AC15" s="502">
        <v>200</v>
      </c>
      <c r="AD15" s="502">
        <v>200</v>
      </c>
      <c r="AE15" s="502">
        <v>500</v>
      </c>
      <c r="AF15" s="263"/>
      <c r="AG15" s="500"/>
      <c r="AH15" s="67">
        <v>200</v>
      </c>
      <c r="AI15" s="263">
        <f t="shared" si="1"/>
        <v>30</v>
      </c>
      <c r="AJ15" s="263">
        <f t="shared" si="2"/>
        <v>70</v>
      </c>
      <c r="AK15" s="263">
        <v>0</v>
      </c>
      <c r="AL15" s="263">
        <v>0</v>
      </c>
      <c r="AM15" s="263">
        <v>0</v>
      </c>
      <c r="AN15" s="263">
        <f t="shared" si="4"/>
        <v>3700</v>
      </c>
      <c r="AO15" s="263">
        <f t="shared" si="5"/>
        <v>0</v>
      </c>
      <c r="AP15" s="263">
        <f t="shared" si="8"/>
        <v>0</v>
      </c>
      <c r="AQ15" s="263">
        <f t="shared" si="6"/>
        <v>0</v>
      </c>
      <c r="AR15" s="263"/>
      <c r="AS15" s="263"/>
      <c r="AT15" s="263">
        <v>0</v>
      </c>
      <c r="AU15" s="263">
        <f t="shared" si="7"/>
        <v>0</v>
      </c>
      <c r="AV15" s="263">
        <f t="shared" si="0"/>
        <v>3700</v>
      </c>
      <c r="AW15" s="512"/>
      <c r="AX15" s="372" t="s">
        <v>2152</v>
      </c>
    </row>
    <row r="16" s="399" customFormat="1" ht="50" customHeight="1" spans="1:50">
      <c r="A16" s="414">
        <f t="shared" si="3"/>
        <v>14</v>
      </c>
      <c r="B16" s="422" t="s">
        <v>2154</v>
      </c>
      <c r="C16" s="416" t="s">
        <v>2154</v>
      </c>
      <c r="D16" s="310" t="s">
        <v>425</v>
      </c>
      <c r="E16" s="418">
        <v>45317</v>
      </c>
      <c r="F16" s="310" t="s">
        <v>53</v>
      </c>
      <c r="G16" s="232">
        <v>31</v>
      </c>
      <c r="H16" s="310">
        <v>0</v>
      </c>
      <c r="I16" s="310">
        <v>0</v>
      </c>
      <c r="J16" s="310">
        <v>0</v>
      </c>
      <c r="K16" s="310">
        <v>0</v>
      </c>
      <c r="L16" s="458">
        <v>0</v>
      </c>
      <c r="M16" s="458">
        <v>30</v>
      </c>
      <c r="N16" s="458">
        <v>10</v>
      </c>
      <c r="O16" s="458">
        <v>2</v>
      </c>
      <c r="P16" s="458">
        <v>1</v>
      </c>
      <c r="Q16" s="458">
        <v>11</v>
      </c>
      <c r="R16" s="372" t="s">
        <v>2155</v>
      </c>
      <c r="S16" s="310">
        <v>10</v>
      </c>
      <c r="T16" s="310">
        <v>7</v>
      </c>
      <c r="U16" s="312">
        <v>70</v>
      </c>
      <c r="V16" s="471" t="s">
        <v>2156</v>
      </c>
      <c r="W16" s="67">
        <v>200</v>
      </c>
      <c r="X16" s="468">
        <v>2400</v>
      </c>
      <c r="Y16" s="503">
        <v>1600</v>
      </c>
      <c r="Z16" s="502">
        <v>300</v>
      </c>
      <c r="AA16" s="502">
        <v>100</v>
      </c>
      <c r="AB16" s="502">
        <v>0</v>
      </c>
      <c r="AC16" s="502">
        <v>0</v>
      </c>
      <c r="AD16" s="502">
        <v>0</v>
      </c>
      <c r="AE16" s="502">
        <v>400</v>
      </c>
      <c r="AF16" s="263"/>
      <c r="AG16" s="500"/>
      <c r="AH16" s="67">
        <v>200</v>
      </c>
      <c r="AI16" s="263">
        <f t="shared" si="1"/>
        <v>30</v>
      </c>
      <c r="AJ16" s="263">
        <f t="shared" si="2"/>
        <v>70</v>
      </c>
      <c r="AK16" s="263">
        <v>0</v>
      </c>
      <c r="AL16" s="263">
        <v>0</v>
      </c>
      <c r="AM16" s="263">
        <v>0</v>
      </c>
      <c r="AN16" s="263">
        <f t="shared" si="4"/>
        <v>2700</v>
      </c>
      <c r="AO16" s="263">
        <f t="shared" si="5"/>
        <v>0</v>
      </c>
      <c r="AP16" s="263">
        <f>X16/G16*AO16</f>
        <v>0</v>
      </c>
      <c r="AQ16" s="263">
        <f t="shared" si="6"/>
        <v>0</v>
      </c>
      <c r="AR16" s="263"/>
      <c r="AS16" s="263">
        <v>7</v>
      </c>
      <c r="AT16" s="263">
        <v>0</v>
      </c>
      <c r="AU16" s="263">
        <f t="shared" si="7"/>
        <v>7</v>
      </c>
      <c r="AV16" s="263">
        <f t="shared" si="0"/>
        <v>2693</v>
      </c>
      <c r="AW16" s="512"/>
      <c r="AX16" s="372" t="s">
        <v>2155</v>
      </c>
    </row>
    <row r="17" s="399" customFormat="1" ht="51" customHeight="1" spans="1:50">
      <c r="A17" s="414">
        <f t="shared" si="3"/>
        <v>15</v>
      </c>
      <c r="B17" s="422" t="s">
        <v>2157</v>
      </c>
      <c r="C17" s="416" t="s">
        <v>2157</v>
      </c>
      <c r="D17" s="310" t="s">
        <v>425</v>
      </c>
      <c r="E17" s="418">
        <v>45317</v>
      </c>
      <c r="F17" s="310" t="s">
        <v>53</v>
      </c>
      <c r="G17" s="232">
        <v>31</v>
      </c>
      <c r="H17" s="310">
        <v>0</v>
      </c>
      <c r="I17" s="310">
        <v>0</v>
      </c>
      <c r="J17" s="310">
        <v>0</v>
      </c>
      <c r="K17" s="310">
        <v>0</v>
      </c>
      <c r="L17" s="458">
        <v>0</v>
      </c>
      <c r="M17" s="458">
        <v>30</v>
      </c>
      <c r="N17" s="458">
        <v>1.45</v>
      </c>
      <c r="O17" s="458">
        <v>2</v>
      </c>
      <c r="P17" s="458">
        <v>0</v>
      </c>
      <c r="Q17" s="458">
        <v>3.45</v>
      </c>
      <c r="R17" s="372" t="s">
        <v>2158</v>
      </c>
      <c r="S17" s="310">
        <v>10</v>
      </c>
      <c r="T17" s="310">
        <v>7</v>
      </c>
      <c r="U17" s="312">
        <v>70</v>
      </c>
      <c r="V17" s="471" t="s">
        <v>2156</v>
      </c>
      <c r="W17" s="67">
        <v>200</v>
      </c>
      <c r="X17" s="468">
        <v>2400</v>
      </c>
      <c r="Y17" s="503">
        <v>1600</v>
      </c>
      <c r="Z17" s="502">
        <v>300</v>
      </c>
      <c r="AA17" s="502">
        <v>100</v>
      </c>
      <c r="AB17" s="502">
        <v>0</v>
      </c>
      <c r="AC17" s="502">
        <v>0</v>
      </c>
      <c r="AD17" s="502">
        <v>0</v>
      </c>
      <c r="AE17" s="502">
        <v>400</v>
      </c>
      <c r="AF17" s="263"/>
      <c r="AG17" s="500"/>
      <c r="AH17" s="67">
        <v>0</v>
      </c>
      <c r="AI17" s="263">
        <f t="shared" si="1"/>
        <v>30</v>
      </c>
      <c r="AJ17" s="263">
        <f t="shared" si="2"/>
        <v>70</v>
      </c>
      <c r="AK17" s="263">
        <v>0</v>
      </c>
      <c r="AL17" s="263">
        <v>0</v>
      </c>
      <c r="AM17" s="263">
        <v>0</v>
      </c>
      <c r="AN17" s="263">
        <f t="shared" si="4"/>
        <v>2500</v>
      </c>
      <c r="AO17" s="263">
        <f t="shared" si="5"/>
        <v>0</v>
      </c>
      <c r="AP17" s="263">
        <f>X17/G17*AO17</f>
        <v>0</v>
      </c>
      <c r="AQ17" s="263">
        <f t="shared" si="6"/>
        <v>0</v>
      </c>
      <c r="AR17" s="263"/>
      <c r="AS17" s="263">
        <v>7</v>
      </c>
      <c r="AT17" s="263">
        <v>0</v>
      </c>
      <c r="AU17" s="263">
        <f t="shared" si="7"/>
        <v>7</v>
      </c>
      <c r="AV17" s="263">
        <f t="shared" si="0"/>
        <v>2493</v>
      </c>
      <c r="AW17" s="512"/>
      <c r="AX17" s="372" t="s">
        <v>2158</v>
      </c>
    </row>
    <row r="18" s="399" customFormat="1" ht="52" customHeight="1" spans="1:50">
      <c r="A18" s="414">
        <f t="shared" si="3"/>
        <v>16</v>
      </c>
      <c r="B18" s="422" t="s">
        <v>2159</v>
      </c>
      <c r="C18" s="416" t="s">
        <v>2159</v>
      </c>
      <c r="D18" s="310" t="s">
        <v>425</v>
      </c>
      <c r="E18" s="418">
        <v>45317</v>
      </c>
      <c r="F18" s="310" t="s">
        <v>53</v>
      </c>
      <c r="G18" s="232">
        <v>31</v>
      </c>
      <c r="H18" s="310">
        <v>0</v>
      </c>
      <c r="I18" s="310">
        <v>0</v>
      </c>
      <c r="J18" s="310">
        <v>0</v>
      </c>
      <c r="K18" s="310">
        <v>0</v>
      </c>
      <c r="L18" s="458">
        <v>0</v>
      </c>
      <c r="M18" s="458">
        <v>30</v>
      </c>
      <c r="N18" s="458">
        <v>2</v>
      </c>
      <c r="O18" s="458">
        <v>1</v>
      </c>
      <c r="P18" s="458">
        <v>0</v>
      </c>
      <c r="Q18" s="458">
        <v>3</v>
      </c>
      <c r="R18" s="372" t="s">
        <v>2160</v>
      </c>
      <c r="S18" s="310">
        <v>10</v>
      </c>
      <c r="T18" s="310">
        <v>17</v>
      </c>
      <c r="U18" s="312">
        <v>170</v>
      </c>
      <c r="V18" s="469" t="s">
        <v>2156</v>
      </c>
      <c r="W18" s="67">
        <v>200</v>
      </c>
      <c r="X18" s="468">
        <v>2400</v>
      </c>
      <c r="Y18" s="503">
        <v>1600</v>
      </c>
      <c r="Z18" s="502">
        <v>300</v>
      </c>
      <c r="AA18" s="502">
        <v>100</v>
      </c>
      <c r="AB18" s="502">
        <v>0</v>
      </c>
      <c r="AC18" s="502">
        <v>0</v>
      </c>
      <c r="AD18" s="502">
        <v>0</v>
      </c>
      <c r="AE18" s="502">
        <v>400</v>
      </c>
      <c r="AF18" s="263"/>
      <c r="AG18" s="500"/>
      <c r="AH18" s="67">
        <v>200</v>
      </c>
      <c r="AI18" s="263">
        <f t="shared" si="1"/>
        <v>30</v>
      </c>
      <c r="AJ18" s="263">
        <f t="shared" si="2"/>
        <v>170</v>
      </c>
      <c r="AK18" s="263">
        <v>0</v>
      </c>
      <c r="AL18" s="263">
        <v>0</v>
      </c>
      <c r="AM18" s="263">
        <v>0</v>
      </c>
      <c r="AN18" s="263">
        <f t="shared" si="4"/>
        <v>2800</v>
      </c>
      <c r="AO18" s="263">
        <f t="shared" si="5"/>
        <v>0</v>
      </c>
      <c r="AP18" s="263">
        <f>X18/G18*AO18</f>
        <v>0</v>
      </c>
      <c r="AQ18" s="263">
        <f t="shared" si="6"/>
        <v>0</v>
      </c>
      <c r="AR18" s="263"/>
      <c r="AS18" s="263">
        <v>7</v>
      </c>
      <c r="AT18" s="263">
        <v>0</v>
      </c>
      <c r="AU18" s="263">
        <f t="shared" si="7"/>
        <v>7</v>
      </c>
      <c r="AV18" s="263">
        <f t="shared" si="0"/>
        <v>2793</v>
      </c>
      <c r="AW18" s="512"/>
      <c r="AX18" s="372" t="s">
        <v>2160</v>
      </c>
    </row>
    <row r="19" s="399" customFormat="1" ht="42" customHeight="1" spans="1:50">
      <c r="A19" s="414">
        <f t="shared" si="3"/>
        <v>17</v>
      </c>
      <c r="B19" s="422" t="s">
        <v>2161</v>
      </c>
      <c r="C19" s="416" t="s">
        <v>2161</v>
      </c>
      <c r="D19" s="310" t="s">
        <v>425</v>
      </c>
      <c r="E19" s="418">
        <v>45317</v>
      </c>
      <c r="F19" s="310" t="s">
        <v>53</v>
      </c>
      <c r="G19" s="232">
        <v>31</v>
      </c>
      <c r="H19" s="310">
        <v>0</v>
      </c>
      <c r="I19" s="310">
        <v>0</v>
      </c>
      <c r="J19" s="310">
        <v>31</v>
      </c>
      <c r="K19" s="310">
        <v>0</v>
      </c>
      <c r="L19" s="458">
        <v>0</v>
      </c>
      <c r="M19" s="458">
        <v>0</v>
      </c>
      <c r="N19" s="458">
        <v>0</v>
      </c>
      <c r="O19" s="458">
        <v>0</v>
      </c>
      <c r="P19" s="458">
        <v>0</v>
      </c>
      <c r="Q19" s="458">
        <v>0</v>
      </c>
      <c r="R19" s="470" t="s">
        <v>2162</v>
      </c>
      <c r="S19" s="310">
        <v>10</v>
      </c>
      <c r="T19" s="310">
        <v>0</v>
      </c>
      <c r="U19" s="312">
        <v>0</v>
      </c>
      <c r="V19" s="469" t="s">
        <v>2163</v>
      </c>
      <c r="W19" s="67">
        <v>0</v>
      </c>
      <c r="X19" s="468">
        <v>2400</v>
      </c>
      <c r="Y19" s="503">
        <v>1600</v>
      </c>
      <c r="Z19" s="502">
        <v>300</v>
      </c>
      <c r="AA19" s="502">
        <v>100</v>
      </c>
      <c r="AB19" s="502">
        <v>0</v>
      </c>
      <c r="AC19" s="502">
        <v>0</v>
      </c>
      <c r="AD19" s="502">
        <v>0</v>
      </c>
      <c r="AE19" s="502">
        <v>400</v>
      </c>
      <c r="AF19" s="263"/>
      <c r="AG19" s="500"/>
      <c r="AH19" s="67">
        <v>0</v>
      </c>
      <c r="AI19" s="263">
        <f t="shared" si="1"/>
        <v>0</v>
      </c>
      <c r="AJ19" s="263">
        <f t="shared" si="2"/>
        <v>0</v>
      </c>
      <c r="AK19" s="263">
        <v>0</v>
      </c>
      <c r="AL19" s="263">
        <v>0</v>
      </c>
      <c r="AM19" s="263">
        <v>0</v>
      </c>
      <c r="AN19" s="263">
        <f t="shared" si="4"/>
        <v>2400</v>
      </c>
      <c r="AO19" s="263">
        <f t="shared" si="5"/>
        <v>31</v>
      </c>
      <c r="AP19" s="263">
        <f>X19/G19*AO19</f>
        <v>2400</v>
      </c>
      <c r="AQ19" s="263">
        <f t="shared" si="6"/>
        <v>0</v>
      </c>
      <c r="AR19" s="263"/>
      <c r="AS19" s="263"/>
      <c r="AT19" s="263">
        <v>0</v>
      </c>
      <c r="AU19" s="263">
        <f t="shared" si="7"/>
        <v>2400</v>
      </c>
      <c r="AV19" s="263">
        <f t="shared" si="0"/>
        <v>0</v>
      </c>
      <c r="AW19" s="512"/>
      <c r="AX19" s="470" t="s">
        <v>2162</v>
      </c>
    </row>
    <row r="20" s="399" customFormat="1" ht="44" customHeight="1" spans="1:50">
      <c r="A20" s="414">
        <f t="shared" si="3"/>
        <v>18</v>
      </c>
      <c r="B20" s="318" t="s">
        <v>2164</v>
      </c>
      <c r="C20" s="310" t="s">
        <v>2164</v>
      </c>
      <c r="D20" s="310" t="s">
        <v>425</v>
      </c>
      <c r="E20" s="418">
        <v>45317</v>
      </c>
      <c r="F20" s="310" t="s">
        <v>53</v>
      </c>
      <c r="G20" s="232">
        <v>31</v>
      </c>
      <c r="H20" s="310">
        <v>0</v>
      </c>
      <c r="I20" s="310">
        <v>0</v>
      </c>
      <c r="J20" s="310">
        <v>0</v>
      </c>
      <c r="K20" s="310">
        <v>0</v>
      </c>
      <c r="L20" s="458">
        <v>0</v>
      </c>
      <c r="M20" s="458">
        <v>30</v>
      </c>
      <c r="N20" s="458">
        <v>15.15</v>
      </c>
      <c r="O20" s="458">
        <v>0.4</v>
      </c>
      <c r="P20" s="458">
        <v>0</v>
      </c>
      <c r="Q20" s="458">
        <v>15.55</v>
      </c>
      <c r="R20" s="372" t="s">
        <v>2165</v>
      </c>
      <c r="S20" s="310">
        <v>10</v>
      </c>
      <c r="T20" s="310">
        <v>17</v>
      </c>
      <c r="U20" s="312">
        <v>170</v>
      </c>
      <c r="V20" s="469" t="s">
        <v>2156</v>
      </c>
      <c r="W20" s="67">
        <v>200</v>
      </c>
      <c r="X20" s="468">
        <v>2400</v>
      </c>
      <c r="Y20" s="503">
        <v>1600</v>
      </c>
      <c r="Z20" s="502">
        <v>300</v>
      </c>
      <c r="AA20" s="502">
        <v>100</v>
      </c>
      <c r="AB20" s="502">
        <v>0</v>
      </c>
      <c r="AC20" s="502">
        <v>0</v>
      </c>
      <c r="AD20" s="502">
        <v>0</v>
      </c>
      <c r="AE20" s="502">
        <v>400</v>
      </c>
      <c r="AF20" s="263"/>
      <c r="AG20" s="500"/>
      <c r="AH20" s="67">
        <v>200</v>
      </c>
      <c r="AI20" s="263">
        <f t="shared" si="1"/>
        <v>30</v>
      </c>
      <c r="AJ20" s="263">
        <f t="shared" si="2"/>
        <v>170</v>
      </c>
      <c r="AK20" s="263">
        <v>0</v>
      </c>
      <c r="AL20" s="263">
        <v>0</v>
      </c>
      <c r="AM20" s="263">
        <v>0</v>
      </c>
      <c r="AN20" s="263">
        <f t="shared" si="4"/>
        <v>2800</v>
      </c>
      <c r="AO20" s="263">
        <f t="shared" si="5"/>
        <v>0</v>
      </c>
      <c r="AP20" s="263">
        <f t="shared" ref="AP20:AP25" si="9">X20/G20*AO20</f>
        <v>0</v>
      </c>
      <c r="AQ20" s="263">
        <f t="shared" si="6"/>
        <v>0</v>
      </c>
      <c r="AR20" s="263"/>
      <c r="AS20" s="263"/>
      <c r="AT20" s="263">
        <v>0</v>
      </c>
      <c r="AU20" s="263">
        <f t="shared" si="7"/>
        <v>0</v>
      </c>
      <c r="AV20" s="263">
        <f t="shared" si="0"/>
        <v>2800</v>
      </c>
      <c r="AW20" s="512"/>
      <c r="AX20" s="372" t="s">
        <v>2165</v>
      </c>
    </row>
    <row r="21" s="399" customFormat="1" ht="63" customHeight="1" spans="1:50">
      <c r="A21" s="414">
        <f t="shared" si="3"/>
        <v>19</v>
      </c>
      <c r="B21" s="318" t="s">
        <v>2166</v>
      </c>
      <c r="C21" s="310" t="s">
        <v>2166</v>
      </c>
      <c r="D21" s="310" t="s">
        <v>425</v>
      </c>
      <c r="E21" s="418">
        <v>45317</v>
      </c>
      <c r="F21" s="310" t="s">
        <v>53</v>
      </c>
      <c r="G21" s="232">
        <v>31</v>
      </c>
      <c r="H21" s="310">
        <v>0</v>
      </c>
      <c r="I21" s="310">
        <v>0</v>
      </c>
      <c r="J21" s="310">
        <v>0</v>
      </c>
      <c r="K21" s="310">
        <v>0</v>
      </c>
      <c r="L21" s="458">
        <v>0</v>
      </c>
      <c r="M21" s="458">
        <v>30</v>
      </c>
      <c r="N21" s="458">
        <v>9</v>
      </c>
      <c r="O21" s="458">
        <v>2</v>
      </c>
      <c r="P21" s="458">
        <v>5</v>
      </c>
      <c r="Q21" s="458">
        <v>6</v>
      </c>
      <c r="R21" s="372" t="s">
        <v>2167</v>
      </c>
      <c r="S21" s="310">
        <v>10</v>
      </c>
      <c r="T21" s="310">
        <v>7</v>
      </c>
      <c r="U21" s="312">
        <v>70</v>
      </c>
      <c r="V21" s="469" t="s">
        <v>2156</v>
      </c>
      <c r="W21" s="67">
        <v>200</v>
      </c>
      <c r="X21" s="468">
        <v>2400</v>
      </c>
      <c r="Y21" s="503">
        <v>1600</v>
      </c>
      <c r="Z21" s="502">
        <v>300</v>
      </c>
      <c r="AA21" s="502">
        <v>100</v>
      </c>
      <c r="AB21" s="502">
        <v>0</v>
      </c>
      <c r="AC21" s="502">
        <v>0</v>
      </c>
      <c r="AD21" s="502">
        <v>0</v>
      </c>
      <c r="AE21" s="502">
        <v>400</v>
      </c>
      <c r="AF21" s="263"/>
      <c r="AG21" s="500"/>
      <c r="AH21" s="67">
        <v>200</v>
      </c>
      <c r="AI21" s="263">
        <f t="shared" si="1"/>
        <v>30</v>
      </c>
      <c r="AJ21" s="263">
        <f t="shared" si="2"/>
        <v>70</v>
      </c>
      <c r="AK21" s="263">
        <v>0</v>
      </c>
      <c r="AL21" s="263">
        <v>0</v>
      </c>
      <c r="AM21" s="263">
        <v>0</v>
      </c>
      <c r="AN21" s="263">
        <f t="shared" si="4"/>
        <v>2700</v>
      </c>
      <c r="AO21" s="263">
        <f t="shared" ref="AO21:AO39" si="10">J21+K21+I21*2+L21</f>
        <v>0</v>
      </c>
      <c r="AP21" s="263">
        <f t="shared" si="9"/>
        <v>0</v>
      </c>
      <c r="AQ21" s="263">
        <f t="shared" si="6"/>
        <v>0</v>
      </c>
      <c r="AR21" s="263"/>
      <c r="AS21" s="263">
        <v>7</v>
      </c>
      <c r="AT21" s="263">
        <v>0</v>
      </c>
      <c r="AU21" s="263">
        <f t="shared" si="7"/>
        <v>7</v>
      </c>
      <c r="AV21" s="263">
        <f t="shared" si="0"/>
        <v>2693</v>
      </c>
      <c r="AW21" s="512"/>
      <c r="AX21" s="372" t="s">
        <v>2167</v>
      </c>
    </row>
    <row r="22" s="399" customFormat="1" ht="45" customHeight="1" spans="1:50">
      <c r="A22" s="414">
        <f t="shared" si="3"/>
        <v>20</v>
      </c>
      <c r="B22" s="318" t="s">
        <v>2168</v>
      </c>
      <c r="C22" s="310" t="s">
        <v>2168</v>
      </c>
      <c r="D22" s="310" t="s">
        <v>425</v>
      </c>
      <c r="E22" s="418">
        <v>45317</v>
      </c>
      <c r="F22" s="310" t="s">
        <v>53</v>
      </c>
      <c r="G22" s="232">
        <v>31</v>
      </c>
      <c r="H22" s="310">
        <v>0</v>
      </c>
      <c r="I22" s="310">
        <v>0</v>
      </c>
      <c r="J22" s="310">
        <v>0</v>
      </c>
      <c r="K22" s="310">
        <v>0</v>
      </c>
      <c r="L22" s="458">
        <v>0</v>
      </c>
      <c r="M22" s="458">
        <v>30</v>
      </c>
      <c r="N22" s="458">
        <v>11.65</v>
      </c>
      <c r="O22" s="458">
        <v>0.5</v>
      </c>
      <c r="P22" s="458">
        <v>0</v>
      </c>
      <c r="Q22" s="458">
        <v>12.35</v>
      </c>
      <c r="R22" s="372" t="s">
        <v>2169</v>
      </c>
      <c r="S22" s="310">
        <v>10</v>
      </c>
      <c r="T22" s="310">
        <v>17</v>
      </c>
      <c r="U22" s="312">
        <v>170</v>
      </c>
      <c r="V22" s="469" t="s">
        <v>2156</v>
      </c>
      <c r="W22" s="67">
        <v>200</v>
      </c>
      <c r="X22" s="468">
        <v>2400</v>
      </c>
      <c r="Y22" s="503">
        <v>1600</v>
      </c>
      <c r="Z22" s="502">
        <v>300</v>
      </c>
      <c r="AA22" s="502">
        <v>100</v>
      </c>
      <c r="AB22" s="502">
        <v>0</v>
      </c>
      <c r="AC22" s="502">
        <v>0</v>
      </c>
      <c r="AD22" s="502">
        <v>0</v>
      </c>
      <c r="AE22" s="502">
        <v>400</v>
      </c>
      <c r="AF22" s="263"/>
      <c r="AG22" s="500"/>
      <c r="AH22" s="67">
        <v>200</v>
      </c>
      <c r="AI22" s="263">
        <f t="shared" si="1"/>
        <v>30</v>
      </c>
      <c r="AJ22" s="263">
        <f t="shared" si="2"/>
        <v>170</v>
      </c>
      <c r="AK22" s="263">
        <v>0</v>
      </c>
      <c r="AL22" s="263">
        <v>0</v>
      </c>
      <c r="AM22" s="263">
        <v>0</v>
      </c>
      <c r="AN22" s="263">
        <f t="shared" si="4"/>
        <v>2800</v>
      </c>
      <c r="AO22" s="263">
        <f t="shared" si="10"/>
        <v>0</v>
      </c>
      <c r="AP22" s="263">
        <f t="shared" si="9"/>
        <v>0</v>
      </c>
      <c r="AQ22" s="263">
        <f t="shared" si="6"/>
        <v>0</v>
      </c>
      <c r="AR22" s="263"/>
      <c r="AS22" s="263"/>
      <c r="AT22" s="263">
        <v>0</v>
      </c>
      <c r="AU22" s="263">
        <f t="shared" si="7"/>
        <v>0</v>
      </c>
      <c r="AV22" s="263">
        <f t="shared" si="0"/>
        <v>2800</v>
      </c>
      <c r="AW22" s="512"/>
      <c r="AX22" s="372" t="s">
        <v>2169</v>
      </c>
    </row>
    <row r="23" s="399" customFormat="1" ht="69" customHeight="1" spans="1:50">
      <c r="A23" s="414">
        <f t="shared" si="3"/>
        <v>21</v>
      </c>
      <c r="B23" s="318" t="s">
        <v>1733</v>
      </c>
      <c r="C23" s="310" t="s">
        <v>1733</v>
      </c>
      <c r="D23" s="310" t="s">
        <v>425</v>
      </c>
      <c r="E23" s="418">
        <v>45317</v>
      </c>
      <c r="F23" s="310" t="s">
        <v>53</v>
      </c>
      <c r="G23" s="232">
        <v>31</v>
      </c>
      <c r="H23" s="310">
        <v>0</v>
      </c>
      <c r="I23" s="310">
        <v>0</v>
      </c>
      <c r="J23" s="310">
        <v>0</v>
      </c>
      <c r="K23" s="310">
        <v>0</v>
      </c>
      <c r="L23" s="458">
        <v>0</v>
      </c>
      <c r="M23" s="458">
        <v>30</v>
      </c>
      <c r="N23" s="458">
        <v>16.05</v>
      </c>
      <c r="O23" s="458">
        <v>2.4</v>
      </c>
      <c r="P23" s="458">
        <v>4</v>
      </c>
      <c r="Q23" s="458">
        <v>14.45</v>
      </c>
      <c r="R23" s="472" t="s">
        <v>2170</v>
      </c>
      <c r="S23" s="310">
        <v>10</v>
      </c>
      <c r="T23" s="310">
        <v>7</v>
      </c>
      <c r="U23" s="312">
        <v>70</v>
      </c>
      <c r="V23" s="467" t="s">
        <v>2171</v>
      </c>
      <c r="W23" s="67">
        <v>200</v>
      </c>
      <c r="X23" s="468">
        <v>2400</v>
      </c>
      <c r="Y23" s="503">
        <v>1600</v>
      </c>
      <c r="Z23" s="502">
        <v>300</v>
      </c>
      <c r="AA23" s="502">
        <v>100</v>
      </c>
      <c r="AB23" s="502">
        <v>0</v>
      </c>
      <c r="AC23" s="502">
        <v>0</v>
      </c>
      <c r="AD23" s="502">
        <v>0</v>
      </c>
      <c r="AE23" s="502">
        <v>400</v>
      </c>
      <c r="AF23" s="263"/>
      <c r="AG23" s="500"/>
      <c r="AH23" s="67">
        <v>200</v>
      </c>
      <c r="AI23" s="263">
        <f t="shared" si="1"/>
        <v>30</v>
      </c>
      <c r="AJ23" s="263">
        <f t="shared" si="2"/>
        <v>70</v>
      </c>
      <c r="AK23" s="263">
        <v>0</v>
      </c>
      <c r="AL23" s="263">
        <v>0</v>
      </c>
      <c r="AM23" s="263">
        <v>0</v>
      </c>
      <c r="AN23" s="263">
        <f t="shared" si="4"/>
        <v>2700</v>
      </c>
      <c r="AO23" s="263">
        <f t="shared" si="10"/>
        <v>0</v>
      </c>
      <c r="AP23" s="263">
        <f t="shared" si="9"/>
        <v>0</v>
      </c>
      <c r="AQ23" s="263">
        <f t="shared" si="6"/>
        <v>0</v>
      </c>
      <c r="AR23" s="263"/>
      <c r="AS23" s="263"/>
      <c r="AT23" s="263">
        <v>0</v>
      </c>
      <c r="AU23" s="263">
        <f t="shared" si="7"/>
        <v>0</v>
      </c>
      <c r="AV23" s="263">
        <f t="shared" si="0"/>
        <v>2700</v>
      </c>
      <c r="AW23" s="512"/>
      <c r="AX23" s="472" t="s">
        <v>2170</v>
      </c>
    </row>
    <row r="24" s="399" customFormat="1" ht="43" customHeight="1" spans="1:50">
      <c r="A24" s="414">
        <f t="shared" si="3"/>
        <v>22</v>
      </c>
      <c r="B24" s="318" t="s">
        <v>2172</v>
      </c>
      <c r="C24" s="310" t="s">
        <v>2172</v>
      </c>
      <c r="D24" s="310" t="s">
        <v>425</v>
      </c>
      <c r="E24" s="418">
        <v>45317</v>
      </c>
      <c r="F24" s="310" t="s">
        <v>53</v>
      </c>
      <c r="G24" s="232">
        <v>31</v>
      </c>
      <c r="H24" s="310">
        <v>0</v>
      </c>
      <c r="I24" s="310">
        <v>0</v>
      </c>
      <c r="J24" s="310">
        <v>0</v>
      </c>
      <c r="K24" s="310">
        <v>0</v>
      </c>
      <c r="L24" s="458">
        <v>0</v>
      </c>
      <c r="M24" s="458">
        <v>30</v>
      </c>
      <c r="N24" s="458">
        <v>8.55</v>
      </c>
      <c r="O24" s="458">
        <v>0.5</v>
      </c>
      <c r="P24" s="458">
        <v>2</v>
      </c>
      <c r="Q24" s="458">
        <v>7.25</v>
      </c>
      <c r="R24" s="372" t="s">
        <v>2173</v>
      </c>
      <c r="S24" s="310">
        <v>10</v>
      </c>
      <c r="T24" s="310">
        <v>23</v>
      </c>
      <c r="U24" s="312">
        <v>230</v>
      </c>
      <c r="V24" s="469" t="s">
        <v>2156</v>
      </c>
      <c r="W24" s="67">
        <v>200</v>
      </c>
      <c r="X24" s="468">
        <v>2400</v>
      </c>
      <c r="Y24" s="503">
        <v>1600</v>
      </c>
      <c r="Z24" s="502">
        <v>300</v>
      </c>
      <c r="AA24" s="502">
        <v>100</v>
      </c>
      <c r="AB24" s="502">
        <v>0</v>
      </c>
      <c r="AC24" s="502">
        <v>0</v>
      </c>
      <c r="AD24" s="502">
        <v>0</v>
      </c>
      <c r="AE24" s="502">
        <v>400</v>
      </c>
      <c r="AF24" s="263"/>
      <c r="AG24" s="500"/>
      <c r="AH24" s="67">
        <v>200</v>
      </c>
      <c r="AI24" s="263">
        <f t="shared" si="1"/>
        <v>30</v>
      </c>
      <c r="AJ24" s="263">
        <f t="shared" si="2"/>
        <v>230</v>
      </c>
      <c r="AK24" s="263">
        <v>0</v>
      </c>
      <c r="AL24" s="263">
        <v>0</v>
      </c>
      <c r="AM24" s="263">
        <v>0</v>
      </c>
      <c r="AN24" s="263">
        <f t="shared" si="4"/>
        <v>2860</v>
      </c>
      <c r="AO24" s="263">
        <f t="shared" si="10"/>
        <v>0</v>
      </c>
      <c r="AP24" s="263">
        <f t="shared" si="9"/>
        <v>0</v>
      </c>
      <c r="AQ24" s="263">
        <f t="shared" si="6"/>
        <v>0</v>
      </c>
      <c r="AR24" s="263"/>
      <c r="AS24" s="263">
        <v>7</v>
      </c>
      <c r="AT24" s="263">
        <v>0</v>
      </c>
      <c r="AU24" s="263">
        <f t="shared" si="7"/>
        <v>7</v>
      </c>
      <c r="AV24" s="263">
        <f t="shared" si="0"/>
        <v>2853</v>
      </c>
      <c r="AW24" s="512"/>
      <c r="AX24" s="372" t="s">
        <v>2173</v>
      </c>
    </row>
    <row r="25" s="399" customFormat="1" ht="42" customHeight="1" spans="1:50">
      <c r="A25" s="414">
        <f t="shared" si="3"/>
        <v>23</v>
      </c>
      <c r="B25" s="318" t="s">
        <v>2174</v>
      </c>
      <c r="C25" s="310" t="s">
        <v>2174</v>
      </c>
      <c r="D25" s="310" t="s">
        <v>425</v>
      </c>
      <c r="E25" s="418">
        <v>45318</v>
      </c>
      <c r="F25" s="310" t="s">
        <v>53</v>
      </c>
      <c r="G25" s="232">
        <v>31</v>
      </c>
      <c r="H25" s="310">
        <v>0</v>
      </c>
      <c r="I25" s="310">
        <v>0</v>
      </c>
      <c r="J25" s="310">
        <v>0</v>
      </c>
      <c r="K25" s="310">
        <v>0</v>
      </c>
      <c r="L25" s="458">
        <v>0</v>
      </c>
      <c r="M25" s="458">
        <v>30</v>
      </c>
      <c r="N25" s="458">
        <v>6.75</v>
      </c>
      <c r="O25" s="458">
        <v>0</v>
      </c>
      <c r="P25" s="458">
        <v>6</v>
      </c>
      <c r="Q25" s="458">
        <v>0.75</v>
      </c>
      <c r="R25" s="372" t="s">
        <v>2175</v>
      </c>
      <c r="S25" s="310">
        <v>10</v>
      </c>
      <c r="T25" s="310">
        <v>7</v>
      </c>
      <c r="U25" s="312">
        <v>70</v>
      </c>
      <c r="V25" s="469" t="s">
        <v>2156</v>
      </c>
      <c r="W25" s="67">
        <v>200</v>
      </c>
      <c r="X25" s="468">
        <v>2400</v>
      </c>
      <c r="Y25" s="503">
        <v>1600</v>
      </c>
      <c r="Z25" s="502">
        <v>300</v>
      </c>
      <c r="AA25" s="502">
        <v>100</v>
      </c>
      <c r="AB25" s="502">
        <v>0</v>
      </c>
      <c r="AC25" s="502">
        <v>0</v>
      </c>
      <c r="AD25" s="502">
        <v>0</v>
      </c>
      <c r="AE25" s="502">
        <v>400</v>
      </c>
      <c r="AF25" s="263"/>
      <c r="AG25" s="500"/>
      <c r="AH25" s="67">
        <v>200</v>
      </c>
      <c r="AI25" s="263">
        <f t="shared" si="1"/>
        <v>30</v>
      </c>
      <c r="AJ25" s="263">
        <f t="shared" si="2"/>
        <v>70</v>
      </c>
      <c r="AK25" s="263">
        <v>0</v>
      </c>
      <c r="AL25" s="263">
        <v>0</v>
      </c>
      <c r="AM25" s="263">
        <v>0</v>
      </c>
      <c r="AN25" s="263">
        <f t="shared" si="4"/>
        <v>2700</v>
      </c>
      <c r="AO25" s="263">
        <f t="shared" si="10"/>
        <v>0</v>
      </c>
      <c r="AP25" s="263">
        <f t="shared" si="9"/>
        <v>0</v>
      </c>
      <c r="AQ25" s="263">
        <f t="shared" si="6"/>
        <v>0</v>
      </c>
      <c r="AR25" s="263"/>
      <c r="AS25" s="263"/>
      <c r="AT25" s="263">
        <v>0</v>
      </c>
      <c r="AU25" s="263">
        <f t="shared" si="7"/>
        <v>0</v>
      </c>
      <c r="AV25" s="263">
        <f t="shared" si="0"/>
        <v>2700</v>
      </c>
      <c r="AW25" s="512"/>
      <c r="AX25" s="372" t="s">
        <v>2175</v>
      </c>
    </row>
    <row r="26" s="399" customFormat="1" ht="30" customHeight="1" spans="1:50">
      <c r="A26" s="414">
        <f t="shared" si="3"/>
        <v>24</v>
      </c>
      <c r="B26" s="318" t="s">
        <v>2176</v>
      </c>
      <c r="C26" s="310" t="s">
        <v>2176</v>
      </c>
      <c r="D26" s="310" t="s">
        <v>462</v>
      </c>
      <c r="E26" s="418">
        <v>45323</v>
      </c>
      <c r="F26" s="310" t="s">
        <v>53</v>
      </c>
      <c r="G26" s="232">
        <v>31</v>
      </c>
      <c r="H26" s="310">
        <v>0</v>
      </c>
      <c r="I26" s="310">
        <v>0</v>
      </c>
      <c r="J26" s="310">
        <v>0</v>
      </c>
      <c r="K26" s="310">
        <v>0</v>
      </c>
      <c r="L26" s="458">
        <v>0</v>
      </c>
      <c r="M26" s="458">
        <v>30</v>
      </c>
      <c r="N26" s="458">
        <v>0</v>
      </c>
      <c r="O26" s="458">
        <v>0</v>
      </c>
      <c r="P26" s="458">
        <v>0</v>
      </c>
      <c r="Q26" s="458">
        <v>0</v>
      </c>
      <c r="R26" s="473" t="s">
        <v>54</v>
      </c>
      <c r="S26" s="310">
        <v>10</v>
      </c>
      <c r="T26" s="310">
        <v>7</v>
      </c>
      <c r="U26" s="312">
        <v>70</v>
      </c>
      <c r="V26" s="474" t="s">
        <v>2156</v>
      </c>
      <c r="W26" s="67">
        <v>200</v>
      </c>
      <c r="X26" s="468">
        <v>2400</v>
      </c>
      <c r="Y26" s="503">
        <v>1600</v>
      </c>
      <c r="Z26" s="502">
        <v>300</v>
      </c>
      <c r="AA26" s="502">
        <v>100</v>
      </c>
      <c r="AB26" s="502">
        <v>0</v>
      </c>
      <c r="AC26" s="502">
        <v>0</v>
      </c>
      <c r="AD26" s="502">
        <v>0</v>
      </c>
      <c r="AE26" s="502">
        <v>400</v>
      </c>
      <c r="AF26" s="263"/>
      <c r="AG26" s="500"/>
      <c r="AH26" s="67">
        <v>200</v>
      </c>
      <c r="AI26" s="263">
        <f t="shared" si="1"/>
        <v>30</v>
      </c>
      <c r="AJ26" s="263">
        <f t="shared" si="2"/>
        <v>70</v>
      </c>
      <c r="AK26" s="263">
        <v>0</v>
      </c>
      <c r="AL26" s="263">
        <v>0</v>
      </c>
      <c r="AM26" s="263">
        <v>0</v>
      </c>
      <c r="AN26" s="263">
        <f t="shared" si="4"/>
        <v>2700</v>
      </c>
      <c r="AO26" s="263">
        <f t="shared" si="10"/>
        <v>0</v>
      </c>
      <c r="AP26" s="263">
        <f>X26/G26*AO26*0.5</f>
        <v>0</v>
      </c>
      <c r="AQ26" s="263">
        <f t="shared" si="6"/>
        <v>0</v>
      </c>
      <c r="AR26" s="263"/>
      <c r="AS26" s="263"/>
      <c r="AT26" s="263">
        <v>0</v>
      </c>
      <c r="AU26" s="263">
        <f t="shared" si="7"/>
        <v>0</v>
      </c>
      <c r="AV26" s="263">
        <f t="shared" si="0"/>
        <v>2700</v>
      </c>
      <c r="AW26" s="512"/>
      <c r="AX26" s="473" t="s">
        <v>54</v>
      </c>
    </row>
    <row r="27" s="399" customFormat="1" ht="76" customHeight="1" spans="1:50">
      <c r="A27" s="414">
        <f t="shared" si="3"/>
        <v>25</v>
      </c>
      <c r="B27" s="318" t="s">
        <v>2177</v>
      </c>
      <c r="C27" s="310" t="s">
        <v>2177</v>
      </c>
      <c r="D27" s="310" t="s">
        <v>409</v>
      </c>
      <c r="E27" s="418">
        <v>45340</v>
      </c>
      <c r="F27" s="310" t="s">
        <v>53</v>
      </c>
      <c r="G27" s="232">
        <v>31</v>
      </c>
      <c r="H27" s="310">
        <v>0</v>
      </c>
      <c r="I27" s="310">
        <v>0</v>
      </c>
      <c r="J27" s="310">
        <v>0</v>
      </c>
      <c r="K27" s="310">
        <v>0</v>
      </c>
      <c r="L27" s="458">
        <v>0</v>
      </c>
      <c r="M27" s="458">
        <v>30</v>
      </c>
      <c r="N27" s="458">
        <v>2.3</v>
      </c>
      <c r="O27" s="458">
        <v>0.5</v>
      </c>
      <c r="P27" s="458">
        <v>3</v>
      </c>
      <c r="Q27" s="458">
        <v>0</v>
      </c>
      <c r="R27" s="372" t="s">
        <v>2178</v>
      </c>
      <c r="S27" s="310">
        <v>10</v>
      </c>
      <c r="T27" s="310">
        <v>7</v>
      </c>
      <c r="U27" s="312">
        <v>70</v>
      </c>
      <c r="V27" s="469" t="s">
        <v>2156</v>
      </c>
      <c r="W27" s="67">
        <v>200</v>
      </c>
      <c r="X27" s="468">
        <v>3500</v>
      </c>
      <c r="Y27" s="22">
        <v>2000</v>
      </c>
      <c r="Z27" s="23">
        <v>600</v>
      </c>
      <c r="AA27" s="24">
        <v>300</v>
      </c>
      <c r="AB27" s="24">
        <v>200</v>
      </c>
      <c r="AC27" s="31">
        <v>200</v>
      </c>
      <c r="AD27" s="24">
        <v>100</v>
      </c>
      <c r="AE27" s="31">
        <v>100</v>
      </c>
      <c r="AF27" s="263"/>
      <c r="AG27" s="500">
        <v>150</v>
      </c>
      <c r="AH27" s="67">
        <v>200</v>
      </c>
      <c r="AI27" s="263">
        <f t="shared" si="1"/>
        <v>30</v>
      </c>
      <c r="AJ27" s="263">
        <f t="shared" si="2"/>
        <v>70</v>
      </c>
      <c r="AK27" s="263">
        <v>0</v>
      </c>
      <c r="AL27" s="263">
        <v>0</v>
      </c>
      <c r="AM27" s="263">
        <v>0</v>
      </c>
      <c r="AN27" s="263">
        <f t="shared" si="4"/>
        <v>3950</v>
      </c>
      <c r="AO27" s="263">
        <f t="shared" si="10"/>
        <v>0</v>
      </c>
      <c r="AP27" s="263">
        <f>X27/G27*AO27</f>
        <v>0</v>
      </c>
      <c r="AQ27" s="263">
        <f t="shared" si="6"/>
        <v>0</v>
      </c>
      <c r="AR27" s="263"/>
      <c r="AS27" s="263"/>
      <c r="AT27" s="263">
        <v>0</v>
      </c>
      <c r="AU27" s="263">
        <f t="shared" si="7"/>
        <v>0</v>
      </c>
      <c r="AV27" s="263">
        <f t="shared" si="0"/>
        <v>3950</v>
      </c>
      <c r="AW27" s="512"/>
      <c r="AX27" s="372" t="s">
        <v>2178</v>
      </c>
    </row>
    <row r="28" s="399" customFormat="1" ht="58" customHeight="1" spans="1:50">
      <c r="A28" s="414">
        <f t="shared" si="3"/>
        <v>26</v>
      </c>
      <c r="B28" s="318" t="s">
        <v>2179</v>
      </c>
      <c r="C28" s="310" t="s">
        <v>2179</v>
      </c>
      <c r="D28" s="310" t="s">
        <v>409</v>
      </c>
      <c r="E28" s="418">
        <v>45341</v>
      </c>
      <c r="F28" s="310" t="s">
        <v>53</v>
      </c>
      <c r="G28" s="232">
        <v>31</v>
      </c>
      <c r="H28" s="310">
        <v>0</v>
      </c>
      <c r="I28" s="310">
        <v>0</v>
      </c>
      <c r="J28" s="310">
        <v>0</v>
      </c>
      <c r="K28" s="310">
        <v>0</v>
      </c>
      <c r="L28" s="458">
        <v>0</v>
      </c>
      <c r="M28" s="458">
        <v>30</v>
      </c>
      <c r="N28" s="458">
        <v>7.55</v>
      </c>
      <c r="O28" s="458">
        <v>0.3</v>
      </c>
      <c r="P28" s="458">
        <v>3</v>
      </c>
      <c r="Q28" s="458">
        <v>5.05</v>
      </c>
      <c r="R28" s="372" t="s">
        <v>2180</v>
      </c>
      <c r="S28" s="310">
        <v>10</v>
      </c>
      <c r="T28" s="310">
        <v>7</v>
      </c>
      <c r="U28" s="312">
        <v>70</v>
      </c>
      <c r="V28" s="469" t="s">
        <v>2156</v>
      </c>
      <c r="W28" s="67">
        <v>200</v>
      </c>
      <c r="X28" s="468">
        <v>3500</v>
      </c>
      <c r="Y28" s="22">
        <v>2000</v>
      </c>
      <c r="Z28" s="23">
        <v>600</v>
      </c>
      <c r="AA28" s="24">
        <v>300</v>
      </c>
      <c r="AB28" s="24">
        <v>200</v>
      </c>
      <c r="AC28" s="31">
        <v>200</v>
      </c>
      <c r="AD28" s="24">
        <v>100</v>
      </c>
      <c r="AE28" s="31">
        <v>100</v>
      </c>
      <c r="AF28" s="263"/>
      <c r="AG28" s="500">
        <v>180</v>
      </c>
      <c r="AH28" s="67">
        <v>200</v>
      </c>
      <c r="AI28" s="263">
        <f t="shared" si="1"/>
        <v>30</v>
      </c>
      <c r="AJ28" s="263">
        <f t="shared" si="2"/>
        <v>70</v>
      </c>
      <c r="AK28" s="263">
        <v>0</v>
      </c>
      <c r="AL28" s="263">
        <v>0</v>
      </c>
      <c r="AM28" s="263">
        <v>0</v>
      </c>
      <c r="AN28" s="263">
        <f t="shared" si="4"/>
        <v>3980</v>
      </c>
      <c r="AO28" s="263">
        <f t="shared" si="10"/>
        <v>0</v>
      </c>
      <c r="AP28" s="263">
        <f>X28/G28*AO28</f>
        <v>0</v>
      </c>
      <c r="AQ28" s="263">
        <f t="shared" si="6"/>
        <v>0</v>
      </c>
      <c r="AR28" s="263"/>
      <c r="AS28" s="263"/>
      <c r="AT28" s="263">
        <v>0</v>
      </c>
      <c r="AU28" s="263">
        <f t="shared" si="7"/>
        <v>0</v>
      </c>
      <c r="AV28" s="263">
        <f t="shared" si="0"/>
        <v>3980</v>
      </c>
      <c r="AW28" s="512"/>
      <c r="AX28" s="372" t="s">
        <v>2180</v>
      </c>
    </row>
    <row r="29" s="399" customFormat="1" ht="52" customHeight="1" spans="1:50">
      <c r="A29" s="414">
        <f t="shared" si="3"/>
        <v>27</v>
      </c>
      <c r="B29" s="318" t="s">
        <v>2181</v>
      </c>
      <c r="C29" s="310" t="s">
        <v>2181</v>
      </c>
      <c r="D29" s="310" t="s">
        <v>462</v>
      </c>
      <c r="E29" s="418">
        <v>45344</v>
      </c>
      <c r="F29" s="310" t="s">
        <v>53</v>
      </c>
      <c r="G29" s="232">
        <v>31</v>
      </c>
      <c r="H29" s="310">
        <v>0</v>
      </c>
      <c r="I29" s="310">
        <v>0</v>
      </c>
      <c r="J29" s="310">
        <v>0</v>
      </c>
      <c r="K29" s="310">
        <v>0</v>
      </c>
      <c r="L29" s="458">
        <v>0</v>
      </c>
      <c r="M29" s="458">
        <v>30</v>
      </c>
      <c r="N29" s="458">
        <v>10.6</v>
      </c>
      <c r="O29" s="458">
        <v>0</v>
      </c>
      <c r="P29" s="458">
        <v>6</v>
      </c>
      <c r="Q29" s="458">
        <v>4.6</v>
      </c>
      <c r="R29" s="372" t="s">
        <v>2182</v>
      </c>
      <c r="S29" s="310">
        <v>10</v>
      </c>
      <c r="T29" s="310">
        <v>7</v>
      </c>
      <c r="U29" s="312">
        <v>70</v>
      </c>
      <c r="V29" s="469" t="s">
        <v>2156</v>
      </c>
      <c r="W29" s="67">
        <v>200</v>
      </c>
      <c r="X29" s="468">
        <v>2400</v>
      </c>
      <c r="Y29" s="503">
        <v>1600</v>
      </c>
      <c r="Z29" s="502">
        <v>300</v>
      </c>
      <c r="AA29" s="502">
        <v>100</v>
      </c>
      <c r="AB29" s="502">
        <v>0</v>
      </c>
      <c r="AC29" s="502">
        <v>0</v>
      </c>
      <c r="AD29" s="502">
        <v>0</v>
      </c>
      <c r="AE29" s="502">
        <v>400</v>
      </c>
      <c r="AF29" s="263"/>
      <c r="AG29" s="500"/>
      <c r="AH29" s="67">
        <v>200</v>
      </c>
      <c r="AI29" s="263">
        <f t="shared" si="1"/>
        <v>30</v>
      </c>
      <c r="AJ29" s="263">
        <f t="shared" si="2"/>
        <v>70</v>
      </c>
      <c r="AK29" s="263">
        <v>0</v>
      </c>
      <c r="AL29" s="263">
        <v>0</v>
      </c>
      <c r="AM29" s="263">
        <v>0</v>
      </c>
      <c r="AN29" s="263">
        <f t="shared" si="4"/>
        <v>2700</v>
      </c>
      <c r="AO29" s="263">
        <f t="shared" si="10"/>
        <v>0</v>
      </c>
      <c r="AP29" s="263">
        <f>X29/G29*AO29</f>
        <v>0</v>
      </c>
      <c r="AQ29" s="263">
        <f t="shared" si="6"/>
        <v>0</v>
      </c>
      <c r="AR29" s="263"/>
      <c r="AS29" s="263"/>
      <c r="AT29" s="263">
        <v>0</v>
      </c>
      <c r="AU29" s="263">
        <f t="shared" si="7"/>
        <v>0</v>
      </c>
      <c r="AV29" s="263">
        <f t="shared" si="0"/>
        <v>2700</v>
      </c>
      <c r="AW29" s="512"/>
      <c r="AX29" s="515" t="s">
        <v>2182</v>
      </c>
    </row>
    <row r="30" s="399" customFormat="1" ht="46" customHeight="1" spans="1:50">
      <c r="A30" s="414">
        <f t="shared" si="3"/>
        <v>28</v>
      </c>
      <c r="B30" s="318" t="s">
        <v>2183</v>
      </c>
      <c r="C30" s="310" t="s">
        <v>2183</v>
      </c>
      <c r="D30" s="310" t="s">
        <v>425</v>
      </c>
      <c r="E30" s="418">
        <v>45342</v>
      </c>
      <c r="F30" s="310" t="s">
        <v>53</v>
      </c>
      <c r="G30" s="232">
        <v>31</v>
      </c>
      <c r="H30" s="310">
        <v>0</v>
      </c>
      <c r="I30" s="310">
        <v>0</v>
      </c>
      <c r="J30" s="310">
        <v>0</v>
      </c>
      <c r="K30" s="310">
        <v>0</v>
      </c>
      <c r="L30" s="458">
        <v>0</v>
      </c>
      <c r="M30" s="458">
        <v>30</v>
      </c>
      <c r="N30" s="458">
        <v>13.3</v>
      </c>
      <c r="O30" s="458">
        <v>1</v>
      </c>
      <c r="P30" s="458">
        <v>1</v>
      </c>
      <c r="Q30" s="458">
        <v>13.3</v>
      </c>
      <c r="R30" s="372" t="s">
        <v>2184</v>
      </c>
      <c r="S30" s="310">
        <v>10</v>
      </c>
      <c r="T30" s="310">
        <v>7</v>
      </c>
      <c r="U30" s="312">
        <v>70</v>
      </c>
      <c r="V30" s="469" t="s">
        <v>2156</v>
      </c>
      <c r="W30" s="67">
        <v>200</v>
      </c>
      <c r="X30" s="468">
        <v>2400</v>
      </c>
      <c r="Y30" s="503">
        <v>1600</v>
      </c>
      <c r="Z30" s="502">
        <v>300</v>
      </c>
      <c r="AA30" s="502">
        <v>100</v>
      </c>
      <c r="AB30" s="502">
        <v>0</v>
      </c>
      <c r="AC30" s="502">
        <v>0</v>
      </c>
      <c r="AD30" s="502">
        <v>0</v>
      </c>
      <c r="AE30" s="502">
        <v>400</v>
      </c>
      <c r="AF30" s="263"/>
      <c r="AG30" s="500"/>
      <c r="AH30" s="67">
        <v>200</v>
      </c>
      <c r="AI30" s="263">
        <f t="shared" si="1"/>
        <v>30</v>
      </c>
      <c r="AJ30" s="263">
        <f t="shared" si="2"/>
        <v>70</v>
      </c>
      <c r="AK30" s="263">
        <v>0</v>
      </c>
      <c r="AL30" s="263">
        <v>0</v>
      </c>
      <c r="AM30" s="263">
        <v>0</v>
      </c>
      <c r="AN30" s="263">
        <f t="shared" si="4"/>
        <v>2700</v>
      </c>
      <c r="AO30" s="263">
        <f t="shared" si="10"/>
        <v>0</v>
      </c>
      <c r="AP30" s="263">
        <f>X30/G30*AO30</f>
        <v>0</v>
      </c>
      <c r="AQ30" s="263">
        <f t="shared" si="6"/>
        <v>0</v>
      </c>
      <c r="AR30" s="263"/>
      <c r="AS30" s="263"/>
      <c r="AT30" s="263">
        <v>0</v>
      </c>
      <c r="AU30" s="263">
        <f t="shared" si="7"/>
        <v>0</v>
      </c>
      <c r="AV30" s="263">
        <f t="shared" si="0"/>
        <v>2700</v>
      </c>
      <c r="AW30" s="512"/>
      <c r="AX30" s="372" t="s">
        <v>2184</v>
      </c>
    </row>
    <row r="31" s="399" customFormat="1" ht="84" customHeight="1" spans="1:50">
      <c r="A31" s="414">
        <f t="shared" si="3"/>
        <v>29</v>
      </c>
      <c r="B31" s="318" t="s">
        <v>2185</v>
      </c>
      <c r="C31" s="310" t="s">
        <v>2185</v>
      </c>
      <c r="D31" s="310" t="s">
        <v>409</v>
      </c>
      <c r="E31" s="418">
        <v>45345</v>
      </c>
      <c r="F31" s="310" t="s">
        <v>53</v>
      </c>
      <c r="G31" s="232">
        <v>31</v>
      </c>
      <c r="H31" s="310">
        <v>0</v>
      </c>
      <c r="I31" s="310">
        <v>0</v>
      </c>
      <c r="J31" s="310">
        <v>0</v>
      </c>
      <c r="K31" s="310">
        <v>0</v>
      </c>
      <c r="L31" s="458">
        <v>0</v>
      </c>
      <c r="M31" s="458">
        <v>30</v>
      </c>
      <c r="N31" s="458">
        <v>27.7</v>
      </c>
      <c r="O31" s="458">
        <v>0.1</v>
      </c>
      <c r="P31" s="458">
        <v>24</v>
      </c>
      <c r="Q31" s="458">
        <v>4</v>
      </c>
      <c r="R31" s="372" t="s">
        <v>2186</v>
      </c>
      <c r="S31" s="310">
        <v>10</v>
      </c>
      <c r="T31" s="310">
        <v>7</v>
      </c>
      <c r="U31" s="312">
        <v>70</v>
      </c>
      <c r="V31" s="469" t="s">
        <v>2156</v>
      </c>
      <c r="W31" s="67">
        <v>200</v>
      </c>
      <c r="X31" s="468">
        <v>3500</v>
      </c>
      <c r="Y31" s="22">
        <v>2000</v>
      </c>
      <c r="Z31" s="23">
        <v>600</v>
      </c>
      <c r="AA31" s="24">
        <v>300</v>
      </c>
      <c r="AB31" s="24">
        <v>200</v>
      </c>
      <c r="AC31" s="31">
        <v>200</v>
      </c>
      <c r="AD31" s="24">
        <v>100</v>
      </c>
      <c r="AE31" s="31">
        <v>100</v>
      </c>
      <c r="AF31" s="263">
        <v>1600</v>
      </c>
      <c r="AG31" s="500">
        <v>120</v>
      </c>
      <c r="AH31" s="67">
        <v>200</v>
      </c>
      <c r="AI31" s="263">
        <f t="shared" si="1"/>
        <v>30</v>
      </c>
      <c r="AJ31" s="263">
        <f t="shared" si="2"/>
        <v>70</v>
      </c>
      <c r="AK31" s="263">
        <v>0</v>
      </c>
      <c r="AL31" s="263">
        <v>0</v>
      </c>
      <c r="AM31" s="263">
        <v>300</v>
      </c>
      <c r="AN31" s="263">
        <f t="shared" si="4"/>
        <v>5820</v>
      </c>
      <c r="AO31" s="263">
        <f t="shared" si="10"/>
        <v>0</v>
      </c>
      <c r="AP31" s="263">
        <v>0</v>
      </c>
      <c r="AQ31" s="263">
        <f t="shared" si="6"/>
        <v>0</v>
      </c>
      <c r="AR31" s="263"/>
      <c r="AS31" s="263"/>
      <c r="AT31" s="263">
        <v>0</v>
      </c>
      <c r="AU31" s="263">
        <f t="shared" si="7"/>
        <v>0</v>
      </c>
      <c r="AV31" s="263">
        <f t="shared" si="0"/>
        <v>5820</v>
      </c>
      <c r="AW31" s="512"/>
      <c r="AX31" s="372" t="s">
        <v>2186</v>
      </c>
    </row>
    <row r="32" s="399" customFormat="1" ht="26" customHeight="1" spans="1:50">
      <c r="A32" s="414">
        <f t="shared" si="3"/>
        <v>30</v>
      </c>
      <c r="B32" s="426" t="s">
        <v>2187</v>
      </c>
      <c r="C32" s="232" t="s">
        <v>2187</v>
      </c>
      <c r="D32" s="310" t="s">
        <v>958</v>
      </c>
      <c r="E32" s="427">
        <v>45347</v>
      </c>
      <c r="F32" s="310" t="s">
        <v>53</v>
      </c>
      <c r="G32" s="232">
        <v>31</v>
      </c>
      <c r="H32" s="310">
        <v>0</v>
      </c>
      <c r="I32" s="310">
        <v>0</v>
      </c>
      <c r="J32" s="310">
        <v>0</v>
      </c>
      <c r="K32" s="310">
        <v>0</v>
      </c>
      <c r="L32" s="458">
        <v>0</v>
      </c>
      <c r="M32" s="458">
        <v>0</v>
      </c>
      <c r="N32" s="458">
        <v>0</v>
      </c>
      <c r="O32" s="458">
        <v>0</v>
      </c>
      <c r="P32" s="458">
        <v>0</v>
      </c>
      <c r="Q32" s="458">
        <v>0</v>
      </c>
      <c r="R32" s="475" t="s">
        <v>54</v>
      </c>
      <c r="S32" s="359">
        <v>0</v>
      </c>
      <c r="T32" s="359">
        <v>0</v>
      </c>
      <c r="U32" s="476">
        <v>0</v>
      </c>
      <c r="V32" s="477"/>
      <c r="W32" s="67">
        <v>200</v>
      </c>
      <c r="X32" s="468">
        <v>3200</v>
      </c>
      <c r="Y32" s="501">
        <v>1700</v>
      </c>
      <c r="Z32" s="502">
        <v>400</v>
      </c>
      <c r="AA32" s="502">
        <v>200</v>
      </c>
      <c r="AB32" s="502">
        <v>100</v>
      </c>
      <c r="AC32" s="502">
        <v>200</v>
      </c>
      <c r="AD32" s="502">
        <v>200</v>
      </c>
      <c r="AE32" s="502">
        <v>400</v>
      </c>
      <c r="AF32" s="263"/>
      <c r="AG32" s="500"/>
      <c r="AH32" s="67">
        <v>200</v>
      </c>
      <c r="AI32" s="263">
        <f t="shared" si="1"/>
        <v>0</v>
      </c>
      <c r="AJ32" s="263">
        <f t="shared" si="2"/>
        <v>0</v>
      </c>
      <c r="AK32" s="263">
        <v>0</v>
      </c>
      <c r="AL32" s="263">
        <v>0</v>
      </c>
      <c r="AM32" s="263">
        <v>0</v>
      </c>
      <c r="AN32" s="263">
        <f t="shared" si="4"/>
        <v>3400</v>
      </c>
      <c r="AO32" s="263">
        <f t="shared" si="10"/>
        <v>0</v>
      </c>
      <c r="AP32" s="263">
        <f>X32/G32*AO32*0.2</f>
        <v>0</v>
      </c>
      <c r="AQ32" s="263">
        <f t="shared" si="6"/>
        <v>0</v>
      </c>
      <c r="AR32" s="263"/>
      <c r="AS32" s="263"/>
      <c r="AT32" s="263">
        <v>0</v>
      </c>
      <c r="AU32" s="263">
        <f t="shared" si="7"/>
        <v>0</v>
      </c>
      <c r="AV32" s="263">
        <f t="shared" si="0"/>
        <v>3400</v>
      </c>
      <c r="AW32" s="512"/>
      <c r="AX32" s="475" t="s">
        <v>54</v>
      </c>
    </row>
    <row r="33" s="399" customFormat="1" ht="55" customHeight="1" spans="1:50">
      <c r="A33" s="414">
        <f t="shared" si="3"/>
        <v>31</v>
      </c>
      <c r="B33" s="428" t="s">
        <v>2188</v>
      </c>
      <c r="C33" s="310" t="s">
        <v>2188</v>
      </c>
      <c r="D33" s="310" t="s">
        <v>1403</v>
      </c>
      <c r="E33" s="418">
        <v>45348</v>
      </c>
      <c r="F33" s="310" t="s">
        <v>53</v>
      </c>
      <c r="G33" s="232">
        <v>31</v>
      </c>
      <c r="H33" s="310">
        <v>0</v>
      </c>
      <c r="I33" s="310">
        <v>0</v>
      </c>
      <c r="J33" s="310">
        <v>0</v>
      </c>
      <c r="K33" s="310">
        <v>0</v>
      </c>
      <c r="L33" s="458">
        <v>0</v>
      </c>
      <c r="M33" s="458">
        <v>30</v>
      </c>
      <c r="N33" s="458">
        <v>19.05</v>
      </c>
      <c r="O33" s="458">
        <v>0.6</v>
      </c>
      <c r="P33" s="458">
        <v>0</v>
      </c>
      <c r="Q33" s="458">
        <v>19.65</v>
      </c>
      <c r="R33" s="372" t="s">
        <v>2189</v>
      </c>
      <c r="S33" s="310">
        <v>10</v>
      </c>
      <c r="T33" s="310">
        <v>7</v>
      </c>
      <c r="U33" s="312">
        <v>70</v>
      </c>
      <c r="V33" s="467" t="s">
        <v>2190</v>
      </c>
      <c r="W33" s="67">
        <v>200</v>
      </c>
      <c r="X33" s="468">
        <v>2900</v>
      </c>
      <c r="Y33" s="501">
        <v>1500</v>
      </c>
      <c r="Z33" s="200">
        <v>300</v>
      </c>
      <c r="AA33" s="200">
        <v>200</v>
      </c>
      <c r="AB33" s="200">
        <v>200</v>
      </c>
      <c r="AC33" s="502">
        <v>100</v>
      </c>
      <c r="AD33" s="502">
        <v>200</v>
      </c>
      <c r="AE33" s="502">
        <v>400</v>
      </c>
      <c r="AF33" s="263"/>
      <c r="AG33" s="500"/>
      <c r="AH33" s="67">
        <v>200</v>
      </c>
      <c r="AI33" s="263">
        <f t="shared" si="1"/>
        <v>30</v>
      </c>
      <c r="AJ33" s="263">
        <f t="shared" si="2"/>
        <v>70</v>
      </c>
      <c r="AK33" s="263">
        <v>0</v>
      </c>
      <c r="AL33" s="263">
        <v>0</v>
      </c>
      <c r="AM33" s="263">
        <v>0</v>
      </c>
      <c r="AN33" s="263">
        <f t="shared" si="4"/>
        <v>3200</v>
      </c>
      <c r="AO33" s="263">
        <f t="shared" si="10"/>
        <v>0</v>
      </c>
      <c r="AP33" s="263">
        <f>X33/G33*AO33*0.2</f>
        <v>0</v>
      </c>
      <c r="AQ33" s="263">
        <f t="shared" si="6"/>
        <v>0</v>
      </c>
      <c r="AR33" s="263"/>
      <c r="AS33" s="263"/>
      <c r="AT33" s="263">
        <v>0</v>
      </c>
      <c r="AU33" s="263">
        <f t="shared" si="7"/>
        <v>0</v>
      </c>
      <c r="AV33" s="263">
        <f t="shared" si="0"/>
        <v>3200</v>
      </c>
      <c r="AW33" s="512"/>
      <c r="AX33" s="372" t="s">
        <v>2189</v>
      </c>
    </row>
    <row r="34" s="399" customFormat="1" ht="43" customHeight="1" spans="1:50">
      <c r="A34" s="414">
        <f t="shared" si="3"/>
        <v>32</v>
      </c>
      <c r="B34" s="105" t="s">
        <v>2191</v>
      </c>
      <c r="C34" s="232" t="s">
        <v>2191</v>
      </c>
      <c r="D34" s="310" t="s">
        <v>462</v>
      </c>
      <c r="E34" s="418">
        <v>45350</v>
      </c>
      <c r="F34" s="310" t="s">
        <v>53</v>
      </c>
      <c r="G34" s="232">
        <v>31</v>
      </c>
      <c r="H34" s="310">
        <v>0</v>
      </c>
      <c r="I34" s="310">
        <v>0</v>
      </c>
      <c r="J34" s="310">
        <v>0</v>
      </c>
      <c r="K34" s="310">
        <v>0</v>
      </c>
      <c r="L34" s="458">
        <v>0</v>
      </c>
      <c r="M34" s="458">
        <v>0</v>
      </c>
      <c r="N34" s="458">
        <v>2</v>
      </c>
      <c r="O34" s="458">
        <v>0.3</v>
      </c>
      <c r="P34" s="458">
        <v>2</v>
      </c>
      <c r="Q34" s="458">
        <v>0.3</v>
      </c>
      <c r="R34" s="372" t="s">
        <v>2192</v>
      </c>
      <c r="S34" s="310">
        <v>10</v>
      </c>
      <c r="T34" s="310">
        <v>5</v>
      </c>
      <c r="U34" s="312">
        <v>50</v>
      </c>
      <c r="V34" s="467" t="s">
        <v>2156</v>
      </c>
      <c r="W34" s="67">
        <v>200</v>
      </c>
      <c r="X34" s="468">
        <v>2400</v>
      </c>
      <c r="Y34" s="503">
        <v>1600</v>
      </c>
      <c r="Z34" s="502">
        <v>300</v>
      </c>
      <c r="AA34" s="502">
        <v>100</v>
      </c>
      <c r="AB34" s="502">
        <v>0</v>
      </c>
      <c r="AC34" s="502">
        <v>0</v>
      </c>
      <c r="AD34" s="502">
        <v>0</v>
      </c>
      <c r="AE34" s="502">
        <v>400</v>
      </c>
      <c r="AF34" s="263"/>
      <c r="AG34" s="500"/>
      <c r="AH34" s="67">
        <v>200</v>
      </c>
      <c r="AI34" s="263">
        <f t="shared" si="1"/>
        <v>0</v>
      </c>
      <c r="AJ34" s="263">
        <f t="shared" si="2"/>
        <v>50</v>
      </c>
      <c r="AK34" s="263">
        <v>0</v>
      </c>
      <c r="AL34" s="263">
        <v>0</v>
      </c>
      <c r="AM34" s="263">
        <v>0</v>
      </c>
      <c r="AN34" s="263">
        <f t="shared" si="4"/>
        <v>2650</v>
      </c>
      <c r="AO34" s="263">
        <f t="shared" si="10"/>
        <v>0</v>
      </c>
      <c r="AP34" s="263">
        <f>X34/G34*AO34*0.2</f>
        <v>0</v>
      </c>
      <c r="AQ34" s="263">
        <f t="shared" si="6"/>
        <v>0</v>
      </c>
      <c r="AR34" s="263"/>
      <c r="AS34" s="263"/>
      <c r="AT34" s="263">
        <v>0</v>
      </c>
      <c r="AU34" s="263">
        <f t="shared" si="7"/>
        <v>0</v>
      </c>
      <c r="AV34" s="263">
        <f t="shared" si="0"/>
        <v>2650</v>
      </c>
      <c r="AW34" s="512"/>
      <c r="AX34" s="372" t="s">
        <v>2192</v>
      </c>
    </row>
    <row r="35" s="399" customFormat="1" ht="21" customHeight="1" spans="1:50">
      <c r="A35" s="414">
        <f t="shared" si="3"/>
        <v>33</v>
      </c>
      <c r="B35" s="428" t="s">
        <v>2193</v>
      </c>
      <c r="C35" s="310" t="s">
        <v>2193</v>
      </c>
      <c r="D35" s="310" t="s">
        <v>958</v>
      </c>
      <c r="E35" s="429">
        <v>45352</v>
      </c>
      <c r="F35" s="310" t="s">
        <v>53</v>
      </c>
      <c r="G35" s="232">
        <v>31</v>
      </c>
      <c r="H35" s="310">
        <v>0</v>
      </c>
      <c r="I35" s="310">
        <v>0</v>
      </c>
      <c r="J35" s="310">
        <v>0</v>
      </c>
      <c r="K35" s="310">
        <v>0</v>
      </c>
      <c r="L35" s="458">
        <v>0</v>
      </c>
      <c r="M35" s="458">
        <v>0</v>
      </c>
      <c r="N35" s="458">
        <v>0</v>
      </c>
      <c r="O35" s="458">
        <v>0</v>
      </c>
      <c r="P35" s="458">
        <v>0</v>
      </c>
      <c r="Q35" s="458">
        <v>0</v>
      </c>
      <c r="R35" s="359" t="s">
        <v>54</v>
      </c>
      <c r="S35" s="359">
        <v>0</v>
      </c>
      <c r="T35" s="359">
        <v>0</v>
      </c>
      <c r="U35" s="476">
        <v>0</v>
      </c>
      <c r="V35" s="469"/>
      <c r="W35" s="67">
        <v>200</v>
      </c>
      <c r="X35" s="468">
        <v>3200</v>
      </c>
      <c r="Y35" s="501">
        <v>1700</v>
      </c>
      <c r="Z35" s="502">
        <v>400</v>
      </c>
      <c r="AA35" s="502">
        <v>200</v>
      </c>
      <c r="AB35" s="502">
        <v>100</v>
      </c>
      <c r="AC35" s="502">
        <v>200</v>
      </c>
      <c r="AD35" s="502">
        <v>200</v>
      </c>
      <c r="AE35" s="502">
        <v>400</v>
      </c>
      <c r="AF35" s="263"/>
      <c r="AG35" s="403"/>
      <c r="AH35" s="67">
        <v>200</v>
      </c>
      <c r="AI35" s="263">
        <f t="shared" si="1"/>
        <v>0</v>
      </c>
      <c r="AJ35" s="263">
        <f t="shared" si="2"/>
        <v>0</v>
      </c>
      <c r="AK35" s="263">
        <v>0</v>
      </c>
      <c r="AL35" s="263">
        <v>0</v>
      </c>
      <c r="AM35" s="263">
        <v>0</v>
      </c>
      <c r="AN35" s="263">
        <f t="shared" si="4"/>
        <v>3400</v>
      </c>
      <c r="AO35" s="263">
        <f t="shared" si="10"/>
        <v>0</v>
      </c>
      <c r="AP35" s="263">
        <f>X35/31*AO35</f>
        <v>0</v>
      </c>
      <c r="AQ35" s="263">
        <f t="shared" si="6"/>
        <v>0</v>
      </c>
      <c r="AR35" s="263"/>
      <c r="AS35" s="263"/>
      <c r="AT35" s="263">
        <v>0</v>
      </c>
      <c r="AU35" s="263">
        <f t="shared" si="7"/>
        <v>0</v>
      </c>
      <c r="AV35" s="263">
        <f t="shared" ref="AV35:AV59" si="11">AN35-AU35</f>
        <v>3400</v>
      </c>
      <c r="AW35" s="512"/>
      <c r="AX35" s="475" t="s">
        <v>54</v>
      </c>
    </row>
    <row r="36" s="399" customFormat="1" ht="79" customHeight="1" spans="1:50">
      <c r="A36" s="414">
        <f t="shared" si="3"/>
        <v>34</v>
      </c>
      <c r="B36" s="428" t="s">
        <v>2194</v>
      </c>
      <c r="C36" s="310" t="s">
        <v>2194</v>
      </c>
      <c r="D36" s="310" t="s">
        <v>409</v>
      </c>
      <c r="E36" s="418">
        <v>45352</v>
      </c>
      <c r="F36" s="310" t="s">
        <v>53</v>
      </c>
      <c r="G36" s="232">
        <v>31</v>
      </c>
      <c r="H36" s="310">
        <v>0</v>
      </c>
      <c r="I36" s="310">
        <v>0</v>
      </c>
      <c r="J36" s="310">
        <v>0</v>
      </c>
      <c r="K36" s="310">
        <v>0</v>
      </c>
      <c r="L36" s="458">
        <v>0</v>
      </c>
      <c r="M36" s="458">
        <v>30</v>
      </c>
      <c r="N36" s="458">
        <v>21.1</v>
      </c>
      <c r="O36" s="458">
        <v>0.7</v>
      </c>
      <c r="P36" s="458">
        <v>16</v>
      </c>
      <c r="Q36" s="458">
        <v>6</v>
      </c>
      <c r="R36" s="372" t="s">
        <v>2195</v>
      </c>
      <c r="S36" s="310">
        <v>10</v>
      </c>
      <c r="T36" s="310">
        <v>7</v>
      </c>
      <c r="U36" s="312">
        <v>70</v>
      </c>
      <c r="V36" s="469" t="s">
        <v>2156</v>
      </c>
      <c r="W36" s="67">
        <v>200</v>
      </c>
      <c r="X36" s="468">
        <v>3500</v>
      </c>
      <c r="Y36" s="22">
        <v>2000</v>
      </c>
      <c r="Z36" s="23">
        <v>600</v>
      </c>
      <c r="AA36" s="24">
        <v>300</v>
      </c>
      <c r="AB36" s="24">
        <v>200</v>
      </c>
      <c r="AC36" s="31">
        <v>200</v>
      </c>
      <c r="AD36" s="24">
        <v>100</v>
      </c>
      <c r="AE36" s="31">
        <v>100</v>
      </c>
      <c r="AF36" s="263"/>
      <c r="AG36" s="500">
        <v>90</v>
      </c>
      <c r="AH36" s="67">
        <v>200</v>
      </c>
      <c r="AI36" s="263">
        <f t="shared" si="1"/>
        <v>30</v>
      </c>
      <c r="AJ36" s="263">
        <f t="shared" si="2"/>
        <v>70</v>
      </c>
      <c r="AK36" s="263">
        <v>0</v>
      </c>
      <c r="AL36" s="263">
        <v>0</v>
      </c>
      <c r="AM36" s="263">
        <v>100</v>
      </c>
      <c r="AN36" s="263">
        <f t="shared" si="4"/>
        <v>3990</v>
      </c>
      <c r="AO36" s="263">
        <f t="shared" si="10"/>
        <v>0</v>
      </c>
      <c r="AP36" s="263">
        <f>X36/G36*AO36</f>
        <v>0</v>
      </c>
      <c r="AQ36" s="263">
        <f t="shared" si="6"/>
        <v>0</v>
      </c>
      <c r="AR36" s="263"/>
      <c r="AS36" s="263"/>
      <c r="AT36" s="263">
        <v>0</v>
      </c>
      <c r="AU36" s="263">
        <f t="shared" si="7"/>
        <v>0</v>
      </c>
      <c r="AV36" s="263">
        <f t="shared" si="11"/>
        <v>3990</v>
      </c>
      <c r="AW36" s="512"/>
      <c r="AX36" s="372" t="s">
        <v>2195</v>
      </c>
    </row>
    <row r="37" s="399" customFormat="1" ht="21" customHeight="1" spans="1:50">
      <c r="A37" s="414">
        <f t="shared" si="3"/>
        <v>35</v>
      </c>
      <c r="B37" s="428" t="s">
        <v>2196</v>
      </c>
      <c r="C37" s="310" t="s">
        <v>2196</v>
      </c>
      <c r="D37" s="310" t="s">
        <v>958</v>
      </c>
      <c r="E37" s="429">
        <v>45353</v>
      </c>
      <c r="F37" s="310" t="s">
        <v>53</v>
      </c>
      <c r="G37" s="232">
        <v>31</v>
      </c>
      <c r="H37" s="310">
        <v>0</v>
      </c>
      <c r="I37" s="310">
        <v>0</v>
      </c>
      <c r="J37" s="310">
        <v>0</v>
      </c>
      <c r="K37" s="310">
        <v>0</v>
      </c>
      <c r="L37" s="458">
        <v>0</v>
      </c>
      <c r="M37" s="458">
        <v>0</v>
      </c>
      <c r="N37" s="458">
        <v>0</v>
      </c>
      <c r="O37" s="458">
        <v>0</v>
      </c>
      <c r="P37" s="458">
        <v>0</v>
      </c>
      <c r="Q37" s="458">
        <v>0</v>
      </c>
      <c r="R37" s="372" t="s">
        <v>54</v>
      </c>
      <c r="S37" s="359">
        <v>0</v>
      </c>
      <c r="T37" s="359">
        <v>0</v>
      </c>
      <c r="U37" s="476">
        <v>0</v>
      </c>
      <c r="V37" s="469"/>
      <c r="W37" s="67">
        <v>200</v>
      </c>
      <c r="X37" s="468">
        <v>3200</v>
      </c>
      <c r="Y37" s="501">
        <v>1700</v>
      </c>
      <c r="Z37" s="502">
        <v>400</v>
      </c>
      <c r="AA37" s="502">
        <v>200</v>
      </c>
      <c r="AB37" s="502">
        <v>100</v>
      </c>
      <c r="AC37" s="502">
        <v>200</v>
      </c>
      <c r="AD37" s="502">
        <v>200</v>
      </c>
      <c r="AE37" s="502">
        <v>400</v>
      </c>
      <c r="AF37" s="263"/>
      <c r="AG37" s="500"/>
      <c r="AH37" s="67">
        <v>200</v>
      </c>
      <c r="AI37" s="263">
        <f t="shared" si="1"/>
        <v>0</v>
      </c>
      <c r="AJ37" s="263">
        <f t="shared" si="2"/>
        <v>0</v>
      </c>
      <c r="AK37" s="263">
        <v>0</v>
      </c>
      <c r="AL37" s="263">
        <v>0</v>
      </c>
      <c r="AM37" s="263">
        <v>0</v>
      </c>
      <c r="AN37" s="263">
        <f t="shared" si="4"/>
        <v>3400</v>
      </c>
      <c r="AO37" s="263">
        <f t="shared" si="10"/>
        <v>0</v>
      </c>
      <c r="AP37" s="263">
        <f>X37/G37*AO37</f>
        <v>0</v>
      </c>
      <c r="AQ37" s="263">
        <f t="shared" si="6"/>
        <v>0</v>
      </c>
      <c r="AR37" s="263"/>
      <c r="AS37" s="263"/>
      <c r="AT37" s="263">
        <v>0</v>
      </c>
      <c r="AU37" s="263">
        <f t="shared" si="7"/>
        <v>0</v>
      </c>
      <c r="AV37" s="263">
        <f t="shared" si="11"/>
        <v>3400</v>
      </c>
      <c r="AW37" s="512"/>
      <c r="AX37" s="475" t="s">
        <v>54</v>
      </c>
    </row>
    <row r="38" s="399" customFormat="1" ht="21" customHeight="1" spans="1:50">
      <c r="A38" s="414">
        <f t="shared" si="3"/>
        <v>36</v>
      </c>
      <c r="B38" s="428" t="s">
        <v>2197</v>
      </c>
      <c r="C38" s="310" t="s">
        <v>2197</v>
      </c>
      <c r="D38" s="310" t="s">
        <v>958</v>
      </c>
      <c r="E38" s="429">
        <v>45353</v>
      </c>
      <c r="F38" s="310" t="s">
        <v>53</v>
      </c>
      <c r="G38" s="232">
        <v>31</v>
      </c>
      <c r="H38" s="310">
        <v>0</v>
      </c>
      <c r="I38" s="310">
        <v>0</v>
      </c>
      <c r="J38" s="310">
        <v>0</v>
      </c>
      <c r="K38" s="310">
        <v>0</v>
      </c>
      <c r="L38" s="458">
        <v>0</v>
      </c>
      <c r="M38" s="458">
        <v>0</v>
      </c>
      <c r="N38" s="458">
        <v>0</v>
      </c>
      <c r="O38" s="458">
        <v>0</v>
      </c>
      <c r="P38" s="458">
        <v>0</v>
      </c>
      <c r="Q38" s="458">
        <v>0</v>
      </c>
      <c r="R38" s="372" t="s">
        <v>54</v>
      </c>
      <c r="S38" s="359">
        <v>0</v>
      </c>
      <c r="T38" s="359">
        <v>0</v>
      </c>
      <c r="U38" s="476">
        <v>0</v>
      </c>
      <c r="V38" s="469"/>
      <c r="W38" s="67">
        <v>200</v>
      </c>
      <c r="X38" s="468">
        <v>3200</v>
      </c>
      <c r="Y38" s="501">
        <v>1700</v>
      </c>
      <c r="Z38" s="502">
        <v>400</v>
      </c>
      <c r="AA38" s="502">
        <v>200</v>
      </c>
      <c r="AB38" s="502">
        <v>100</v>
      </c>
      <c r="AC38" s="502">
        <v>200</v>
      </c>
      <c r="AD38" s="502">
        <v>200</v>
      </c>
      <c r="AE38" s="502">
        <v>400</v>
      </c>
      <c r="AF38" s="263"/>
      <c r="AG38" s="500"/>
      <c r="AH38" s="67">
        <v>200</v>
      </c>
      <c r="AI38" s="263">
        <f t="shared" si="1"/>
        <v>0</v>
      </c>
      <c r="AJ38" s="263">
        <f t="shared" si="2"/>
        <v>0</v>
      </c>
      <c r="AK38" s="263">
        <v>0</v>
      </c>
      <c r="AL38" s="263">
        <v>0</v>
      </c>
      <c r="AM38" s="263">
        <v>0</v>
      </c>
      <c r="AN38" s="263">
        <f t="shared" si="4"/>
        <v>3400</v>
      </c>
      <c r="AO38" s="263">
        <f t="shared" si="10"/>
        <v>0</v>
      </c>
      <c r="AP38" s="263">
        <f>X38/G38*AO38</f>
        <v>0</v>
      </c>
      <c r="AQ38" s="263">
        <f t="shared" si="6"/>
        <v>0</v>
      </c>
      <c r="AR38" s="263"/>
      <c r="AS38" s="263"/>
      <c r="AT38" s="263">
        <v>0</v>
      </c>
      <c r="AU38" s="263">
        <f t="shared" si="7"/>
        <v>0</v>
      </c>
      <c r="AV38" s="263">
        <f t="shared" si="11"/>
        <v>3400</v>
      </c>
      <c r="AW38" s="512"/>
      <c r="AX38" s="475" t="s">
        <v>54</v>
      </c>
    </row>
    <row r="39" s="399" customFormat="1" ht="66" customHeight="1" spans="1:50">
      <c r="A39" s="414">
        <f t="shared" si="3"/>
        <v>37</v>
      </c>
      <c r="B39" s="428" t="s">
        <v>2198</v>
      </c>
      <c r="C39" s="310" t="s">
        <v>2198</v>
      </c>
      <c r="D39" s="310" t="s">
        <v>409</v>
      </c>
      <c r="E39" s="418">
        <v>45358</v>
      </c>
      <c r="F39" s="310" t="s">
        <v>53</v>
      </c>
      <c r="G39" s="232">
        <v>31</v>
      </c>
      <c r="H39" s="310">
        <v>0</v>
      </c>
      <c r="I39" s="310">
        <v>0</v>
      </c>
      <c r="J39" s="310">
        <v>0</v>
      </c>
      <c r="K39" s="310">
        <v>0</v>
      </c>
      <c r="L39" s="458">
        <v>0</v>
      </c>
      <c r="M39" s="458">
        <v>30</v>
      </c>
      <c r="N39" s="458">
        <v>4</v>
      </c>
      <c r="O39" s="458">
        <v>0</v>
      </c>
      <c r="P39" s="458">
        <v>2</v>
      </c>
      <c r="Q39" s="458">
        <v>2</v>
      </c>
      <c r="R39" s="372" t="s">
        <v>2199</v>
      </c>
      <c r="S39" s="310">
        <v>10</v>
      </c>
      <c r="T39" s="310">
        <v>7</v>
      </c>
      <c r="U39" s="312">
        <v>70</v>
      </c>
      <c r="V39" s="469" t="s">
        <v>2156</v>
      </c>
      <c r="W39" s="67">
        <v>200</v>
      </c>
      <c r="X39" s="468">
        <v>3500</v>
      </c>
      <c r="Y39" s="22">
        <v>2000</v>
      </c>
      <c r="Z39" s="23">
        <v>600</v>
      </c>
      <c r="AA39" s="24">
        <v>300</v>
      </c>
      <c r="AB39" s="24">
        <v>200</v>
      </c>
      <c r="AC39" s="31">
        <v>200</v>
      </c>
      <c r="AD39" s="24">
        <v>100</v>
      </c>
      <c r="AE39" s="31">
        <v>100</v>
      </c>
      <c r="AF39" s="263"/>
      <c r="AG39" s="500">
        <v>150</v>
      </c>
      <c r="AH39" s="67">
        <v>200</v>
      </c>
      <c r="AI39" s="263">
        <f t="shared" si="1"/>
        <v>30</v>
      </c>
      <c r="AJ39" s="263">
        <f t="shared" si="2"/>
        <v>70</v>
      </c>
      <c r="AK39" s="263">
        <v>0</v>
      </c>
      <c r="AL39" s="263">
        <v>0</v>
      </c>
      <c r="AM39" s="263">
        <v>0</v>
      </c>
      <c r="AN39" s="263">
        <f t="shared" si="4"/>
        <v>3950</v>
      </c>
      <c r="AO39" s="263">
        <f t="shared" si="10"/>
        <v>0</v>
      </c>
      <c r="AP39" s="263">
        <f>X39/G39*AO39</f>
        <v>0</v>
      </c>
      <c r="AQ39" s="263">
        <f t="shared" si="6"/>
        <v>0</v>
      </c>
      <c r="AR39" s="263"/>
      <c r="AS39" s="263"/>
      <c r="AT39" s="263">
        <v>0</v>
      </c>
      <c r="AU39" s="263">
        <f t="shared" si="7"/>
        <v>0</v>
      </c>
      <c r="AV39" s="263">
        <f t="shared" si="11"/>
        <v>3950</v>
      </c>
      <c r="AW39" s="512"/>
      <c r="AX39" s="372" t="s">
        <v>2199</v>
      </c>
    </row>
    <row r="40" s="399" customFormat="1" ht="27" customHeight="1" spans="1:50">
      <c r="A40" s="414">
        <f t="shared" si="3"/>
        <v>38</v>
      </c>
      <c r="B40" s="430" t="s">
        <v>2200</v>
      </c>
      <c r="C40" s="310" t="s">
        <v>2200</v>
      </c>
      <c r="D40" s="310" t="s">
        <v>462</v>
      </c>
      <c r="E40" s="418">
        <v>45359</v>
      </c>
      <c r="F40" s="310" t="s">
        <v>53</v>
      </c>
      <c r="G40" s="232">
        <v>31</v>
      </c>
      <c r="H40" s="310">
        <v>0</v>
      </c>
      <c r="I40" s="310">
        <v>0</v>
      </c>
      <c r="J40" s="310">
        <v>31</v>
      </c>
      <c r="K40" s="310">
        <v>0</v>
      </c>
      <c r="L40" s="458">
        <v>0</v>
      </c>
      <c r="M40" s="458">
        <v>0</v>
      </c>
      <c r="N40" s="458">
        <v>0</v>
      </c>
      <c r="O40" s="458">
        <v>0</v>
      </c>
      <c r="P40" s="458">
        <v>0</v>
      </c>
      <c r="Q40" s="458">
        <v>0</v>
      </c>
      <c r="R40" s="470" t="s">
        <v>1415</v>
      </c>
      <c r="S40" s="359">
        <v>0</v>
      </c>
      <c r="T40" s="310">
        <v>0</v>
      </c>
      <c r="U40" s="312">
        <v>0</v>
      </c>
      <c r="V40" s="469"/>
      <c r="W40" s="67">
        <v>0</v>
      </c>
      <c r="X40" s="478">
        <v>1990</v>
      </c>
      <c r="Y40" s="501">
        <v>1990</v>
      </c>
      <c r="Z40" s="122"/>
      <c r="AA40" s="122"/>
      <c r="AB40" s="122"/>
      <c r="AC40" s="200"/>
      <c r="AD40" s="200"/>
      <c r="AE40" s="200"/>
      <c r="AF40" s="501"/>
      <c r="AG40" s="500"/>
      <c r="AH40" s="67">
        <v>0</v>
      </c>
      <c r="AI40" s="263">
        <f t="shared" si="1"/>
        <v>0</v>
      </c>
      <c r="AJ40" s="263">
        <f t="shared" si="2"/>
        <v>0</v>
      </c>
      <c r="AK40" s="263">
        <v>0</v>
      </c>
      <c r="AL40" s="263">
        <v>0</v>
      </c>
      <c r="AM40" s="263">
        <v>0</v>
      </c>
      <c r="AN40" s="263">
        <f t="shared" si="4"/>
        <v>1990</v>
      </c>
      <c r="AO40" s="263">
        <v>31</v>
      </c>
      <c r="AP40" s="263">
        <f>X40/31*AO40</f>
        <v>1990</v>
      </c>
      <c r="AQ40" s="263">
        <f t="shared" si="6"/>
        <v>0</v>
      </c>
      <c r="AR40" s="263"/>
      <c r="AS40" s="263"/>
      <c r="AT40" s="263">
        <v>0</v>
      </c>
      <c r="AU40" s="263">
        <f t="shared" si="7"/>
        <v>1990</v>
      </c>
      <c r="AV40" s="263">
        <f t="shared" si="11"/>
        <v>0</v>
      </c>
      <c r="AW40" s="512"/>
      <c r="AX40" s="470" t="s">
        <v>1415</v>
      </c>
    </row>
    <row r="41" s="399" customFormat="1" ht="27" customHeight="1" spans="1:50">
      <c r="A41" s="414">
        <f t="shared" si="3"/>
        <v>39</v>
      </c>
      <c r="B41" s="428" t="s">
        <v>2201</v>
      </c>
      <c r="C41" s="310" t="s">
        <v>2201</v>
      </c>
      <c r="D41" s="310" t="s">
        <v>425</v>
      </c>
      <c r="E41" s="418">
        <v>45378</v>
      </c>
      <c r="F41" s="310" t="s">
        <v>53</v>
      </c>
      <c r="G41" s="232">
        <v>31</v>
      </c>
      <c r="H41" s="310">
        <v>0</v>
      </c>
      <c r="I41" s="310">
        <v>0</v>
      </c>
      <c r="J41" s="310">
        <v>0</v>
      </c>
      <c r="K41" s="310">
        <v>0</v>
      </c>
      <c r="L41" s="458">
        <v>0</v>
      </c>
      <c r="M41" s="458">
        <v>30</v>
      </c>
      <c r="N41" s="458">
        <v>10.05</v>
      </c>
      <c r="O41" s="458">
        <v>0</v>
      </c>
      <c r="P41" s="458">
        <v>1</v>
      </c>
      <c r="Q41" s="458">
        <v>9.05</v>
      </c>
      <c r="R41" s="372" t="s">
        <v>2202</v>
      </c>
      <c r="S41" s="310">
        <v>10</v>
      </c>
      <c r="T41" s="310">
        <v>27</v>
      </c>
      <c r="U41" s="312">
        <v>270</v>
      </c>
      <c r="V41" s="469" t="s">
        <v>2156</v>
      </c>
      <c r="W41" s="67">
        <v>200</v>
      </c>
      <c r="X41" s="468">
        <v>2400</v>
      </c>
      <c r="Y41" s="503">
        <v>1600</v>
      </c>
      <c r="Z41" s="502">
        <v>300</v>
      </c>
      <c r="AA41" s="502">
        <v>100</v>
      </c>
      <c r="AB41" s="502">
        <v>0</v>
      </c>
      <c r="AC41" s="502">
        <v>0</v>
      </c>
      <c r="AD41" s="502">
        <v>0</v>
      </c>
      <c r="AE41" s="502">
        <v>400</v>
      </c>
      <c r="AF41" s="263"/>
      <c r="AG41" s="500"/>
      <c r="AH41" s="67">
        <v>200</v>
      </c>
      <c r="AI41" s="263">
        <f t="shared" si="1"/>
        <v>30</v>
      </c>
      <c r="AJ41" s="263">
        <f t="shared" si="2"/>
        <v>270</v>
      </c>
      <c r="AK41" s="263">
        <v>0</v>
      </c>
      <c r="AL41" s="263">
        <v>0</v>
      </c>
      <c r="AM41" s="263">
        <v>0</v>
      </c>
      <c r="AN41" s="263">
        <f t="shared" si="4"/>
        <v>2900</v>
      </c>
      <c r="AO41" s="263">
        <f t="shared" ref="AO41:AO50" si="12">J41+K41+I41*2+L41</f>
        <v>0</v>
      </c>
      <c r="AP41" s="263">
        <f t="shared" ref="AP41:AP49" si="13">X41/G41*AO41</f>
        <v>0</v>
      </c>
      <c r="AQ41" s="263">
        <f t="shared" si="6"/>
        <v>0</v>
      </c>
      <c r="AR41" s="263"/>
      <c r="AS41" s="263"/>
      <c r="AT41" s="263">
        <v>0</v>
      </c>
      <c r="AU41" s="263">
        <f t="shared" si="7"/>
        <v>0</v>
      </c>
      <c r="AV41" s="263">
        <f t="shared" si="11"/>
        <v>2900</v>
      </c>
      <c r="AW41" s="512"/>
      <c r="AX41" s="372" t="s">
        <v>2202</v>
      </c>
    </row>
    <row r="42" s="399" customFormat="1" ht="51" customHeight="1" spans="1:50">
      <c r="A42" s="414">
        <f t="shared" si="3"/>
        <v>40</v>
      </c>
      <c r="B42" s="431" t="s">
        <v>2203</v>
      </c>
      <c r="C42" s="310" t="s">
        <v>2203</v>
      </c>
      <c r="D42" s="310" t="s">
        <v>462</v>
      </c>
      <c r="E42" s="418">
        <v>45401</v>
      </c>
      <c r="F42" s="310" t="s">
        <v>53</v>
      </c>
      <c r="G42" s="232">
        <v>31</v>
      </c>
      <c r="H42" s="310">
        <v>0</v>
      </c>
      <c r="I42" s="310">
        <v>0</v>
      </c>
      <c r="J42" s="310">
        <v>0</v>
      </c>
      <c r="K42" s="310">
        <v>0</v>
      </c>
      <c r="L42" s="458">
        <v>0</v>
      </c>
      <c r="M42" s="458">
        <v>30</v>
      </c>
      <c r="N42" s="458">
        <v>7.05</v>
      </c>
      <c r="O42" s="458">
        <v>0.1</v>
      </c>
      <c r="P42" s="458">
        <v>7</v>
      </c>
      <c r="Q42" s="458">
        <v>0.15</v>
      </c>
      <c r="R42" s="372" t="s">
        <v>2204</v>
      </c>
      <c r="S42" s="310">
        <v>10</v>
      </c>
      <c r="T42" s="310">
        <v>7</v>
      </c>
      <c r="U42" s="312">
        <v>70</v>
      </c>
      <c r="V42" s="469" t="s">
        <v>2156</v>
      </c>
      <c r="W42" s="67">
        <v>200</v>
      </c>
      <c r="X42" s="468">
        <v>2400</v>
      </c>
      <c r="Y42" s="503">
        <v>1600</v>
      </c>
      <c r="Z42" s="502">
        <v>300</v>
      </c>
      <c r="AA42" s="502">
        <v>100</v>
      </c>
      <c r="AB42" s="502">
        <v>0</v>
      </c>
      <c r="AC42" s="502">
        <v>0</v>
      </c>
      <c r="AD42" s="502">
        <v>0</v>
      </c>
      <c r="AE42" s="502">
        <v>400</v>
      </c>
      <c r="AF42" s="263"/>
      <c r="AG42" s="500"/>
      <c r="AH42" s="67">
        <v>200</v>
      </c>
      <c r="AI42" s="263">
        <f t="shared" si="1"/>
        <v>30</v>
      </c>
      <c r="AJ42" s="263">
        <f t="shared" si="2"/>
        <v>70</v>
      </c>
      <c r="AK42" s="263">
        <v>0</v>
      </c>
      <c r="AL42" s="263">
        <v>0</v>
      </c>
      <c r="AM42" s="263">
        <v>0</v>
      </c>
      <c r="AN42" s="263">
        <f t="shared" si="4"/>
        <v>2700</v>
      </c>
      <c r="AO42" s="263">
        <f t="shared" si="12"/>
        <v>0</v>
      </c>
      <c r="AP42" s="263">
        <f t="shared" si="13"/>
        <v>0</v>
      </c>
      <c r="AQ42" s="263">
        <f t="shared" si="6"/>
        <v>0</v>
      </c>
      <c r="AR42" s="263"/>
      <c r="AS42" s="263"/>
      <c r="AT42" s="263">
        <v>0</v>
      </c>
      <c r="AU42" s="263">
        <f t="shared" si="7"/>
        <v>0</v>
      </c>
      <c r="AV42" s="263">
        <f t="shared" si="11"/>
        <v>2700</v>
      </c>
      <c r="AW42" s="512"/>
      <c r="AX42" s="372" t="s">
        <v>2204</v>
      </c>
    </row>
    <row r="43" s="399" customFormat="1" ht="49" customHeight="1" spans="1:50">
      <c r="A43" s="414">
        <f t="shared" si="3"/>
        <v>41</v>
      </c>
      <c r="B43" s="431" t="s">
        <v>2205</v>
      </c>
      <c r="C43" s="310" t="s">
        <v>2205</v>
      </c>
      <c r="D43" s="310" t="s">
        <v>462</v>
      </c>
      <c r="E43" s="418">
        <v>45435</v>
      </c>
      <c r="F43" s="310" t="s">
        <v>53</v>
      </c>
      <c r="G43" s="232">
        <v>31</v>
      </c>
      <c r="H43" s="310">
        <v>0</v>
      </c>
      <c r="I43" s="310">
        <v>0</v>
      </c>
      <c r="J43" s="310">
        <v>0</v>
      </c>
      <c r="K43" s="310">
        <v>0</v>
      </c>
      <c r="L43" s="458">
        <v>0</v>
      </c>
      <c r="M43" s="458">
        <v>30</v>
      </c>
      <c r="N43" s="458">
        <v>2.6</v>
      </c>
      <c r="O43" s="458">
        <v>0.15</v>
      </c>
      <c r="P43" s="458">
        <v>2.4</v>
      </c>
      <c r="Q43" s="458">
        <v>0.35</v>
      </c>
      <c r="R43" s="372" t="s">
        <v>2206</v>
      </c>
      <c r="S43" s="310">
        <v>10</v>
      </c>
      <c r="T43" s="310">
        <v>7</v>
      </c>
      <c r="U43" s="312">
        <v>70</v>
      </c>
      <c r="V43" s="469" t="s">
        <v>2156</v>
      </c>
      <c r="W43" s="67">
        <v>200</v>
      </c>
      <c r="X43" s="468">
        <v>2400</v>
      </c>
      <c r="Y43" s="503">
        <v>1600</v>
      </c>
      <c r="Z43" s="502">
        <v>300</v>
      </c>
      <c r="AA43" s="502">
        <v>100</v>
      </c>
      <c r="AB43" s="502">
        <v>0</v>
      </c>
      <c r="AC43" s="502">
        <v>0</v>
      </c>
      <c r="AD43" s="502">
        <v>0</v>
      </c>
      <c r="AE43" s="502">
        <v>400</v>
      </c>
      <c r="AF43" s="263"/>
      <c r="AG43" s="500"/>
      <c r="AH43" s="67">
        <v>200</v>
      </c>
      <c r="AI43" s="263">
        <f t="shared" si="1"/>
        <v>30</v>
      </c>
      <c r="AJ43" s="263">
        <f t="shared" si="2"/>
        <v>70</v>
      </c>
      <c r="AK43" s="263">
        <v>0</v>
      </c>
      <c r="AL43" s="263">
        <v>0</v>
      </c>
      <c r="AM43" s="263">
        <v>0</v>
      </c>
      <c r="AN43" s="263">
        <f t="shared" si="4"/>
        <v>2700</v>
      </c>
      <c r="AO43" s="263">
        <f t="shared" si="12"/>
        <v>0</v>
      </c>
      <c r="AP43" s="263">
        <f t="shared" si="13"/>
        <v>0</v>
      </c>
      <c r="AQ43" s="263">
        <f t="shared" si="6"/>
        <v>0</v>
      </c>
      <c r="AR43" s="263"/>
      <c r="AS43" s="263"/>
      <c r="AT43" s="263">
        <v>0</v>
      </c>
      <c r="AU43" s="263">
        <f t="shared" si="7"/>
        <v>0</v>
      </c>
      <c r="AV43" s="263">
        <f t="shared" si="11"/>
        <v>2700</v>
      </c>
      <c r="AW43" s="405"/>
      <c r="AX43" s="372" t="s">
        <v>2206</v>
      </c>
    </row>
    <row r="44" s="399" customFormat="1" ht="39" customHeight="1" spans="1:50">
      <c r="A44" s="414">
        <f t="shared" si="3"/>
        <v>42</v>
      </c>
      <c r="B44" s="431" t="s">
        <v>2207</v>
      </c>
      <c r="C44" s="310" t="s">
        <v>2207</v>
      </c>
      <c r="D44" s="310" t="s">
        <v>2208</v>
      </c>
      <c r="E44" s="418">
        <v>45441</v>
      </c>
      <c r="F44" s="310" t="s">
        <v>53</v>
      </c>
      <c r="G44" s="232">
        <v>31</v>
      </c>
      <c r="H44" s="310">
        <v>0</v>
      </c>
      <c r="I44" s="310">
        <v>0</v>
      </c>
      <c r="J44" s="310">
        <v>0</v>
      </c>
      <c r="K44" s="310">
        <v>0</v>
      </c>
      <c r="L44" s="458">
        <v>0</v>
      </c>
      <c r="M44" s="458">
        <v>0</v>
      </c>
      <c r="N44" s="458">
        <v>3</v>
      </c>
      <c r="O44" s="458">
        <v>0</v>
      </c>
      <c r="P44" s="458">
        <v>3</v>
      </c>
      <c r="Q44" s="458">
        <v>0</v>
      </c>
      <c r="R44" s="351" t="s">
        <v>2209</v>
      </c>
      <c r="S44" s="310">
        <v>0</v>
      </c>
      <c r="T44" s="310">
        <v>0</v>
      </c>
      <c r="U44" s="312">
        <v>0</v>
      </c>
      <c r="V44" s="479"/>
      <c r="W44" s="67">
        <v>200</v>
      </c>
      <c r="X44" s="468">
        <v>3000</v>
      </c>
      <c r="Y44" s="497">
        <v>1600</v>
      </c>
      <c r="Z44" s="504">
        <v>300</v>
      </c>
      <c r="AA44" s="504">
        <v>300</v>
      </c>
      <c r="AB44" s="504">
        <v>200</v>
      </c>
      <c r="AC44" s="504">
        <v>100</v>
      </c>
      <c r="AD44" s="504">
        <v>100</v>
      </c>
      <c r="AE44" s="504">
        <v>400</v>
      </c>
      <c r="AF44" s="263"/>
      <c r="AG44" s="500"/>
      <c r="AH44" s="67">
        <v>200</v>
      </c>
      <c r="AI44" s="263">
        <f t="shared" si="1"/>
        <v>0</v>
      </c>
      <c r="AJ44" s="263">
        <f t="shared" si="2"/>
        <v>0</v>
      </c>
      <c r="AK44" s="263">
        <v>0</v>
      </c>
      <c r="AL44" s="263">
        <v>0</v>
      </c>
      <c r="AM44" s="263">
        <v>0</v>
      </c>
      <c r="AN44" s="263">
        <f t="shared" si="4"/>
        <v>3200</v>
      </c>
      <c r="AO44" s="263">
        <f t="shared" si="12"/>
        <v>0</v>
      </c>
      <c r="AP44" s="263">
        <f t="shared" si="13"/>
        <v>0</v>
      </c>
      <c r="AQ44" s="263">
        <f t="shared" si="6"/>
        <v>0</v>
      </c>
      <c r="AR44" s="263"/>
      <c r="AS44" s="263"/>
      <c r="AT44" s="263">
        <v>0</v>
      </c>
      <c r="AU44" s="263">
        <f t="shared" si="7"/>
        <v>0</v>
      </c>
      <c r="AV44" s="263">
        <f t="shared" si="11"/>
        <v>3200</v>
      </c>
      <c r="AW44" s="512"/>
      <c r="AX44" s="232" t="s">
        <v>2209</v>
      </c>
    </row>
    <row r="45" s="399" customFormat="1" ht="27" customHeight="1" spans="1:50">
      <c r="A45" s="414">
        <f t="shared" si="3"/>
        <v>43</v>
      </c>
      <c r="B45" s="432" t="s">
        <v>2210</v>
      </c>
      <c r="C45" s="310" t="s">
        <v>2210</v>
      </c>
      <c r="D45" s="310" t="s">
        <v>425</v>
      </c>
      <c r="E45" s="418">
        <v>45481</v>
      </c>
      <c r="F45" s="310" t="s">
        <v>53</v>
      </c>
      <c r="G45" s="232">
        <v>31</v>
      </c>
      <c r="H45" s="310">
        <v>0</v>
      </c>
      <c r="I45" s="310">
        <v>0</v>
      </c>
      <c r="J45" s="310">
        <v>0</v>
      </c>
      <c r="K45" s="310">
        <v>0</v>
      </c>
      <c r="L45" s="458">
        <v>0</v>
      </c>
      <c r="M45" s="458">
        <v>30</v>
      </c>
      <c r="N45" s="458">
        <v>2</v>
      </c>
      <c r="O45" s="458">
        <v>0</v>
      </c>
      <c r="P45" s="458">
        <v>0</v>
      </c>
      <c r="Q45" s="458">
        <v>2</v>
      </c>
      <c r="R45" s="470" t="s">
        <v>2211</v>
      </c>
      <c r="S45" s="310">
        <v>10</v>
      </c>
      <c r="T45" s="310">
        <v>7</v>
      </c>
      <c r="U45" s="312">
        <v>70</v>
      </c>
      <c r="V45" s="469" t="s">
        <v>2156</v>
      </c>
      <c r="W45" s="67">
        <v>200</v>
      </c>
      <c r="X45" s="468">
        <v>2400</v>
      </c>
      <c r="Y45" s="503">
        <v>1600</v>
      </c>
      <c r="Z45" s="502">
        <v>300</v>
      </c>
      <c r="AA45" s="502">
        <v>100</v>
      </c>
      <c r="AB45" s="502">
        <v>0</v>
      </c>
      <c r="AC45" s="502">
        <v>0</v>
      </c>
      <c r="AD45" s="502">
        <v>0</v>
      </c>
      <c r="AE45" s="502">
        <v>400</v>
      </c>
      <c r="AF45" s="497"/>
      <c r="AG45" s="500"/>
      <c r="AH45" s="67">
        <v>200</v>
      </c>
      <c r="AI45" s="263">
        <f t="shared" si="1"/>
        <v>30</v>
      </c>
      <c r="AJ45" s="263">
        <f t="shared" si="2"/>
        <v>70</v>
      </c>
      <c r="AK45" s="263">
        <v>0</v>
      </c>
      <c r="AL45" s="263">
        <v>0</v>
      </c>
      <c r="AM45" s="263">
        <v>0</v>
      </c>
      <c r="AN45" s="263">
        <f t="shared" si="4"/>
        <v>2700</v>
      </c>
      <c r="AO45" s="263">
        <f t="shared" si="12"/>
        <v>0</v>
      </c>
      <c r="AP45" s="263">
        <f t="shared" si="13"/>
        <v>0</v>
      </c>
      <c r="AQ45" s="263">
        <f t="shared" si="6"/>
        <v>0</v>
      </c>
      <c r="AR45" s="263"/>
      <c r="AS45" s="263">
        <v>7</v>
      </c>
      <c r="AT45" s="263">
        <v>0</v>
      </c>
      <c r="AU45" s="263">
        <f t="shared" si="7"/>
        <v>7</v>
      </c>
      <c r="AV45" s="263">
        <f t="shared" si="11"/>
        <v>2693</v>
      </c>
      <c r="AW45" s="512"/>
      <c r="AX45" s="470" t="s">
        <v>2211</v>
      </c>
    </row>
    <row r="46" s="399" customFormat="1" ht="56" customHeight="1" spans="1:50">
      <c r="A46" s="414">
        <f t="shared" si="3"/>
        <v>44</v>
      </c>
      <c r="B46" s="432" t="s">
        <v>2212</v>
      </c>
      <c r="C46" s="355" t="s">
        <v>2212</v>
      </c>
      <c r="D46" s="355" t="s">
        <v>425</v>
      </c>
      <c r="E46" s="433">
        <v>45485</v>
      </c>
      <c r="F46" s="310" t="s">
        <v>53</v>
      </c>
      <c r="G46" s="232">
        <v>31</v>
      </c>
      <c r="H46" s="310">
        <v>0</v>
      </c>
      <c r="I46" s="310">
        <v>0</v>
      </c>
      <c r="J46" s="310">
        <v>0</v>
      </c>
      <c r="K46" s="310">
        <v>0</v>
      </c>
      <c r="L46" s="458">
        <v>0</v>
      </c>
      <c r="M46" s="459">
        <v>30</v>
      </c>
      <c r="N46" s="458">
        <v>7.4</v>
      </c>
      <c r="O46" s="458">
        <v>3.05</v>
      </c>
      <c r="P46" s="458">
        <v>3</v>
      </c>
      <c r="Q46" s="458">
        <v>7.45</v>
      </c>
      <c r="R46" s="472" t="s">
        <v>2213</v>
      </c>
      <c r="S46" s="310">
        <v>10</v>
      </c>
      <c r="T46" s="310">
        <v>7</v>
      </c>
      <c r="U46" s="312">
        <v>70</v>
      </c>
      <c r="V46" s="469" t="s">
        <v>2156</v>
      </c>
      <c r="W46" s="67">
        <v>200</v>
      </c>
      <c r="X46" s="468">
        <v>2400</v>
      </c>
      <c r="Y46" s="503">
        <v>1600</v>
      </c>
      <c r="Z46" s="502">
        <v>300</v>
      </c>
      <c r="AA46" s="502">
        <v>100</v>
      </c>
      <c r="AB46" s="502">
        <v>0</v>
      </c>
      <c r="AC46" s="502">
        <v>0</v>
      </c>
      <c r="AD46" s="502">
        <v>0</v>
      </c>
      <c r="AE46" s="502">
        <v>400</v>
      </c>
      <c r="AF46" s="497"/>
      <c r="AG46" s="500"/>
      <c r="AH46" s="67">
        <v>200</v>
      </c>
      <c r="AI46" s="263">
        <f t="shared" si="1"/>
        <v>30</v>
      </c>
      <c r="AJ46" s="263">
        <f t="shared" si="2"/>
        <v>70</v>
      </c>
      <c r="AK46" s="263">
        <v>0</v>
      </c>
      <c r="AL46" s="263">
        <v>0</v>
      </c>
      <c r="AM46" s="263">
        <v>0</v>
      </c>
      <c r="AN46" s="263">
        <f t="shared" si="4"/>
        <v>2700</v>
      </c>
      <c r="AO46" s="263">
        <f t="shared" si="12"/>
        <v>0</v>
      </c>
      <c r="AP46" s="263">
        <f t="shared" si="13"/>
        <v>0</v>
      </c>
      <c r="AQ46" s="263">
        <f t="shared" si="6"/>
        <v>0</v>
      </c>
      <c r="AR46" s="263"/>
      <c r="AS46" s="263"/>
      <c r="AT46" s="263">
        <v>0</v>
      </c>
      <c r="AU46" s="263">
        <f t="shared" si="7"/>
        <v>0</v>
      </c>
      <c r="AV46" s="263">
        <f t="shared" si="11"/>
        <v>2700</v>
      </c>
      <c r="AW46" s="512"/>
      <c r="AX46" s="472" t="s">
        <v>2213</v>
      </c>
    </row>
    <row r="47" s="399" customFormat="1" ht="69" customHeight="1" spans="1:50">
      <c r="A47" s="414">
        <f t="shared" si="3"/>
        <v>45</v>
      </c>
      <c r="B47" s="432" t="s">
        <v>2214</v>
      </c>
      <c r="C47" s="310" t="s">
        <v>2214</v>
      </c>
      <c r="D47" s="310" t="s">
        <v>2215</v>
      </c>
      <c r="E47" s="418">
        <v>45504</v>
      </c>
      <c r="F47" s="424" t="s">
        <v>202</v>
      </c>
      <c r="G47" s="232">
        <v>6</v>
      </c>
      <c r="H47" s="310">
        <v>0</v>
      </c>
      <c r="I47" s="310">
        <v>0</v>
      </c>
      <c r="J47" s="310">
        <v>0</v>
      </c>
      <c r="K47" s="310">
        <v>0</v>
      </c>
      <c r="L47" s="458">
        <v>0</v>
      </c>
      <c r="M47" s="310">
        <v>0</v>
      </c>
      <c r="N47" s="458">
        <v>6.5</v>
      </c>
      <c r="O47" s="458">
        <v>4</v>
      </c>
      <c r="P47" s="458">
        <v>0</v>
      </c>
      <c r="Q47" s="458">
        <v>10.5</v>
      </c>
      <c r="R47" s="470" t="s">
        <v>2216</v>
      </c>
      <c r="S47" s="310">
        <v>10</v>
      </c>
      <c r="T47" s="310">
        <v>0</v>
      </c>
      <c r="U47" s="312">
        <v>0</v>
      </c>
      <c r="V47" s="469" t="s">
        <v>2217</v>
      </c>
      <c r="W47" s="67">
        <v>0</v>
      </c>
      <c r="X47" s="478">
        <v>3900</v>
      </c>
      <c r="Y47" s="497">
        <f>(X47/31*16.5)</f>
        <v>2075.8064516129</v>
      </c>
      <c r="Z47" s="122"/>
      <c r="AA47" s="122"/>
      <c r="AB47" s="122"/>
      <c r="AC47" s="200"/>
      <c r="AD47" s="200"/>
      <c r="AE47" s="200"/>
      <c r="AF47" s="497"/>
      <c r="AG47" s="500"/>
      <c r="AH47" s="67">
        <v>0</v>
      </c>
      <c r="AI47" s="263">
        <f t="shared" si="1"/>
        <v>0</v>
      </c>
      <c r="AJ47" s="263">
        <f t="shared" si="2"/>
        <v>0</v>
      </c>
      <c r="AK47" s="263">
        <v>0</v>
      </c>
      <c r="AL47" s="263">
        <v>0</v>
      </c>
      <c r="AM47" s="263">
        <v>0</v>
      </c>
      <c r="AN47" s="263">
        <f t="shared" si="4"/>
        <v>2075.8064516129</v>
      </c>
      <c r="AO47" s="263">
        <f t="shared" si="12"/>
        <v>0</v>
      </c>
      <c r="AP47" s="263">
        <f t="shared" si="13"/>
        <v>0</v>
      </c>
      <c r="AQ47" s="263">
        <f t="shared" si="6"/>
        <v>0</v>
      </c>
      <c r="AR47" s="263"/>
      <c r="AS47" s="263"/>
      <c r="AT47" s="263">
        <v>0</v>
      </c>
      <c r="AU47" s="263">
        <f t="shared" si="7"/>
        <v>0</v>
      </c>
      <c r="AV47" s="263">
        <f t="shared" si="11"/>
        <v>2075.8064516129</v>
      </c>
      <c r="AW47" s="512"/>
      <c r="AX47" s="470" t="s">
        <v>2216</v>
      </c>
    </row>
    <row r="48" s="399" customFormat="1" ht="57" customHeight="1" spans="1:50">
      <c r="A48" s="414">
        <f t="shared" ref="A48:A56" si="14">ROW()-2</f>
        <v>46</v>
      </c>
      <c r="B48" s="432" t="s">
        <v>2218</v>
      </c>
      <c r="C48" s="310" t="s">
        <v>2218</v>
      </c>
      <c r="D48" s="310" t="s">
        <v>2219</v>
      </c>
      <c r="E48" s="418">
        <v>45532</v>
      </c>
      <c r="F48" s="310" t="s">
        <v>53</v>
      </c>
      <c r="G48" s="232">
        <v>31</v>
      </c>
      <c r="H48" s="310">
        <v>0</v>
      </c>
      <c r="I48" s="310">
        <v>0</v>
      </c>
      <c r="J48" s="310">
        <v>0</v>
      </c>
      <c r="K48" s="310">
        <v>0</v>
      </c>
      <c r="L48" s="458">
        <v>0</v>
      </c>
      <c r="M48" s="310">
        <v>30</v>
      </c>
      <c r="N48" s="458">
        <v>3</v>
      </c>
      <c r="O48" s="458">
        <v>0</v>
      </c>
      <c r="P48" s="458">
        <v>0</v>
      </c>
      <c r="Q48" s="458">
        <v>3</v>
      </c>
      <c r="R48" s="470" t="s">
        <v>2220</v>
      </c>
      <c r="S48" s="355">
        <v>10</v>
      </c>
      <c r="T48" s="355">
        <v>7</v>
      </c>
      <c r="U48" s="480">
        <v>70</v>
      </c>
      <c r="V48" s="469" t="s">
        <v>2156</v>
      </c>
      <c r="W48" s="67">
        <v>200</v>
      </c>
      <c r="X48" s="468">
        <v>3500</v>
      </c>
      <c r="Y48" s="22">
        <v>2000</v>
      </c>
      <c r="Z48" s="23">
        <v>600</v>
      </c>
      <c r="AA48" s="24">
        <v>300</v>
      </c>
      <c r="AB48" s="24">
        <v>200</v>
      </c>
      <c r="AC48" s="31">
        <v>200</v>
      </c>
      <c r="AD48" s="24">
        <v>100</v>
      </c>
      <c r="AE48" s="31">
        <v>100</v>
      </c>
      <c r="AF48" s="497">
        <v>350</v>
      </c>
      <c r="AG48" s="500">
        <v>180</v>
      </c>
      <c r="AH48" s="67">
        <v>200</v>
      </c>
      <c r="AI48" s="263">
        <f t="shared" ref="AI48:AI62" si="15">M48</f>
        <v>30</v>
      </c>
      <c r="AJ48" s="263">
        <f t="shared" ref="AJ48:AJ62" si="16">U48</f>
        <v>70</v>
      </c>
      <c r="AK48" s="263">
        <v>0</v>
      </c>
      <c r="AL48" s="263">
        <v>0</v>
      </c>
      <c r="AM48" s="263">
        <v>0</v>
      </c>
      <c r="AN48" s="263">
        <f t="shared" si="4"/>
        <v>4330</v>
      </c>
      <c r="AO48" s="263">
        <f t="shared" si="12"/>
        <v>0</v>
      </c>
      <c r="AP48" s="263">
        <f t="shared" si="13"/>
        <v>0</v>
      </c>
      <c r="AQ48" s="263">
        <f t="shared" ref="AQ48:AQ54" si="17">H48*2</f>
        <v>0</v>
      </c>
      <c r="AR48" s="263"/>
      <c r="AS48" s="263"/>
      <c r="AT48" s="263">
        <v>0</v>
      </c>
      <c r="AU48" s="263">
        <f t="shared" ref="AU48:AU54" si="18">SUM(AP48:AT48)</f>
        <v>0</v>
      </c>
      <c r="AV48" s="263">
        <f t="shared" si="11"/>
        <v>4330</v>
      </c>
      <c r="AW48" s="512"/>
      <c r="AX48" s="372" t="s">
        <v>2220</v>
      </c>
    </row>
    <row r="49" s="399" customFormat="1" ht="62" customHeight="1" spans="1:51">
      <c r="A49" s="414">
        <f t="shared" si="14"/>
        <v>47</v>
      </c>
      <c r="B49" s="434" t="s">
        <v>2221</v>
      </c>
      <c r="C49" s="435" t="s">
        <v>2221</v>
      </c>
      <c r="D49" s="435" t="s">
        <v>425</v>
      </c>
      <c r="E49" s="436">
        <v>45554</v>
      </c>
      <c r="F49" s="424" t="s">
        <v>202</v>
      </c>
      <c r="G49" s="437">
        <v>31</v>
      </c>
      <c r="H49" s="310">
        <v>0</v>
      </c>
      <c r="I49" s="310">
        <v>0</v>
      </c>
      <c r="J49" s="310">
        <v>31</v>
      </c>
      <c r="K49" s="310">
        <v>0</v>
      </c>
      <c r="L49" s="460">
        <v>0</v>
      </c>
      <c r="M49" s="435">
        <v>0</v>
      </c>
      <c r="N49" s="437">
        <v>1</v>
      </c>
      <c r="O49" s="437">
        <v>0</v>
      </c>
      <c r="P49" s="437">
        <v>0</v>
      </c>
      <c r="Q49" s="437">
        <v>1</v>
      </c>
      <c r="R49" s="481" t="s">
        <v>2222</v>
      </c>
      <c r="S49" s="482">
        <v>10</v>
      </c>
      <c r="T49" s="482">
        <v>0</v>
      </c>
      <c r="U49" s="483">
        <v>0</v>
      </c>
      <c r="V49" s="484" t="s">
        <v>2223</v>
      </c>
      <c r="W49" s="428">
        <v>0</v>
      </c>
      <c r="X49" s="468">
        <v>2400</v>
      </c>
      <c r="Y49" s="503">
        <v>1600</v>
      </c>
      <c r="Z49" s="502">
        <v>300</v>
      </c>
      <c r="AA49" s="502">
        <v>100</v>
      </c>
      <c r="AB49" s="502">
        <v>0</v>
      </c>
      <c r="AC49" s="502">
        <v>0</v>
      </c>
      <c r="AD49" s="502">
        <v>0</v>
      </c>
      <c r="AE49" s="502">
        <v>400</v>
      </c>
      <c r="AF49" s="497"/>
      <c r="AG49" s="500">
        <f>(X49/31*1)</f>
        <v>77.4193548387097</v>
      </c>
      <c r="AH49" s="428">
        <v>0</v>
      </c>
      <c r="AI49" s="263">
        <f t="shared" si="15"/>
        <v>0</v>
      </c>
      <c r="AJ49" s="263">
        <f t="shared" si="16"/>
        <v>0</v>
      </c>
      <c r="AK49" s="263">
        <v>0</v>
      </c>
      <c r="AL49" s="263">
        <v>0</v>
      </c>
      <c r="AM49" s="263">
        <v>0</v>
      </c>
      <c r="AN49" s="263">
        <f t="shared" si="4"/>
        <v>2477.41935483871</v>
      </c>
      <c r="AO49" s="263">
        <f t="shared" si="12"/>
        <v>31</v>
      </c>
      <c r="AP49" s="263">
        <f t="shared" si="13"/>
        <v>2400</v>
      </c>
      <c r="AQ49" s="263">
        <f t="shared" si="17"/>
        <v>0</v>
      </c>
      <c r="AR49" s="263"/>
      <c r="AS49" s="263"/>
      <c r="AT49" s="263">
        <v>0</v>
      </c>
      <c r="AU49" s="263">
        <f t="shared" si="18"/>
        <v>2400</v>
      </c>
      <c r="AV49" s="263">
        <f t="shared" si="11"/>
        <v>77.4193548387098</v>
      </c>
      <c r="AW49" s="512"/>
      <c r="AX49" s="260" t="s">
        <v>2222</v>
      </c>
      <c r="AY49" s="516" t="s">
        <v>1700</v>
      </c>
    </row>
    <row r="50" s="399" customFormat="1" ht="60" customHeight="1" spans="1:50">
      <c r="A50" s="414">
        <f t="shared" si="14"/>
        <v>48</v>
      </c>
      <c r="B50" s="438" t="s">
        <v>2224</v>
      </c>
      <c r="C50" s="67" t="s">
        <v>2224</v>
      </c>
      <c r="D50" s="67" t="s">
        <v>462</v>
      </c>
      <c r="E50" s="418">
        <v>45557</v>
      </c>
      <c r="F50" s="310" t="s">
        <v>53</v>
      </c>
      <c r="G50" s="232">
        <v>31</v>
      </c>
      <c r="H50" s="310">
        <v>0</v>
      </c>
      <c r="I50" s="310">
        <v>0</v>
      </c>
      <c r="J50" s="310">
        <v>0</v>
      </c>
      <c r="K50" s="310">
        <v>0</v>
      </c>
      <c r="L50" s="458">
        <v>0</v>
      </c>
      <c r="M50" s="310">
        <v>30</v>
      </c>
      <c r="N50" s="458">
        <v>0</v>
      </c>
      <c r="O50" s="458">
        <v>0.15</v>
      </c>
      <c r="P50" s="458">
        <v>0</v>
      </c>
      <c r="Q50" s="458">
        <v>0.15</v>
      </c>
      <c r="R50" s="485" t="s">
        <v>2225</v>
      </c>
      <c r="S50" s="355">
        <v>10</v>
      </c>
      <c r="T50" s="355">
        <v>7</v>
      </c>
      <c r="U50" s="480">
        <v>70</v>
      </c>
      <c r="V50" s="469" t="s">
        <v>2156</v>
      </c>
      <c r="W50" s="67">
        <v>200</v>
      </c>
      <c r="X50" s="468">
        <v>2400</v>
      </c>
      <c r="Y50" s="497">
        <v>1600</v>
      </c>
      <c r="Z50" s="502">
        <v>300</v>
      </c>
      <c r="AA50" s="502">
        <v>100</v>
      </c>
      <c r="AB50" s="502">
        <v>0</v>
      </c>
      <c r="AC50" s="502">
        <v>0</v>
      </c>
      <c r="AD50" s="502">
        <v>0</v>
      </c>
      <c r="AE50" s="502">
        <v>400</v>
      </c>
      <c r="AF50" s="497"/>
      <c r="AG50" s="500"/>
      <c r="AH50" s="67">
        <v>200</v>
      </c>
      <c r="AI50" s="263">
        <f t="shared" si="15"/>
        <v>30</v>
      </c>
      <c r="AJ50" s="263">
        <f t="shared" si="16"/>
        <v>70</v>
      </c>
      <c r="AK50" s="263">
        <v>0</v>
      </c>
      <c r="AL50" s="263">
        <v>0</v>
      </c>
      <c r="AM50" s="263">
        <v>0</v>
      </c>
      <c r="AN50" s="263">
        <f t="shared" si="4"/>
        <v>2700</v>
      </c>
      <c r="AO50" s="263">
        <f t="shared" si="12"/>
        <v>0</v>
      </c>
      <c r="AP50" s="263">
        <v>0</v>
      </c>
      <c r="AQ50" s="263">
        <f t="shared" si="17"/>
        <v>0</v>
      </c>
      <c r="AR50" s="263"/>
      <c r="AS50" s="263"/>
      <c r="AT50" s="263">
        <v>0</v>
      </c>
      <c r="AU50" s="263">
        <f t="shared" si="18"/>
        <v>0</v>
      </c>
      <c r="AV50" s="263">
        <f t="shared" si="11"/>
        <v>2700</v>
      </c>
      <c r="AW50" s="517"/>
      <c r="AX50" s="518" t="s">
        <v>2225</v>
      </c>
    </row>
    <row r="51" s="399" customFormat="1" ht="51" customHeight="1" spans="1:50">
      <c r="A51" s="414">
        <f t="shared" ref="A51:A62" si="19">ROW()-2</f>
        <v>49</v>
      </c>
      <c r="B51" s="432" t="s">
        <v>2226</v>
      </c>
      <c r="C51" s="439" t="s">
        <v>2226</v>
      </c>
      <c r="D51" s="440" t="s">
        <v>2215</v>
      </c>
      <c r="E51" s="433">
        <v>45560</v>
      </c>
      <c r="F51" s="310" t="s">
        <v>53</v>
      </c>
      <c r="G51" s="232">
        <v>31</v>
      </c>
      <c r="H51" s="310">
        <v>0</v>
      </c>
      <c r="I51" s="310">
        <v>0</v>
      </c>
      <c r="J51" s="310">
        <v>0</v>
      </c>
      <c r="K51" s="310">
        <v>0</v>
      </c>
      <c r="L51" s="458">
        <v>0</v>
      </c>
      <c r="M51" s="355">
        <v>30</v>
      </c>
      <c r="N51" s="458">
        <v>3</v>
      </c>
      <c r="O51" s="458">
        <v>4</v>
      </c>
      <c r="P51" s="458">
        <v>0</v>
      </c>
      <c r="Q51" s="458">
        <v>7</v>
      </c>
      <c r="R51" s="486" t="s">
        <v>2227</v>
      </c>
      <c r="S51" s="440">
        <v>10</v>
      </c>
      <c r="T51" s="440">
        <v>47</v>
      </c>
      <c r="U51" s="440">
        <v>470</v>
      </c>
      <c r="V51" s="469" t="s">
        <v>2156</v>
      </c>
      <c r="W51" s="67">
        <v>200</v>
      </c>
      <c r="X51" s="478">
        <v>3400</v>
      </c>
      <c r="Y51" s="497">
        <v>1600</v>
      </c>
      <c r="Z51" s="122">
        <v>500</v>
      </c>
      <c r="AA51" s="122">
        <v>300</v>
      </c>
      <c r="AB51" s="122">
        <v>300</v>
      </c>
      <c r="AC51" s="200">
        <v>300</v>
      </c>
      <c r="AD51" s="200">
        <v>100</v>
      </c>
      <c r="AE51" s="200">
        <v>300</v>
      </c>
      <c r="AF51" s="497"/>
      <c r="AG51" s="500"/>
      <c r="AH51" s="67">
        <v>200</v>
      </c>
      <c r="AI51" s="263">
        <f t="shared" si="15"/>
        <v>30</v>
      </c>
      <c r="AJ51" s="263">
        <f t="shared" si="16"/>
        <v>470</v>
      </c>
      <c r="AK51" s="263">
        <v>0</v>
      </c>
      <c r="AL51" s="263">
        <v>0</v>
      </c>
      <c r="AM51" s="263">
        <v>0</v>
      </c>
      <c r="AN51" s="263">
        <f t="shared" ref="AN51:AN62" si="20">SUM(Y51:AM51)</f>
        <v>4100</v>
      </c>
      <c r="AO51" s="263">
        <f t="shared" ref="AO51:AO62" si="21">J51+K51+I51*2+L51</f>
        <v>0</v>
      </c>
      <c r="AP51" s="263">
        <f t="shared" ref="AP51:AP62" si="22">X51/G51*AO51</f>
        <v>0</v>
      </c>
      <c r="AQ51" s="263">
        <f t="shared" ref="AQ51:AQ62" si="23">H51*2</f>
        <v>0</v>
      </c>
      <c r="AR51" s="263"/>
      <c r="AS51" s="263"/>
      <c r="AT51" s="263">
        <v>0</v>
      </c>
      <c r="AU51" s="263">
        <f t="shared" ref="AU51:AU62" si="24">SUM(AP51:AT51)</f>
        <v>0</v>
      </c>
      <c r="AV51" s="263">
        <f t="shared" ref="AV51:AV62" si="25">AN51-AU51</f>
        <v>4100</v>
      </c>
      <c r="AW51" s="512"/>
      <c r="AX51" s="486" t="s">
        <v>2227</v>
      </c>
    </row>
    <row r="52" s="399" customFormat="1" ht="82" customHeight="1" spans="1:50">
      <c r="A52" s="414">
        <f t="shared" si="19"/>
        <v>50</v>
      </c>
      <c r="B52" s="432" t="s">
        <v>2228</v>
      </c>
      <c r="C52" s="441" t="s">
        <v>2228</v>
      </c>
      <c r="D52" s="440" t="s">
        <v>2215</v>
      </c>
      <c r="E52" s="433">
        <v>45576</v>
      </c>
      <c r="F52" s="310" t="s">
        <v>53</v>
      </c>
      <c r="G52" s="232">
        <v>31</v>
      </c>
      <c r="H52" s="310">
        <v>0</v>
      </c>
      <c r="I52" s="310">
        <v>0</v>
      </c>
      <c r="J52" s="310">
        <v>0</v>
      </c>
      <c r="K52" s="310">
        <v>0</v>
      </c>
      <c r="L52" s="458">
        <v>0</v>
      </c>
      <c r="M52" s="355">
        <v>30</v>
      </c>
      <c r="N52" s="458">
        <v>1</v>
      </c>
      <c r="O52" s="458">
        <v>6</v>
      </c>
      <c r="P52" s="458">
        <v>1</v>
      </c>
      <c r="Q52" s="458">
        <v>6</v>
      </c>
      <c r="R52" s="486" t="s">
        <v>2229</v>
      </c>
      <c r="S52" s="487">
        <v>10</v>
      </c>
      <c r="T52" s="440">
        <v>77</v>
      </c>
      <c r="U52" s="440">
        <v>770</v>
      </c>
      <c r="V52" s="469" t="s">
        <v>2156</v>
      </c>
      <c r="W52" s="67">
        <v>200</v>
      </c>
      <c r="X52" s="468">
        <v>3400</v>
      </c>
      <c r="Y52" s="501">
        <v>1600</v>
      </c>
      <c r="Z52" s="502">
        <v>400</v>
      </c>
      <c r="AA52" s="502">
        <v>300</v>
      </c>
      <c r="AB52" s="502">
        <v>200</v>
      </c>
      <c r="AC52" s="502">
        <v>200</v>
      </c>
      <c r="AD52" s="502">
        <v>200</v>
      </c>
      <c r="AE52" s="502">
        <v>500</v>
      </c>
      <c r="AF52" s="497"/>
      <c r="AG52" s="500"/>
      <c r="AH52" s="67">
        <v>200</v>
      </c>
      <c r="AI52" s="263">
        <f t="shared" si="15"/>
        <v>30</v>
      </c>
      <c r="AJ52" s="263">
        <f t="shared" si="16"/>
        <v>770</v>
      </c>
      <c r="AK52" s="263">
        <v>0</v>
      </c>
      <c r="AL52" s="263">
        <v>0</v>
      </c>
      <c r="AM52" s="263">
        <v>0</v>
      </c>
      <c r="AN52" s="263">
        <f t="shared" si="20"/>
        <v>4400</v>
      </c>
      <c r="AO52" s="263">
        <f t="shared" si="21"/>
        <v>0</v>
      </c>
      <c r="AP52" s="263">
        <f t="shared" si="22"/>
        <v>0</v>
      </c>
      <c r="AQ52" s="263">
        <f t="shared" si="23"/>
        <v>0</v>
      </c>
      <c r="AR52" s="263"/>
      <c r="AS52" s="263"/>
      <c r="AT52" s="263">
        <v>0</v>
      </c>
      <c r="AU52" s="263">
        <f t="shared" si="24"/>
        <v>0</v>
      </c>
      <c r="AV52" s="263">
        <f t="shared" si="25"/>
        <v>4400</v>
      </c>
      <c r="AW52" s="512"/>
      <c r="AX52" s="486" t="s">
        <v>2229</v>
      </c>
    </row>
    <row r="53" s="399" customFormat="1" ht="51" customHeight="1" spans="1:50">
      <c r="A53" s="414">
        <f t="shared" si="19"/>
        <v>51</v>
      </c>
      <c r="B53" s="432" t="s">
        <v>2230</v>
      </c>
      <c r="C53" s="441" t="s">
        <v>2230</v>
      </c>
      <c r="D53" s="442" t="s">
        <v>425</v>
      </c>
      <c r="E53" s="443">
        <v>45586</v>
      </c>
      <c r="F53" s="355" t="s">
        <v>53</v>
      </c>
      <c r="G53" s="232">
        <v>31</v>
      </c>
      <c r="H53" s="310">
        <v>0</v>
      </c>
      <c r="I53" s="310">
        <v>0</v>
      </c>
      <c r="J53" s="310">
        <v>0</v>
      </c>
      <c r="K53" s="310">
        <v>0</v>
      </c>
      <c r="L53" s="458">
        <v>0</v>
      </c>
      <c r="M53" s="440">
        <v>30</v>
      </c>
      <c r="N53" s="458">
        <v>1.05</v>
      </c>
      <c r="O53" s="458">
        <v>0.55</v>
      </c>
      <c r="P53" s="458">
        <v>1</v>
      </c>
      <c r="Q53" s="458">
        <v>0.6</v>
      </c>
      <c r="R53" s="488" t="s">
        <v>2231</v>
      </c>
      <c r="S53" s="440">
        <v>10</v>
      </c>
      <c r="T53" s="440">
        <v>7</v>
      </c>
      <c r="U53" s="440">
        <v>70</v>
      </c>
      <c r="V53" s="469" t="s">
        <v>2156</v>
      </c>
      <c r="W53" s="67">
        <v>200</v>
      </c>
      <c r="X53" s="468">
        <v>2400</v>
      </c>
      <c r="Y53" s="503">
        <v>1600</v>
      </c>
      <c r="Z53" s="502">
        <v>300</v>
      </c>
      <c r="AA53" s="502">
        <v>100</v>
      </c>
      <c r="AB53" s="502">
        <v>0</v>
      </c>
      <c r="AC53" s="502">
        <v>0</v>
      </c>
      <c r="AD53" s="502">
        <v>0</v>
      </c>
      <c r="AE53" s="502">
        <v>400</v>
      </c>
      <c r="AF53" s="497"/>
      <c r="AG53" s="500"/>
      <c r="AH53" s="67">
        <v>200</v>
      </c>
      <c r="AI53" s="263">
        <f t="shared" si="15"/>
        <v>30</v>
      </c>
      <c r="AJ53" s="263">
        <f t="shared" si="16"/>
        <v>70</v>
      </c>
      <c r="AK53" s="263">
        <v>0</v>
      </c>
      <c r="AL53" s="263">
        <v>0</v>
      </c>
      <c r="AM53" s="263">
        <v>0</v>
      </c>
      <c r="AN53" s="263">
        <f t="shared" si="20"/>
        <v>2700</v>
      </c>
      <c r="AO53" s="263">
        <f t="shared" si="21"/>
        <v>0</v>
      </c>
      <c r="AP53" s="263">
        <f t="shared" si="22"/>
        <v>0</v>
      </c>
      <c r="AQ53" s="263">
        <f t="shared" si="23"/>
        <v>0</v>
      </c>
      <c r="AR53" s="263"/>
      <c r="AS53" s="263"/>
      <c r="AT53" s="263">
        <v>0</v>
      </c>
      <c r="AU53" s="263">
        <f t="shared" si="24"/>
        <v>0</v>
      </c>
      <c r="AV53" s="263">
        <f t="shared" si="25"/>
        <v>2700</v>
      </c>
      <c r="AW53" s="512"/>
      <c r="AX53" s="488" t="s">
        <v>2231</v>
      </c>
    </row>
    <row r="54" s="399" customFormat="1" ht="27" customHeight="1" spans="1:50">
      <c r="A54" s="414">
        <f t="shared" si="19"/>
        <v>52</v>
      </c>
      <c r="B54" s="444" t="s">
        <v>2232</v>
      </c>
      <c r="C54" s="445" t="s">
        <v>2232</v>
      </c>
      <c r="D54" s="445" t="s">
        <v>1076</v>
      </c>
      <c r="E54" s="446">
        <v>45597</v>
      </c>
      <c r="F54" s="447" t="s">
        <v>202</v>
      </c>
      <c r="G54" s="232">
        <v>0</v>
      </c>
      <c r="H54" s="310">
        <v>0</v>
      </c>
      <c r="I54" s="310">
        <v>0</v>
      </c>
      <c r="J54" s="310">
        <v>0</v>
      </c>
      <c r="K54" s="310">
        <v>0</v>
      </c>
      <c r="L54" s="458">
        <v>0</v>
      </c>
      <c r="M54" s="440">
        <v>0</v>
      </c>
      <c r="N54" s="458">
        <v>0</v>
      </c>
      <c r="O54" s="458">
        <v>0</v>
      </c>
      <c r="P54" s="458">
        <v>0</v>
      </c>
      <c r="Q54" s="458">
        <v>0</v>
      </c>
      <c r="R54" s="489" t="s">
        <v>2233</v>
      </c>
      <c r="S54" s="440">
        <v>10</v>
      </c>
      <c r="T54" s="440">
        <v>0</v>
      </c>
      <c r="U54" s="440">
        <v>0</v>
      </c>
      <c r="V54" s="490" t="s">
        <v>2234</v>
      </c>
      <c r="W54" s="105">
        <v>0</v>
      </c>
      <c r="X54" s="478">
        <v>3000</v>
      </c>
      <c r="Y54" s="497">
        <v>0</v>
      </c>
      <c r="Z54" s="122">
        <v>0</v>
      </c>
      <c r="AA54" s="122">
        <v>0</v>
      </c>
      <c r="AB54" s="122">
        <v>0</v>
      </c>
      <c r="AC54" s="200">
        <v>0</v>
      </c>
      <c r="AD54" s="200">
        <v>0</v>
      </c>
      <c r="AE54" s="200">
        <v>0</v>
      </c>
      <c r="AF54" s="497"/>
      <c r="AG54" s="497">
        <f>X54/30*3</f>
        <v>300</v>
      </c>
      <c r="AH54" s="105">
        <v>0</v>
      </c>
      <c r="AI54" s="263">
        <f t="shared" si="15"/>
        <v>0</v>
      </c>
      <c r="AJ54" s="263">
        <f t="shared" si="16"/>
        <v>0</v>
      </c>
      <c r="AK54" s="263">
        <v>0</v>
      </c>
      <c r="AL54" s="263">
        <v>0</v>
      </c>
      <c r="AM54" s="263">
        <v>0</v>
      </c>
      <c r="AN54" s="263">
        <f t="shared" si="20"/>
        <v>300</v>
      </c>
      <c r="AO54" s="263">
        <f t="shared" si="21"/>
        <v>0</v>
      </c>
      <c r="AP54" s="263">
        <v>0</v>
      </c>
      <c r="AQ54" s="263">
        <f t="shared" si="23"/>
        <v>0</v>
      </c>
      <c r="AR54" s="263"/>
      <c r="AS54" s="263"/>
      <c r="AT54" s="263">
        <v>0</v>
      </c>
      <c r="AU54" s="263">
        <f t="shared" si="24"/>
        <v>0</v>
      </c>
      <c r="AV54" s="263">
        <f t="shared" si="25"/>
        <v>300</v>
      </c>
      <c r="AW54" s="512"/>
      <c r="AX54" s="488" t="s">
        <v>2233</v>
      </c>
    </row>
    <row r="55" s="399" customFormat="1" ht="27" customHeight="1" spans="1:50">
      <c r="A55" s="414">
        <f t="shared" si="19"/>
        <v>53</v>
      </c>
      <c r="B55" s="448" t="s">
        <v>2235</v>
      </c>
      <c r="C55" s="445" t="s">
        <v>2235</v>
      </c>
      <c r="D55" s="445" t="s">
        <v>1076</v>
      </c>
      <c r="E55" s="446">
        <v>45597</v>
      </c>
      <c r="F55" s="355" t="s">
        <v>53</v>
      </c>
      <c r="G55" s="232">
        <v>31</v>
      </c>
      <c r="H55" s="310">
        <v>0</v>
      </c>
      <c r="I55" s="310">
        <v>0</v>
      </c>
      <c r="J55" s="310">
        <v>0</v>
      </c>
      <c r="K55" s="310">
        <v>0</v>
      </c>
      <c r="L55" s="458">
        <v>0</v>
      </c>
      <c r="M55" s="440">
        <v>30</v>
      </c>
      <c r="N55" s="449">
        <v>0</v>
      </c>
      <c r="O55" s="458">
        <v>0</v>
      </c>
      <c r="P55" s="458">
        <v>0</v>
      </c>
      <c r="Q55" s="458">
        <v>0</v>
      </c>
      <c r="R55" s="489" t="s">
        <v>2236</v>
      </c>
      <c r="S55" s="440">
        <v>10</v>
      </c>
      <c r="T55" s="440">
        <v>12</v>
      </c>
      <c r="U55" s="440">
        <v>120</v>
      </c>
      <c r="V55" s="469" t="s">
        <v>2156</v>
      </c>
      <c r="W55" s="67">
        <v>200</v>
      </c>
      <c r="X55" s="468">
        <v>3400</v>
      </c>
      <c r="Y55" s="497">
        <v>1600</v>
      </c>
      <c r="Z55" s="504">
        <v>300</v>
      </c>
      <c r="AA55" s="504">
        <v>300</v>
      </c>
      <c r="AB55" s="504">
        <v>300</v>
      </c>
      <c r="AC55" s="504">
        <v>300</v>
      </c>
      <c r="AD55" s="504">
        <v>200</v>
      </c>
      <c r="AE55" s="504">
        <v>400</v>
      </c>
      <c r="AF55" s="497"/>
      <c r="AG55" s="500">
        <v>240</v>
      </c>
      <c r="AH55" s="67">
        <v>200</v>
      </c>
      <c r="AI55" s="263">
        <f t="shared" si="15"/>
        <v>30</v>
      </c>
      <c r="AJ55" s="263">
        <f t="shared" si="16"/>
        <v>120</v>
      </c>
      <c r="AK55" s="263">
        <v>0</v>
      </c>
      <c r="AL55" s="263">
        <v>0</v>
      </c>
      <c r="AM55" s="263">
        <v>0</v>
      </c>
      <c r="AN55" s="263">
        <f t="shared" si="20"/>
        <v>3990</v>
      </c>
      <c r="AO55" s="263">
        <f t="shared" si="21"/>
        <v>0</v>
      </c>
      <c r="AP55" s="263">
        <f t="shared" si="22"/>
        <v>0</v>
      </c>
      <c r="AQ55" s="263">
        <f t="shared" si="23"/>
        <v>0</v>
      </c>
      <c r="AR55" s="263"/>
      <c r="AS55" s="263"/>
      <c r="AT55" s="263">
        <v>0</v>
      </c>
      <c r="AU55" s="263">
        <f t="shared" si="24"/>
        <v>0</v>
      </c>
      <c r="AV55" s="263">
        <f t="shared" si="25"/>
        <v>3990</v>
      </c>
      <c r="AW55" s="512"/>
      <c r="AX55" s="488" t="s">
        <v>2236</v>
      </c>
    </row>
    <row r="56" s="399" customFormat="1" ht="27" customHeight="1" spans="1:50">
      <c r="A56" s="414">
        <f t="shared" si="19"/>
        <v>54</v>
      </c>
      <c r="B56" s="448" t="s">
        <v>2237</v>
      </c>
      <c r="C56" s="445" t="s">
        <v>2237</v>
      </c>
      <c r="D56" s="449" t="s">
        <v>341</v>
      </c>
      <c r="E56" s="446">
        <v>45602</v>
      </c>
      <c r="F56" s="355" t="s">
        <v>53</v>
      </c>
      <c r="G56" s="232">
        <v>31</v>
      </c>
      <c r="H56" s="310">
        <v>0</v>
      </c>
      <c r="I56" s="310">
        <v>0</v>
      </c>
      <c r="J56" s="310">
        <v>0</v>
      </c>
      <c r="K56" s="310">
        <v>0</v>
      </c>
      <c r="L56" s="458">
        <v>0</v>
      </c>
      <c r="M56" s="440">
        <v>30</v>
      </c>
      <c r="N56" s="458">
        <v>0</v>
      </c>
      <c r="O56" s="458">
        <v>0</v>
      </c>
      <c r="P56" s="458">
        <v>0</v>
      </c>
      <c r="Q56" s="458">
        <v>0</v>
      </c>
      <c r="R56" s="440" t="s">
        <v>54</v>
      </c>
      <c r="S56" s="440">
        <v>10</v>
      </c>
      <c r="T56" s="440">
        <v>7</v>
      </c>
      <c r="U56" s="440">
        <v>70</v>
      </c>
      <c r="V56" s="469" t="s">
        <v>2156</v>
      </c>
      <c r="W56" s="67">
        <v>200</v>
      </c>
      <c r="X56" s="468">
        <v>2400</v>
      </c>
      <c r="Y56" s="497">
        <v>1100</v>
      </c>
      <c r="Z56" s="504">
        <v>200</v>
      </c>
      <c r="AA56" s="504">
        <v>300</v>
      </c>
      <c r="AB56" s="504">
        <v>100</v>
      </c>
      <c r="AC56" s="504">
        <v>200</v>
      </c>
      <c r="AD56" s="504">
        <v>300</v>
      </c>
      <c r="AE56" s="504">
        <v>200</v>
      </c>
      <c r="AF56" s="497"/>
      <c r="AG56" s="500"/>
      <c r="AH56" s="67">
        <v>0</v>
      </c>
      <c r="AI56" s="263">
        <f t="shared" si="15"/>
        <v>30</v>
      </c>
      <c r="AJ56" s="263">
        <f t="shared" si="16"/>
        <v>70</v>
      </c>
      <c r="AK56" s="263">
        <v>0</v>
      </c>
      <c r="AL56" s="263">
        <v>0</v>
      </c>
      <c r="AM56" s="263">
        <v>0</v>
      </c>
      <c r="AN56" s="263">
        <f t="shared" si="20"/>
        <v>2500</v>
      </c>
      <c r="AO56" s="263">
        <f t="shared" si="21"/>
        <v>0</v>
      </c>
      <c r="AP56" s="263">
        <f t="shared" si="22"/>
        <v>0</v>
      </c>
      <c r="AQ56" s="263">
        <f t="shared" si="23"/>
        <v>0</v>
      </c>
      <c r="AR56" s="263"/>
      <c r="AS56" s="263"/>
      <c r="AT56" s="263">
        <v>0</v>
      </c>
      <c r="AU56" s="263">
        <f t="shared" si="24"/>
        <v>0</v>
      </c>
      <c r="AV56" s="263">
        <f t="shared" si="25"/>
        <v>2500</v>
      </c>
      <c r="AW56" s="512"/>
      <c r="AX56" s="488" t="s">
        <v>54</v>
      </c>
    </row>
    <row r="57" s="399" customFormat="1" ht="27" customHeight="1" spans="1:50">
      <c r="A57" s="414">
        <f t="shared" si="19"/>
        <v>55</v>
      </c>
      <c r="B57" s="448" t="s">
        <v>2238</v>
      </c>
      <c r="C57" s="450" t="s">
        <v>2238</v>
      </c>
      <c r="D57" s="451" t="s">
        <v>353</v>
      </c>
      <c r="E57" s="452">
        <v>45602</v>
      </c>
      <c r="F57" s="355" t="s">
        <v>53</v>
      </c>
      <c r="G57" s="284">
        <v>31</v>
      </c>
      <c r="H57" s="310">
        <v>0</v>
      </c>
      <c r="I57" s="310">
        <v>0</v>
      </c>
      <c r="J57" s="310">
        <v>0</v>
      </c>
      <c r="K57" s="310">
        <v>0</v>
      </c>
      <c r="L57" s="459">
        <v>0</v>
      </c>
      <c r="M57" s="440">
        <v>30</v>
      </c>
      <c r="N57" s="459">
        <v>0</v>
      </c>
      <c r="O57" s="459">
        <v>0</v>
      </c>
      <c r="P57" s="459">
        <v>0</v>
      </c>
      <c r="Q57" s="459">
        <v>0</v>
      </c>
      <c r="R57" s="440" t="s">
        <v>54</v>
      </c>
      <c r="S57" s="440">
        <v>10</v>
      </c>
      <c r="T57" s="440">
        <v>7</v>
      </c>
      <c r="U57" s="440">
        <v>70</v>
      </c>
      <c r="V57" s="469" t="s">
        <v>2156</v>
      </c>
      <c r="W57" s="67">
        <v>200</v>
      </c>
      <c r="X57" s="468">
        <v>2400</v>
      </c>
      <c r="Y57" s="497">
        <v>1100</v>
      </c>
      <c r="Z57" s="504">
        <v>200</v>
      </c>
      <c r="AA57" s="504">
        <v>300</v>
      </c>
      <c r="AB57" s="504">
        <v>100</v>
      </c>
      <c r="AC57" s="504">
        <v>200</v>
      </c>
      <c r="AD57" s="504">
        <v>300</v>
      </c>
      <c r="AE57" s="504">
        <v>200</v>
      </c>
      <c r="AF57" s="497"/>
      <c r="AG57" s="500"/>
      <c r="AH57" s="67">
        <v>0</v>
      </c>
      <c r="AI57" s="263">
        <f t="shared" si="15"/>
        <v>30</v>
      </c>
      <c r="AJ57" s="263">
        <f t="shared" si="16"/>
        <v>70</v>
      </c>
      <c r="AK57" s="263">
        <v>0</v>
      </c>
      <c r="AL57" s="263">
        <v>0</v>
      </c>
      <c r="AM57" s="263">
        <v>0</v>
      </c>
      <c r="AN57" s="263">
        <f t="shared" si="20"/>
        <v>2500</v>
      </c>
      <c r="AO57" s="263">
        <f t="shared" si="21"/>
        <v>0</v>
      </c>
      <c r="AP57" s="263">
        <f t="shared" si="22"/>
        <v>0</v>
      </c>
      <c r="AQ57" s="263">
        <f t="shared" si="23"/>
        <v>0</v>
      </c>
      <c r="AR57" s="263"/>
      <c r="AS57" s="263"/>
      <c r="AT57" s="263">
        <v>0</v>
      </c>
      <c r="AU57" s="263">
        <f t="shared" si="24"/>
        <v>0</v>
      </c>
      <c r="AV57" s="263">
        <f t="shared" si="25"/>
        <v>2500</v>
      </c>
      <c r="AW57" s="512"/>
      <c r="AX57" s="488" t="s">
        <v>54</v>
      </c>
    </row>
    <row r="58" s="399" customFormat="1" ht="27" customHeight="1" spans="1:50">
      <c r="A58" s="414">
        <f t="shared" si="19"/>
        <v>56</v>
      </c>
      <c r="B58" s="448" t="s">
        <v>2239</v>
      </c>
      <c r="C58" s="445" t="s">
        <v>2239</v>
      </c>
      <c r="D58" s="445" t="s">
        <v>378</v>
      </c>
      <c r="E58" s="446">
        <v>45611</v>
      </c>
      <c r="F58" s="453" t="s">
        <v>202</v>
      </c>
      <c r="G58" s="70">
        <v>4</v>
      </c>
      <c r="H58" s="310">
        <v>0</v>
      </c>
      <c r="I58" s="310">
        <v>0</v>
      </c>
      <c r="J58" s="310">
        <v>0</v>
      </c>
      <c r="K58" s="310">
        <v>0</v>
      </c>
      <c r="L58" s="461">
        <v>0</v>
      </c>
      <c r="M58" s="70">
        <v>0</v>
      </c>
      <c r="N58" s="461">
        <v>1.4</v>
      </c>
      <c r="O58" s="461">
        <v>0</v>
      </c>
      <c r="P58" s="461">
        <v>0</v>
      </c>
      <c r="Q58" s="461">
        <v>1.4</v>
      </c>
      <c r="R58" s="201" t="s">
        <v>2240</v>
      </c>
      <c r="S58" s="70">
        <v>10</v>
      </c>
      <c r="T58" s="70">
        <v>0</v>
      </c>
      <c r="U58" s="70">
        <v>0</v>
      </c>
      <c r="V58" s="491" t="s">
        <v>2234</v>
      </c>
      <c r="W58" s="105">
        <v>0</v>
      </c>
      <c r="X58" s="478">
        <v>3500</v>
      </c>
      <c r="Y58" s="497">
        <v>2200</v>
      </c>
      <c r="Z58" s="504">
        <v>200</v>
      </c>
      <c r="AA58" s="504">
        <v>300</v>
      </c>
      <c r="AB58" s="504">
        <v>100</v>
      </c>
      <c r="AC58" s="504">
        <v>200</v>
      </c>
      <c r="AD58" s="504">
        <v>300</v>
      </c>
      <c r="AE58" s="504">
        <v>200</v>
      </c>
      <c r="AF58" s="497"/>
      <c r="AG58" s="500"/>
      <c r="AH58" s="105">
        <v>0</v>
      </c>
      <c r="AI58" s="263">
        <f t="shared" si="15"/>
        <v>0</v>
      </c>
      <c r="AJ58" s="263">
        <f t="shared" si="16"/>
        <v>0</v>
      </c>
      <c r="AK58" s="263">
        <v>0</v>
      </c>
      <c r="AL58" s="263">
        <v>0</v>
      </c>
      <c r="AM58" s="263">
        <v>0</v>
      </c>
      <c r="AN58" s="263">
        <f t="shared" si="20"/>
        <v>3500</v>
      </c>
      <c r="AO58" s="263">
        <f t="shared" si="21"/>
        <v>0</v>
      </c>
      <c r="AP58" s="263">
        <f t="shared" si="22"/>
        <v>0</v>
      </c>
      <c r="AQ58" s="263">
        <f t="shared" si="23"/>
        <v>0</v>
      </c>
      <c r="AR58" s="263"/>
      <c r="AS58" s="263"/>
      <c r="AT58" s="263">
        <v>0</v>
      </c>
      <c r="AU58" s="263">
        <f t="shared" si="24"/>
        <v>0</v>
      </c>
      <c r="AV58" s="263">
        <f t="shared" si="25"/>
        <v>3500</v>
      </c>
      <c r="AW58" s="512"/>
      <c r="AX58" s="201" t="s">
        <v>2240</v>
      </c>
    </row>
    <row r="59" s="400" customFormat="1" ht="27" customHeight="1" spans="1:50">
      <c r="A59" s="414">
        <f t="shared" si="19"/>
        <v>57</v>
      </c>
      <c r="B59" s="454" t="s">
        <v>2241</v>
      </c>
      <c r="C59" s="445" t="s">
        <v>2241</v>
      </c>
      <c r="D59" s="318" t="s">
        <v>2215</v>
      </c>
      <c r="E59" s="446">
        <v>45634</v>
      </c>
      <c r="F59" s="453" t="s">
        <v>202</v>
      </c>
      <c r="G59" s="262">
        <v>12</v>
      </c>
      <c r="H59" s="310">
        <v>0</v>
      </c>
      <c r="I59" s="310">
        <v>0</v>
      </c>
      <c r="J59" s="310">
        <v>0</v>
      </c>
      <c r="K59" s="310">
        <v>0</v>
      </c>
      <c r="L59" s="461">
        <v>0</v>
      </c>
      <c r="M59" s="461">
        <v>0</v>
      </c>
      <c r="N59" s="461">
        <v>0</v>
      </c>
      <c r="O59" s="461">
        <v>0</v>
      </c>
      <c r="P59" s="461">
        <v>0</v>
      </c>
      <c r="Q59" s="461">
        <v>0</v>
      </c>
      <c r="R59" s="201" t="s">
        <v>2242</v>
      </c>
      <c r="S59" s="105">
        <v>10</v>
      </c>
      <c r="T59" s="310">
        <v>0</v>
      </c>
      <c r="U59" s="310">
        <v>0</v>
      </c>
      <c r="V59" s="490" t="s">
        <v>2234</v>
      </c>
      <c r="W59" s="428">
        <v>0</v>
      </c>
      <c r="X59" s="492">
        <v>3000</v>
      </c>
      <c r="Y59" s="494">
        <f>X59/31*G59</f>
        <v>1161.29032258065</v>
      </c>
      <c r="Z59" s="494">
        <v>0</v>
      </c>
      <c r="AA59" s="494">
        <v>0</v>
      </c>
      <c r="AB59" s="494">
        <v>0</v>
      </c>
      <c r="AC59" s="494">
        <v>0</v>
      </c>
      <c r="AD59" s="494">
        <v>0</v>
      </c>
      <c r="AE59" s="494">
        <v>0</v>
      </c>
      <c r="AF59" s="494"/>
      <c r="AG59" s="494"/>
      <c r="AH59" s="428">
        <v>0</v>
      </c>
      <c r="AI59" s="263">
        <f t="shared" si="15"/>
        <v>0</v>
      </c>
      <c r="AJ59" s="263">
        <f t="shared" si="16"/>
        <v>0</v>
      </c>
      <c r="AK59" s="263">
        <v>0</v>
      </c>
      <c r="AL59" s="263">
        <v>0</v>
      </c>
      <c r="AM59" s="263">
        <v>0</v>
      </c>
      <c r="AN59" s="263">
        <f t="shared" si="20"/>
        <v>1161.29032258065</v>
      </c>
      <c r="AO59" s="263">
        <f t="shared" si="21"/>
        <v>0</v>
      </c>
      <c r="AP59" s="263">
        <f t="shared" si="22"/>
        <v>0</v>
      </c>
      <c r="AQ59" s="263">
        <f t="shared" si="23"/>
        <v>0</v>
      </c>
      <c r="AR59" s="494"/>
      <c r="AS59" s="494"/>
      <c r="AT59" s="263">
        <v>0</v>
      </c>
      <c r="AU59" s="263">
        <f t="shared" si="24"/>
        <v>0</v>
      </c>
      <c r="AV59" s="263">
        <f t="shared" si="25"/>
        <v>1161.29032258065</v>
      </c>
      <c r="AW59" s="519"/>
      <c r="AX59" s="201" t="s">
        <v>2242</v>
      </c>
    </row>
    <row r="60" s="400" customFormat="1" ht="27" customHeight="1" spans="1:50">
      <c r="A60" s="414">
        <f t="shared" si="19"/>
        <v>58</v>
      </c>
      <c r="B60" s="454" t="s">
        <v>2243</v>
      </c>
      <c r="C60" s="445" t="s">
        <v>2243</v>
      </c>
      <c r="D60" s="449" t="s">
        <v>353</v>
      </c>
      <c r="E60" s="446">
        <v>45635</v>
      </c>
      <c r="F60" s="421" t="s">
        <v>228</v>
      </c>
      <c r="G60" s="262">
        <v>23</v>
      </c>
      <c r="H60" s="310">
        <v>0</v>
      </c>
      <c r="I60" s="310">
        <v>0</v>
      </c>
      <c r="J60" s="310">
        <v>0</v>
      </c>
      <c r="K60" s="310">
        <v>0</v>
      </c>
      <c r="L60" s="461">
        <v>0</v>
      </c>
      <c r="M60" s="461">
        <v>0</v>
      </c>
      <c r="N60" s="461">
        <v>0</v>
      </c>
      <c r="O60" s="461">
        <v>2.05</v>
      </c>
      <c r="P60" s="461">
        <v>0</v>
      </c>
      <c r="Q60" s="461">
        <v>2.05</v>
      </c>
      <c r="R60" s="260" t="s">
        <v>2244</v>
      </c>
      <c r="S60" s="105">
        <v>10</v>
      </c>
      <c r="T60" s="310">
        <v>0</v>
      </c>
      <c r="U60" s="310">
        <v>0</v>
      </c>
      <c r="V60" s="490" t="s">
        <v>2245</v>
      </c>
      <c r="W60" s="67">
        <v>200</v>
      </c>
      <c r="X60" s="492">
        <v>2400</v>
      </c>
      <c r="Y60" s="494">
        <f>X60/31*23</f>
        <v>1780.64516129032</v>
      </c>
      <c r="Z60" s="494">
        <v>0</v>
      </c>
      <c r="AA60" s="494">
        <v>0</v>
      </c>
      <c r="AB60" s="494">
        <v>0</v>
      </c>
      <c r="AC60" s="494">
        <v>0</v>
      </c>
      <c r="AD60" s="494">
        <v>0</v>
      </c>
      <c r="AE60" s="494">
        <v>0</v>
      </c>
      <c r="AF60" s="494"/>
      <c r="AG60" s="494"/>
      <c r="AH60" s="67">
        <v>0</v>
      </c>
      <c r="AI60" s="263">
        <f t="shared" si="15"/>
        <v>0</v>
      </c>
      <c r="AJ60" s="263">
        <f t="shared" si="16"/>
        <v>0</v>
      </c>
      <c r="AK60" s="263">
        <v>0</v>
      </c>
      <c r="AL60" s="263">
        <v>0</v>
      </c>
      <c r="AM60" s="263">
        <v>0</v>
      </c>
      <c r="AN60" s="263">
        <f t="shared" si="20"/>
        <v>1780.64516129032</v>
      </c>
      <c r="AO60" s="263">
        <f t="shared" si="21"/>
        <v>0</v>
      </c>
      <c r="AP60" s="263">
        <f t="shared" si="22"/>
        <v>0</v>
      </c>
      <c r="AQ60" s="263">
        <f t="shared" si="23"/>
        <v>0</v>
      </c>
      <c r="AR60" s="494"/>
      <c r="AS60" s="494"/>
      <c r="AT60" s="263">
        <v>0</v>
      </c>
      <c r="AU60" s="263">
        <f t="shared" si="24"/>
        <v>0</v>
      </c>
      <c r="AV60" s="263">
        <f t="shared" si="25"/>
        <v>1780.64516129032</v>
      </c>
      <c r="AW60" s="519"/>
      <c r="AX60" s="260" t="s">
        <v>2244</v>
      </c>
    </row>
    <row r="61" s="400" customFormat="1" ht="27" customHeight="1" spans="1:50">
      <c r="A61" s="414">
        <f t="shared" si="19"/>
        <v>59</v>
      </c>
      <c r="B61" s="454" t="s">
        <v>2246</v>
      </c>
      <c r="C61" s="445" t="s">
        <v>2246</v>
      </c>
      <c r="D61" s="318" t="s">
        <v>2215</v>
      </c>
      <c r="E61" s="446">
        <v>45639</v>
      </c>
      <c r="F61" s="455" t="s">
        <v>202</v>
      </c>
      <c r="G61" s="262">
        <v>5</v>
      </c>
      <c r="H61" s="310">
        <v>0</v>
      </c>
      <c r="I61" s="310">
        <v>0</v>
      </c>
      <c r="J61" s="310">
        <v>0</v>
      </c>
      <c r="K61" s="310">
        <v>0</v>
      </c>
      <c r="L61" s="461">
        <v>0</v>
      </c>
      <c r="M61" s="461">
        <v>0</v>
      </c>
      <c r="N61" s="461">
        <v>0</v>
      </c>
      <c r="O61" s="461">
        <v>0</v>
      </c>
      <c r="P61" s="461">
        <v>0</v>
      </c>
      <c r="Q61" s="461">
        <v>0</v>
      </c>
      <c r="R61" s="201" t="s">
        <v>2247</v>
      </c>
      <c r="S61" s="105">
        <v>10</v>
      </c>
      <c r="T61" s="310">
        <v>0</v>
      </c>
      <c r="U61" s="310">
        <v>0</v>
      </c>
      <c r="V61" s="490" t="s">
        <v>2234</v>
      </c>
      <c r="W61" s="428">
        <v>0</v>
      </c>
      <c r="X61" s="492">
        <v>3000</v>
      </c>
      <c r="Y61" s="494">
        <f>X61/31*5</f>
        <v>483.870967741935</v>
      </c>
      <c r="Z61" s="494">
        <v>0</v>
      </c>
      <c r="AA61" s="494">
        <v>0</v>
      </c>
      <c r="AB61" s="494">
        <v>0</v>
      </c>
      <c r="AC61" s="494">
        <v>0</v>
      </c>
      <c r="AD61" s="494">
        <v>0</v>
      </c>
      <c r="AE61" s="494">
        <v>0</v>
      </c>
      <c r="AF61" s="494"/>
      <c r="AG61" s="494"/>
      <c r="AH61" s="428">
        <v>0</v>
      </c>
      <c r="AI61" s="263">
        <f t="shared" si="15"/>
        <v>0</v>
      </c>
      <c r="AJ61" s="263">
        <f t="shared" si="16"/>
        <v>0</v>
      </c>
      <c r="AK61" s="263">
        <v>0</v>
      </c>
      <c r="AL61" s="263">
        <v>0</v>
      </c>
      <c r="AM61" s="263">
        <v>0</v>
      </c>
      <c r="AN61" s="263">
        <f t="shared" si="20"/>
        <v>483.870967741935</v>
      </c>
      <c r="AO61" s="263">
        <f t="shared" si="21"/>
        <v>0</v>
      </c>
      <c r="AP61" s="263">
        <f t="shared" si="22"/>
        <v>0</v>
      </c>
      <c r="AQ61" s="263">
        <f t="shared" si="23"/>
        <v>0</v>
      </c>
      <c r="AR61" s="494"/>
      <c r="AS61" s="494"/>
      <c r="AT61" s="263">
        <v>0</v>
      </c>
      <c r="AU61" s="263">
        <f t="shared" si="24"/>
        <v>0</v>
      </c>
      <c r="AV61" s="263">
        <f t="shared" si="25"/>
        <v>483.870967741935</v>
      </c>
      <c r="AW61" s="519"/>
      <c r="AX61" s="201" t="s">
        <v>2247</v>
      </c>
    </row>
    <row r="62" s="400" customFormat="1" ht="27" customHeight="1" spans="1:50">
      <c r="A62" s="414">
        <f t="shared" si="19"/>
        <v>60</v>
      </c>
      <c r="B62" s="454" t="s">
        <v>2248</v>
      </c>
      <c r="C62" s="445" t="s">
        <v>2248</v>
      </c>
      <c r="D62" s="318" t="s">
        <v>2215</v>
      </c>
      <c r="E62" s="446">
        <v>45639</v>
      </c>
      <c r="F62" s="455" t="s">
        <v>202</v>
      </c>
      <c r="G62" s="262">
        <v>5</v>
      </c>
      <c r="H62" s="310">
        <v>0</v>
      </c>
      <c r="I62" s="310">
        <v>0</v>
      </c>
      <c r="J62" s="310">
        <v>0</v>
      </c>
      <c r="K62" s="310">
        <v>0</v>
      </c>
      <c r="L62" s="461">
        <v>0</v>
      </c>
      <c r="M62" s="461">
        <v>0</v>
      </c>
      <c r="N62" s="461">
        <v>0</v>
      </c>
      <c r="O62" s="461">
        <v>0</v>
      </c>
      <c r="P62" s="461">
        <v>0</v>
      </c>
      <c r="Q62" s="461">
        <v>0</v>
      </c>
      <c r="R62" s="201" t="s">
        <v>2247</v>
      </c>
      <c r="S62" s="105">
        <v>10</v>
      </c>
      <c r="T62" s="310">
        <v>0</v>
      </c>
      <c r="U62" s="310">
        <v>0</v>
      </c>
      <c r="V62" s="493" t="s">
        <v>2234</v>
      </c>
      <c r="W62" s="428">
        <v>0</v>
      </c>
      <c r="X62" s="492">
        <v>3000</v>
      </c>
      <c r="Y62" s="494">
        <f>X62/31*5</f>
        <v>483.870967741935</v>
      </c>
      <c r="Z62" s="494">
        <v>0</v>
      </c>
      <c r="AA62" s="494">
        <v>0</v>
      </c>
      <c r="AB62" s="494">
        <v>0</v>
      </c>
      <c r="AC62" s="494">
        <v>0</v>
      </c>
      <c r="AD62" s="494">
        <v>0</v>
      </c>
      <c r="AE62" s="494">
        <v>0</v>
      </c>
      <c r="AF62" s="494"/>
      <c r="AG62" s="494"/>
      <c r="AH62" s="428">
        <v>0</v>
      </c>
      <c r="AI62" s="263">
        <f t="shared" si="15"/>
        <v>0</v>
      </c>
      <c r="AJ62" s="263">
        <f t="shared" si="16"/>
        <v>0</v>
      </c>
      <c r="AK62" s="263">
        <v>0</v>
      </c>
      <c r="AL62" s="263">
        <v>0</v>
      </c>
      <c r="AM62" s="263">
        <v>0</v>
      </c>
      <c r="AN62" s="263">
        <f t="shared" si="20"/>
        <v>483.870967741935</v>
      </c>
      <c r="AO62" s="263">
        <f t="shared" si="21"/>
        <v>0</v>
      </c>
      <c r="AP62" s="263">
        <f t="shared" si="22"/>
        <v>0</v>
      </c>
      <c r="AQ62" s="263">
        <f t="shared" si="23"/>
        <v>0</v>
      </c>
      <c r="AR62" s="494"/>
      <c r="AS62" s="494"/>
      <c r="AT62" s="263">
        <v>0</v>
      </c>
      <c r="AU62" s="263">
        <f t="shared" si="24"/>
        <v>0</v>
      </c>
      <c r="AV62" s="263">
        <f t="shared" si="25"/>
        <v>483.870967741935</v>
      </c>
      <c r="AW62" s="519"/>
      <c r="AX62" s="201" t="s">
        <v>2247</v>
      </c>
    </row>
    <row r="63" s="400" customFormat="1" ht="27" customHeight="1" spans="1:50">
      <c r="A63" s="414"/>
      <c r="B63" s="456"/>
      <c r="C63" s="456"/>
      <c r="D63" s="92"/>
      <c r="E63" s="92"/>
      <c r="F63" s="457"/>
      <c r="G63" s="457"/>
      <c r="H63" s="457"/>
      <c r="I63" s="457"/>
      <c r="J63" s="457"/>
      <c r="K63" s="457"/>
      <c r="L63" s="457"/>
      <c r="M63" s="457"/>
      <c r="N63" s="457"/>
      <c r="O63" s="457"/>
      <c r="P63" s="457"/>
      <c r="Q63" s="92"/>
      <c r="R63" s="92"/>
      <c r="S63" s="92"/>
      <c r="T63" s="92"/>
      <c r="U63" s="92"/>
      <c r="V63" s="457"/>
      <c r="W63" s="494"/>
      <c r="X63" s="494">
        <f>SUM(X3:X62)</f>
        <v>178190</v>
      </c>
      <c r="Y63" s="494">
        <f t="shared" ref="Y63:AV63" si="26">SUM(Y3:Y62)</f>
        <v>97746.4516129032</v>
      </c>
      <c r="Z63" s="494">
        <f t="shared" si="26"/>
        <v>21200</v>
      </c>
      <c r="AA63" s="494">
        <f t="shared" si="26"/>
        <v>10600</v>
      </c>
      <c r="AB63" s="494">
        <f t="shared" si="26"/>
        <v>5600</v>
      </c>
      <c r="AC63" s="494">
        <f t="shared" si="26"/>
        <v>6200</v>
      </c>
      <c r="AD63" s="494">
        <f t="shared" si="26"/>
        <v>5600</v>
      </c>
      <c r="AE63" s="494">
        <f t="shared" si="26"/>
        <v>18000</v>
      </c>
      <c r="AF63" s="494">
        <f t="shared" si="26"/>
        <v>1950</v>
      </c>
      <c r="AG63" s="494">
        <f t="shared" si="26"/>
        <v>2057.41935483871</v>
      </c>
      <c r="AH63" s="494">
        <f t="shared" si="26"/>
        <v>9200</v>
      </c>
      <c r="AI63" s="494">
        <f t="shared" si="26"/>
        <v>960</v>
      </c>
      <c r="AJ63" s="494">
        <f t="shared" si="26"/>
        <v>6268</v>
      </c>
      <c r="AK63" s="494">
        <f t="shared" si="26"/>
        <v>0</v>
      </c>
      <c r="AL63" s="494">
        <f t="shared" si="26"/>
        <v>400</v>
      </c>
      <c r="AM63" s="494">
        <f t="shared" si="26"/>
        <v>800</v>
      </c>
      <c r="AN63" s="494">
        <f t="shared" si="26"/>
        <v>186581.870967742</v>
      </c>
      <c r="AO63" s="494">
        <f t="shared" si="26"/>
        <v>102.4</v>
      </c>
      <c r="AP63" s="494">
        <f t="shared" si="26"/>
        <v>7893.22580645161</v>
      </c>
      <c r="AQ63" s="494">
        <f t="shared" si="26"/>
        <v>0</v>
      </c>
      <c r="AR63" s="494">
        <f t="shared" si="26"/>
        <v>0</v>
      </c>
      <c r="AS63" s="494">
        <f t="shared" si="26"/>
        <v>42</v>
      </c>
      <c r="AT63" s="494">
        <f t="shared" si="26"/>
        <v>1534.04</v>
      </c>
      <c r="AU63" s="494">
        <f t="shared" si="26"/>
        <v>9469.26580645161</v>
      </c>
      <c r="AV63" s="494">
        <f t="shared" si="26"/>
        <v>177112.60516129</v>
      </c>
      <c r="AW63" s="519"/>
      <c r="AX63" s="520"/>
    </row>
    <row r="64" s="399" customFormat="1" ht="19" customHeight="1" spans="6:50">
      <c r="F64" s="401"/>
      <c r="G64" s="401"/>
      <c r="H64" s="401"/>
      <c r="I64" s="401"/>
      <c r="J64" s="401"/>
      <c r="K64" s="401"/>
      <c r="L64" s="401"/>
      <c r="M64" s="401"/>
      <c r="N64" s="401"/>
      <c r="O64" s="401"/>
      <c r="P64" s="401"/>
      <c r="V64" s="401"/>
      <c r="W64" s="402"/>
      <c r="X64" s="402"/>
      <c r="Y64" s="403"/>
      <c r="Z64" s="403"/>
      <c r="AA64" s="403"/>
      <c r="AB64" s="403"/>
      <c r="AC64" s="403"/>
      <c r="AD64" s="403"/>
      <c r="AE64" s="403"/>
      <c r="AF64" s="404"/>
      <c r="AG64" s="404"/>
      <c r="AH64" s="403"/>
      <c r="AI64" s="403"/>
      <c r="AJ64" s="404"/>
      <c r="AK64" s="404"/>
      <c r="AL64" s="404"/>
      <c r="AM64" s="403"/>
      <c r="AN64" s="403"/>
      <c r="AO64" s="403"/>
      <c r="AP64" s="403"/>
      <c r="AQ64" s="403"/>
      <c r="AR64" s="403"/>
      <c r="AS64" s="403"/>
      <c r="AT64" s="403"/>
      <c r="AU64" s="403"/>
      <c r="AV64" s="403"/>
      <c r="AW64" s="405"/>
      <c r="AX64" s="406"/>
    </row>
  </sheetData>
  <mergeCells count="2">
    <mergeCell ref="X1:AX1"/>
    <mergeCell ref="J2:K2"/>
  </mergeCells>
  <conditionalFormatting sqref="B3">
    <cfRule type="duplicateValues" dxfId="0" priority="9"/>
  </conditionalFormatting>
  <conditionalFormatting sqref="B11">
    <cfRule type="duplicateValues" dxfId="0" priority="30"/>
  </conditionalFormatting>
  <conditionalFormatting sqref="C11">
    <cfRule type="duplicateValues" dxfId="0" priority="1"/>
  </conditionalFormatting>
  <conditionalFormatting sqref="C3 C5:C10 C12:C19">
    <cfRule type="duplicateValues" dxfId="0" priority="2"/>
  </conditionalFormatting>
  <conditionalFormatting sqref="B5:B10 B12:B19">
    <cfRule type="duplicateValues" dxfId="0" priority="33"/>
  </conditionalFormatting>
  <pageMargins left="0.75" right="0.75" top="0.275" bottom="0.156944444444444" header="0.5" footer="0.156944444444444"/>
  <pageSetup paperSize="9" scale="60" fitToHeight="0" orientation="landscape"/>
  <headerFooter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V18"/>
  <sheetViews>
    <sheetView zoomScale="90" zoomScaleNormal="90" workbookViewId="0">
      <selection activeCell="AI4" sqref="AI4"/>
    </sheetView>
  </sheetViews>
  <sheetFormatPr defaultColWidth="9" defaultRowHeight="13.5"/>
  <cols>
    <col min="1" max="1" width="4.63333333333333" customWidth="1"/>
    <col min="2" max="2" width="9" style="382"/>
    <col min="3" max="3" width="10.8333333333333" hidden="1" customWidth="1"/>
    <col min="4" max="4" width="11.6666666666667" hidden="1" customWidth="1"/>
    <col min="5" max="5" width="9" hidden="1" customWidth="1"/>
    <col min="6" max="6" width="5" hidden="1" customWidth="1"/>
    <col min="7" max="7" width="5.25" hidden="1" customWidth="1"/>
    <col min="8" max="15" width="5.25" style="382" hidden="1" customWidth="1"/>
    <col min="16" max="16" width="5.96666666666667" hidden="1" customWidth="1"/>
    <col min="17" max="17" width="20.9666666666667" hidden="1" customWidth="1"/>
    <col min="18" max="19" width="7.25" hidden="1" customWidth="1"/>
    <col min="20" max="20" width="9" style="337" hidden="1" customWidth="1"/>
    <col min="21" max="21" width="16.2416666666667" style="337" hidden="1" customWidth="1"/>
    <col min="22" max="22" width="10.55" hidden="1" customWidth="1"/>
    <col min="23" max="23" width="10.55" customWidth="1"/>
    <col min="24" max="30" width="7.88333333333333" style="338" customWidth="1"/>
    <col min="31" max="31" width="6.13333333333333" style="338" customWidth="1"/>
    <col min="32" max="38" width="7.88333333333333" style="338" customWidth="1"/>
    <col min="39" max="39" width="9" style="338"/>
    <col min="40" max="45" width="6.88333333333333" style="338" customWidth="1"/>
    <col min="46" max="46" width="9.25" style="338"/>
    <col min="47" max="47" width="9" style="338"/>
    <col min="48" max="48" width="33.4666666666667" style="383" customWidth="1"/>
  </cols>
  <sheetData>
    <row r="1" ht="41" customHeight="1" spans="1:48">
      <c r="A1" s="340" t="s">
        <v>0</v>
      </c>
      <c r="B1" s="342" t="s">
        <v>1</v>
      </c>
      <c r="C1" s="342" t="s">
        <v>272</v>
      </c>
      <c r="D1" s="342" t="s">
        <v>3</v>
      </c>
      <c r="E1" s="342" t="s">
        <v>273</v>
      </c>
      <c r="F1" s="343" t="s">
        <v>385</v>
      </c>
      <c r="G1" s="343" t="s">
        <v>40</v>
      </c>
      <c r="H1" s="384" t="s">
        <v>688</v>
      </c>
      <c r="I1" s="384" t="s">
        <v>7</v>
      </c>
      <c r="J1" s="384"/>
      <c r="K1" s="384" t="s">
        <v>689</v>
      </c>
      <c r="L1" s="384" t="s">
        <v>690</v>
      </c>
      <c r="M1" s="384" t="s">
        <v>691</v>
      </c>
      <c r="N1" s="384" t="s">
        <v>692</v>
      </c>
      <c r="O1" s="384" t="s">
        <v>693</v>
      </c>
      <c r="P1" s="343" t="s">
        <v>694</v>
      </c>
      <c r="Q1" s="363" t="s">
        <v>14</v>
      </c>
      <c r="R1" s="343" t="s">
        <v>15</v>
      </c>
      <c r="S1" s="343" t="s">
        <v>695</v>
      </c>
      <c r="T1" s="343" t="s">
        <v>17</v>
      </c>
      <c r="U1" s="364" t="s">
        <v>18</v>
      </c>
      <c r="V1" s="365"/>
      <c r="W1" s="365" t="s">
        <v>2249</v>
      </c>
      <c r="X1" s="366"/>
      <c r="Y1" s="366"/>
      <c r="Z1" s="366"/>
      <c r="AA1" s="366"/>
      <c r="AB1" s="366"/>
      <c r="AC1" s="366"/>
      <c r="AD1" s="366"/>
      <c r="AE1" s="366"/>
      <c r="AF1" s="366"/>
      <c r="AG1" s="366"/>
      <c r="AH1" s="366"/>
      <c r="AI1" s="366"/>
      <c r="AJ1" s="366"/>
      <c r="AK1" s="366"/>
      <c r="AL1" s="366"/>
      <c r="AM1" s="366"/>
      <c r="AN1" s="366"/>
      <c r="AO1" s="366"/>
      <c r="AP1" s="366"/>
      <c r="AQ1" s="366"/>
      <c r="AR1" s="366"/>
      <c r="AS1" s="366"/>
      <c r="AT1" s="366"/>
      <c r="AU1" s="366"/>
      <c r="AV1" s="113"/>
    </row>
    <row r="2" ht="43" customHeight="1" spans="1:48">
      <c r="A2" s="340"/>
      <c r="B2" s="342"/>
      <c r="C2" s="342"/>
      <c r="D2" s="342"/>
      <c r="E2" s="342"/>
      <c r="F2" s="343"/>
      <c r="G2" s="343"/>
      <c r="H2" s="384"/>
      <c r="I2" s="384" t="s">
        <v>327</v>
      </c>
      <c r="J2" s="384" t="s">
        <v>8</v>
      </c>
      <c r="K2" s="384"/>
      <c r="L2" s="384"/>
      <c r="M2" s="384"/>
      <c r="N2" s="384"/>
      <c r="O2" s="384"/>
      <c r="P2" s="343"/>
      <c r="Q2" s="363"/>
      <c r="R2" s="343"/>
      <c r="S2" s="343"/>
      <c r="T2" s="343"/>
      <c r="U2" s="364"/>
      <c r="V2" s="367" t="s">
        <v>21</v>
      </c>
      <c r="W2" s="367" t="s">
        <v>22</v>
      </c>
      <c r="X2" s="368" t="s">
        <v>23</v>
      </c>
      <c r="Y2" s="368" t="s">
        <v>24</v>
      </c>
      <c r="Z2" s="368" t="s">
        <v>25</v>
      </c>
      <c r="AA2" s="368" t="s">
        <v>26</v>
      </c>
      <c r="AB2" s="368" t="s">
        <v>27</v>
      </c>
      <c r="AC2" s="368" t="s">
        <v>28</v>
      </c>
      <c r="AD2" s="368" t="s">
        <v>29</v>
      </c>
      <c r="AE2" s="368" t="s">
        <v>30</v>
      </c>
      <c r="AF2" s="368" t="s">
        <v>21</v>
      </c>
      <c r="AG2" s="368" t="s">
        <v>32</v>
      </c>
      <c r="AH2" s="368" t="s">
        <v>278</v>
      </c>
      <c r="AI2" s="368" t="s">
        <v>33</v>
      </c>
      <c r="AJ2" s="368" t="s">
        <v>34</v>
      </c>
      <c r="AK2" s="368" t="s">
        <v>35</v>
      </c>
      <c r="AL2" s="368" t="s">
        <v>36</v>
      </c>
      <c r="AM2" s="368" t="s">
        <v>37</v>
      </c>
      <c r="AN2" s="368" t="s">
        <v>38</v>
      </c>
      <c r="AO2" s="368" t="s">
        <v>40</v>
      </c>
      <c r="AP2" s="368" t="s">
        <v>39</v>
      </c>
      <c r="AQ2" s="368" t="s">
        <v>279</v>
      </c>
      <c r="AR2" s="368" t="s">
        <v>331</v>
      </c>
      <c r="AS2" s="368" t="s">
        <v>46</v>
      </c>
      <c r="AT2" s="368" t="s">
        <v>47</v>
      </c>
      <c r="AU2" s="368" t="s">
        <v>48</v>
      </c>
      <c r="AV2" s="378" t="s">
        <v>49</v>
      </c>
    </row>
    <row r="3" ht="43" customHeight="1" spans="1:48">
      <c r="A3" s="349">
        <f>ROW()-2</f>
        <v>1</v>
      </c>
      <c r="B3" s="385" t="s">
        <v>2250</v>
      </c>
      <c r="C3" s="138" t="s">
        <v>333</v>
      </c>
      <c r="D3" s="138" t="s">
        <v>2251</v>
      </c>
      <c r="E3" s="138" t="s">
        <v>53</v>
      </c>
      <c r="F3" s="138">
        <v>31</v>
      </c>
      <c r="G3" s="138">
        <v>0</v>
      </c>
      <c r="H3" s="386">
        <v>0</v>
      </c>
      <c r="I3" s="138">
        <v>0</v>
      </c>
      <c r="J3" s="138">
        <v>0</v>
      </c>
      <c r="K3" s="138">
        <v>0</v>
      </c>
      <c r="L3" s="138">
        <v>0</v>
      </c>
      <c r="M3" s="138">
        <v>0</v>
      </c>
      <c r="N3" s="138">
        <v>0</v>
      </c>
      <c r="O3" s="138">
        <v>0</v>
      </c>
      <c r="P3" s="138">
        <v>0</v>
      </c>
      <c r="Q3" s="394" t="s">
        <v>54</v>
      </c>
      <c r="R3" s="138">
        <v>0</v>
      </c>
      <c r="S3" s="138">
        <v>0</v>
      </c>
      <c r="T3" s="138">
        <v>0</v>
      </c>
      <c r="U3" s="201" t="s">
        <v>186</v>
      </c>
      <c r="V3" s="387">
        <v>200</v>
      </c>
      <c r="W3" s="367">
        <v>4400</v>
      </c>
      <c r="X3" s="371">
        <v>2000</v>
      </c>
      <c r="Y3" s="371">
        <v>900</v>
      </c>
      <c r="Z3" s="371">
        <v>600</v>
      </c>
      <c r="AA3" s="371">
        <v>300</v>
      </c>
      <c r="AB3" s="371">
        <v>100</v>
      </c>
      <c r="AC3" s="371">
        <v>100</v>
      </c>
      <c r="AD3" s="371">
        <v>400</v>
      </c>
      <c r="AE3" s="368"/>
      <c r="AF3" s="387">
        <v>200</v>
      </c>
      <c r="AG3" s="371">
        <v>11</v>
      </c>
      <c r="AH3" s="377">
        <f>L3</f>
        <v>0</v>
      </c>
      <c r="AI3" s="377">
        <f>70+679</f>
        <v>749</v>
      </c>
      <c r="AJ3" s="377">
        <v>300</v>
      </c>
      <c r="AK3" s="377">
        <v>0</v>
      </c>
      <c r="AL3" s="377">
        <v>0</v>
      </c>
      <c r="AM3" s="377">
        <f>SUM(X3:AL3)</f>
        <v>5660</v>
      </c>
      <c r="AN3" s="377">
        <f t="shared" ref="AN3:AN18" si="0">I3</f>
        <v>0</v>
      </c>
      <c r="AO3" s="377">
        <f>G3*2</f>
        <v>0</v>
      </c>
      <c r="AP3" s="377">
        <v>0</v>
      </c>
      <c r="AQ3" s="377">
        <v>550.17</v>
      </c>
      <c r="AR3" s="396">
        <v>544.52</v>
      </c>
      <c r="AS3" s="377">
        <f>SUM(AO3:AR3)</f>
        <v>1094.69</v>
      </c>
      <c r="AT3" s="377">
        <f>AM3-AS3</f>
        <v>4565.31</v>
      </c>
      <c r="AU3" s="368"/>
      <c r="AV3" s="397" t="s">
        <v>2252</v>
      </c>
    </row>
    <row r="4" ht="30" customHeight="1" spans="1:48">
      <c r="A4" s="349">
        <f t="shared" ref="A4:A18" si="1">ROW()-2</f>
        <v>2</v>
      </c>
      <c r="B4" s="387" t="s">
        <v>2253</v>
      </c>
      <c r="C4" s="138" t="s">
        <v>2254</v>
      </c>
      <c r="D4" s="138" t="s">
        <v>2255</v>
      </c>
      <c r="E4" s="138" t="s">
        <v>53</v>
      </c>
      <c r="F4" s="138">
        <v>31</v>
      </c>
      <c r="G4" s="138">
        <v>0</v>
      </c>
      <c r="H4" s="386">
        <v>0</v>
      </c>
      <c r="I4" s="386">
        <v>0</v>
      </c>
      <c r="J4" s="386">
        <v>0</v>
      </c>
      <c r="K4" s="386">
        <v>0</v>
      </c>
      <c r="L4" s="386">
        <v>0</v>
      </c>
      <c r="M4" s="138">
        <v>0</v>
      </c>
      <c r="N4" s="138">
        <v>1</v>
      </c>
      <c r="O4" s="138">
        <v>0</v>
      </c>
      <c r="P4" s="138">
        <v>1</v>
      </c>
      <c r="Q4" s="394" t="s">
        <v>2256</v>
      </c>
      <c r="R4" s="138">
        <v>10</v>
      </c>
      <c r="S4" s="138">
        <v>0</v>
      </c>
      <c r="T4" s="138">
        <v>0</v>
      </c>
      <c r="U4" s="128"/>
      <c r="V4" s="387">
        <v>200</v>
      </c>
      <c r="W4" s="367">
        <v>3200</v>
      </c>
      <c r="X4" s="122">
        <v>1500</v>
      </c>
      <c r="Y4" s="373">
        <v>400</v>
      </c>
      <c r="Z4" s="373">
        <v>300</v>
      </c>
      <c r="AA4" s="373">
        <v>200</v>
      </c>
      <c r="AB4" s="373">
        <v>200</v>
      </c>
      <c r="AC4" s="373">
        <v>200</v>
      </c>
      <c r="AD4" s="373">
        <v>400</v>
      </c>
      <c r="AE4" s="263"/>
      <c r="AF4" s="387">
        <v>200</v>
      </c>
      <c r="AG4" s="377"/>
      <c r="AH4" s="377">
        <f>L4</f>
        <v>0</v>
      </c>
      <c r="AI4" s="377">
        <f t="shared" ref="AI4:AI18" si="2">T4</f>
        <v>0</v>
      </c>
      <c r="AJ4" s="377">
        <v>0</v>
      </c>
      <c r="AK4" s="377">
        <v>0</v>
      </c>
      <c r="AL4" s="377">
        <v>0</v>
      </c>
      <c r="AM4" s="377">
        <f>SUM(X4:AL4)</f>
        <v>3400</v>
      </c>
      <c r="AN4" s="377">
        <f t="shared" si="0"/>
        <v>0</v>
      </c>
      <c r="AO4" s="377">
        <f>G4*2</f>
        <v>0</v>
      </c>
      <c r="AP4" s="377">
        <f t="shared" ref="AP3:AP18" si="3">W4/F4*AN4</f>
        <v>0</v>
      </c>
      <c r="AQ4" s="377">
        <v>0</v>
      </c>
      <c r="AR4" s="377">
        <v>0</v>
      </c>
      <c r="AS4" s="377">
        <f>SUM(AO4:AR4)</f>
        <v>0</v>
      </c>
      <c r="AT4" s="377">
        <f t="shared" ref="AT4:AT18" si="4">AM4-AS4</f>
        <v>3400</v>
      </c>
      <c r="AU4" s="398"/>
      <c r="AV4" s="394" t="s">
        <v>2257</v>
      </c>
    </row>
    <row r="5" ht="24" customHeight="1" spans="1:48">
      <c r="A5" s="349">
        <f t="shared" si="1"/>
        <v>3</v>
      </c>
      <c r="B5" s="387" t="s">
        <v>2258</v>
      </c>
      <c r="C5" s="138" t="s">
        <v>409</v>
      </c>
      <c r="D5" s="138" t="s">
        <v>2255</v>
      </c>
      <c r="E5" s="138" t="s">
        <v>53</v>
      </c>
      <c r="F5" s="138">
        <v>31</v>
      </c>
      <c r="G5" s="138">
        <v>0</v>
      </c>
      <c r="H5" s="386">
        <v>0</v>
      </c>
      <c r="I5" s="386">
        <v>0</v>
      </c>
      <c r="J5" s="386">
        <v>0</v>
      </c>
      <c r="K5" s="386">
        <v>0</v>
      </c>
      <c r="L5" s="386">
        <v>30</v>
      </c>
      <c r="M5" s="138">
        <v>0</v>
      </c>
      <c r="N5" s="138">
        <v>1</v>
      </c>
      <c r="O5" s="138">
        <v>0</v>
      </c>
      <c r="P5" s="138">
        <v>1</v>
      </c>
      <c r="Q5" s="394" t="s">
        <v>2256</v>
      </c>
      <c r="R5" s="138">
        <v>10</v>
      </c>
      <c r="S5" s="138">
        <v>2</v>
      </c>
      <c r="T5" s="138">
        <v>20</v>
      </c>
      <c r="U5" s="138"/>
      <c r="V5" s="387">
        <v>200</v>
      </c>
      <c r="W5" s="367">
        <v>3000</v>
      </c>
      <c r="X5" s="122">
        <v>1500</v>
      </c>
      <c r="Y5" s="373">
        <v>400</v>
      </c>
      <c r="Z5" s="373">
        <v>300</v>
      </c>
      <c r="AA5" s="373">
        <v>200</v>
      </c>
      <c r="AB5" s="373">
        <v>200</v>
      </c>
      <c r="AC5" s="373">
        <v>0</v>
      </c>
      <c r="AD5" s="373">
        <v>400</v>
      </c>
      <c r="AE5" s="373"/>
      <c r="AF5" s="387">
        <v>200</v>
      </c>
      <c r="AG5" s="373"/>
      <c r="AH5" s="377">
        <f t="shared" ref="AH5:AH18" si="5">L5</f>
        <v>30</v>
      </c>
      <c r="AI5" s="377">
        <f t="shared" si="2"/>
        <v>20</v>
      </c>
      <c r="AJ5" s="373">
        <v>0</v>
      </c>
      <c r="AK5" s="373">
        <v>0</v>
      </c>
      <c r="AL5" s="373">
        <v>0</v>
      </c>
      <c r="AM5" s="377">
        <f t="shared" ref="AM5:AM18" si="6">SUM(X5:AL5)</f>
        <v>3250</v>
      </c>
      <c r="AN5" s="377">
        <f t="shared" si="0"/>
        <v>0</v>
      </c>
      <c r="AO5" s="377">
        <f t="shared" ref="AO5:AO18" si="7">G5*2</f>
        <v>0</v>
      </c>
      <c r="AP5" s="377">
        <f t="shared" si="3"/>
        <v>0</v>
      </c>
      <c r="AQ5" s="373">
        <v>0</v>
      </c>
      <c r="AR5" s="373">
        <v>0</v>
      </c>
      <c r="AS5" s="373">
        <v>0</v>
      </c>
      <c r="AT5" s="377">
        <f t="shared" si="4"/>
        <v>3250</v>
      </c>
      <c r="AU5" s="373"/>
      <c r="AV5" s="394" t="s">
        <v>2257</v>
      </c>
    </row>
    <row r="6" ht="24" customHeight="1" spans="1:48">
      <c r="A6" s="349">
        <f t="shared" si="1"/>
        <v>4</v>
      </c>
      <c r="B6" s="387" t="s">
        <v>2259</v>
      </c>
      <c r="C6" s="138" t="s">
        <v>2260</v>
      </c>
      <c r="D6" s="138" t="s">
        <v>2255</v>
      </c>
      <c r="E6" s="138" t="s">
        <v>53</v>
      </c>
      <c r="F6" s="138">
        <v>31</v>
      </c>
      <c r="G6" s="138">
        <v>0</v>
      </c>
      <c r="H6" s="386">
        <v>0</v>
      </c>
      <c r="I6" s="386">
        <v>0</v>
      </c>
      <c r="J6" s="386">
        <v>0</v>
      </c>
      <c r="K6" s="386">
        <v>0</v>
      </c>
      <c r="L6" s="386">
        <v>30</v>
      </c>
      <c r="M6" s="138">
        <v>0</v>
      </c>
      <c r="N6" s="138">
        <v>1</v>
      </c>
      <c r="O6" s="138">
        <v>0</v>
      </c>
      <c r="P6" s="138">
        <v>1</v>
      </c>
      <c r="Q6" s="394" t="s">
        <v>2256</v>
      </c>
      <c r="R6" s="138">
        <v>10</v>
      </c>
      <c r="S6" s="138">
        <v>0</v>
      </c>
      <c r="T6" s="138">
        <v>0</v>
      </c>
      <c r="U6" s="138"/>
      <c r="V6" s="387">
        <v>200</v>
      </c>
      <c r="W6" s="367">
        <v>2300</v>
      </c>
      <c r="X6" s="122">
        <v>1200</v>
      </c>
      <c r="Y6" s="373">
        <v>300</v>
      </c>
      <c r="Z6" s="373">
        <v>200</v>
      </c>
      <c r="AA6" s="373">
        <v>100</v>
      </c>
      <c r="AB6" s="373">
        <v>100</v>
      </c>
      <c r="AC6" s="373">
        <v>100</v>
      </c>
      <c r="AD6" s="373">
        <v>300</v>
      </c>
      <c r="AE6" s="373"/>
      <c r="AF6" s="387">
        <v>200</v>
      </c>
      <c r="AG6" s="373"/>
      <c r="AH6" s="377">
        <f t="shared" si="5"/>
        <v>30</v>
      </c>
      <c r="AI6" s="377">
        <f t="shared" si="2"/>
        <v>0</v>
      </c>
      <c r="AJ6" s="377">
        <v>0</v>
      </c>
      <c r="AK6" s="377">
        <v>0</v>
      </c>
      <c r="AL6" s="377">
        <v>0</v>
      </c>
      <c r="AM6" s="377">
        <f t="shared" si="6"/>
        <v>2530</v>
      </c>
      <c r="AN6" s="377">
        <f t="shared" si="0"/>
        <v>0</v>
      </c>
      <c r="AO6" s="377">
        <f t="shared" si="7"/>
        <v>0</v>
      </c>
      <c r="AP6" s="377">
        <f t="shared" si="3"/>
        <v>0</v>
      </c>
      <c r="AQ6" s="377">
        <v>0</v>
      </c>
      <c r="AR6" s="377">
        <v>0</v>
      </c>
      <c r="AS6" s="377">
        <f>SUM(AO6:AR6)</f>
        <v>0</v>
      </c>
      <c r="AT6" s="377">
        <f t="shared" si="4"/>
        <v>2530</v>
      </c>
      <c r="AU6" s="373"/>
      <c r="AV6" s="394" t="s">
        <v>2257</v>
      </c>
    </row>
    <row r="7" ht="24" customHeight="1" spans="1:48">
      <c r="A7" s="349">
        <f t="shared" si="1"/>
        <v>5</v>
      </c>
      <c r="B7" s="387" t="s">
        <v>2261</v>
      </c>
      <c r="C7" s="138" t="s">
        <v>462</v>
      </c>
      <c r="D7" s="138" t="s">
        <v>2255</v>
      </c>
      <c r="E7" s="138" t="s">
        <v>53</v>
      </c>
      <c r="F7" s="138">
        <v>31</v>
      </c>
      <c r="G7" s="138">
        <v>0</v>
      </c>
      <c r="H7" s="386">
        <v>0</v>
      </c>
      <c r="I7" s="386">
        <v>0</v>
      </c>
      <c r="J7" s="386">
        <v>0</v>
      </c>
      <c r="K7" s="386">
        <v>0</v>
      </c>
      <c r="L7" s="386">
        <v>30</v>
      </c>
      <c r="M7" s="138">
        <v>0</v>
      </c>
      <c r="N7" s="138">
        <v>1</v>
      </c>
      <c r="O7" s="138">
        <v>0</v>
      </c>
      <c r="P7" s="138">
        <v>1</v>
      </c>
      <c r="Q7" s="394" t="s">
        <v>2256</v>
      </c>
      <c r="R7" s="138">
        <v>10</v>
      </c>
      <c r="S7" s="138">
        <v>10</v>
      </c>
      <c r="T7" s="138">
        <v>100</v>
      </c>
      <c r="U7" s="138"/>
      <c r="V7" s="387">
        <v>200</v>
      </c>
      <c r="W7" s="367">
        <v>2500</v>
      </c>
      <c r="X7" s="122">
        <v>1300</v>
      </c>
      <c r="Y7" s="373">
        <v>200</v>
      </c>
      <c r="Z7" s="373">
        <v>200</v>
      </c>
      <c r="AA7" s="373">
        <v>100</v>
      </c>
      <c r="AB7" s="373">
        <v>100</v>
      </c>
      <c r="AC7" s="373">
        <v>200</v>
      </c>
      <c r="AD7" s="373">
        <v>400</v>
      </c>
      <c r="AE7" s="373"/>
      <c r="AF7" s="387">
        <v>200</v>
      </c>
      <c r="AG7" s="373"/>
      <c r="AH7" s="377">
        <f t="shared" si="5"/>
        <v>30</v>
      </c>
      <c r="AI7" s="377">
        <f t="shared" si="2"/>
        <v>100</v>
      </c>
      <c r="AJ7" s="373">
        <v>0</v>
      </c>
      <c r="AK7" s="373">
        <v>0</v>
      </c>
      <c r="AL7" s="373">
        <v>0</v>
      </c>
      <c r="AM7" s="377">
        <f t="shared" si="6"/>
        <v>2830</v>
      </c>
      <c r="AN7" s="377">
        <f t="shared" si="0"/>
        <v>0</v>
      </c>
      <c r="AO7" s="377">
        <f t="shared" si="7"/>
        <v>0</v>
      </c>
      <c r="AP7" s="377">
        <f t="shared" si="3"/>
        <v>0</v>
      </c>
      <c r="AQ7" s="373">
        <v>0</v>
      </c>
      <c r="AR7" s="373">
        <v>0</v>
      </c>
      <c r="AS7" s="373">
        <v>0</v>
      </c>
      <c r="AT7" s="377">
        <f t="shared" si="4"/>
        <v>2830</v>
      </c>
      <c r="AU7" s="373"/>
      <c r="AV7" s="394" t="s">
        <v>2257</v>
      </c>
    </row>
    <row r="8" ht="24" customHeight="1" spans="1:48">
      <c r="A8" s="349">
        <f t="shared" si="1"/>
        <v>6</v>
      </c>
      <c r="B8" s="387" t="s">
        <v>2262</v>
      </c>
      <c r="C8" s="138" t="s">
        <v>958</v>
      </c>
      <c r="D8" s="138" t="s">
        <v>2255</v>
      </c>
      <c r="E8" s="138" t="s">
        <v>53</v>
      </c>
      <c r="F8" s="138">
        <v>31</v>
      </c>
      <c r="G8" s="138">
        <v>0</v>
      </c>
      <c r="H8" s="386">
        <v>0</v>
      </c>
      <c r="I8" s="386">
        <v>0</v>
      </c>
      <c r="J8" s="386">
        <v>0</v>
      </c>
      <c r="K8" s="386">
        <v>0</v>
      </c>
      <c r="L8" s="386">
        <v>30</v>
      </c>
      <c r="M8" s="138">
        <v>3</v>
      </c>
      <c r="N8" s="392">
        <v>0</v>
      </c>
      <c r="O8" s="138">
        <v>3</v>
      </c>
      <c r="P8" s="138">
        <v>0</v>
      </c>
      <c r="Q8" s="395" t="s">
        <v>2263</v>
      </c>
      <c r="R8" s="138">
        <v>10</v>
      </c>
      <c r="S8" s="138">
        <v>2</v>
      </c>
      <c r="T8" s="138">
        <v>20</v>
      </c>
      <c r="U8" s="128"/>
      <c r="V8" s="387">
        <v>200</v>
      </c>
      <c r="W8" s="367">
        <v>3000</v>
      </c>
      <c r="X8" s="122">
        <v>1500</v>
      </c>
      <c r="Y8" s="373">
        <v>400</v>
      </c>
      <c r="Z8" s="373">
        <v>300</v>
      </c>
      <c r="AA8" s="373">
        <v>200</v>
      </c>
      <c r="AB8" s="373">
        <v>200</v>
      </c>
      <c r="AC8" s="373">
        <v>0</v>
      </c>
      <c r="AD8" s="373">
        <v>400</v>
      </c>
      <c r="AE8" s="373"/>
      <c r="AF8" s="387">
        <v>200</v>
      </c>
      <c r="AG8" s="373"/>
      <c r="AH8" s="377">
        <f t="shared" si="5"/>
        <v>30</v>
      </c>
      <c r="AI8" s="377">
        <f t="shared" si="2"/>
        <v>20</v>
      </c>
      <c r="AJ8" s="377">
        <v>0</v>
      </c>
      <c r="AK8" s="377">
        <v>0</v>
      </c>
      <c r="AL8" s="377">
        <v>0</v>
      </c>
      <c r="AM8" s="377">
        <f t="shared" si="6"/>
        <v>3250</v>
      </c>
      <c r="AN8" s="377">
        <f t="shared" si="0"/>
        <v>0</v>
      </c>
      <c r="AO8" s="377">
        <f t="shared" si="7"/>
        <v>0</v>
      </c>
      <c r="AP8" s="377">
        <f t="shared" si="3"/>
        <v>0</v>
      </c>
      <c r="AQ8" s="377">
        <v>0</v>
      </c>
      <c r="AR8" s="377">
        <v>0</v>
      </c>
      <c r="AS8" s="377">
        <f>SUM(AO8:AR8)</f>
        <v>0</v>
      </c>
      <c r="AT8" s="377">
        <f t="shared" si="4"/>
        <v>3250</v>
      </c>
      <c r="AU8" s="373"/>
      <c r="AV8" s="395" t="s">
        <v>2264</v>
      </c>
    </row>
    <row r="9" ht="24" customHeight="1" spans="1:48">
      <c r="A9" s="349">
        <f t="shared" si="1"/>
        <v>7</v>
      </c>
      <c r="B9" s="387" t="s">
        <v>2265</v>
      </c>
      <c r="C9" s="138" t="s">
        <v>958</v>
      </c>
      <c r="D9" s="138" t="s">
        <v>997</v>
      </c>
      <c r="E9" s="138" t="s">
        <v>53</v>
      </c>
      <c r="F9" s="138">
        <v>31</v>
      </c>
      <c r="G9" s="138">
        <v>0</v>
      </c>
      <c r="H9" s="386">
        <v>0</v>
      </c>
      <c r="I9" s="386">
        <v>0</v>
      </c>
      <c r="J9" s="386">
        <v>0</v>
      </c>
      <c r="K9" s="386">
        <v>0</v>
      </c>
      <c r="L9" s="386">
        <v>30</v>
      </c>
      <c r="M9" s="138">
        <v>0</v>
      </c>
      <c r="N9" s="138">
        <v>0</v>
      </c>
      <c r="O9" s="138">
        <v>0</v>
      </c>
      <c r="P9" s="138">
        <v>0</v>
      </c>
      <c r="Q9" s="394" t="s">
        <v>54</v>
      </c>
      <c r="R9" s="138">
        <v>10</v>
      </c>
      <c r="S9" s="138">
        <v>0</v>
      </c>
      <c r="T9" s="138">
        <v>0</v>
      </c>
      <c r="U9" s="138"/>
      <c r="V9" s="387">
        <v>200</v>
      </c>
      <c r="W9" s="367">
        <v>3000</v>
      </c>
      <c r="X9" s="122">
        <v>1500</v>
      </c>
      <c r="Y9" s="373">
        <v>400</v>
      </c>
      <c r="Z9" s="373">
        <v>300</v>
      </c>
      <c r="AA9" s="373">
        <v>200</v>
      </c>
      <c r="AB9" s="373">
        <v>200</v>
      </c>
      <c r="AC9" s="373">
        <v>0</v>
      </c>
      <c r="AD9" s="373">
        <v>400</v>
      </c>
      <c r="AE9" s="373"/>
      <c r="AF9" s="387">
        <v>200</v>
      </c>
      <c r="AG9" s="373"/>
      <c r="AH9" s="377">
        <f t="shared" si="5"/>
        <v>30</v>
      </c>
      <c r="AI9" s="377">
        <f t="shared" si="2"/>
        <v>0</v>
      </c>
      <c r="AJ9" s="377">
        <v>0</v>
      </c>
      <c r="AK9" s="377">
        <v>0</v>
      </c>
      <c r="AL9" s="377">
        <v>0</v>
      </c>
      <c r="AM9" s="377">
        <f t="shared" si="6"/>
        <v>3230</v>
      </c>
      <c r="AN9" s="377">
        <f t="shared" si="0"/>
        <v>0</v>
      </c>
      <c r="AO9" s="377">
        <f t="shared" si="7"/>
        <v>0</v>
      </c>
      <c r="AP9" s="377">
        <f t="shared" si="3"/>
        <v>0</v>
      </c>
      <c r="AQ9" s="377">
        <v>0</v>
      </c>
      <c r="AR9" s="377">
        <v>0</v>
      </c>
      <c r="AS9" s="377">
        <f>SUM(AO9:AR9)</f>
        <v>0</v>
      </c>
      <c r="AT9" s="377">
        <f t="shared" si="4"/>
        <v>3230</v>
      </c>
      <c r="AU9" s="373"/>
      <c r="AV9" s="394" t="s">
        <v>54</v>
      </c>
    </row>
    <row r="10" ht="24" customHeight="1" spans="1:48">
      <c r="A10" s="349">
        <f t="shared" si="1"/>
        <v>8</v>
      </c>
      <c r="B10" s="387" t="s">
        <v>2266</v>
      </c>
      <c r="C10" s="138" t="s">
        <v>958</v>
      </c>
      <c r="D10" s="138" t="s">
        <v>189</v>
      </c>
      <c r="E10" s="138" t="s">
        <v>53</v>
      </c>
      <c r="F10" s="138">
        <v>31</v>
      </c>
      <c r="G10" s="138">
        <v>0</v>
      </c>
      <c r="H10" s="386">
        <v>0</v>
      </c>
      <c r="I10" s="386">
        <v>0</v>
      </c>
      <c r="J10" s="386">
        <v>0</v>
      </c>
      <c r="K10" s="386">
        <v>0</v>
      </c>
      <c r="L10" s="386">
        <v>30</v>
      </c>
      <c r="M10" s="138">
        <v>0</v>
      </c>
      <c r="N10" s="138">
        <v>0</v>
      </c>
      <c r="O10" s="138">
        <v>0</v>
      </c>
      <c r="P10" s="138">
        <v>0</v>
      </c>
      <c r="Q10" s="394" t="s">
        <v>54</v>
      </c>
      <c r="R10" s="138">
        <v>10</v>
      </c>
      <c r="S10" s="138">
        <v>0</v>
      </c>
      <c r="T10" s="138">
        <v>0</v>
      </c>
      <c r="U10" s="138"/>
      <c r="V10" s="387">
        <v>200</v>
      </c>
      <c r="W10" s="367">
        <v>3000</v>
      </c>
      <c r="X10" s="122">
        <v>1500</v>
      </c>
      <c r="Y10" s="373">
        <v>400</v>
      </c>
      <c r="Z10" s="373">
        <v>300</v>
      </c>
      <c r="AA10" s="373">
        <v>200</v>
      </c>
      <c r="AB10" s="373">
        <v>200</v>
      </c>
      <c r="AC10" s="373">
        <v>0</v>
      </c>
      <c r="AD10" s="373">
        <v>400</v>
      </c>
      <c r="AE10" s="373"/>
      <c r="AF10" s="387">
        <v>200</v>
      </c>
      <c r="AG10" s="373"/>
      <c r="AH10" s="377">
        <f t="shared" si="5"/>
        <v>30</v>
      </c>
      <c r="AI10" s="377">
        <f t="shared" si="2"/>
        <v>0</v>
      </c>
      <c r="AJ10" s="377">
        <v>0</v>
      </c>
      <c r="AK10" s="377">
        <v>0</v>
      </c>
      <c r="AL10" s="377">
        <v>0</v>
      </c>
      <c r="AM10" s="377">
        <f t="shared" si="6"/>
        <v>3230</v>
      </c>
      <c r="AN10" s="377">
        <f t="shared" si="0"/>
        <v>0</v>
      </c>
      <c r="AO10" s="377">
        <f t="shared" si="7"/>
        <v>0</v>
      </c>
      <c r="AP10" s="377">
        <f t="shared" si="3"/>
        <v>0</v>
      </c>
      <c r="AQ10" s="377">
        <v>0</v>
      </c>
      <c r="AR10" s="377">
        <v>0</v>
      </c>
      <c r="AS10" s="377">
        <f>SUM(AO10:AR10)</f>
        <v>0</v>
      </c>
      <c r="AT10" s="377">
        <f t="shared" si="4"/>
        <v>3230</v>
      </c>
      <c r="AU10" s="373"/>
      <c r="AV10" s="394" t="s">
        <v>72</v>
      </c>
    </row>
    <row r="11" ht="24" customHeight="1" spans="1:48">
      <c r="A11" s="349">
        <f t="shared" si="1"/>
        <v>9</v>
      </c>
      <c r="B11" s="387" t="s">
        <v>2267</v>
      </c>
      <c r="C11" s="138" t="s">
        <v>425</v>
      </c>
      <c r="D11" s="138" t="s">
        <v>2268</v>
      </c>
      <c r="E11" s="138" t="s">
        <v>53</v>
      </c>
      <c r="F11" s="138">
        <v>31</v>
      </c>
      <c r="G11" s="138">
        <v>0</v>
      </c>
      <c r="H11" s="386">
        <v>0</v>
      </c>
      <c r="I11" s="386">
        <v>0</v>
      </c>
      <c r="J11" s="386">
        <v>0</v>
      </c>
      <c r="K11" s="386">
        <v>0</v>
      </c>
      <c r="L11" s="386">
        <v>30</v>
      </c>
      <c r="M11" s="138">
        <v>0</v>
      </c>
      <c r="N11" s="138">
        <v>1</v>
      </c>
      <c r="O11" s="138">
        <v>0</v>
      </c>
      <c r="P11" s="138">
        <v>1</v>
      </c>
      <c r="Q11" s="394" t="s">
        <v>2256</v>
      </c>
      <c r="R11" s="138">
        <v>10</v>
      </c>
      <c r="S11" s="138">
        <v>12</v>
      </c>
      <c r="T11" s="138">
        <v>120</v>
      </c>
      <c r="U11" s="138"/>
      <c r="V11" s="387">
        <v>200</v>
      </c>
      <c r="W11" s="367">
        <v>2300</v>
      </c>
      <c r="X11" s="122">
        <v>1200</v>
      </c>
      <c r="Y11" s="373">
        <v>300</v>
      </c>
      <c r="Z11" s="373">
        <v>200</v>
      </c>
      <c r="AA11" s="373">
        <v>100</v>
      </c>
      <c r="AB11" s="373">
        <v>100</v>
      </c>
      <c r="AC11" s="373">
        <v>100</v>
      </c>
      <c r="AD11" s="373">
        <v>300</v>
      </c>
      <c r="AE11" s="373"/>
      <c r="AF11" s="387">
        <v>200</v>
      </c>
      <c r="AG11" s="373"/>
      <c r="AH11" s="377">
        <f t="shared" si="5"/>
        <v>30</v>
      </c>
      <c r="AI11" s="377">
        <f t="shared" si="2"/>
        <v>120</v>
      </c>
      <c r="AJ11" s="373">
        <v>0</v>
      </c>
      <c r="AK11" s="373">
        <v>0</v>
      </c>
      <c r="AL11" s="373">
        <v>0</v>
      </c>
      <c r="AM11" s="377">
        <f t="shared" si="6"/>
        <v>2650</v>
      </c>
      <c r="AN11" s="377">
        <f t="shared" si="0"/>
        <v>0</v>
      </c>
      <c r="AO11" s="377">
        <f t="shared" si="7"/>
        <v>0</v>
      </c>
      <c r="AP11" s="377">
        <f t="shared" si="3"/>
        <v>0</v>
      </c>
      <c r="AQ11" s="373">
        <v>0</v>
      </c>
      <c r="AR11" s="373">
        <v>0</v>
      </c>
      <c r="AS11" s="373">
        <v>0</v>
      </c>
      <c r="AT11" s="377">
        <f t="shared" si="4"/>
        <v>2650</v>
      </c>
      <c r="AU11" s="373"/>
      <c r="AV11" s="394" t="s">
        <v>2257</v>
      </c>
    </row>
    <row r="12" ht="24" customHeight="1" spans="1:48">
      <c r="A12" s="349">
        <f t="shared" si="1"/>
        <v>10</v>
      </c>
      <c r="B12" s="387" t="s">
        <v>2269</v>
      </c>
      <c r="C12" s="138" t="s">
        <v>425</v>
      </c>
      <c r="D12" s="138" t="s">
        <v>2268</v>
      </c>
      <c r="E12" s="138" t="s">
        <v>53</v>
      </c>
      <c r="F12" s="138">
        <v>31</v>
      </c>
      <c r="G12" s="138">
        <v>0</v>
      </c>
      <c r="H12" s="386">
        <v>0</v>
      </c>
      <c r="I12" s="386">
        <v>0</v>
      </c>
      <c r="J12" s="386">
        <v>0</v>
      </c>
      <c r="K12" s="386">
        <v>0</v>
      </c>
      <c r="L12" s="386">
        <v>30</v>
      </c>
      <c r="M12" s="138">
        <v>0</v>
      </c>
      <c r="N12" s="138">
        <v>1</v>
      </c>
      <c r="O12" s="138">
        <v>0</v>
      </c>
      <c r="P12" s="138">
        <v>1</v>
      </c>
      <c r="Q12" s="394" t="s">
        <v>2256</v>
      </c>
      <c r="R12" s="138">
        <v>10</v>
      </c>
      <c r="S12" s="138">
        <v>2</v>
      </c>
      <c r="T12" s="138">
        <v>20</v>
      </c>
      <c r="U12" s="138"/>
      <c r="V12" s="387">
        <v>200</v>
      </c>
      <c r="W12" s="367">
        <v>2300</v>
      </c>
      <c r="X12" s="122">
        <v>1200</v>
      </c>
      <c r="Y12" s="373">
        <v>300</v>
      </c>
      <c r="Z12" s="373">
        <v>200</v>
      </c>
      <c r="AA12" s="373">
        <v>100</v>
      </c>
      <c r="AB12" s="373">
        <v>100</v>
      </c>
      <c r="AC12" s="373">
        <v>100</v>
      </c>
      <c r="AD12" s="373">
        <v>300</v>
      </c>
      <c r="AE12" s="373"/>
      <c r="AF12" s="387">
        <v>200</v>
      </c>
      <c r="AG12" s="373"/>
      <c r="AH12" s="377">
        <f t="shared" si="5"/>
        <v>30</v>
      </c>
      <c r="AI12" s="377">
        <f t="shared" si="2"/>
        <v>20</v>
      </c>
      <c r="AJ12" s="377">
        <v>0</v>
      </c>
      <c r="AK12" s="377">
        <v>0</v>
      </c>
      <c r="AL12" s="377">
        <v>0</v>
      </c>
      <c r="AM12" s="377">
        <f t="shared" si="6"/>
        <v>2550</v>
      </c>
      <c r="AN12" s="377">
        <f t="shared" si="0"/>
        <v>0</v>
      </c>
      <c r="AO12" s="377">
        <f t="shared" si="7"/>
        <v>0</v>
      </c>
      <c r="AP12" s="377">
        <f t="shared" si="3"/>
        <v>0</v>
      </c>
      <c r="AQ12" s="377">
        <v>0</v>
      </c>
      <c r="AR12" s="377">
        <v>0</v>
      </c>
      <c r="AS12" s="377">
        <f>SUM(AO12:AR12)</f>
        <v>0</v>
      </c>
      <c r="AT12" s="377">
        <f t="shared" si="4"/>
        <v>2550</v>
      </c>
      <c r="AU12" s="373"/>
      <c r="AV12" s="394" t="s">
        <v>2257</v>
      </c>
    </row>
    <row r="13" ht="24" customHeight="1" spans="1:48">
      <c r="A13" s="349">
        <f t="shared" si="1"/>
        <v>11</v>
      </c>
      <c r="B13" s="387" t="s">
        <v>2270</v>
      </c>
      <c r="C13" s="138" t="s">
        <v>425</v>
      </c>
      <c r="D13" s="138" t="s">
        <v>2255</v>
      </c>
      <c r="E13" s="138" t="s">
        <v>53</v>
      </c>
      <c r="F13" s="138">
        <v>31</v>
      </c>
      <c r="G13" s="138">
        <v>0</v>
      </c>
      <c r="H13" s="386">
        <v>0</v>
      </c>
      <c r="I13" s="386">
        <v>0</v>
      </c>
      <c r="J13" s="386">
        <v>0</v>
      </c>
      <c r="K13" s="386">
        <v>0</v>
      </c>
      <c r="L13" s="386">
        <v>30</v>
      </c>
      <c r="M13" s="138">
        <v>0</v>
      </c>
      <c r="N13" s="138">
        <v>1</v>
      </c>
      <c r="O13" s="138">
        <v>0</v>
      </c>
      <c r="P13" s="138">
        <v>1</v>
      </c>
      <c r="Q13" s="394" t="s">
        <v>2256</v>
      </c>
      <c r="R13" s="138">
        <v>10</v>
      </c>
      <c r="S13" s="138">
        <v>2</v>
      </c>
      <c r="T13" s="138">
        <v>20</v>
      </c>
      <c r="U13" s="138"/>
      <c r="V13" s="387">
        <v>200</v>
      </c>
      <c r="W13" s="367">
        <v>2300</v>
      </c>
      <c r="X13" s="122">
        <v>1200</v>
      </c>
      <c r="Y13" s="373">
        <v>300</v>
      </c>
      <c r="Z13" s="373">
        <v>200</v>
      </c>
      <c r="AA13" s="373">
        <v>100</v>
      </c>
      <c r="AB13" s="373">
        <v>100</v>
      </c>
      <c r="AC13" s="373">
        <v>100</v>
      </c>
      <c r="AD13" s="373">
        <v>300</v>
      </c>
      <c r="AE13" s="373"/>
      <c r="AF13" s="387">
        <v>200</v>
      </c>
      <c r="AG13" s="373"/>
      <c r="AH13" s="377">
        <f t="shared" si="5"/>
        <v>30</v>
      </c>
      <c r="AI13" s="377">
        <f t="shared" si="2"/>
        <v>20</v>
      </c>
      <c r="AJ13" s="377">
        <v>0</v>
      </c>
      <c r="AK13" s="377">
        <v>0</v>
      </c>
      <c r="AL13" s="377">
        <v>0</v>
      </c>
      <c r="AM13" s="377">
        <f t="shared" si="6"/>
        <v>2550</v>
      </c>
      <c r="AN13" s="377">
        <f t="shared" si="0"/>
        <v>0</v>
      </c>
      <c r="AO13" s="377">
        <f t="shared" si="7"/>
        <v>0</v>
      </c>
      <c r="AP13" s="377">
        <f t="shared" si="3"/>
        <v>0</v>
      </c>
      <c r="AQ13" s="377">
        <v>0</v>
      </c>
      <c r="AR13" s="377">
        <v>0</v>
      </c>
      <c r="AS13" s="377">
        <f>SUM(AO13:AR13)</f>
        <v>0</v>
      </c>
      <c r="AT13" s="377">
        <f t="shared" si="4"/>
        <v>2550</v>
      </c>
      <c r="AU13" s="373"/>
      <c r="AV13" s="394" t="s">
        <v>2257</v>
      </c>
    </row>
    <row r="14" ht="24" customHeight="1" spans="1:48">
      <c r="A14" s="349">
        <f t="shared" si="1"/>
        <v>12</v>
      </c>
      <c r="B14" s="387" t="s">
        <v>2271</v>
      </c>
      <c r="C14" s="138" t="s">
        <v>425</v>
      </c>
      <c r="D14" s="138" t="s">
        <v>2268</v>
      </c>
      <c r="E14" s="138" t="s">
        <v>53</v>
      </c>
      <c r="F14" s="138">
        <v>31</v>
      </c>
      <c r="G14" s="138">
        <v>0</v>
      </c>
      <c r="H14" s="386">
        <v>0</v>
      </c>
      <c r="I14" s="386">
        <v>0</v>
      </c>
      <c r="J14" s="386">
        <v>0</v>
      </c>
      <c r="K14" s="386">
        <v>0</v>
      </c>
      <c r="L14" s="386">
        <v>30</v>
      </c>
      <c r="M14" s="138">
        <v>0</v>
      </c>
      <c r="N14" s="138">
        <v>0</v>
      </c>
      <c r="O14" s="138">
        <v>0</v>
      </c>
      <c r="P14" s="138">
        <v>0</v>
      </c>
      <c r="Q14" s="394" t="s">
        <v>54</v>
      </c>
      <c r="R14" s="138">
        <v>10</v>
      </c>
      <c r="S14" s="138">
        <v>4</v>
      </c>
      <c r="T14" s="138">
        <v>40</v>
      </c>
      <c r="U14" s="138"/>
      <c r="V14" s="387">
        <v>200</v>
      </c>
      <c r="W14" s="367">
        <v>2300</v>
      </c>
      <c r="X14" s="122">
        <v>1200</v>
      </c>
      <c r="Y14" s="373">
        <v>300</v>
      </c>
      <c r="Z14" s="373">
        <v>200</v>
      </c>
      <c r="AA14" s="373">
        <v>100</v>
      </c>
      <c r="AB14" s="373">
        <v>100</v>
      </c>
      <c r="AC14" s="373">
        <v>100</v>
      </c>
      <c r="AD14" s="373">
        <v>300</v>
      </c>
      <c r="AE14" s="373"/>
      <c r="AF14" s="387">
        <v>200</v>
      </c>
      <c r="AG14" s="373"/>
      <c r="AH14" s="377">
        <f t="shared" si="5"/>
        <v>30</v>
      </c>
      <c r="AI14" s="377">
        <f t="shared" si="2"/>
        <v>40</v>
      </c>
      <c r="AJ14" s="377">
        <v>0</v>
      </c>
      <c r="AK14" s="377">
        <v>0</v>
      </c>
      <c r="AL14" s="377">
        <v>0</v>
      </c>
      <c r="AM14" s="377">
        <f t="shared" si="6"/>
        <v>2570</v>
      </c>
      <c r="AN14" s="377">
        <f t="shared" si="0"/>
        <v>0</v>
      </c>
      <c r="AO14" s="377">
        <f t="shared" si="7"/>
        <v>0</v>
      </c>
      <c r="AP14" s="377">
        <f t="shared" si="3"/>
        <v>0</v>
      </c>
      <c r="AQ14" s="377">
        <v>0</v>
      </c>
      <c r="AR14" s="377">
        <v>0</v>
      </c>
      <c r="AS14" s="377">
        <f>SUM(AO14:AR14)</f>
        <v>0</v>
      </c>
      <c r="AT14" s="377">
        <f t="shared" si="4"/>
        <v>2570</v>
      </c>
      <c r="AU14" s="373"/>
      <c r="AV14" s="394" t="s">
        <v>72</v>
      </c>
    </row>
    <row r="15" ht="24" customHeight="1" spans="1:48">
      <c r="A15" s="349">
        <f t="shared" si="1"/>
        <v>13</v>
      </c>
      <c r="B15" s="387" t="s">
        <v>2272</v>
      </c>
      <c r="C15" s="138" t="s">
        <v>425</v>
      </c>
      <c r="D15" s="138" t="s">
        <v>2268</v>
      </c>
      <c r="E15" s="138" t="s">
        <v>53</v>
      </c>
      <c r="F15" s="138">
        <v>31</v>
      </c>
      <c r="G15" s="138">
        <v>0</v>
      </c>
      <c r="H15" s="386">
        <v>0</v>
      </c>
      <c r="I15" s="386">
        <v>0</v>
      </c>
      <c r="J15" s="386">
        <v>0</v>
      </c>
      <c r="K15" s="386">
        <v>0</v>
      </c>
      <c r="L15" s="386">
        <v>30</v>
      </c>
      <c r="M15" s="138">
        <v>0</v>
      </c>
      <c r="N15" s="138">
        <v>1</v>
      </c>
      <c r="O15" s="138">
        <v>0</v>
      </c>
      <c r="P15" s="138">
        <v>1</v>
      </c>
      <c r="Q15" s="394" t="s">
        <v>2256</v>
      </c>
      <c r="R15" s="138">
        <v>10</v>
      </c>
      <c r="S15" s="138">
        <v>6</v>
      </c>
      <c r="T15" s="138">
        <v>60</v>
      </c>
      <c r="U15" s="138"/>
      <c r="V15" s="387">
        <v>200</v>
      </c>
      <c r="W15" s="367">
        <v>2300</v>
      </c>
      <c r="X15" s="122">
        <v>1200</v>
      </c>
      <c r="Y15" s="373">
        <v>300</v>
      </c>
      <c r="Z15" s="373">
        <v>200</v>
      </c>
      <c r="AA15" s="373">
        <v>100</v>
      </c>
      <c r="AB15" s="373">
        <v>100</v>
      </c>
      <c r="AC15" s="373">
        <v>100</v>
      </c>
      <c r="AD15" s="373">
        <v>300</v>
      </c>
      <c r="AE15" s="373"/>
      <c r="AF15" s="387">
        <v>200</v>
      </c>
      <c r="AG15" s="373"/>
      <c r="AH15" s="377">
        <f t="shared" si="5"/>
        <v>30</v>
      </c>
      <c r="AI15" s="377">
        <f t="shared" si="2"/>
        <v>60</v>
      </c>
      <c r="AJ15" s="373">
        <v>0</v>
      </c>
      <c r="AK15" s="373">
        <v>0</v>
      </c>
      <c r="AL15" s="373">
        <v>0</v>
      </c>
      <c r="AM15" s="377">
        <f t="shared" si="6"/>
        <v>2590</v>
      </c>
      <c r="AN15" s="377">
        <f t="shared" si="0"/>
        <v>0</v>
      </c>
      <c r="AO15" s="377">
        <f t="shared" si="7"/>
        <v>0</v>
      </c>
      <c r="AP15" s="377">
        <f t="shared" si="3"/>
        <v>0</v>
      </c>
      <c r="AQ15" s="373">
        <v>0</v>
      </c>
      <c r="AR15" s="373">
        <v>0</v>
      </c>
      <c r="AS15" s="373">
        <v>0</v>
      </c>
      <c r="AT15" s="377">
        <f t="shared" si="4"/>
        <v>2590</v>
      </c>
      <c r="AU15" s="373"/>
      <c r="AV15" s="394" t="s">
        <v>2257</v>
      </c>
    </row>
    <row r="16" ht="24" customHeight="1" spans="1:48">
      <c r="A16" s="349">
        <f t="shared" si="1"/>
        <v>14</v>
      </c>
      <c r="B16" s="388" t="s">
        <v>2273</v>
      </c>
      <c r="C16" s="138" t="s">
        <v>425</v>
      </c>
      <c r="D16" s="138" t="s">
        <v>485</v>
      </c>
      <c r="E16" s="138" t="s">
        <v>53</v>
      </c>
      <c r="F16" s="138">
        <v>31</v>
      </c>
      <c r="G16" s="386">
        <v>0</v>
      </c>
      <c r="H16" s="386">
        <v>0</v>
      </c>
      <c r="I16" s="386">
        <v>0</v>
      </c>
      <c r="J16" s="386">
        <v>0</v>
      </c>
      <c r="K16" s="386">
        <v>0</v>
      </c>
      <c r="L16" s="386">
        <v>30</v>
      </c>
      <c r="M16" s="138">
        <v>0</v>
      </c>
      <c r="N16" s="138">
        <v>1</v>
      </c>
      <c r="O16" s="138">
        <v>0</v>
      </c>
      <c r="P16" s="138">
        <v>1</v>
      </c>
      <c r="Q16" s="394" t="s">
        <v>2256</v>
      </c>
      <c r="R16" s="138">
        <v>10</v>
      </c>
      <c r="S16" s="138">
        <v>0</v>
      </c>
      <c r="T16" s="138">
        <v>0</v>
      </c>
      <c r="U16" s="138"/>
      <c r="V16" s="387">
        <v>200</v>
      </c>
      <c r="W16" s="367">
        <v>2300</v>
      </c>
      <c r="X16" s="122">
        <v>1200</v>
      </c>
      <c r="Y16" s="373">
        <v>300</v>
      </c>
      <c r="Z16" s="373">
        <v>200</v>
      </c>
      <c r="AA16" s="373">
        <v>100</v>
      </c>
      <c r="AB16" s="373">
        <v>100</v>
      </c>
      <c r="AC16" s="373">
        <v>100</v>
      </c>
      <c r="AD16" s="373">
        <v>300</v>
      </c>
      <c r="AE16" s="373"/>
      <c r="AF16" s="387">
        <v>200</v>
      </c>
      <c r="AG16" s="373"/>
      <c r="AH16" s="377">
        <f t="shared" si="5"/>
        <v>30</v>
      </c>
      <c r="AI16" s="377">
        <f t="shared" si="2"/>
        <v>0</v>
      </c>
      <c r="AJ16" s="373">
        <v>0</v>
      </c>
      <c r="AK16" s="373">
        <v>0</v>
      </c>
      <c r="AL16" s="373">
        <v>0</v>
      </c>
      <c r="AM16" s="377">
        <f t="shared" si="6"/>
        <v>2530</v>
      </c>
      <c r="AN16" s="377">
        <f t="shared" si="0"/>
        <v>0</v>
      </c>
      <c r="AO16" s="377">
        <f t="shared" si="7"/>
        <v>0</v>
      </c>
      <c r="AP16" s="377">
        <f t="shared" si="3"/>
        <v>0</v>
      </c>
      <c r="AQ16" s="373">
        <v>0</v>
      </c>
      <c r="AR16" s="373">
        <v>0</v>
      </c>
      <c r="AS16" s="373">
        <v>0</v>
      </c>
      <c r="AT16" s="377">
        <f t="shared" si="4"/>
        <v>2530</v>
      </c>
      <c r="AU16" s="373"/>
      <c r="AV16" s="394" t="s">
        <v>2257</v>
      </c>
    </row>
    <row r="17" ht="24" customHeight="1" spans="1:48">
      <c r="A17" s="349">
        <f t="shared" si="1"/>
        <v>15</v>
      </c>
      <c r="B17" s="388" t="s">
        <v>2274</v>
      </c>
      <c r="C17" s="138" t="s">
        <v>425</v>
      </c>
      <c r="D17" s="389" t="s">
        <v>2275</v>
      </c>
      <c r="E17" s="138" t="s">
        <v>53</v>
      </c>
      <c r="F17" s="138">
        <v>31</v>
      </c>
      <c r="G17" s="386">
        <v>0</v>
      </c>
      <c r="H17" s="386">
        <v>0</v>
      </c>
      <c r="I17" s="386">
        <v>0</v>
      </c>
      <c r="J17" s="386">
        <v>0</v>
      </c>
      <c r="K17" s="386">
        <v>0</v>
      </c>
      <c r="L17" s="393">
        <v>30</v>
      </c>
      <c r="M17" s="138">
        <v>0</v>
      </c>
      <c r="N17" s="138">
        <v>1</v>
      </c>
      <c r="O17" s="138">
        <v>0</v>
      </c>
      <c r="P17" s="138">
        <v>1</v>
      </c>
      <c r="Q17" s="394" t="s">
        <v>2256</v>
      </c>
      <c r="R17" s="138">
        <v>10</v>
      </c>
      <c r="S17" s="138">
        <v>0</v>
      </c>
      <c r="T17" s="138">
        <v>0</v>
      </c>
      <c r="U17" s="138"/>
      <c r="V17" s="387">
        <v>200</v>
      </c>
      <c r="W17" s="367">
        <v>2300</v>
      </c>
      <c r="X17" s="122">
        <v>1200</v>
      </c>
      <c r="Y17" s="373">
        <v>300</v>
      </c>
      <c r="Z17" s="373">
        <v>200</v>
      </c>
      <c r="AA17" s="373">
        <v>100</v>
      </c>
      <c r="AB17" s="373">
        <v>100</v>
      </c>
      <c r="AC17" s="373">
        <v>100</v>
      </c>
      <c r="AD17" s="373">
        <v>300</v>
      </c>
      <c r="AE17" s="373"/>
      <c r="AF17" s="387">
        <v>200</v>
      </c>
      <c r="AG17" s="373"/>
      <c r="AH17" s="377">
        <f t="shared" si="5"/>
        <v>30</v>
      </c>
      <c r="AI17" s="377">
        <f t="shared" si="2"/>
        <v>0</v>
      </c>
      <c r="AJ17" s="377">
        <v>0</v>
      </c>
      <c r="AK17" s="377">
        <v>0</v>
      </c>
      <c r="AL17" s="377">
        <v>0</v>
      </c>
      <c r="AM17" s="377">
        <f t="shared" si="6"/>
        <v>2530</v>
      </c>
      <c r="AN17" s="377">
        <f t="shared" si="0"/>
        <v>0</v>
      </c>
      <c r="AO17" s="377">
        <f t="shared" si="7"/>
        <v>0</v>
      </c>
      <c r="AP17" s="377">
        <f t="shared" si="3"/>
        <v>0</v>
      </c>
      <c r="AQ17" s="377">
        <v>0</v>
      </c>
      <c r="AR17" s="377">
        <v>0</v>
      </c>
      <c r="AS17" s="377">
        <f>SUM(AO17:AR17)</f>
        <v>0</v>
      </c>
      <c r="AT17" s="377">
        <f t="shared" si="4"/>
        <v>2530</v>
      </c>
      <c r="AU17" s="373"/>
      <c r="AV17" s="394" t="s">
        <v>2257</v>
      </c>
    </row>
    <row r="18" ht="35" customHeight="1" spans="1:48">
      <c r="A18" s="360" t="s">
        <v>324</v>
      </c>
      <c r="B18" s="390"/>
      <c r="C18" s="362"/>
      <c r="D18" s="362"/>
      <c r="E18" s="362"/>
      <c r="F18" s="362"/>
      <c r="G18" s="362"/>
      <c r="H18" s="391"/>
      <c r="I18" s="391"/>
      <c r="J18" s="391"/>
      <c r="K18" s="391"/>
      <c r="L18" s="391"/>
      <c r="M18" s="391"/>
      <c r="N18" s="391"/>
      <c r="O18" s="391"/>
      <c r="P18" s="362"/>
      <c r="Q18" s="362"/>
      <c r="R18" s="362"/>
      <c r="S18" s="362"/>
      <c r="T18" s="375"/>
      <c r="U18" s="375"/>
      <c r="V18" s="376"/>
      <c r="W18" s="376">
        <f t="shared" ref="W18:AT18" si="8">SUM(W3:W17)</f>
        <v>40500</v>
      </c>
      <c r="X18" s="376">
        <f t="shared" si="8"/>
        <v>20400</v>
      </c>
      <c r="Y18" s="376">
        <f t="shared" si="8"/>
        <v>5500</v>
      </c>
      <c r="Z18" s="376">
        <f t="shared" si="8"/>
        <v>3900</v>
      </c>
      <c r="AA18" s="376">
        <f t="shared" si="8"/>
        <v>2200</v>
      </c>
      <c r="AB18" s="376">
        <f t="shared" si="8"/>
        <v>2000</v>
      </c>
      <c r="AC18" s="376">
        <f t="shared" si="8"/>
        <v>1300</v>
      </c>
      <c r="AD18" s="376">
        <f t="shared" si="8"/>
        <v>5200</v>
      </c>
      <c r="AE18" s="376">
        <f t="shared" si="8"/>
        <v>0</v>
      </c>
      <c r="AF18" s="376">
        <f t="shared" si="8"/>
        <v>3000</v>
      </c>
      <c r="AG18" s="376">
        <f t="shared" si="8"/>
        <v>11</v>
      </c>
      <c r="AH18" s="376">
        <f t="shared" si="8"/>
        <v>390</v>
      </c>
      <c r="AI18" s="376">
        <f t="shared" si="8"/>
        <v>1149</v>
      </c>
      <c r="AJ18" s="376">
        <f t="shared" si="8"/>
        <v>300</v>
      </c>
      <c r="AK18" s="376">
        <f t="shared" si="8"/>
        <v>0</v>
      </c>
      <c r="AL18" s="376">
        <f t="shared" si="8"/>
        <v>0</v>
      </c>
      <c r="AM18" s="376">
        <f t="shared" si="8"/>
        <v>45350</v>
      </c>
      <c r="AN18" s="376">
        <f t="shared" si="8"/>
        <v>0</v>
      </c>
      <c r="AO18" s="376">
        <f t="shared" si="8"/>
        <v>0</v>
      </c>
      <c r="AP18" s="376">
        <f t="shared" si="8"/>
        <v>0</v>
      </c>
      <c r="AQ18" s="376">
        <f t="shared" si="8"/>
        <v>550.17</v>
      </c>
      <c r="AR18" s="376">
        <f t="shared" si="8"/>
        <v>544.52</v>
      </c>
      <c r="AS18" s="376">
        <f t="shared" si="8"/>
        <v>1094.69</v>
      </c>
      <c r="AT18" s="376">
        <f t="shared" si="8"/>
        <v>44255.31</v>
      </c>
      <c r="AU18" s="376"/>
      <c r="AV18" s="381"/>
    </row>
  </sheetData>
  <mergeCells count="22">
    <mergeCell ref="I1:J1"/>
    <mergeCell ref="W1:AV1"/>
    <mergeCell ref="A18:B18"/>
    <mergeCell ref="A1:A2"/>
    <mergeCell ref="B1:B2"/>
    <mergeCell ref="C1:C2"/>
    <mergeCell ref="D1:D2"/>
    <mergeCell ref="E1:E2"/>
    <mergeCell ref="F1:F2"/>
    <mergeCell ref="G1:G2"/>
    <mergeCell ref="H1:H2"/>
    <mergeCell ref="K1:K2"/>
    <mergeCell ref="L1:L2"/>
    <mergeCell ref="M1:M2"/>
    <mergeCell ref="N1:N2"/>
    <mergeCell ref="O1:O2"/>
    <mergeCell ref="P1:P2"/>
    <mergeCell ref="Q1:Q2"/>
    <mergeCell ref="R1:R2"/>
    <mergeCell ref="S1:S2"/>
    <mergeCell ref="T1:T2"/>
    <mergeCell ref="U1:U2"/>
  </mergeCells>
  <pageMargins left="0.75" right="0.75" top="1" bottom="1" header="0.5" footer="0.5"/>
  <pageSetup paperSize="9" scale="58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T18"/>
  <sheetViews>
    <sheetView zoomScale="90" zoomScaleNormal="90" workbookViewId="0">
      <selection activeCell="AV25" sqref="AV25"/>
    </sheetView>
  </sheetViews>
  <sheetFormatPr defaultColWidth="9" defaultRowHeight="18.75"/>
  <cols>
    <col min="1" max="1" width="4.63333333333333" customWidth="1"/>
    <col min="2" max="2" width="15.975" style="336" customWidth="1"/>
    <col min="3" max="5" width="9" hidden="1" customWidth="1"/>
    <col min="6" max="6" width="5" hidden="1" customWidth="1"/>
    <col min="7" max="15" width="5.25" hidden="1" customWidth="1"/>
    <col min="16" max="16" width="5.96666666666667" hidden="1" customWidth="1"/>
    <col min="17" max="17" width="20.9666666666667" hidden="1" customWidth="1"/>
    <col min="18" max="19" width="7.25" hidden="1" customWidth="1"/>
    <col min="20" max="21" width="9" style="337" hidden="1" customWidth="1"/>
    <col min="23" max="29" width="7.88333333333333" style="338" customWidth="1"/>
    <col min="30" max="30" width="6.13333333333333" style="338" customWidth="1"/>
    <col min="31" max="35" width="7.88333333333333" style="338" customWidth="1"/>
    <col min="36" max="36" width="9" style="338"/>
    <col min="37" max="37" width="6.88333333333333" style="338" customWidth="1"/>
    <col min="38" max="38" width="6.525" style="338" customWidth="1"/>
    <col min="39" max="39" width="8.46666666666667" style="338" customWidth="1"/>
    <col min="40" max="41" width="6.88333333333333" style="338" customWidth="1"/>
    <col min="42" max="42" width="8.05" style="338" customWidth="1"/>
    <col min="43" max="43" width="9.25" style="338"/>
    <col min="44" max="44" width="9" style="338"/>
    <col min="45" max="45" width="24.3833333333333" style="339" customWidth="1"/>
  </cols>
  <sheetData>
    <row r="1" ht="41" customHeight="1" spans="1:45">
      <c r="A1" s="340" t="s">
        <v>0</v>
      </c>
      <c r="B1" s="341" t="s">
        <v>1</v>
      </c>
      <c r="C1" s="342" t="s">
        <v>272</v>
      </c>
      <c r="D1" s="342" t="s">
        <v>3</v>
      </c>
      <c r="E1" s="342" t="s">
        <v>273</v>
      </c>
      <c r="F1" s="343" t="s">
        <v>385</v>
      </c>
      <c r="G1" s="343" t="s">
        <v>40</v>
      </c>
      <c r="H1" s="343" t="s">
        <v>688</v>
      </c>
      <c r="I1" s="343" t="s">
        <v>7</v>
      </c>
      <c r="J1" s="343"/>
      <c r="K1" s="343" t="s">
        <v>689</v>
      </c>
      <c r="L1" s="343" t="s">
        <v>690</v>
      </c>
      <c r="M1" s="343" t="s">
        <v>691</v>
      </c>
      <c r="N1" s="343" t="s">
        <v>692</v>
      </c>
      <c r="O1" s="343" t="s">
        <v>693</v>
      </c>
      <c r="P1" s="343" t="s">
        <v>694</v>
      </c>
      <c r="Q1" s="363" t="s">
        <v>14</v>
      </c>
      <c r="R1" s="343" t="s">
        <v>15</v>
      </c>
      <c r="S1" s="343" t="s">
        <v>695</v>
      </c>
      <c r="T1" s="343" t="s">
        <v>17</v>
      </c>
      <c r="U1" s="364" t="s">
        <v>18</v>
      </c>
      <c r="V1" s="365" t="s">
        <v>2276</v>
      </c>
      <c r="W1" s="366"/>
      <c r="X1" s="366"/>
      <c r="Y1" s="366"/>
      <c r="Z1" s="366"/>
      <c r="AA1" s="366"/>
      <c r="AB1" s="366"/>
      <c r="AC1" s="366"/>
      <c r="AD1" s="366"/>
      <c r="AE1" s="366"/>
      <c r="AF1" s="366"/>
      <c r="AG1" s="366"/>
      <c r="AH1" s="366"/>
      <c r="AI1" s="366"/>
      <c r="AJ1" s="366"/>
      <c r="AK1" s="366"/>
      <c r="AL1" s="366"/>
      <c r="AM1" s="366"/>
      <c r="AN1" s="366"/>
      <c r="AO1" s="366"/>
      <c r="AP1" s="366"/>
      <c r="AQ1" s="366"/>
      <c r="AR1" s="366"/>
      <c r="AS1" s="365"/>
    </row>
    <row r="2" ht="43" customHeight="1" spans="1:46">
      <c r="A2" s="340"/>
      <c r="B2" s="341"/>
      <c r="C2" s="342"/>
      <c r="D2" s="342"/>
      <c r="E2" s="342"/>
      <c r="F2" s="343"/>
      <c r="G2" s="343"/>
      <c r="H2" s="343"/>
      <c r="I2" s="343" t="s">
        <v>327</v>
      </c>
      <c r="J2" s="343" t="s">
        <v>8</v>
      </c>
      <c r="K2" s="343"/>
      <c r="L2" s="343"/>
      <c r="M2" s="343"/>
      <c r="N2" s="343"/>
      <c r="O2" s="343"/>
      <c r="P2" s="343"/>
      <c r="Q2" s="363"/>
      <c r="R2" s="343"/>
      <c r="S2" s="343"/>
      <c r="T2" s="343"/>
      <c r="U2" s="364"/>
      <c r="V2" s="367" t="s">
        <v>22</v>
      </c>
      <c r="W2" s="368" t="s">
        <v>23</v>
      </c>
      <c r="X2" s="368" t="s">
        <v>24</v>
      </c>
      <c r="Y2" s="368" t="s">
        <v>25</v>
      </c>
      <c r="Z2" s="368" t="s">
        <v>26</v>
      </c>
      <c r="AA2" s="368" t="s">
        <v>27</v>
      </c>
      <c r="AB2" s="368" t="s">
        <v>28</v>
      </c>
      <c r="AC2" s="368" t="s">
        <v>29</v>
      </c>
      <c r="AD2" s="368" t="s">
        <v>30</v>
      </c>
      <c r="AE2" s="368" t="s">
        <v>278</v>
      </c>
      <c r="AF2" s="368" t="s">
        <v>33</v>
      </c>
      <c r="AG2" s="368" t="s">
        <v>34</v>
      </c>
      <c r="AH2" s="368" t="s">
        <v>35</v>
      </c>
      <c r="AI2" s="368" t="s">
        <v>36</v>
      </c>
      <c r="AJ2" s="368" t="s">
        <v>37</v>
      </c>
      <c r="AK2" s="368" t="s">
        <v>38</v>
      </c>
      <c r="AL2" s="368" t="s">
        <v>40</v>
      </c>
      <c r="AM2" s="368" t="s">
        <v>39</v>
      </c>
      <c r="AN2" s="368" t="s">
        <v>279</v>
      </c>
      <c r="AO2" s="368" t="s">
        <v>331</v>
      </c>
      <c r="AP2" s="368" t="s">
        <v>46</v>
      </c>
      <c r="AQ2" s="368" t="s">
        <v>47</v>
      </c>
      <c r="AR2" s="368" t="s">
        <v>48</v>
      </c>
      <c r="AS2" s="378" t="s">
        <v>49</v>
      </c>
      <c r="AT2" s="379"/>
    </row>
    <row r="3" ht="27" customHeight="1" spans="1:46">
      <c r="A3" s="344">
        <v>1</v>
      </c>
      <c r="B3" s="345" t="s">
        <v>2277</v>
      </c>
      <c r="C3" s="346" t="s">
        <v>702</v>
      </c>
      <c r="D3" s="347">
        <v>45495</v>
      </c>
      <c r="E3" s="348" t="s">
        <v>53</v>
      </c>
      <c r="F3" s="306">
        <v>31</v>
      </c>
      <c r="G3" s="310" t="s">
        <v>54</v>
      </c>
      <c r="H3" s="310" t="s">
        <v>54</v>
      </c>
      <c r="I3" s="310" t="s">
        <v>54</v>
      </c>
      <c r="J3" s="310" t="s">
        <v>54</v>
      </c>
      <c r="K3" s="310" t="s">
        <v>54</v>
      </c>
      <c r="L3" s="310" t="s">
        <v>54</v>
      </c>
      <c r="M3" s="310">
        <v>0</v>
      </c>
      <c r="N3" s="310">
        <v>0</v>
      </c>
      <c r="O3" s="310">
        <v>0</v>
      </c>
      <c r="P3" s="310">
        <v>0</v>
      </c>
      <c r="Q3" s="369" t="s">
        <v>54</v>
      </c>
      <c r="R3" s="369" t="s">
        <v>54</v>
      </c>
      <c r="S3" s="369" t="s">
        <v>54</v>
      </c>
      <c r="T3" s="369" t="s">
        <v>54</v>
      </c>
      <c r="U3" s="370"/>
      <c r="V3" s="367">
        <v>5000</v>
      </c>
      <c r="W3" s="371">
        <v>2500</v>
      </c>
      <c r="X3" s="371">
        <v>500</v>
      </c>
      <c r="Y3" s="371">
        <v>500</v>
      </c>
      <c r="Z3" s="371">
        <v>300</v>
      </c>
      <c r="AA3" s="371">
        <v>400</v>
      </c>
      <c r="AB3" s="371">
        <v>200</v>
      </c>
      <c r="AC3" s="371">
        <v>600</v>
      </c>
      <c r="AD3" s="368">
        <v>200</v>
      </c>
      <c r="AE3" s="377" t="str">
        <f t="shared" ref="AE3:AE8" si="0">L3</f>
        <v>/</v>
      </c>
      <c r="AF3" s="377">
        <v>400</v>
      </c>
      <c r="AG3" s="377">
        <v>0</v>
      </c>
      <c r="AH3" s="377">
        <v>0</v>
      </c>
      <c r="AI3" s="377">
        <v>0</v>
      </c>
      <c r="AJ3" s="377">
        <f t="shared" ref="AJ3:AJ8" si="1">SUM(W3:AI3)</f>
        <v>5600</v>
      </c>
      <c r="AK3" s="377" t="str">
        <f>I3</f>
        <v>/</v>
      </c>
      <c r="AL3" s="373">
        <v>0</v>
      </c>
      <c r="AM3" s="377">
        <v>0</v>
      </c>
      <c r="AN3" s="377">
        <v>0</v>
      </c>
      <c r="AO3" s="377">
        <v>549.9</v>
      </c>
      <c r="AP3" s="377">
        <f>SUM(AL3:AO3)</f>
        <v>549.9</v>
      </c>
      <c r="AQ3" s="377">
        <f>AJ3-AP3</f>
        <v>5050.1</v>
      </c>
      <c r="AR3" s="368"/>
      <c r="AS3" s="380">
        <v>200</v>
      </c>
      <c r="AT3" s="379" t="s">
        <v>2278</v>
      </c>
    </row>
    <row r="4" ht="24" customHeight="1" spans="1:46">
      <c r="A4" s="349">
        <f>ROW()-2</f>
        <v>2</v>
      </c>
      <c r="B4" s="350" t="s">
        <v>2279</v>
      </c>
      <c r="C4" s="351" t="s">
        <v>462</v>
      </c>
      <c r="D4" s="347">
        <v>45444</v>
      </c>
      <c r="E4" s="310" t="s">
        <v>53</v>
      </c>
      <c r="F4" s="310">
        <v>0</v>
      </c>
      <c r="G4" s="310" t="s">
        <v>54</v>
      </c>
      <c r="H4" s="352" t="s">
        <v>54</v>
      </c>
      <c r="I4" s="352" t="s">
        <v>54</v>
      </c>
      <c r="J4" s="352" t="s">
        <v>54</v>
      </c>
      <c r="K4" s="352" t="s">
        <v>54</v>
      </c>
      <c r="L4" s="352" t="s">
        <v>54</v>
      </c>
      <c r="M4" s="310">
        <v>0</v>
      </c>
      <c r="N4" s="310">
        <v>0</v>
      </c>
      <c r="O4" s="310">
        <v>0</v>
      </c>
      <c r="P4" s="310">
        <v>0</v>
      </c>
      <c r="Q4" s="372" t="s">
        <v>2280</v>
      </c>
      <c r="R4" s="310" t="s">
        <v>54</v>
      </c>
      <c r="S4" s="310" t="s">
        <v>54</v>
      </c>
      <c r="T4" s="310" t="s">
        <v>54</v>
      </c>
      <c r="U4" s="310"/>
      <c r="V4" s="367" t="s">
        <v>2281</v>
      </c>
      <c r="W4" s="122">
        <f>V4/30*F4</f>
        <v>0</v>
      </c>
      <c r="X4" s="373"/>
      <c r="Y4" s="373"/>
      <c r="Z4" s="373"/>
      <c r="AA4" s="373"/>
      <c r="AB4" s="373"/>
      <c r="AC4" s="373"/>
      <c r="AD4" s="373"/>
      <c r="AE4" s="377" t="str">
        <f t="shared" si="0"/>
        <v>/</v>
      </c>
      <c r="AF4" s="377" t="str">
        <f>T4</f>
        <v>/</v>
      </c>
      <c r="AG4" s="373">
        <v>0</v>
      </c>
      <c r="AH4" s="373">
        <v>0</v>
      </c>
      <c r="AI4" s="373">
        <v>0</v>
      </c>
      <c r="AJ4" s="377">
        <f t="shared" si="1"/>
        <v>0</v>
      </c>
      <c r="AK4" s="377" t="str">
        <f t="shared" ref="AK4:AK17" si="2">I4</f>
        <v>/</v>
      </c>
      <c r="AL4" s="373">
        <v>0</v>
      </c>
      <c r="AM4" s="377">
        <v>0</v>
      </c>
      <c r="AN4" s="373">
        <v>0</v>
      </c>
      <c r="AO4" s="373">
        <v>0</v>
      </c>
      <c r="AP4" s="377">
        <f t="shared" ref="AP4:AP17" si="3">SUM(AL4:AO4)</f>
        <v>0</v>
      </c>
      <c r="AQ4" s="377">
        <f t="shared" ref="AQ4:AQ17" si="4">AJ4-AP4</f>
        <v>0</v>
      </c>
      <c r="AR4" s="373"/>
      <c r="AS4" s="380">
        <v>0</v>
      </c>
      <c r="AT4" s="381" t="s">
        <v>2282</v>
      </c>
    </row>
    <row r="5" ht="24" customHeight="1" spans="1:46">
      <c r="A5" s="349">
        <f>ROW()-2</f>
        <v>3</v>
      </c>
      <c r="B5" s="350" t="s">
        <v>2283</v>
      </c>
      <c r="C5" s="351" t="s">
        <v>462</v>
      </c>
      <c r="D5" s="347">
        <v>45456</v>
      </c>
      <c r="E5" s="310" t="s">
        <v>53</v>
      </c>
      <c r="F5" s="310">
        <v>0</v>
      </c>
      <c r="G5" s="310" t="s">
        <v>54</v>
      </c>
      <c r="H5" s="352" t="s">
        <v>54</v>
      </c>
      <c r="I5" s="352" t="s">
        <v>54</v>
      </c>
      <c r="J5" s="352" t="s">
        <v>54</v>
      </c>
      <c r="K5" s="352" t="s">
        <v>54</v>
      </c>
      <c r="L5" s="352" t="s">
        <v>54</v>
      </c>
      <c r="M5" s="310">
        <v>0</v>
      </c>
      <c r="N5" s="310">
        <v>0</v>
      </c>
      <c r="O5" s="310">
        <v>0</v>
      </c>
      <c r="P5" s="310">
        <v>0</v>
      </c>
      <c r="Q5" s="372" t="s">
        <v>2280</v>
      </c>
      <c r="R5" s="310" t="s">
        <v>54</v>
      </c>
      <c r="S5" s="310" t="s">
        <v>54</v>
      </c>
      <c r="T5" s="310" t="s">
        <v>54</v>
      </c>
      <c r="U5" s="310"/>
      <c r="V5" s="367" t="s">
        <v>2281</v>
      </c>
      <c r="W5" s="122">
        <f t="shared" ref="W5:W17" si="5">V5/30*F5</f>
        <v>0</v>
      </c>
      <c r="X5" s="373"/>
      <c r="Y5" s="373"/>
      <c r="Z5" s="373"/>
      <c r="AA5" s="373"/>
      <c r="AB5" s="373"/>
      <c r="AC5" s="373"/>
      <c r="AD5" s="373"/>
      <c r="AE5" s="377" t="str">
        <f t="shared" si="0"/>
        <v>/</v>
      </c>
      <c r="AF5" s="377" t="str">
        <f>T5</f>
        <v>/</v>
      </c>
      <c r="AG5" s="377">
        <v>0</v>
      </c>
      <c r="AH5" s="377">
        <v>0</v>
      </c>
      <c r="AI5" s="377">
        <v>0</v>
      </c>
      <c r="AJ5" s="377">
        <f t="shared" si="1"/>
        <v>0</v>
      </c>
      <c r="AK5" s="377" t="str">
        <f t="shared" si="2"/>
        <v>/</v>
      </c>
      <c r="AL5" s="373">
        <v>0</v>
      </c>
      <c r="AM5" s="377">
        <v>0</v>
      </c>
      <c r="AN5" s="377">
        <v>0</v>
      </c>
      <c r="AO5" s="377">
        <v>0</v>
      </c>
      <c r="AP5" s="377">
        <f t="shared" si="3"/>
        <v>0</v>
      </c>
      <c r="AQ5" s="377">
        <f t="shared" si="4"/>
        <v>0</v>
      </c>
      <c r="AR5" s="373"/>
      <c r="AS5" s="380">
        <v>0</v>
      </c>
      <c r="AT5" s="381"/>
    </row>
    <row r="6" ht="24" customHeight="1" spans="1:46">
      <c r="A6" s="349">
        <f>ROW()-2</f>
        <v>4</v>
      </c>
      <c r="B6" s="350" t="s">
        <v>2284</v>
      </c>
      <c r="C6" s="351" t="s">
        <v>462</v>
      </c>
      <c r="D6" s="347">
        <v>45456</v>
      </c>
      <c r="E6" s="310" t="s">
        <v>53</v>
      </c>
      <c r="F6" s="310">
        <v>0</v>
      </c>
      <c r="G6" s="310" t="s">
        <v>54</v>
      </c>
      <c r="H6" s="352" t="s">
        <v>54</v>
      </c>
      <c r="I6" s="352" t="s">
        <v>54</v>
      </c>
      <c r="J6" s="352" t="s">
        <v>54</v>
      </c>
      <c r="K6" s="352" t="s">
        <v>54</v>
      </c>
      <c r="L6" s="352" t="s">
        <v>54</v>
      </c>
      <c r="M6" s="310">
        <v>0</v>
      </c>
      <c r="N6" s="310">
        <v>0</v>
      </c>
      <c r="O6" s="310">
        <v>0</v>
      </c>
      <c r="P6" s="310">
        <v>0</v>
      </c>
      <c r="Q6" s="372" t="s">
        <v>2280</v>
      </c>
      <c r="R6" s="310" t="s">
        <v>54</v>
      </c>
      <c r="S6" s="310" t="s">
        <v>54</v>
      </c>
      <c r="T6" s="310" t="s">
        <v>54</v>
      </c>
      <c r="U6" s="310"/>
      <c r="V6" s="367" t="s">
        <v>2281</v>
      </c>
      <c r="W6" s="122">
        <f t="shared" si="5"/>
        <v>0</v>
      </c>
      <c r="X6" s="373"/>
      <c r="Y6" s="373"/>
      <c r="Z6" s="373"/>
      <c r="AA6" s="373"/>
      <c r="AB6" s="373"/>
      <c r="AC6" s="373"/>
      <c r="AD6" s="373"/>
      <c r="AE6" s="377" t="str">
        <f t="shared" si="0"/>
        <v>/</v>
      </c>
      <c r="AF6" s="377" t="str">
        <f>T6</f>
        <v>/</v>
      </c>
      <c r="AG6" s="373">
        <v>0</v>
      </c>
      <c r="AH6" s="373">
        <v>0</v>
      </c>
      <c r="AI6" s="373">
        <v>0</v>
      </c>
      <c r="AJ6" s="377">
        <f t="shared" si="1"/>
        <v>0</v>
      </c>
      <c r="AK6" s="377" t="str">
        <f t="shared" si="2"/>
        <v>/</v>
      </c>
      <c r="AL6" s="373">
        <v>0</v>
      </c>
      <c r="AM6" s="377">
        <v>0</v>
      </c>
      <c r="AN6" s="373">
        <v>0</v>
      </c>
      <c r="AO6" s="373">
        <v>0</v>
      </c>
      <c r="AP6" s="377">
        <f t="shared" si="3"/>
        <v>0</v>
      </c>
      <c r="AQ6" s="377">
        <f t="shared" si="4"/>
        <v>0</v>
      </c>
      <c r="AR6" s="373"/>
      <c r="AS6" s="380">
        <v>0</v>
      </c>
      <c r="AT6" s="381"/>
    </row>
    <row r="7" ht="24" customHeight="1" spans="1:46">
      <c r="A7" s="349">
        <f>ROW()-2</f>
        <v>5</v>
      </c>
      <c r="B7" s="350" t="s">
        <v>2285</v>
      </c>
      <c r="C7" s="351" t="s">
        <v>2286</v>
      </c>
      <c r="D7" s="347">
        <v>45466</v>
      </c>
      <c r="E7" s="310" t="s">
        <v>53</v>
      </c>
      <c r="F7" s="310">
        <v>0</v>
      </c>
      <c r="G7" s="310" t="s">
        <v>54</v>
      </c>
      <c r="H7" s="352" t="s">
        <v>54</v>
      </c>
      <c r="I7" s="352" t="s">
        <v>54</v>
      </c>
      <c r="J7" s="352" t="s">
        <v>54</v>
      </c>
      <c r="K7" s="352" t="s">
        <v>54</v>
      </c>
      <c r="L7" s="352" t="s">
        <v>54</v>
      </c>
      <c r="M7" s="310">
        <v>0</v>
      </c>
      <c r="N7" s="310">
        <v>0</v>
      </c>
      <c r="O7" s="310">
        <v>0</v>
      </c>
      <c r="P7" s="310">
        <v>0</v>
      </c>
      <c r="Q7" s="372" t="s">
        <v>2280</v>
      </c>
      <c r="R7" s="310" t="s">
        <v>54</v>
      </c>
      <c r="S7" s="310" t="s">
        <v>54</v>
      </c>
      <c r="T7" s="310" t="s">
        <v>54</v>
      </c>
      <c r="U7" s="310"/>
      <c r="V7" s="374" t="s">
        <v>2287</v>
      </c>
      <c r="W7" s="122">
        <f t="shared" si="5"/>
        <v>0</v>
      </c>
      <c r="X7" s="373"/>
      <c r="Y7" s="373"/>
      <c r="Z7" s="373"/>
      <c r="AA7" s="373"/>
      <c r="AB7" s="373"/>
      <c r="AC7" s="373"/>
      <c r="AD7" s="373"/>
      <c r="AE7" s="377" t="str">
        <f t="shared" si="0"/>
        <v>/</v>
      </c>
      <c r="AF7" s="377" t="str">
        <f>T7</f>
        <v>/</v>
      </c>
      <c r="AG7" s="377">
        <v>0</v>
      </c>
      <c r="AH7" s="377">
        <v>0</v>
      </c>
      <c r="AI7" s="377">
        <v>0</v>
      </c>
      <c r="AJ7" s="377">
        <f t="shared" si="1"/>
        <v>0</v>
      </c>
      <c r="AK7" s="377" t="str">
        <f t="shared" si="2"/>
        <v>/</v>
      </c>
      <c r="AL7" s="373">
        <v>0</v>
      </c>
      <c r="AM7" s="377">
        <v>0</v>
      </c>
      <c r="AN7" s="377">
        <v>0</v>
      </c>
      <c r="AO7" s="377">
        <v>0</v>
      </c>
      <c r="AP7" s="377">
        <f t="shared" si="3"/>
        <v>0</v>
      </c>
      <c r="AQ7" s="377">
        <f t="shared" si="4"/>
        <v>0</v>
      </c>
      <c r="AR7" s="373"/>
      <c r="AS7" s="380">
        <v>0</v>
      </c>
      <c r="AT7" s="381"/>
    </row>
    <row r="8" ht="24" customHeight="1" spans="1:46">
      <c r="A8" s="349">
        <f>ROW()-2</f>
        <v>6</v>
      </c>
      <c r="B8" s="350" t="s">
        <v>2288</v>
      </c>
      <c r="C8" s="351" t="s">
        <v>1403</v>
      </c>
      <c r="D8" s="347">
        <v>45464</v>
      </c>
      <c r="E8" s="310" t="s">
        <v>53</v>
      </c>
      <c r="F8" s="310">
        <v>0</v>
      </c>
      <c r="G8" s="310" t="s">
        <v>54</v>
      </c>
      <c r="H8" s="352" t="s">
        <v>54</v>
      </c>
      <c r="I8" s="352" t="s">
        <v>54</v>
      </c>
      <c r="J8" s="352" t="s">
        <v>54</v>
      </c>
      <c r="K8" s="352" t="s">
        <v>54</v>
      </c>
      <c r="L8" s="352" t="s">
        <v>54</v>
      </c>
      <c r="M8" s="310">
        <v>0</v>
      </c>
      <c r="N8" s="310">
        <v>0</v>
      </c>
      <c r="O8" s="310">
        <v>0</v>
      </c>
      <c r="P8" s="310">
        <v>0</v>
      </c>
      <c r="Q8" s="372" t="s">
        <v>2280</v>
      </c>
      <c r="R8" s="310" t="s">
        <v>54</v>
      </c>
      <c r="S8" s="310" t="s">
        <v>54</v>
      </c>
      <c r="T8" s="310" t="s">
        <v>54</v>
      </c>
      <c r="U8" s="310"/>
      <c r="V8" s="374" t="s">
        <v>2289</v>
      </c>
      <c r="W8" s="122">
        <f t="shared" si="5"/>
        <v>0</v>
      </c>
      <c r="X8" s="373"/>
      <c r="Y8" s="373"/>
      <c r="Z8" s="373"/>
      <c r="AA8" s="373"/>
      <c r="AB8" s="373"/>
      <c r="AC8" s="373"/>
      <c r="AD8" s="373"/>
      <c r="AE8" s="377" t="str">
        <f t="shared" si="0"/>
        <v>/</v>
      </c>
      <c r="AF8" s="377" t="str">
        <f>T8</f>
        <v>/</v>
      </c>
      <c r="AG8" s="373">
        <v>0</v>
      </c>
      <c r="AH8" s="373">
        <v>0</v>
      </c>
      <c r="AI8" s="373">
        <v>0</v>
      </c>
      <c r="AJ8" s="377">
        <f t="shared" si="1"/>
        <v>0</v>
      </c>
      <c r="AK8" s="377" t="str">
        <f t="shared" si="2"/>
        <v>/</v>
      </c>
      <c r="AL8" s="373">
        <v>0</v>
      </c>
      <c r="AM8" s="377">
        <v>0</v>
      </c>
      <c r="AN8" s="373">
        <v>0</v>
      </c>
      <c r="AO8" s="373">
        <v>0</v>
      </c>
      <c r="AP8" s="377">
        <f t="shared" si="3"/>
        <v>0</v>
      </c>
      <c r="AQ8" s="377">
        <f t="shared" si="4"/>
        <v>0</v>
      </c>
      <c r="AR8" s="373"/>
      <c r="AS8" s="380">
        <v>0</v>
      </c>
      <c r="AT8" s="381"/>
    </row>
    <row r="9" ht="24" customHeight="1" spans="1:46">
      <c r="A9" s="349">
        <f t="shared" ref="A9:A17" si="6">ROW()-2</f>
        <v>7</v>
      </c>
      <c r="B9" s="350" t="s">
        <v>2290</v>
      </c>
      <c r="C9" s="351" t="s">
        <v>462</v>
      </c>
      <c r="D9" s="347">
        <v>45464</v>
      </c>
      <c r="E9" s="310" t="s">
        <v>53</v>
      </c>
      <c r="F9" s="310">
        <v>0</v>
      </c>
      <c r="G9" s="310" t="s">
        <v>54</v>
      </c>
      <c r="H9" s="352" t="s">
        <v>54</v>
      </c>
      <c r="I9" s="352" t="s">
        <v>54</v>
      </c>
      <c r="J9" s="352" t="s">
        <v>54</v>
      </c>
      <c r="K9" s="352" t="s">
        <v>54</v>
      </c>
      <c r="L9" s="352" t="s">
        <v>54</v>
      </c>
      <c r="M9" s="310">
        <v>0</v>
      </c>
      <c r="N9" s="310">
        <v>0</v>
      </c>
      <c r="O9" s="310">
        <v>0</v>
      </c>
      <c r="P9" s="310">
        <v>0</v>
      </c>
      <c r="Q9" s="372" t="s">
        <v>2280</v>
      </c>
      <c r="R9" s="310" t="s">
        <v>54</v>
      </c>
      <c r="S9" s="310" t="s">
        <v>54</v>
      </c>
      <c r="T9" s="310" t="s">
        <v>54</v>
      </c>
      <c r="U9" s="310"/>
      <c r="V9" s="367" t="s">
        <v>2281</v>
      </c>
      <c r="W9" s="122">
        <f t="shared" si="5"/>
        <v>0</v>
      </c>
      <c r="X9" s="373"/>
      <c r="Y9" s="373"/>
      <c r="Z9" s="373"/>
      <c r="AA9" s="373"/>
      <c r="AB9" s="373"/>
      <c r="AC9" s="373"/>
      <c r="AD9" s="373"/>
      <c r="AE9" s="377" t="str">
        <f t="shared" ref="AE9:AE17" si="7">L9</f>
        <v>/</v>
      </c>
      <c r="AF9" s="377" t="str">
        <f t="shared" ref="AF9:AF17" si="8">T9</f>
        <v>/</v>
      </c>
      <c r="AG9" s="373">
        <v>0</v>
      </c>
      <c r="AH9" s="373">
        <v>0</v>
      </c>
      <c r="AI9" s="373">
        <v>0</v>
      </c>
      <c r="AJ9" s="377">
        <f t="shared" ref="AJ9:AJ17" si="9">SUM(W9:AI9)</f>
        <v>0</v>
      </c>
      <c r="AK9" s="377" t="str">
        <f t="shared" si="2"/>
        <v>/</v>
      </c>
      <c r="AL9" s="373">
        <v>0</v>
      </c>
      <c r="AM9" s="377">
        <v>0</v>
      </c>
      <c r="AN9" s="373">
        <v>0</v>
      </c>
      <c r="AO9" s="373">
        <v>0</v>
      </c>
      <c r="AP9" s="377">
        <f t="shared" si="3"/>
        <v>0</v>
      </c>
      <c r="AQ9" s="377">
        <f t="shared" si="4"/>
        <v>0</v>
      </c>
      <c r="AR9" s="373"/>
      <c r="AS9" s="380">
        <v>0</v>
      </c>
      <c r="AT9" s="381"/>
    </row>
    <row r="10" ht="24" customHeight="1" spans="1:46">
      <c r="A10" s="349">
        <f t="shared" si="6"/>
        <v>8</v>
      </c>
      <c r="B10" s="350" t="s">
        <v>2291</v>
      </c>
      <c r="C10" s="351" t="s">
        <v>462</v>
      </c>
      <c r="D10" s="347">
        <v>45463</v>
      </c>
      <c r="E10" s="310" t="s">
        <v>53</v>
      </c>
      <c r="F10" s="310">
        <v>0</v>
      </c>
      <c r="G10" s="310" t="s">
        <v>54</v>
      </c>
      <c r="H10" s="352" t="s">
        <v>54</v>
      </c>
      <c r="I10" s="352" t="s">
        <v>54</v>
      </c>
      <c r="J10" s="352" t="s">
        <v>54</v>
      </c>
      <c r="K10" s="352" t="s">
        <v>54</v>
      </c>
      <c r="L10" s="352" t="s">
        <v>54</v>
      </c>
      <c r="M10" s="310">
        <v>0</v>
      </c>
      <c r="N10" s="310">
        <v>0</v>
      </c>
      <c r="O10" s="310">
        <v>0</v>
      </c>
      <c r="P10" s="310">
        <v>0</v>
      </c>
      <c r="Q10" s="372" t="s">
        <v>2280</v>
      </c>
      <c r="R10" s="310" t="s">
        <v>54</v>
      </c>
      <c r="S10" s="310" t="s">
        <v>54</v>
      </c>
      <c r="T10" s="310" t="s">
        <v>54</v>
      </c>
      <c r="U10" s="310"/>
      <c r="V10" s="367">
        <v>2800</v>
      </c>
      <c r="W10" s="122">
        <f t="shared" si="5"/>
        <v>0</v>
      </c>
      <c r="X10" s="373"/>
      <c r="Y10" s="373"/>
      <c r="Z10" s="373"/>
      <c r="AA10" s="373"/>
      <c r="AB10" s="373"/>
      <c r="AC10" s="373"/>
      <c r="AD10" s="373"/>
      <c r="AE10" s="377" t="str">
        <f t="shared" si="7"/>
        <v>/</v>
      </c>
      <c r="AF10" s="377" t="str">
        <f t="shared" si="8"/>
        <v>/</v>
      </c>
      <c r="AG10" s="377">
        <v>0</v>
      </c>
      <c r="AH10" s="377">
        <v>0</v>
      </c>
      <c r="AI10" s="377">
        <v>0</v>
      </c>
      <c r="AJ10" s="377">
        <f t="shared" si="9"/>
        <v>0</v>
      </c>
      <c r="AK10" s="377" t="str">
        <f t="shared" si="2"/>
        <v>/</v>
      </c>
      <c r="AL10" s="373">
        <v>0</v>
      </c>
      <c r="AM10" s="377">
        <v>0</v>
      </c>
      <c r="AN10" s="377">
        <v>0</v>
      </c>
      <c r="AO10" s="377">
        <v>0</v>
      </c>
      <c r="AP10" s="377">
        <f t="shared" si="3"/>
        <v>0</v>
      </c>
      <c r="AQ10" s="377">
        <f t="shared" si="4"/>
        <v>0</v>
      </c>
      <c r="AR10" s="373"/>
      <c r="AS10" s="380">
        <v>0</v>
      </c>
      <c r="AT10" s="381"/>
    </row>
    <row r="11" ht="24" customHeight="1" spans="1:46">
      <c r="A11" s="349">
        <f t="shared" si="6"/>
        <v>9</v>
      </c>
      <c r="B11" s="350" t="s">
        <v>2292</v>
      </c>
      <c r="C11" s="351" t="s">
        <v>462</v>
      </c>
      <c r="D11" s="347">
        <v>45466</v>
      </c>
      <c r="E11" s="310" t="s">
        <v>53</v>
      </c>
      <c r="F11" s="310">
        <v>0</v>
      </c>
      <c r="G11" s="310" t="s">
        <v>54</v>
      </c>
      <c r="H11" s="352" t="s">
        <v>54</v>
      </c>
      <c r="I11" s="352" t="s">
        <v>54</v>
      </c>
      <c r="J11" s="352" t="s">
        <v>54</v>
      </c>
      <c r="K11" s="352" t="s">
        <v>54</v>
      </c>
      <c r="L11" s="352" t="s">
        <v>54</v>
      </c>
      <c r="M11" s="310">
        <v>0</v>
      </c>
      <c r="N11" s="310">
        <v>0</v>
      </c>
      <c r="O11" s="310">
        <v>0</v>
      </c>
      <c r="P11" s="310">
        <v>0</v>
      </c>
      <c r="Q11" s="372" t="s">
        <v>2280</v>
      </c>
      <c r="R11" s="310" t="s">
        <v>54</v>
      </c>
      <c r="S11" s="310" t="s">
        <v>54</v>
      </c>
      <c r="T11" s="310" t="s">
        <v>54</v>
      </c>
      <c r="U11" s="310"/>
      <c r="V11" s="367">
        <v>2800</v>
      </c>
      <c r="W11" s="122">
        <f t="shared" si="5"/>
        <v>0</v>
      </c>
      <c r="X11" s="373"/>
      <c r="Y11" s="373"/>
      <c r="Z11" s="373"/>
      <c r="AA11" s="373"/>
      <c r="AB11" s="373"/>
      <c r="AC11" s="373"/>
      <c r="AD11" s="373"/>
      <c r="AE11" s="377" t="str">
        <f t="shared" si="7"/>
        <v>/</v>
      </c>
      <c r="AF11" s="377" t="str">
        <f t="shared" si="8"/>
        <v>/</v>
      </c>
      <c r="AG11" s="377">
        <v>0</v>
      </c>
      <c r="AH11" s="377">
        <v>0</v>
      </c>
      <c r="AI11" s="377">
        <v>0</v>
      </c>
      <c r="AJ11" s="377">
        <f t="shared" si="9"/>
        <v>0</v>
      </c>
      <c r="AK11" s="377" t="str">
        <f t="shared" si="2"/>
        <v>/</v>
      </c>
      <c r="AL11" s="373">
        <v>0</v>
      </c>
      <c r="AM11" s="377">
        <v>0</v>
      </c>
      <c r="AN11" s="377">
        <v>0</v>
      </c>
      <c r="AO11" s="377">
        <v>0</v>
      </c>
      <c r="AP11" s="377">
        <f t="shared" si="3"/>
        <v>0</v>
      </c>
      <c r="AQ11" s="377">
        <f t="shared" si="4"/>
        <v>0</v>
      </c>
      <c r="AR11" s="373"/>
      <c r="AS11" s="380">
        <v>0</v>
      </c>
      <c r="AT11" s="381"/>
    </row>
    <row r="12" ht="24" customHeight="1" spans="1:46">
      <c r="A12" s="349">
        <f t="shared" si="6"/>
        <v>10</v>
      </c>
      <c r="B12" s="350" t="s">
        <v>2293</v>
      </c>
      <c r="C12" s="351" t="s">
        <v>2286</v>
      </c>
      <c r="D12" s="347">
        <v>45467</v>
      </c>
      <c r="E12" s="310" t="s">
        <v>53</v>
      </c>
      <c r="F12" s="310">
        <v>0</v>
      </c>
      <c r="G12" s="310" t="s">
        <v>54</v>
      </c>
      <c r="H12" s="352" t="s">
        <v>54</v>
      </c>
      <c r="I12" s="352" t="s">
        <v>54</v>
      </c>
      <c r="J12" s="352" t="s">
        <v>54</v>
      </c>
      <c r="K12" s="352" t="s">
        <v>54</v>
      </c>
      <c r="L12" s="352" t="s">
        <v>54</v>
      </c>
      <c r="M12" s="310">
        <v>0</v>
      </c>
      <c r="N12" s="310">
        <v>0</v>
      </c>
      <c r="O12" s="310">
        <v>0</v>
      </c>
      <c r="P12" s="310">
        <v>0</v>
      </c>
      <c r="Q12" s="372" t="s">
        <v>2280</v>
      </c>
      <c r="R12" s="310" t="s">
        <v>54</v>
      </c>
      <c r="S12" s="310" t="s">
        <v>54</v>
      </c>
      <c r="T12" s="310" t="s">
        <v>54</v>
      </c>
      <c r="U12" s="310"/>
      <c r="V12" s="374" t="s">
        <v>2287</v>
      </c>
      <c r="W12" s="122">
        <f t="shared" si="5"/>
        <v>0</v>
      </c>
      <c r="X12" s="373"/>
      <c r="Y12" s="373"/>
      <c r="Z12" s="373"/>
      <c r="AA12" s="373"/>
      <c r="AB12" s="373"/>
      <c r="AC12" s="373"/>
      <c r="AD12" s="373"/>
      <c r="AE12" s="377" t="str">
        <f t="shared" si="7"/>
        <v>/</v>
      </c>
      <c r="AF12" s="377" t="str">
        <f t="shared" si="8"/>
        <v>/</v>
      </c>
      <c r="AG12" s="373">
        <v>0</v>
      </c>
      <c r="AH12" s="373">
        <v>0</v>
      </c>
      <c r="AI12" s="373">
        <v>0</v>
      </c>
      <c r="AJ12" s="377">
        <f t="shared" si="9"/>
        <v>0</v>
      </c>
      <c r="AK12" s="377" t="str">
        <f t="shared" si="2"/>
        <v>/</v>
      </c>
      <c r="AL12" s="373">
        <v>0</v>
      </c>
      <c r="AM12" s="377">
        <v>0</v>
      </c>
      <c r="AN12" s="373">
        <v>0</v>
      </c>
      <c r="AO12" s="373">
        <v>0</v>
      </c>
      <c r="AP12" s="377">
        <f t="shared" si="3"/>
        <v>0</v>
      </c>
      <c r="AQ12" s="377">
        <f t="shared" si="4"/>
        <v>0</v>
      </c>
      <c r="AR12" s="373"/>
      <c r="AS12" s="380">
        <v>0</v>
      </c>
      <c r="AT12" s="381"/>
    </row>
    <row r="13" ht="24" customHeight="1" spans="1:46">
      <c r="A13" s="349">
        <f t="shared" si="6"/>
        <v>11</v>
      </c>
      <c r="B13" s="350" t="s">
        <v>2294</v>
      </c>
      <c r="C13" s="351" t="s">
        <v>378</v>
      </c>
      <c r="D13" s="347">
        <v>45468</v>
      </c>
      <c r="E13" s="310" t="s">
        <v>53</v>
      </c>
      <c r="F13" s="310">
        <v>0</v>
      </c>
      <c r="G13" s="310" t="s">
        <v>54</v>
      </c>
      <c r="H13" s="352" t="s">
        <v>54</v>
      </c>
      <c r="I13" s="352" t="s">
        <v>54</v>
      </c>
      <c r="J13" s="352" t="s">
        <v>54</v>
      </c>
      <c r="K13" s="352" t="s">
        <v>54</v>
      </c>
      <c r="L13" s="352" t="s">
        <v>54</v>
      </c>
      <c r="M13" s="310">
        <v>0</v>
      </c>
      <c r="N13" s="310">
        <v>0</v>
      </c>
      <c r="O13" s="310">
        <v>0</v>
      </c>
      <c r="P13" s="310">
        <v>0</v>
      </c>
      <c r="Q13" s="372" t="s">
        <v>2280</v>
      </c>
      <c r="R13" s="310" t="s">
        <v>54</v>
      </c>
      <c r="S13" s="310" t="s">
        <v>54</v>
      </c>
      <c r="T13" s="310" t="s">
        <v>54</v>
      </c>
      <c r="U13" s="310"/>
      <c r="V13" s="374" t="s">
        <v>2287</v>
      </c>
      <c r="W13" s="122">
        <f t="shared" si="5"/>
        <v>0</v>
      </c>
      <c r="X13" s="373"/>
      <c r="Y13" s="373"/>
      <c r="Z13" s="373"/>
      <c r="AA13" s="373"/>
      <c r="AB13" s="373"/>
      <c r="AC13" s="373"/>
      <c r="AD13" s="373"/>
      <c r="AE13" s="377" t="str">
        <f t="shared" si="7"/>
        <v>/</v>
      </c>
      <c r="AF13" s="377" t="str">
        <f t="shared" si="8"/>
        <v>/</v>
      </c>
      <c r="AG13" s="373">
        <v>0</v>
      </c>
      <c r="AH13" s="373">
        <v>0</v>
      </c>
      <c r="AI13" s="373">
        <v>0</v>
      </c>
      <c r="AJ13" s="377">
        <f t="shared" si="9"/>
        <v>0</v>
      </c>
      <c r="AK13" s="377" t="str">
        <f t="shared" si="2"/>
        <v>/</v>
      </c>
      <c r="AL13" s="373">
        <v>0</v>
      </c>
      <c r="AM13" s="377">
        <v>0</v>
      </c>
      <c r="AN13" s="373">
        <v>0</v>
      </c>
      <c r="AO13" s="373">
        <v>0</v>
      </c>
      <c r="AP13" s="377">
        <f t="shared" si="3"/>
        <v>0</v>
      </c>
      <c r="AQ13" s="377">
        <f t="shared" si="4"/>
        <v>0</v>
      </c>
      <c r="AR13" s="373"/>
      <c r="AS13" s="380">
        <v>0</v>
      </c>
      <c r="AT13" s="381"/>
    </row>
    <row r="14" ht="24" customHeight="1" spans="1:46">
      <c r="A14" s="349">
        <f t="shared" si="6"/>
        <v>12</v>
      </c>
      <c r="B14" s="350" t="s">
        <v>2295</v>
      </c>
      <c r="C14" s="351" t="s">
        <v>462</v>
      </c>
      <c r="D14" s="347">
        <v>45465</v>
      </c>
      <c r="E14" s="310" t="s">
        <v>53</v>
      </c>
      <c r="F14" s="310">
        <v>0</v>
      </c>
      <c r="G14" s="310" t="s">
        <v>54</v>
      </c>
      <c r="H14" s="352" t="s">
        <v>54</v>
      </c>
      <c r="I14" s="352" t="s">
        <v>54</v>
      </c>
      <c r="J14" s="352" t="s">
        <v>54</v>
      </c>
      <c r="K14" s="352" t="s">
        <v>54</v>
      </c>
      <c r="L14" s="352" t="s">
        <v>54</v>
      </c>
      <c r="M14" s="310">
        <v>0</v>
      </c>
      <c r="N14" s="310">
        <v>0</v>
      </c>
      <c r="O14" s="310">
        <v>0</v>
      </c>
      <c r="P14" s="310">
        <v>0</v>
      </c>
      <c r="Q14" s="372" t="s">
        <v>2280</v>
      </c>
      <c r="R14" s="310" t="s">
        <v>54</v>
      </c>
      <c r="S14" s="310" t="s">
        <v>54</v>
      </c>
      <c r="T14" s="310" t="s">
        <v>54</v>
      </c>
      <c r="U14" s="310"/>
      <c r="V14" s="367" t="s">
        <v>2281</v>
      </c>
      <c r="W14" s="122">
        <f t="shared" si="5"/>
        <v>0</v>
      </c>
      <c r="X14" s="373"/>
      <c r="Y14" s="373"/>
      <c r="Z14" s="373"/>
      <c r="AA14" s="373"/>
      <c r="AB14" s="373"/>
      <c r="AC14" s="373"/>
      <c r="AD14" s="373"/>
      <c r="AE14" s="377" t="str">
        <f t="shared" si="7"/>
        <v>/</v>
      </c>
      <c r="AF14" s="377" t="str">
        <f t="shared" si="8"/>
        <v>/</v>
      </c>
      <c r="AG14" s="373">
        <v>0</v>
      </c>
      <c r="AH14" s="373">
        <v>0</v>
      </c>
      <c r="AI14" s="373">
        <v>0</v>
      </c>
      <c r="AJ14" s="377">
        <f t="shared" si="9"/>
        <v>0</v>
      </c>
      <c r="AK14" s="377" t="str">
        <f t="shared" si="2"/>
        <v>/</v>
      </c>
      <c r="AL14" s="373">
        <v>0</v>
      </c>
      <c r="AM14" s="377">
        <v>0</v>
      </c>
      <c r="AN14" s="373">
        <v>0</v>
      </c>
      <c r="AO14" s="373">
        <v>0</v>
      </c>
      <c r="AP14" s="377">
        <f t="shared" si="3"/>
        <v>0</v>
      </c>
      <c r="AQ14" s="377">
        <f t="shared" si="4"/>
        <v>0</v>
      </c>
      <c r="AR14" s="373"/>
      <c r="AS14" s="380">
        <v>0</v>
      </c>
      <c r="AT14" s="381"/>
    </row>
    <row r="15" ht="24" customHeight="1" spans="1:46">
      <c r="A15" s="349">
        <f t="shared" si="6"/>
        <v>13</v>
      </c>
      <c r="B15" s="350" t="s">
        <v>2296</v>
      </c>
      <c r="C15" s="353" t="s">
        <v>462</v>
      </c>
      <c r="D15" s="354">
        <v>45468</v>
      </c>
      <c r="E15" s="355" t="s">
        <v>53</v>
      </c>
      <c r="F15" s="355">
        <v>0</v>
      </c>
      <c r="G15" s="355" t="s">
        <v>54</v>
      </c>
      <c r="H15" s="356" t="s">
        <v>54</v>
      </c>
      <c r="I15" s="356" t="s">
        <v>54</v>
      </c>
      <c r="J15" s="356" t="s">
        <v>54</v>
      </c>
      <c r="K15" s="356" t="s">
        <v>54</v>
      </c>
      <c r="L15" s="356" t="s">
        <v>54</v>
      </c>
      <c r="M15" s="355">
        <v>0</v>
      </c>
      <c r="N15" s="355">
        <v>0</v>
      </c>
      <c r="O15" s="355">
        <v>0</v>
      </c>
      <c r="P15" s="355">
        <v>0</v>
      </c>
      <c r="Q15" s="372" t="s">
        <v>2280</v>
      </c>
      <c r="R15" s="355" t="s">
        <v>54</v>
      </c>
      <c r="S15" s="355" t="s">
        <v>54</v>
      </c>
      <c r="T15" s="355" t="s">
        <v>54</v>
      </c>
      <c r="U15" s="355"/>
      <c r="V15" s="367" t="s">
        <v>2281</v>
      </c>
      <c r="W15" s="122">
        <f t="shared" si="5"/>
        <v>0</v>
      </c>
      <c r="X15" s="373"/>
      <c r="Y15" s="373"/>
      <c r="Z15" s="373"/>
      <c r="AA15" s="373"/>
      <c r="AB15" s="373"/>
      <c r="AC15" s="373"/>
      <c r="AD15" s="373"/>
      <c r="AE15" s="377" t="str">
        <f t="shared" si="7"/>
        <v>/</v>
      </c>
      <c r="AF15" s="377" t="str">
        <f t="shared" si="8"/>
        <v>/</v>
      </c>
      <c r="AG15" s="373">
        <v>0</v>
      </c>
      <c r="AH15" s="373">
        <v>0</v>
      </c>
      <c r="AI15" s="373">
        <v>0</v>
      </c>
      <c r="AJ15" s="377">
        <f t="shared" si="9"/>
        <v>0</v>
      </c>
      <c r="AK15" s="377" t="str">
        <f t="shared" si="2"/>
        <v>/</v>
      </c>
      <c r="AL15" s="373">
        <v>0</v>
      </c>
      <c r="AM15" s="377">
        <v>0</v>
      </c>
      <c r="AN15" s="373">
        <v>0</v>
      </c>
      <c r="AO15" s="373">
        <v>0</v>
      </c>
      <c r="AP15" s="377">
        <f t="shared" si="3"/>
        <v>0</v>
      </c>
      <c r="AQ15" s="377">
        <f t="shared" si="4"/>
        <v>0</v>
      </c>
      <c r="AR15" s="373"/>
      <c r="AS15" s="380">
        <v>0</v>
      </c>
      <c r="AT15" s="381"/>
    </row>
    <row r="16" ht="24" customHeight="1" spans="1:46">
      <c r="A16" s="349">
        <f t="shared" si="6"/>
        <v>14</v>
      </c>
      <c r="B16" s="357" t="s">
        <v>2297</v>
      </c>
      <c r="C16" s="351" t="s">
        <v>2286</v>
      </c>
      <c r="D16" s="347">
        <v>45485</v>
      </c>
      <c r="E16" s="358" t="s">
        <v>53</v>
      </c>
      <c r="F16" s="310">
        <v>0</v>
      </c>
      <c r="G16" s="310" t="s">
        <v>54</v>
      </c>
      <c r="H16" s="352" t="s">
        <v>54</v>
      </c>
      <c r="I16" s="352" t="s">
        <v>54</v>
      </c>
      <c r="J16" s="352" t="s">
        <v>54</v>
      </c>
      <c r="K16" s="352" t="s">
        <v>54</v>
      </c>
      <c r="L16" s="352" t="s">
        <v>54</v>
      </c>
      <c r="M16" s="310">
        <v>0</v>
      </c>
      <c r="N16" s="310">
        <v>0</v>
      </c>
      <c r="O16" s="310">
        <v>0</v>
      </c>
      <c r="P16" s="310">
        <v>0</v>
      </c>
      <c r="Q16" s="372" t="s">
        <v>2280</v>
      </c>
      <c r="R16" s="355" t="s">
        <v>54</v>
      </c>
      <c r="S16" s="355" t="s">
        <v>54</v>
      </c>
      <c r="T16" s="355" t="s">
        <v>54</v>
      </c>
      <c r="U16" s="355"/>
      <c r="V16" s="367" t="s">
        <v>2287</v>
      </c>
      <c r="W16" s="122">
        <f t="shared" si="5"/>
        <v>0</v>
      </c>
      <c r="X16" s="373"/>
      <c r="Y16" s="373"/>
      <c r="Z16" s="373"/>
      <c r="AA16" s="373"/>
      <c r="AB16" s="373"/>
      <c r="AC16" s="373"/>
      <c r="AD16" s="373"/>
      <c r="AE16" s="377" t="str">
        <f t="shared" si="7"/>
        <v>/</v>
      </c>
      <c r="AF16" s="377" t="str">
        <f t="shared" si="8"/>
        <v>/</v>
      </c>
      <c r="AG16" s="373">
        <v>0</v>
      </c>
      <c r="AH16" s="373">
        <v>0</v>
      </c>
      <c r="AI16" s="373">
        <v>0</v>
      </c>
      <c r="AJ16" s="377">
        <f t="shared" si="9"/>
        <v>0</v>
      </c>
      <c r="AK16" s="377" t="str">
        <f t="shared" si="2"/>
        <v>/</v>
      </c>
      <c r="AL16" s="373">
        <v>0</v>
      </c>
      <c r="AM16" s="377">
        <v>0</v>
      </c>
      <c r="AN16" s="373">
        <v>0</v>
      </c>
      <c r="AO16" s="373">
        <v>0</v>
      </c>
      <c r="AP16" s="377">
        <f t="shared" si="3"/>
        <v>0</v>
      </c>
      <c r="AQ16" s="377">
        <f t="shared" si="4"/>
        <v>0</v>
      </c>
      <c r="AR16" s="373"/>
      <c r="AS16" s="380">
        <v>0</v>
      </c>
      <c r="AT16" s="381"/>
    </row>
    <row r="17" ht="24" customHeight="1" spans="1:46">
      <c r="A17" s="349">
        <f t="shared" si="6"/>
        <v>15</v>
      </c>
      <c r="B17" s="357" t="s">
        <v>2298</v>
      </c>
      <c r="C17" s="351" t="s">
        <v>462</v>
      </c>
      <c r="D17" s="347">
        <v>45474</v>
      </c>
      <c r="E17" s="359" t="s">
        <v>53</v>
      </c>
      <c r="F17" s="310">
        <v>0</v>
      </c>
      <c r="G17" s="310" t="s">
        <v>54</v>
      </c>
      <c r="H17" s="352" t="s">
        <v>54</v>
      </c>
      <c r="I17" s="352" t="s">
        <v>54</v>
      </c>
      <c r="J17" s="352" t="s">
        <v>54</v>
      </c>
      <c r="K17" s="352" t="s">
        <v>54</v>
      </c>
      <c r="L17" s="352" t="s">
        <v>54</v>
      </c>
      <c r="M17" s="310">
        <v>0</v>
      </c>
      <c r="N17" s="310">
        <v>0</v>
      </c>
      <c r="O17" s="310">
        <v>0</v>
      </c>
      <c r="P17" s="310">
        <v>0</v>
      </c>
      <c r="Q17" s="372" t="s">
        <v>2280</v>
      </c>
      <c r="R17" s="310" t="s">
        <v>54</v>
      </c>
      <c r="S17" s="310" t="s">
        <v>54</v>
      </c>
      <c r="T17" s="310" t="s">
        <v>54</v>
      </c>
      <c r="U17" s="310"/>
      <c r="V17" s="367" t="s">
        <v>2281</v>
      </c>
      <c r="W17" s="122">
        <f t="shared" si="5"/>
        <v>0</v>
      </c>
      <c r="X17" s="373"/>
      <c r="Y17" s="373"/>
      <c r="Z17" s="373"/>
      <c r="AA17" s="373"/>
      <c r="AB17" s="373"/>
      <c r="AC17" s="373"/>
      <c r="AD17" s="373"/>
      <c r="AE17" s="377" t="str">
        <f t="shared" si="7"/>
        <v>/</v>
      </c>
      <c r="AF17" s="377" t="str">
        <f t="shared" si="8"/>
        <v>/</v>
      </c>
      <c r="AG17" s="373">
        <v>0</v>
      </c>
      <c r="AH17" s="373">
        <v>0</v>
      </c>
      <c r="AI17" s="373">
        <v>0</v>
      </c>
      <c r="AJ17" s="377">
        <f t="shared" si="9"/>
        <v>0</v>
      </c>
      <c r="AK17" s="377" t="str">
        <f t="shared" si="2"/>
        <v>/</v>
      </c>
      <c r="AL17" s="373">
        <v>0</v>
      </c>
      <c r="AM17" s="377">
        <v>0</v>
      </c>
      <c r="AN17" s="373">
        <v>0</v>
      </c>
      <c r="AO17" s="373">
        <v>0</v>
      </c>
      <c r="AP17" s="377">
        <f t="shared" si="3"/>
        <v>0</v>
      </c>
      <c r="AQ17" s="377">
        <f t="shared" si="4"/>
        <v>0</v>
      </c>
      <c r="AR17" s="373"/>
      <c r="AS17" s="380">
        <v>0</v>
      </c>
      <c r="AT17" s="381"/>
    </row>
    <row r="18" ht="35" customHeight="1" spans="1:46">
      <c r="A18" s="360" t="s">
        <v>324</v>
      </c>
      <c r="B18" s="361"/>
      <c r="C18" s="362"/>
      <c r="D18" s="362"/>
      <c r="E18" s="362"/>
      <c r="F18" s="362"/>
      <c r="G18" s="362"/>
      <c r="H18" s="362"/>
      <c r="I18" s="362"/>
      <c r="J18" s="362"/>
      <c r="K18" s="362"/>
      <c r="L18" s="362"/>
      <c r="M18" s="362"/>
      <c r="N18" s="362"/>
      <c r="O18" s="362"/>
      <c r="P18" s="362"/>
      <c r="Q18" s="362"/>
      <c r="R18" s="362"/>
      <c r="S18" s="362"/>
      <c r="T18" s="375"/>
      <c r="U18" s="375"/>
      <c r="V18" s="376">
        <f>SUM(V3:V17)</f>
        <v>10600</v>
      </c>
      <c r="W18" s="376">
        <f t="shared" ref="W18:AQ18" si="10">SUM(W3:W17)</f>
        <v>2500</v>
      </c>
      <c r="X18" s="376">
        <f t="shared" si="10"/>
        <v>500</v>
      </c>
      <c r="Y18" s="376">
        <f t="shared" si="10"/>
        <v>500</v>
      </c>
      <c r="Z18" s="376">
        <f t="shared" si="10"/>
        <v>300</v>
      </c>
      <c r="AA18" s="376">
        <f t="shared" si="10"/>
        <v>400</v>
      </c>
      <c r="AB18" s="376">
        <f t="shared" si="10"/>
        <v>200</v>
      </c>
      <c r="AC18" s="376">
        <f t="shared" si="10"/>
        <v>600</v>
      </c>
      <c r="AD18" s="376">
        <f t="shared" si="10"/>
        <v>200</v>
      </c>
      <c r="AE18" s="376">
        <f t="shared" si="10"/>
        <v>0</v>
      </c>
      <c r="AF18" s="376">
        <f t="shared" si="10"/>
        <v>400</v>
      </c>
      <c r="AG18" s="376">
        <f t="shared" si="10"/>
        <v>0</v>
      </c>
      <c r="AH18" s="376">
        <f t="shared" si="10"/>
        <v>0</v>
      </c>
      <c r="AI18" s="376">
        <f t="shared" si="10"/>
        <v>0</v>
      </c>
      <c r="AJ18" s="376">
        <f t="shared" si="10"/>
        <v>5600</v>
      </c>
      <c r="AK18" s="376">
        <f t="shared" si="10"/>
        <v>0</v>
      </c>
      <c r="AL18" s="376">
        <f>SUM(AL4:AL17)</f>
        <v>0</v>
      </c>
      <c r="AM18" s="376">
        <f t="shared" si="10"/>
        <v>0</v>
      </c>
      <c r="AN18" s="376">
        <f t="shared" si="10"/>
        <v>0</v>
      </c>
      <c r="AO18" s="376">
        <f t="shared" si="10"/>
        <v>549.9</v>
      </c>
      <c r="AP18" s="376">
        <f t="shared" si="10"/>
        <v>549.9</v>
      </c>
      <c r="AQ18" s="376">
        <f t="shared" si="10"/>
        <v>5050.1</v>
      </c>
      <c r="AR18" s="376"/>
      <c r="AS18" s="381"/>
      <c r="AT18" s="379"/>
    </row>
  </sheetData>
  <mergeCells count="23">
    <mergeCell ref="I1:J1"/>
    <mergeCell ref="V1:AS1"/>
    <mergeCell ref="A18:B18"/>
    <mergeCell ref="A1:A2"/>
    <mergeCell ref="B1:B2"/>
    <mergeCell ref="C1:C2"/>
    <mergeCell ref="D1:D2"/>
    <mergeCell ref="E1:E2"/>
    <mergeCell ref="F1:F2"/>
    <mergeCell ref="G1:G2"/>
    <mergeCell ref="H1:H2"/>
    <mergeCell ref="K1:K2"/>
    <mergeCell ref="L1:L2"/>
    <mergeCell ref="M1:M2"/>
    <mergeCell ref="N1:N2"/>
    <mergeCell ref="O1:O2"/>
    <mergeCell ref="P1:P2"/>
    <mergeCell ref="Q1:Q2"/>
    <mergeCell ref="R1:R2"/>
    <mergeCell ref="S1:S2"/>
    <mergeCell ref="T1:T2"/>
    <mergeCell ref="U1:U2"/>
    <mergeCell ref="AT4:AT17"/>
  </mergeCells>
  <pageMargins left="0.75" right="0.75" top="1" bottom="1" header="0.5" footer="0.5"/>
  <pageSetup paperSize="9" scale="56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BB11"/>
  <sheetViews>
    <sheetView zoomScale="90" zoomScaleNormal="90" workbookViewId="0">
      <pane xSplit="2" ySplit="3" topLeftCell="AB4" activePane="bottomRight" state="frozen"/>
      <selection/>
      <selection pane="topRight"/>
      <selection pane="bottomLeft"/>
      <selection pane="bottomRight" activeCell="AY8" sqref="AY4:AY6 AY8:AY10"/>
    </sheetView>
  </sheetViews>
  <sheetFormatPr defaultColWidth="9" defaultRowHeight="14.25"/>
  <cols>
    <col min="1" max="1" width="6.88333333333333" style="48" customWidth="1"/>
    <col min="2" max="3" width="7.88333333333333" style="57" customWidth="1"/>
    <col min="4" max="5" width="10.275" style="48" customWidth="1"/>
    <col min="6" max="6" width="5.96666666666667" style="48" customWidth="1"/>
    <col min="7" max="17" width="5.5" style="48" customWidth="1"/>
    <col min="18" max="18" width="27.075" style="48" customWidth="1"/>
    <col min="19" max="21" width="6.25" style="48" customWidth="1"/>
    <col min="22" max="24" width="11.1166666666667" style="48" customWidth="1"/>
    <col min="25" max="26" width="11.25" style="48" customWidth="1"/>
    <col min="27" max="27" width="7.5" style="48" customWidth="1"/>
    <col min="28" max="32" width="6.25" style="48" customWidth="1"/>
    <col min="33" max="34" width="7.38333333333333" style="48" customWidth="1"/>
    <col min="35" max="43" width="6.25" style="48" customWidth="1"/>
    <col min="44" max="44" width="8.38333333333333" style="48" customWidth="1"/>
    <col min="45" max="45" width="9.025" style="54" customWidth="1"/>
    <col min="46" max="46" width="9.025" style="48" customWidth="1"/>
    <col min="47" max="49" width="6.63333333333333" style="48" customWidth="1"/>
    <col min="50" max="50" width="8.475" style="48" customWidth="1"/>
    <col min="51" max="52" width="9" style="48" customWidth="1"/>
    <col min="53" max="53" width="40.7" style="48" customWidth="1"/>
    <col min="54" max="16384" width="9" style="48"/>
  </cols>
  <sheetData>
    <row r="1" s="48" customFormat="1" ht="45" customHeight="1" spans="1:53">
      <c r="A1" s="56"/>
      <c r="B1" s="57"/>
      <c r="C1" s="57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113"/>
      <c r="Z1" s="113" t="s">
        <v>2299</v>
      </c>
      <c r="AA1" s="113"/>
      <c r="AB1" s="113"/>
      <c r="AC1" s="113"/>
      <c r="AD1" s="113"/>
      <c r="AE1" s="113"/>
      <c r="AF1" s="113"/>
      <c r="AG1" s="113"/>
      <c r="AH1" s="113"/>
      <c r="AI1" s="113"/>
      <c r="AJ1" s="113"/>
      <c r="AK1" s="113"/>
      <c r="AL1" s="113"/>
      <c r="AM1" s="113"/>
      <c r="AN1" s="113"/>
      <c r="AO1" s="113"/>
      <c r="AP1" s="113"/>
      <c r="AQ1" s="113"/>
      <c r="AR1" s="113"/>
      <c r="AS1" s="161"/>
      <c r="AT1" s="113"/>
      <c r="AU1" s="113"/>
      <c r="AV1" s="113"/>
      <c r="AW1" s="113"/>
      <c r="AX1" s="113"/>
      <c r="AY1" s="113"/>
      <c r="AZ1" s="113"/>
      <c r="BA1" s="113"/>
    </row>
    <row r="2" s="48" customFormat="1" ht="28" customHeight="1" spans="1:53">
      <c r="A2" s="221" t="s">
        <v>0</v>
      </c>
      <c r="B2" s="319" t="s">
        <v>1</v>
      </c>
      <c r="C2" s="319" t="s">
        <v>272</v>
      </c>
      <c r="D2" s="319" t="s">
        <v>2300</v>
      </c>
      <c r="E2" s="319" t="s">
        <v>273</v>
      </c>
      <c r="F2" s="319" t="s">
        <v>385</v>
      </c>
      <c r="G2" s="319" t="s">
        <v>40</v>
      </c>
      <c r="H2" s="319" t="s">
        <v>688</v>
      </c>
      <c r="I2" s="319" t="s">
        <v>7</v>
      </c>
      <c r="J2" s="319"/>
      <c r="K2" s="319" t="s">
        <v>2301</v>
      </c>
      <c r="L2" s="319" t="s">
        <v>689</v>
      </c>
      <c r="M2" s="319" t="s">
        <v>278</v>
      </c>
      <c r="N2" s="319" t="s">
        <v>10</v>
      </c>
      <c r="O2" s="319" t="s">
        <v>11</v>
      </c>
      <c r="P2" s="319" t="s">
        <v>12</v>
      </c>
      <c r="Q2" s="319" t="s">
        <v>13</v>
      </c>
      <c r="R2" s="319" t="s">
        <v>387</v>
      </c>
      <c r="S2" s="319" t="s">
        <v>15</v>
      </c>
      <c r="T2" s="319" t="s">
        <v>2302</v>
      </c>
      <c r="U2" s="319" t="s">
        <v>1174</v>
      </c>
      <c r="V2" s="319" t="s">
        <v>1175</v>
      </c>
      <c r="W2" s="325" t="s">
        <v>1974</v>
      </c>
      <c r="X2" s="326" t="s">
        <v>1177</v>
      </c>
      <c r="Y2" s="203" t="s">
        <v>21</v>
      </c>
      <c r="Z2" s="115" t="s">
        <v>22</v>
      </c>
      <c r="AA2" s="116" t="s">
        <v>23</v>
      </c>
      <c r="AB2" s="116" t="s">
        <v>24</v>
      </c>
      <c r="AC2" s="116" t="s">
        <v>25</v>
      </c>
      <c r="AD2" s="116" t="s">
        <v>26</v>
      </c>
      <c r="AE2" s="116" t="s">
        <v>27</v>
      </c>
      <c r="AF2" s="116" t="s">
        <v>28</v>
      </c>
      <c r="AG2" s="116" t="s">
        <v>2303</v>
      </c>
      <c r="AH2" s="151" t="s">
        <v>29</v>
      </c>
      <c r="AI2" s="116" t="s">
        <v>30</v>
      </c>
      <c r="AJ2" s="151" t="s">
        <v>21</v>
      </c>
      <c r="AK2" s="151" t="s">
        <v>1174</v>
      </c>
      <c r="AL2" s="151" t="s">
        <v>1175</v>
      </c>
      <c r="AM2" s="116" t="s">
        <v>278</v>
      </c>
      <c r="AN2" s="116" t="s">
        <v>33</v>
      </c>
      <c r="AO2" s="156" t="s">
        <v>34</v>
      </c>
      <c r="AP2" s="156" t="s">
        <v>35</v>
      </c>
      <c r="AQ2" s="156" t="s">
        <v>36</v>
      </c>
      <c r="AR2" s="116" t="s">
        <v>37</v>
      </c>
      <c r="AS2" s="163" t="s">
        <v>38</v>
      </c>
      <c r="AT2" s="164" t="s">
        <v>39</v>
      </c>
      <c r="AU2" s="165" t="s">
        <v>40</v>
      </c>
      <c r="AV2" s="166" t="s">
        <v>330</v>
      </c>
      <c r="AW2" s="166" t="s">
        <v>331</v>
      </c>
      <c r="AX2" s="164" t="s">
        <v>46</v>
      </c>
      <c r="AY2" s="166" t="s">
        <v>47</v>
      </c>
      <c r="AZ2" s="116" t="s">
        <v>48</v>
      </c>
      <c r="BA2" s="116" t="s">
        <v>49</v>
      </c>
    </row>
    <row r="3" s="48" customFormat="1" ht="28" customHeight="1" spans="1:53">
      <c r="A3" s="228"/>
      <c r="B3" s="319"/>
      <c r="C3" s="319"/>
      <c r="D3" s="319"/>
      <c r="E3" s="319"/>
      <c r="F3" s="319"/>
      <c r="G3" s="319"/>
      <c r="H3" s="319"/>
      <c r="I3" s="322" t="s">
        <v>2304</v>
      </c>
      <c r="J3" s="323" t="s">
        <v>697</v>
      </c>
      <c r="K3" s="319"/>
      <c r="L3" s="319"/>
      <c r="M3" s="319"/>
      <c r="N3" s="319"/>
      <c r="O3" s="319"/>
      <c r="P3" s="319"/>
      <c r="Q3" s="319"/>
      <c r="R3" s="319"/>
      <c r="S3" s="319"/>
      <c r="T3" s="319"/>
      <c r="U3" s="319"/>
      <c r="V3" s="319"/>
      <c r="W3" s="325"/>
      <c r="X3" s="326"/>
      <c r="Y3" s="204"/>
      <c r="Z3" s="115"/>
      <c r="AA3" s="116"/>
      <c r="AB3" s="116"/>
      <c r="AC3" s="116"/>
      <c r="AD3" s="116"/>
      <c r="AE3" s="116"/>
      <c r="AF3" s="116"/>
      <c r="AG3" s="116"/>
      <c r="AH3" s="152"/>
      <c r="AI3" s="116"/>
      <c r="AJ3" s="152"/>
      <c r="AK3" s="152"/>
      <c r="AL3" s="152"/>
      <c r="AM3" s="116"/>
      <c r="AN3" s="116"/>
      <c r="AO3" s="157"/>
      <c r="AP3" s="157"/>
      <c r="AQ3" s="157"/>
      <c r="AR3" s="116"/>
      <c r="AS3" s="163"/>
      <c r="AT3" s="164"/>
      <c r="AU3" s="167"/>
      <c r="AV3" s="166"/>
      <c r="AW3" s="166"/>
      <c r="AX3" s="164"/>
      <c r="AY3" s="166"/>
      <c r="AZ3" s="116"/>
      <c r="BA3" s="116"/>
    </row>
    <row r="4" s="49" customFormat="1" ht="33" customHeight="1" spans="1:53">
      <c r="A4" s="232">
        <v>1</v>
      </c>
      <c r="B4" s="310" t="s">
        <v>2305</v>
      </c>
      <c r="C4" s="237" t="s">
        <v>425</v>
      </c>
      <c r="D4" s="320">
        <v>45504</v>
      </c>
      <c r="E4" s="262" t="s">
        <v>53</v>
      </c>
      <c r="F4" s="262">
        <v>31</v>
      </c>
      <c r="G4" s="262">
        <v>0</v>
      </c>
      <c r="H4" s="262">
        <v>0</v>
      </c>
      <c r="I4" s="262">
        <v>0</v>
      </c>
      <c r="J4" s="262">
        <v>0</v>
      </c>
      <c r="K4" s="262">
        <v>0</v>
      </c>
      <c r="L4" s="262">
        <v>0</v>
      </c>
      <c r="M4" s="262">
        <v>0</v>
      </c>
      <c r="N4" s="324">
        <v>0</v>
      </c>
      <c r="O4" s="262">
        <v>0</v>
      </c>
      <c r="P4" s="262">
        <v>0</v>
      </c>
      <c r="Q4" s="324">
        <v>0</v>
      </c>
      <c r="R4" s="262" t="s">
        <v>54</v>
      </c>
      <c r="S4" s="262">
        <v>10</v>
      </c>
      <c r="T4" s="262">
        <v>4</v>
      </c>
      <c r="U4" s="262">
        <v>0</v>
      </c>
      <c r="V4" s="262">
        <v>300</v>
      </c>
      <c r="W4" s="327">
        <v>40</v>
      </c>
      <c r="X4" s="328"/>
      <c r="Y4" s="179">
        <v>100</v>
      </c>
      <c r="Z4" s="121">
        <v>2500</v>
      </c>
      <c r="AA4" s="122">
        <v>1100</v>
      </c>
      <c r="AB4" s="122">
        <v>300</v>
      </c>
      <c r="AC4" s="122">
        <v>300</v>
      </c>
      <c r="AD4" s="122">
        <v>100</v>
      </c>
      <c r="AE4" s="122">
        <v>100</v>
      </c>
      <c r="AF4" s="122">
        <v>100</v>
      </c>
      <c r="AG4" s="122">
        <v>500</v>
      </c>
      <c r="AH4" s="122"/>
      <c r="AI4" s="154"/>
      <c r="AJ4" s="179">
        <v>200</v>
      </c>
      <c r="AK4" s="153">
        <f>U4</f>
        <v>0</v>
      </c>
      <c r="AL4" s="153">
        <f>V4</f>
        <v>300</v>
      </c>
      <c r="AM4" s="153">
        <f>M4</f>
        <v>0</v>
      </c>
      <c r="AN4" s="153">
        <f>W4</f>
        <v>40</v>
      </c>
      <c r="AO4" s="153">
        <v>0</v>
      </c>
      <c r="AP4" s="153">
        <v>0</v>
      </c>
      <c r="AQ4" s="153">
        <v>0</v>
      </c>
      <c r="AR4" s="153">
        <f>SUM(AA4:AQ4)</f>
        <v>3040</v>
      </c>
      <c r="AS4" s="265">
        <f t="shared" ref="AS4:AS10" si="0">J4+L4/2</f>
        <v>0</v>
      </c>
      <c r="AT4" s="153">
        <f t="shared" ref="AT4:AT10" si="1">Z4/31*AS4</f>
        <v>0</v>
      </c>
      <c r="AU4" s="153">
        <f t="shared" ref="AU4:AU10" si="2">H4*2</f>
        <v>0</v>
      </c>
      <c r="AV4" s="153">
        <v>0</v>
      </c>
      <c r="AW4" s="169">
        <v>0</v>
      </c>
      <c r="AX4" s="153">
        <f t="shared" ref="AX4:AX10" si="3">SUM(AT4:AW4)</f>
        <v>0</v>
      </c>
      <c r="AY4" s="153">
        <f t="shared" ref="AY4:AY10" si="4">AR4-AX4</f>
        <v>3040</v>
      </c>
      <c r="AZ4" s="170"/>
      <c r="BA4" s="335" t="s">
        <v>72</v>
      </c>
    </row>
    <row r="5" s="49" customFormat="1" ht="33" customHeight="1" spans="1:53">
      <c r="A5" s="232">
        <v>2</v>
      </c>
      <c r="B5" s="310" t="s">
        <v>2306</v>
      </c>
      <c r="C5" s="237" t="s">
        <v>425</v>
      </c>
      <c r="D5" s="320">
        <v>45504</v>
      </c>
      <c r="E5" s="262" t="s">
        <v>53</v>
      </c>
      <c r="F5" s="262">
        <v>31</v>
      </c>
      <c r="G5" s="262">
        <v>0</v>
      </c>
      <c r="H5" s="262">
        <v>0</v>
      </c>
      <c r="I5" s="262">
        <v>0</v>
      </c>
      <c r="J5" s="262">
        <v>0</v>
      </c>
      <c r="K5" s="262">
        <v>0</v>
      </c>
      <c r="L5" s="262">
        <v>0</v>
      </c>
      <c r="M5" s="262">
        <v>0</v>
      </c>
      <c r="N5" s="324">
        <v>0</v>
      </c>
      <c r="O5" s="262">
        <v>0</v>
      </c>
      <c r="P5" s="262">
        <v>0</v>
      </c>
      <c r="Q5" s="324">
        <v>0</v>
      </c>
      <c r="R5" s="262" t="s">
        <v>54</v>
      </c>
      <c r="S5" s="262">
        <v>10</v>
      </c>
      <c r="T5" s="262">
        <v>18</v>
      </c>
      <c r="U5" s="262">
        <v>0</v>
      </c>
      <c r="V5" s="262">
        <v>300</v>
      </c>
      <c r="W5" s="327">
        <v>180</v>
      </c>
      <c r="X5" s="329"/>
      <c r="Y5" s="179">
        <v>100</v>
      </c>
      <c r="Z5" s="121">
        <v>2200</v>
      </c>
      <c r="AA5" s="122">
        <v>1400</v>
      </c>
      <c r="AB5" s="153">
        <v>200</v>
      </c>
      <c r="AC5" s="153">
        <v>300</v>
      </c>
      <c r="AD5" s="153">
        <v>0</v>
      </c>
      <c r="AE5" s="153">
        <v>0</v>
      </c>
      <c r="AF5" s="153">
        <v>0</v>
      </c>
      <c r="AG5" s="153">
        <v>300</v>
      </c>
      <c r="AH5" s="153"/>
      <c r="AI5" s="154"/>
      <c r="AJ5" s="179">
        <v>200</v>
      </c>
      <c r="AK5" s="153">
        <f t="shared" ref="AK5:AK10" si="5">U5</f>
        <v>0</v>
      </c>
      <c r="AL5" s="153">
        <f t="shared" ref="AL5:AL10" si="6">V5</f>
        <v>300</v>
      </c>
      <c r="AM5" s="153">
        <f t="shared" ref="AM5:AM10" si="7">M5</f>
        <v>0</v>
      </c>
      <c r="AN5" s="153">
        <f t="shared" ref="AN5:AN10" si="8">W5</f>
        <v>180</v>
      </c>
      <c r="AO5" s="153">
        <v>0</v>
      </c>
      <c r="AP5" s="153">
        <v>0</v>
      </c>
      <c r="AQ5" s="153">
        <v>0</v>
      </c>
      <c r="AR5" s="153">
        <f t="shared" ref="AR5:AR10" si="9">SUM(AA5:AQ5)</f>
        <v>2880</v>
      </c>
      <c r="AS5" s="265">
        <f t="shared" si="0"/>
        <v>0</v>
      </c>
      <c r="AT5" s="153">
        <f t="shared" si="1"/>
        <v>0</v>
      </c>
      <c r="AU5" s="153">
        <f t="shared" si="2"/>
        <v>0</v>
      </c>
      <c r="AV5" s="153">
        <v>0</v>
      </c>
      <c r="AW5" s="153">
        <v>0</v>
      </c>
      <c r="AX5" s="153">
        <f t="shared" si="3"/>
        <v>0</v>
      </c>
      <c r="AY5" s="153">
        <f t="shared" si="4"/>
        <v>2880</v>
      </c>
      <c r="AZ5" s="170"/>
      <c r="BA5" s="335" t="s">
        <v>72</v>
      </c>
    </row>
    <row r="6" s="49" customFormat="1" ht="33" customHeight="1" spans="1:53">
      <c r="A6" s="232">
        <v>3</v>
      </c>
      <c r="B6" s="310" t="s">
        <v>2307</v>
      </c>
      <c r="C6" s="237" t="s">
        <v>425</v>
      </c>
      <c r="D6" s="320">
        <v>45508</v>
      </c>
      <c r="E6" s="262" t="s">
        <v>53</v>
      </c>
      <c r="F6" s="262">
        <v>31</v>
      </c>
      <c r="G6" s="262">
        <v>0</v>
      </c>
      <c r="H6" s="262">
        <v>0</v>
      </c>
      <c r="I6" s="262">
        <v>0</v>
      </c>
      <c r="J6" s="262">
        <v>0</v>
      </c>
      <c r="K6" s="262">
        <v>0</v>
      </c>
      <c r="L6" s="262">
        <v>0</v>
      </c>
      <c r="M6" s="262">
        <v>0</v>
      </c>
      <c r="N6" s="324">
        <v>0</v>
      </c>
      <c r="O6" s="262">
        <v>0</v>
      </c>
      <c r="P6" s="262">
        <v>0</v>
      </c>
      <c r="Q6" s="324">
        <v>0</v>
      </c>
      <c r="R6" s="262" t="s">
        <v>54</v>
      </c>
      <c r="S6" s="262">
        <v>10</v>
      </c>
      <c r="T6" s="262">
        <v>0</v>
      </c>
      <c r="U6" s="262">
        <v>0</v>
      </c>
      <c r="V6" s="262">
        <v>300</v>
      </c>
      <c r="W6" s="327"/>
      <c r="X6" s="330"/>
      <c r="Y6" s="179">
        <v>100</v>
      </c>
      <c r="Z6" s="121">
        <v>2300</v>
      </c>
      <c r="AA6" s="122">
        <v>1400</v>
      </c>
      <c r="AB6" s="153">
        <v>200</v>
      </c>
      <c r="AC6" s="153">
        <v>300</v>
      </c>
      <c r="AD6" s="153">
        <v>50</v>
      </c>
      <c r="AE6" s="153">
        <v>0</v>
      </c>
      <c r="AF6" s="153">
        <v>50</v>
      </c>
      <c r="AG6" s="153">
        <v>300</v>
      </c>
      <c r="AH6" s="153"/>
      <c r="AI6" s="212"/>
      <c r="AJ6" s="179">
        <v>200</v>
      </c>
      <c r="AK6" s="153">
        <f t="shared" si="5"/>
        <v>0</v>
      </c>
      <c r="AL6" s="153">
        <f t="shared" si="6"/>
        <v>300</v>
      </c>
      <c r="AM6" s="153">
        <f t="shared" si="7"/>
        <v>0</v>
      </c>
      <c r="AN6" s="153">
        <f t="shared" si="8"/>
        <v>0</v>
      </c>
      <c r="AO6" s="153">
        <v>0</v>
      </c>
      <c r="AP6" s="153">
        <v>0</v>
      </c>
      <c r="AQ6" s="153">
        <v>0</v>
      </c>
      <c r="AR6" s="153">
        <f t="shared" si="9"/>
        <v>2800</v>
      </c>
      <c r="AS6" s="265">
        <f t="shared" si="0"/>
        <v>0</v>
      </c>
      <c r="AT6" s="153">
        <f t="shared" si="1"/>
        <v>0</v>
      </c>
      <c r="AU6" s="153">
        <f t="shared" si="2"/>
        <v>0</v>
      </c>
      <c r="AV6" s="153">
        <v>0</v>
      </c>
      <c r="AW6" s="153">
        <v>0</v>
      </c>
      <c r="AX6" s="153">
        <f t="shared" si="3"/>
        <v>0</v>
      </c>
      <c r="AY6" s="153">
        <f t="shared" si="4"/>
        <v>2800</v>
      </c>
      <c r="AZ6" s="170"/>
      <c r="BA6" s="335" t="s">
        <v>72</v>
      </c>
    </row>
    <row r="7" s="49" customFormat="1" ht="33" customHeight="1" spans="1:54">
      <c r="A7" s="232">
        <v>4</v>
      </c>
      <c r="B7" s="310" t="s">
        <v>2308</v>
      </c>
      <c r="C7" s="262" t="s">
        <v>378</v>
      </c>
      <c r="D7" s="320">
        <v>45507</v>
      </c>
      <c r="E7" s="262" t="s">
        <v>53</v>
      </c>
      <c r="F7" s="262">
        <v>31</v>
      </c>
      <c r="G7" s="262">
        <v>0</v>
      </c>
      <c r="H7" s="262">
        <v>0</v>
      </c>
      <c r="I7" s="262">
        <v>0</v>
      </c>
      <c r="J7" s="262">
        <v>0</v>
      </c>
      <c r="K7" s="262">
        <v>0</v>
      </c>
      <c r="L7" s="262">
        <v>0</v>
      </c>
      <c r="M7" s="262">
        <v>0</v>
      </c>
      <c r="N7" s="324">
        <v>0</v>
      </c>
      <c r="O7" s="262">
        <v>0</v>
      </c>
      <c r="P7" s="262">
        <v>0</v>
      </c>
      <c r="Q7" s="324">
        <v>0</v>
      </c>
      <c r="R7" s="262" t="s">
        <v>54</v>
      </c>
      <c r="S7" s="262">
        <v>10</v>
      </c>
      <c r="T7" s="262">
        <v>0</v>
      </c>
      <c r="U7" s="262">
        <v>0</v>
      </c>
      <c r="V7" s="262">
        <v>300</v>
      </c>
      <c r="W7" s="327"/>
      <c r="X7" s="331" t="s">
        <v>1636</v>
      </c>
      <c r="Y7" s="179">
        <v>100</v>
      </c>
      <c r="Z7" s="121">
        <v>2900</v>
      </c>
      <c r="AA7" s="122">
        <v>1500</v>
      </c>
      <c r="AB7" s="153">
        <v>300</v>
      </c>
      <c r="AC7" s="153">
        <v>300</v>
      </c>
      <c r="AD7" s="153">
        <v>200</v>
      </c>
      <c r="AE7" s="153">
        <v>100</v>
      </c>
      <c r="AF7" s="153">
        <v>100</v>
      </c>
      <c r="AG7" s="153">
        <v>400</v>
      </c>
      <c r="AH7" s="153"/>
      <c r="AI7" s="212"/>
      <c r="AJ7" s="179">
        <v>200</v>
      </c>
      <c r="AK7" s="153">
        <f t="shared" si="5"/>
        <v>0</v>
      </c>
      <c r="AL7" s="153">
        <f t="shared" si="6"/>
        <v>300</v>
      </c>
      <c r="AM7" s="153">
        <f t="shared" si="7"/>
        <v>0</v>
      </c>
      <c r="AN7" s="153">
        <f t="shared" si="8"/>
        <v>0</v>
      </c>
      <c r="AO7" s="153">
        <v>0</v>
      </c>
      <c r="AP7" s="153">
        <v>0</v>
      </c>
      <c r="AQ7" s="153">
        <v>0</v>
      </c>
      <c r="AR7" s="153">
        <f t="shared" si="9"/>
        <v>3400</v>
      </c>
      <c r="AS7" s="265">
        <f t="shared" si="0"/>
        <v>0</v>
      </c>
      <c r="AT7" s="153">
        <f t="shared" si="1"/>
        <v>0</v>
      </c>
      <c r="AU7" s="153">
        <f t="shared" si="2"/>
        <v>0</v>
      </c>
      <c r="AV7" s="153">
        <v>0</v>
      </c>
      <c r="AW7" s="153">
        <v>0</v>
      </c>
      <c r="AX7" s="153">
        <f t="shared" si="3"/>
        <v>0</v>
      </c>
      <c r="AY7" s="155">
        <f t="shared" si="4"/>
        <v>3400</v>
      </c>
      <c r="AZ7" s="170"/>
      <c r="BA7" s="335" t="s">
        <v>2309</v>
      </c>
      <c r="BB7" s="50" t="s">
        <v>1636</v>
      </c>
    </row>
    <row r="8" s="49" customFormat="1" ht="33" customHeight="1" spans="1:53">
      <c r="A8" s="232">
        <v>5</v>
      </c>
      <c r="B8" s="310" t="s">
        <v>2310</v>
      </c>
      <c r="C8" s="262" t="s">
        <v>958</v>
      </c>
      <c r="D8" s="320">
        <v>45505</v>
      </c>
      <c r="E8" s="262" t="s">
        <v>53</v>
      </c>
      <c r="F8" s="262">
        <v>31</v>
      </c>
      <c r="G8" s="262">
        <v>0</v>
      </c>
      <c r="H8" s="262">
        <v>0</v>
      </c>
      <c r="I8" s="262">
        <v>0</v>
      </c>
      <c r="J8" s="262">
        <v>0</v>
      </c>
      <c r="K8" s="262">
        <v>0</v>
      </c>
      <c r="L8" s="262">
        <v>0</v>
      </c>
      <c r="M8" s="262">
        <v>0</v>
      </c>
      <c r="N8" s="324">
        <v>0</v>
      </c>
      <c r="O8" s="262">
        <v>0</v>
      </c>
      <c r="P8" s="262">
        <v>0</v>
      </c>
      <c r="Q8" s="324">
        <v>0</v>
      </c>
      <c r="R8" s="262" t="s">
        <v>54</v>
      </c>
      <c r="S8" s="262">
        <v>10</v>
      </c>
      <c r="T8" s="262">
        <v>0</v>
      </c>
      <c r="U8" s="262">
        <v>0</v>
      </c>
      <c r="V8" s="262">
        <v>300</v>
      </c>
      <c r="W8" s="262"/>
      <c r="X8" s="332"/>
      <c r="Y8" s="179">
        <v>100</v>
      </c>
      <c r="Z8" s="121">
        <v>2700</v>
      </c>
      <c r="AA8" s="263">
        <v>1400</v>
      </c>
      <c r="AB8" s="263">
        <v>200</v>
      </c>
      <c r="AC8" s="263">
        <v>300</v>
      </c>
      <c r="AD8" s="263">
        <v>200</v>
      </c>
      <c r="AE8" s="263">
        <v>200</v>
      </c>
      <c r="AF8" s="263">
        <v>100</v>
      </c>
      <c r="AG8" s="263">
        <v>300</v>
      </c>
      <c r="AH8" s="263"/>
      <c r="AI8" s="212"/>
      <c r="AJ8" s="179">
        <v>200</v>
      </c>
      <c r="AK8" s="153">
        <f t="shared" si="5"/>
        <v>0</v>
      </c>
      <c r="AL8" s="153">
        <f t="shared" si="6"/>
        <v>300</v>
      </c>
      <c r="AM8" s="153">
        <f t="shared" si="7"/>
        <v>0</v>
      </c>
      <c r="AN8" s="153">
        <f t="shared" si="8"/>
        <v>0</v>
      </c>
      <c r="AO8" s="153">
        <v>0</v>
      </c>
      <c r="AP8" s="153">
        <v>0</v>
      </c>
      <c r="AQ8" s="153">
        <v>0</v>
      </c>
      <c r="AR8" s="153">
        <f t="shared" si="9"/>
        <v>3200</v>
      </c>
      <c r="AS8" s="265">
        <f t="shared" si="0"/>
        <v>0</v>
      </c>
      <c r="AT8" s="153">
        <f t="shared" si="1"/>
        <v>0</v>
      </c>
      <c r="AU8" s="153">
        <f t="shared" si="2"/>
        <v>0</v>
      </c>
      <c r="AV8" s="153">
        <v>0</v>
      </c>
      <c r="AW8" s="153">
        <v>0</v>
      </c>
      <c r="AX8" s="153">
        <f t="shared" si="3"/>
        <v>0</v>
      </c>
      <c r="AY8" s="154">
        <f t="shared" si="4"/>
        <v>3200</v>
      </c>
      <c r="AZ8" s="170"/>
      <c r="BA8" s="335" t="s">
        <v>72</v>
      </c>
    </row>
    <row r="9" s="49" customFormat="1" ht="33" customHeight="1" spans="1:53">
      <c r="A9" s="232">
        <v>6</v>
      </c>
      <c r="B9" s="310" t="s">
        <v>2311</v>
      </c>
      <c r="C9" s="237" t="s">
        <v>425</v>
      </c>
      <c r="D9" s="320">
        <v>45418</v>
      </c>
      <c r="E9" s="262" t="s">
        <v>53</v>
      </c>
      <c r="F9" s="262">
        <v>31</v>
      </c>
      <c r="G9" s="262">
        <v>0</v>
      </c>
      <c r="H9" s="262">
        <v>0</v>
      </c>
      <c r="I9" s="262">
        <v>0</v>
      </c>
      <c r="J9" s="262">
        <v>0</v>
      </c>
      <c r="K9" s="262">
        <v>0</v>
      </c>
      <c r="L9" s="262">
        <v>9</v>
      </c>
      <c r="M9" s="262">
        <v>0</v>
      </c>
      <c r="N9" s="237">
        <v>0</v>
      </c>
      <c r="O9" s="262">
        <v>0</v>
      </c>
      <c r="P9" s="262">
        <v>0</v>
      </c>
      <c r="Q9" s="237">
        <v>0</v>
      </c>
      <c r="R9" s="333" t="s">
        <v>2312</v>
      </c>
      <c r="S9" s="262">
        <v>10</v>
      </c>
      <c r="T9" s="262">
        <v>0</v>
      </c>
      <c r="U9" s="262">
        <v>0</v>
      </c>
      <c r="V9" s="262">
        <v>300</v>
      </c>
      <c r="W9" s="327"/>
      <c r="X9" s="334"/>
      <c r="Y9" s="179">
        <v>100</v>
      </c>
      <c r="Z9" s="121">
        <v>2300</v>
      </c>
      <c r="AA9" s="122">
        <v>1400</v>
      </c>
      <c r="AB9" s="153">
        <v>200</v>
      </c>
      <c r="AC9" s="153">
        <v>300</v>
      </c>
      <c r="AD9" s="153">
        <v>50</v>
      </c>
      <c r="AE9" s="153">
        <v>0</v>
      </c>
      <c r="AF9" s="153">
        <v>50</v>
      </c>
      <c r="AG9" s="153">
        <v>300</v>
      </c>
      <c r="AH9" s="263"/>
      <c r="AI9" s="212" t="s">
        <v>491</v>
      </c>
      <c r="AJ9" s="179">
        <v>200</v>
      </c>
      <c r="AK9" s="153">
        <f t="shared" si="5"/>
        <v>0</v>
      </c>
      <c r="AL9" s="153">
        <f t="shared" si="6"/>
        <v>300</v>
      </c>
      <c r="AM9" s="153">
        <f t="shared" si="7"/>
        <v>0</v>
      </c>
      <c r="AN9" s="153">
        <f t="shared" si="8"/>
        <v>0</v>
      </c>
      <c r="AO9" s="153">
        <v>0</v>
      </c>
      <c r="AP9" s="153">
        <v>0</v>
      </c>
      <c r="AQ9" s="153">
        <v>0</v>
      </c>
      <c r="AR9" s="153">
        <f t="shared" si="9"/>
        <v>2800</v>
      </c>
      <c r="AS9" s="265">
        <f t="shared" si="0"/>
        <v>4.5</v>
      </c>
      <c r="AT9" s="153">
        <f t="shared" si="1"/>
        <v>333.870967741935</v>
      </c>
      <c r="AU9" s="153">
        <f t="shared" si="2"/>
        <v>0</v>
      </c>
      <c r="AV9" s="153">
        <v>0</v>
      </c>
      <c r="AW9" s="153">
        <v>0</v>
      </c>
      <c r="AX9" s="153">
        <f t="shared" si="3"/>
        <v>333.870967741935</v>
      </c>
      <c r="AY9" s="154">
        <f t="shared" si="4"/>
        <v>2466.12903225806</v>
      </c>
      <c r="AZ9" s="170"/>
      <c r="BA9" s="335" t="s">
        <v>2313</v>
      </c>
    </row>
    <row r="10" s="49" customFormat="1" ht="33" customHeight="1" spans="1:53">
      <c r="A10" s="232">
        <v>7</v>
      </c>
      <c r="B10" s="232" t="s">
        <v>2314</v>
      </c>
      <c r="C10" s="262" t="s">
        <v>425</v>
      </c>
      <c r="D10" s="321">
        <v>45537</v>
      </c>
      <c r="E10" s="262" t="s">
        <v>53</v>
      </c>
      <c r="F10" s="262">
        <v>31</v>
      </c>
      <c r="G10" s="262">
        <v>0</v>
      </c>
      <c r="H10" s="262">
        <v>0</v>
      </c>
      <c r="I10" s="262">
        <v>0</v>
      </c>
      <c r="J10" s="262">
        <v>0</v>
      </c>
      <c r="K10" s="262">
        <v>0</v>
      </c>
      <c r="L10" s="262">
        <v>9</v>
      </c>
      <c r="M10" s="262">
        <v>0</v>
      </c>
      <c r="N10" s="237">
        <v>0</v>
      </c>
      <c r="O10" s="262">
        <v>0</v>
      </c>
      <c r="P10" s="262">
        <v>0</v>
      </c>
      <c r="Q10" s="237">
        <v>0</v>
      </c>
      <c r="R10" s="333" t="s">
        <v>2312</v>
      </c>
      <c r="S10" s="262">
        <v>10</v>
      </c>
      <c r="T10" s="262">
        <v>0</v>
      </c>
      <c r="U10" s="262">
        <v>0</v>
      </c>
      <c r="V10" s="262">
        <v>300</v>
      </c>
      <c r="W10" s="327"/>
      <c r="X10" s="334"/>
      <c r="Y10" s="179">
        <v>100</v>
      </c>
      <c r="Z10" s="121">
        <v>2700</v>
      </c>
      <c r="AA10" s="263">
        <v>1400</v>
      </c>
      <c r="AB10" s="263">
        <v>200</v>
      </c>
      <c r="AC10" s="263">
        <v>300</v>
      </c>
      <c r="AD10" s="263">
        <v>200</v>
      </c>
      <c r="AE10" s="263">
        <v>200</v>
      </c>
      <c r="AF10" s="263">
        <v>100</v>
      </c>
      <c r="AG10" s="263">
        <v>300</v>
      </c>
      <c r="AH10" s="263"/>
      <c r="AI10" s="212"/>
      <c r="AJ10" s="179">
        <v>200</v>
      </c>
      <c r="AK10" s="153">
        <f t="shared" si="5"/>
        <v>0</v>
      </c>
      <c r="AL10" s="153">
        <f t="shared" si="6"/>
        <v>300</v>
      </c>
      <c r="AM10" s="153">
        <f t="shared" si="7"/>
        <v>0</v>
      </c>
      <c r="AN10" s="153">
        <f t="shared" si="8"/>
        <v>0</v>
      </c>
      <c r="AO10" s="153">
        <v>0</v>
      </c>
      <c r="AP10" s="153">
        <v>0</v>
      </c>
      <c r="AQ10" s="153">
        <v>0</v>
      </c>
      <c r="AR10" s="153">
        <f t="shared" si="9"/>
        <v>3200</v>
      </c>
      <c r="AS10" s="265">
        <f t="shared" si="0"/>
        <v>4.5</v>
      </c>
      <c r="AT10" s="153">
        <f t="shared" si="1"/>
        <v>391.935483870968</v>
      </c>
      <c r="AU10" s="153">
        <f t="shared" si="2"/>
        <v>0</v>
      </c>
      <c r="AV10" s="153">
        <v>0</v>
      </c>
      <c r="AW10" s="153">
        <v>0</v>
      </c>
      <c r="AX10" s="153">
        <f t="shared" si="3"/>
        <v>391.935483870968</v>
      </c>
      <c r="AY10" s="154">
        <f t="shared" si="4"/>
        <v>2808.06451612903</v>
      </c>
      <c r="AZ10" s="170"/>
      <c r="BA10" s="335" t="s">
        <v>2313</v>
      </c>
    </row>
    <row r="11" s="49" customFormat="1" ht="31" customHeight="1" spans="1:53">
      <c r="A11" s="198"/>
      <c r="B11" s="200" t="s">
        <v>37</v>
      </c>
      <c r="C11" s="200"/>
      <c r="D11" s="199"/>
      <c r="E11" s="199"/>
      <c r="F11" s="199"/>
      <c r="G11" s="199"/>
      <c r="H11" s="199"/>
      <c r="I11" s="199"/>
      <c r="J11" s="199"/>
      <c r="K11" s="199"/>
      <c r="L11" s="199"/>
      <c r="M11" s="199"/>
      <c r="N11" s="199"/>
      <c r="O11" s="199"/>
      <c r="P11" s="199"/>
      <c r="Q11" s="199"/>
      <c r="R11" s="198"/>
      <c r="S11" s="199"/>
      <c r="T11" s="199"/>
      <c r="U11" s="199"/>
      <c r="V11" s="198"/>
      <c r="W11" s="198"/>
      <c r="X11" s="198"/>
      <c r="Y11" s="147"/>
      <c r="Z11" s="147">
        <f t="shared" ref="Z11:AJ11" si="10">SUM(Z4:Z10)</f>
        <v>17600</v>
      </c>
      <c r="AA11" s="147">
        <f t="shared" si="10"/>
        <v>9600</v>
      </c>
      <c r="AB11" s="147">
        <f t="shared" si="10"/>
        <v>1600</v>
      </c>
      <c r="AC11" s="147">
        <f t="shared" si="10"/>
        <v>2100</v>
      </c>
      <c r="AD11" s="147">
        <f t="shared" si="10"/>
        <v>800</v>
      </c>
      <c r="AE11" s="147">
        <f t="shared" si="10"/>
        <v>600</v>
      </c>
      <c r="AF11" s="147">
        <f t="shared" si="10"/>
        <v>500</v>
      </c>
      <c r="AG11" s="147">
        <f t="shared" si="10"/>
        <v>2400</v>
      </c>
      <c r="AH11" s="147">
        <f t="shared" si="10"/>
        <v>0</v>
      </c>
      <c r="AI11" s="147">
        <f t="shared" si="10"/>
        <v>0</v>
      </c>
      <c r="AJ11" s="147">
        <f t="shared" si="10"/>
        <v>1400</v>
      </c>
      <c r="AK11" s="147">
        <f t="shared" ref="AK11:AY11" si="11">SUM(AK4:AK10)</f>
        <v>0</v>
      </c>
      <c r="AL11" s="147">
        <f t="shared" si="11"/>
        <v>2100</v>
      </c>
      <c r="AM11" s="147">
        <f t="shared" si="11"/>
        <v>0</v>
      </c>
      <c r="AN11" s="147">
        <f t="shared" si="11"/>
        <v>220</v>
      </c>
      <c r="AO11" s="147">
        <f t="shared" si="11"/>
        <v>0</v>
      </c>
      <c r="AP11" s="147">
        <f t="shared" si="11"/>
        <v>0</v>
      </c>
      <c r="AQ11" s="147">
        <f t="shared" si="11"/>
        <v>0</v>
      </c>
      <c r="AR11" s="147">
        <f t="shared" si="11"/>
        <v>21320</v>
      </c>
      <c r="AS11" s="147">
        <f t="shared" si="11"/>
        <v>9</v>
      </c>
      <c r="AT11" s="147">
        <f t="shared" si="11"/>
        <v>725.806451612903</v>
      </c>
      <c r="AU11" s="147">
        <f t="shared" si="11"/>
        <v>0</v>
      </c>
      <c r="AV11" s="147">
        <f t="shared" si="11"/>
        <v>0</v>
      </c>
      <c r="AW11" s="147">
        <f t="shared" si="11"/>
        <v>0</v>
      </c>
      <c r="AX11" s="147">
        <f t="shared" si="11"/>
        <v>725.806451612903</v>
      </c>
      <c r="AY11" s="147">
        <f t="shared" si="11"/>
        <v>20594.1935483871</v>
      </c>
      <c r="AZ11" s="147"/>
      <c r="BA11" s="220"/>
    </row>
  </sheetData>
  <mergeCells count="53">
    <mergeCell ref="Z1:BA1"/>
    <mergeCell ref="I2:J2"/>
    <mergeCell ref="A2:A3"/>
    <mergeCell ref="B2:B3"/>
    <mergeCell ref="C2:C3"/>
    <mergeCell ref="D2:D3"/>
    <mergeCell ref="E2:E3"/>
    <mergeCell ref="F2:F3"/>
    <mergeCell ref="G2:G3"/>
    <mergeCell ref="H2:H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  <mergeCell ref="AH2:AH3"/>
    <mergeCell ref="AI2:AI3"/>
    <mergeCell ref="AJ2:AJ3"/>
    <mergeCell ref="AK2:AK3"/>
    <mergeCell ref="AL2:AL3"/>
    <mergeCell ref="AM2:AM3"/>
    <mergeCell ref="AN2:AN3"/>
    <mergeCell ref="AO2:AO3"/>
    <mergeCell ref="AP2:AP3"/>
    <mergeCell ref="AQ2:AQ3"/>
    <mergeCell ref="AR2:AR3"/>
    <mergeCell ref="AS2:AS3"/>
    <mergeCell ref="AT2:AT3"/>
    <mergeCell ref="AU2:AU3"/>
    <mergeCell ref="AV2:AV3"/>
    <mergeCell ref="AW2:AW3"/>
    <mergeCell ref="AX2:AX3"/>
    <mergeCell ref="AY2:AY3"/>
    <mergeCell ref="AZ2:AZ3"/>
    <mergeCell ref="BA2:BA3"/>
  </mergeCells>
  <conditionalFormatting sqref="B6:B10 B4">
    <cfRule type="duplicateValues" dxfId="0" priority="4"/>
  </conditionalFormatting>
  <pageMargins left="0.751388888888889" right="0.751388888888889" top="0.118055555555556" bottom="0.550694444444444" header="0.5" footer="0.5"/>
  <pageSetup paperSize="9" scale="54" fitToHeight="0" orientation="landscape" horizontalDpi="600"/>
  <headerFooter>
    <oddFooter>&amp;L审批：&amp;C审核：&amp;R制表：陶刘燕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W25"/>
  <sheetViews>
    <sheetView zoomScale="80" zoomScaleNormal="80" workbookViewId="0">
      <pane xSplit="6" ySplit="2" topLeftCell="X3" activePane="bottomRight" state="frozen"/>
      <selection/>
      <selection pane="topRight"/>
      <selection pane="bottomLeft"/>
      <selection pane="bottomRight" activeCell="AC24" sqref="AC24"/>
    </sheetView>
  </sheetViews>
  <sheetFormatPr defaultColWidth="9" defaultRowHeight="49" customHeight="1"/>
  <cols>
    <col min="1" max="1" width="6.13333333333333" style="1388" customWidth="1"/>
    <col min="2" max="2" width="10.3583333333333" style="1380" customWidth="1"/>
    <col min="3" max="3" width="9.3" style="1388" customWidth="1"/>
    <col min="4" max="4" width="14.1916666666667" style="1388" customWidth="1"/>
    <col min="5" max="14" width="7.225" style="1388" customWidth="1"/>
    <col min="15" max="15" width="14.7166666666667" style="1388" customWidth="1"/>
    <col min="16" max="18" width="7.225" style="1388" customWidth="1"/>
    <col min="19" max="19" width="14.3" style="1388" customWidth="1"/>
    <col min="20" max="21" width="7.225" style="1388" customWidth="1"/>
    <col min="22" max="22" width="7.225" style="1551" customWidth="1"/>
    <col min="23" max="28" width="7.225" style="1388" customWidth="1"/>
    <col min="29" max="29" width="7.225" style="1551" customWidth="1"/>
    <col min="30" max="32" width="7.225" style="1388" customWidth="1"/>
    <col min="33" max="33" width="7.225" style="1551" customWidth="1"/>
    <col min="34" max="41" width="7.225" style="1388" customWidth="1"/>
    <col min="42" max="42" width="7.65" style="1551" customWidth="1"/>
    <col min="43" max="44" width="6.71666666666667" style="1388" customWidth="1"/>
    <col min="45" max="45" width="7.5" style="1388" customWidth="1"/>
    <col min="46" max="46" width="7.80833333333333" style="1388" customWidth="1"/>
    <col min="47" max="47" width="8.9" style="1388" customWidth="1"/>
    <col min="48" max="48" width="9.58333333333333" style="1388" customWidth="1"/>
    <col min="49" max="49" width="33.0583333333333" style="1388" customWidth="1"/>
    <col min="50" max="16384" width="9" style="1388"/>
  </cols>
  <sheetData>
    <row r="1" customHeight="1" spans="1:49">
      <c r="A1" s="1"/>
      <c r="B1" s="2"/>
      <c r="C1" s="3"/>
      <c r="D1" s="3"/>
      <c r="E1" s="3"/>
      <c r="F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3"/>
      <c r="T1" s="4"/>
      <c r="U1" s="4" t="s">
        <v>325</v>
      </c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34"/>
      <c r="AH1" s="4"/>
      <c r="AI1" s="4"/>
      <c r="AJ1" s="4"/>
      <c r="AK1" s="4"/>
      <c r="AL1" s="4"/>
      <c r="AM1" s="4"/>
      <c r="AN1" s="4"/>
      <c r="AO1" s="4"/>
      <c r="AP1" s="34"/>
      <c r="AQ1" s="4"/>
      <c r="AR1" s="4"/>
      <c r="AS1" s="4"/>
      <c r="AT1" s="4"/>
      <c r="AU1" s="4"/>
      <c r="AV1" s="4"/>
      <c r="AW1" s="45"/>
    </row>
    <row r="2" s="1388" customFormat="1" ht="54" customHeight="1" spans="1:49">
      <c r="A2" s="5" t="s">
        <v>0</v>
      </c>
      <c r="B2" s="6" t="s">
        <v>1</v>
      </c>
      <c r="C2" s="7" t="s">
        <v>272</v>
      </c>
      <c r="D2" s="7" t="s">
        <v>3</v>
      </c>
      <c r="E2" s="7" t="s">
        <v>273</v>
      </c>
      <c r="F2" s="7" t="s">
        <v>326</v>
      </c>
      <c r="G2" s="7" t="s">
        <v>6</v>
      </c>
      <c r="H2" s="7" t="s">
        <v>327</v>
      </c>
      <c r="I2" s="7" t="s">
        <v>8</v>
      </c>
      <c r="J2" s="7" t="s">
        <v>278</v>
      </c>
      <c r="K2" s="17" t="s">
        <v>10</v>
      </c>
      <c r="L2" s="7" t="s">
        <v>11</v>
      </c>
      <c r="M2" s="7" t="s">
        <v>12</v>
      </c>
      <c r="N2" s="7" t="s">
        <v>13</v>
      </c>
      <c r="O2" s="7" t="s">
        <v>14</v>
      </c>
      <c r="P2" s="7" t="s">
        <v>15</v>
      </c>
      <c r="Q2" s="7" t="s">
        <v>16</v>
      </c>
      <c r="R2" s="7" t="s">
        <v>17</v>
      </c>
      <c r="S2" s="7" t="s">
        <v>18</v>
      </c>
      <c r="T2" s="18" t="s">
        <v>21</v>
      </c>
      <c r="U2" s="19" t="s">
        <v>22</v>
      </c>
      <c r="V2" s="20" t="s">
        <v>23</v>
      </c>
      <c r="W2" s="5" t="s">
        <v>24</v>
      </c>
      <c r="X2" s="5" t="s">
        <v>25</v>
      </c>
      <c r="Y2" s="5" t="s">
        <v>26</v>
      </c>
      <c r="Z2" s="5" t="s">
        <v>27</v>
      </c>
      <c r="AA2" s="5" t="s">
        <v>28</v>
      </c>
      <c r="AB2" s="5" t="s">
        <v>29</v>
      </c>
      <c r="AC2" s="20" t="s">
        <v>277</v>
      </c>
      <c r="AD2" s="5" t="s">
        <v>21</v>
      </c>
      <c r="AE2" s="5" t="s">
        <v>32</v>
      </c>
      <c r="AF2" s="5" t="s">
        <v>278</v>
      </c>
      <c r="AG2" s="20" t="s">
        <v>29</v>
      </c>
      <c r="AH2" s="5" t="s">
        <v>33</v>
      </c>
      <c r="AI2" s="5" t="s">
        <v>34</v>
      </c>
      <c r="AJ2" s="5" t="s">
        <v>35</v>
      </c>
      <c r="AK2" s="5" t="s">
        <v>36</v>
      </c>
      <c r="AL2" s="5" t="s">
        <v>37</v>
      </c>
      <c r="AM2" s="5" t="s">
        <v>38</v>
      </c>
      <c r="AN2" s="5" t="s">
        <v>328</v>
      </c>
      <c r="AO2" s="5" t="s">
        <v>39</v>
      </c>
      <c r="AP2" s="20" t="s">
        <v>329</v>
      </c>
      <c r="AQ2" s="5" t="s">
        <v>44</v>
      </c>
      <c r="AR2" s="5" t="s">
        <v>330</v>
      </c>
      <c r="AS2" s="5" t="s">
        <v>331</v>
      </c>
      <c r="AT2" s="5" t="s">
        <v>46</v>
      </c>
      <c r="AU2" s="5" t="s">
        <v>47</v>
      </c>
      <c r="AV2" s="5" t="s">
        <v>48</v>
      </c>
      <c r="AW2" s="46" t="s">
        <v>49</v>
      </c>
    </row>
    <row r="3" s="1388" customFormat="1" ht="43" customHeight="1" spans="1:49">
      <c r="A3" s="8">
        <f t="shared" ref="A3:A24" si="0">ROW()-2</f>
        <v>1</v>
      </c>
      <c r="B3" s="1857" t="s">
        <v>332</v>
      </c>
      <c r="C3" s="1751" t="s">
        <v>333</v>
      </c>
      <c r="D3" s="1858">
        <v>44046</v>
      </c>
      <c r="E3" s="1751" t="s">
        <v>53</v>
      </c>
      <c r="F3" s="1752">
        <v>31</v>
      </c>
      <c r="G3" s="1751">
        <v>0</v>
      </c>
      <c r="H3" s="1751">
        <v>0</v>
      </c>
      <c r="I3" s="1751">
        <v>0</v>
      </c>
      <c r="J3" s="1751">
        <v>0</v>
      </c>
      <c r="K3" s="1751">
        <v>3</v>
      </c>
      <c r="L3" s="1751">
        <v>0</v>
      </c>
      <c r="M3" s="1751">
        <v>0</v>
      </c>
      <c r="N3" s="1751">
        <v>3</v>
      </c>
      <c r="O3" s="1869" t="s">
        <v>54</v>
      </c>
      <c r="P3" s="1752">
        <v>9</v>
      </c>
      <c r="Q3" s="1752">
        <v>0</v>
      </c>
      <c r="R3" s="1873">
        <v>0</v>
      </c>
      <c r="S3" s="1874" t="s">
        <v>334</v>
      </c>
      <c r="T3" s="1875">
        <v>200</v>
      </c>
      <c r="U3" s="21">
        <v>4900</v>
      </c>
      <c r="V3" s="22">
        <v>2000</v>
      </c>
      <c r="W3" s="23">
        <v>1200</v>
      </c>
      <c r="X3" s="24">
        <v>500</v>
      </c>
      <c r="Y3" s="24">
        <v>500</v>
      </c>
      <c r="Z3" s="31">
        <v>200</v>
      </c>
      <c r="AA3" s="24">
        <v>200</v>
      </c>
      <c r="AB3" s="31">
        <v>300</v>
      </c>
      <c r="AC3" s="31"/>
      <c r="AD3" s="31">
        <v>200</v>
      </c>
      <c r="AE3" s="31">
        <v>11</v>
      </c>
      <c r="AF3" s="31">
        <v>0</v>
      </c>
      <c r="AG3" s="35"/>
      <c r="AH3" s="36">
        <f>180+900</f>
        <v>1080</v>
      </c>
      <c r="AI3" s="31">
        <v>400</v>
      </c>
      <c r="AJ3" s="31">
        <v>400</v>
      </c>
      <c r="AK3" s="31">
        <v>300</v>
      </c>
      <c r="AL3" s="37">
        <f t="shared" ref="AL3:AL11" si="1">SUM(V3:AK3)</f>
        <v>7291</v>
      </c>
      <c r="AM3" s="8">
        <f t="shared" ref="AM3:AM11" si="2">H3</f>
        <v>0</v>
      </c>
      <c r="AN3" s="8">
        <f t="shared" ref="AN3:AN11" si="3">G3*2</f>
        <v>0</v>
      </c>
      <c r="AO3" s="38">
        <f t="shared" ref="AO3:AO11" si="4">U3/F3*AM3</f>
        <v>0</v>
      </c>
      <c r="AP3" s="39"/>
      <c r="AQ3" s="40">
        <v>0</v>
      </c>
      <c r="AR3" s="41"/>
      <c r="AS3" s="42">
        <v>544.52</v>
      </c>
      <c r="AT3" s="38">
        <f t="shared" ref="AT3:AT11" si="5">SUM(AN3:AS3)</f>
        <v>544.52</v>
      </c>
      <c r="AU3" s="38">
        <f>AL3-AT3</f>
        <v>6746.48</v>
      </c>
      <c r="AV3" s="41"/>
      <c r="AW3" s="1886" t="s">
        <v>335</v>
      </c>
    </row>
    <row r="4" s="625" customFormat="1" ht="47" customHeight="1" spans="1:49">
      <c r="A4" s="8">
        <f t="shared" si="0"/>
        <v>2</v>
      </c>
      <c r="B4" s="1859" t="s">
        <v>336</v>
      </c>
      <c r="C4" s="1751" t="s">
        <v>337</v>
      </c>
      <c r="D4" s="1858">
        <v>43252</v>
      </c>
      <c r="E4" s="1751" t="s">
        <v>53</v>
      </c>
      <c r="F4" s="1752">
        <v>31</v>
      </c>
      <c r="G4" s="1751">
        <v>0</v>
      </c>
      <c r="H4" s="1751">
        <v>0</v>
      </c>
      <c r="I4" s="1751">
        <v>0</v>
      </c>
      <c r="J4" s="1751">
        <v>30</v>
      </c>
      <c r="K4" s="1751">
        <v>13.5</v>
      </c>
      <c r="L4" s="1751">
        <v>0</v>
      </c>
      <c r="M4" s="1751">
        <v>0</v>
      </c>
      <c r="N4" s="1751">
        <v>13.5</v>
      </c>
      <c r="O4" s="1870" t="s">
        <v>338</v>
      </c>
      <c r="P4" s="1752">
        <v>10</v>
      </c>
      <c r="Q4" s="1752">
        <v>16</v>
      </c>
      <c r="R4" s="1873">
        <f t="shared" ref="R4:R13" si="6">P4*Q4</f>
        <v>160</v>
      </c>
      <c r="S4" s="1876" t="s">
        <v>339</v>
      </c>
      <c r="T4" s="1875">
        <v>200</v>
      </c>
      <c r="U4" s="19">
        <v>3460</v>
      </c>
      <c r="V4" s="25">
        <v>2200</v>
      </c>
      <c r="W4" s="32">
        <v>400</v>
      </c>
      <c r="X4" s="32">
        <v>200</v>
      </c>
      <c r="Y4" s="32">
        <v>100</v>
      </c>
      <c r="Z4" s="32">
        <v>100</v>
      </c>
      <c r="AA4" s="32">
        <v>60</v>
      </c>
      <c r="AB4" s="32">
        <v>400</v>
      </c>
      <c r="AC4" s="25"/>
      <c r="AD4" s="32">
        <v>200</v>
      </c>
      <c r="AE4" s="32"/>
      <c r="AF4" s="32">
        <f t="shared" ref="AF4:AF11" si="7">J4</f>
        <v>30</v>
      </c>
      <c r="AG4" s="25">
        <f>(U4/31*2)</f>
        <v>223.225806451613</v>
      </c>
      <c r="AH4" s="32">
        <v>160</v>
      </c>
      <c r="AI4" s="32">
        <v>0</v>
      </c>
      <c r="AJ4" s="32">
        <v>0</v>
      </c>
      <c r="AK4" s="32">
        <v>0</v>
      </c>
      <c r="AL4" s="37">
        <f t="shared" si="1"/>
        <v>4073.22580645161</v>
      </c>
      <c r="AM4" s="8">
        <f t="shared" si="2"/>
        <v>0</v>
      </c>
      <c r="AN4" s="8">
        <f t="shared" si="3"/>
        <v>0</v>
      </c>
      <c r="AO4" s="38">
        <f t="shared" si="4"/>
        <v>0</v>
      </c>
      <c r="AP4" s="38">
        <v>0</v>
      </c>
      <c r="AQ4" s="38">
        <v>0</v>
      </c>
      <c r="AR4" s="38"/>
      <c r="AS4" s="43">
        <v>444.52</v>
      </c>
      <c r="AT4" s="38">
        <f t="shared" si="5"/>
        <v>444.52</v>
      </c>
      <c r="AU4" s="38">
        <f t="shared" ref="AU4:AU25" si="8">AL4-AT4</f>
        <v>3628.70580645161</v>
      </c>
      <c r="AV4" s="32"/>
      <c r="AW4" s="1886" t="s">
        <v>339</v>
      </c>
    </row>
    <row r="5" s="625" customFormat="1" ht="25" customHeight="1" spans="1:49">
      <c r="A5" s="8">
        <f t="shared" si="0"/>
        <v>3</v>
      </c>
      <c r="B5" s="1860" t="s">
        <v>340</v>
      </c>
      <c r="C5" s="1751" t="s">
        <v>341</v>
      </c>
      <c r="D5" s="1858">
        <v>43252</v>
      </c>
      <c r="E5" s="1751" t="s">
        <v>53</v>
      </c>
      <c r="F5" s="1752">
        <v>31</v>
      </c>
      <c r="G5" s="1751">
        <v>0</v>
      </c>
      <c r="H5" s="1751">
        <v>0</v>
      </c>
      <c r="I5" s="1751">
        <v>0</v>
      </c>
      <c r="J5" s="1751">
        <v>30</v>
      </c>
      <c r="K5" s="1751">
        <v>0</v>
      </c>
      <c r="L5" s="1751">
        <v>0</v>
      </c>
      <c r="M5" s="1751">
        <v>0</v>
      </c>
      <c r="N5" s="1751">
        <v>0</v>
      </c>
      <c r="O5" s="1869" t="s">
        <v>54</v>
      </c>
      <c r="P5" s="1752">
        <v>10</v>
      </c>
      <c r="Q5" s="1752">
        <v>12</v>
      </c>
      <c r="R5" s="1873">
        <f t="shared" si="6"/>
        <v>120</v>
      </c>
      <c r="S5" s="1877"/>
      <c r="T5" s="1875">
        <v>200</v>
      </c>
      <c r="U5" s="19">
        <v>2100</v>
      </c>
      <c r="V5" s="25">
        <v>1500</v>
      </c>
      <c r="W5" s="32">
        <v>100</v>
      </c>
      <c r="X5" s="32">
        <v>100</v>
      </c>
      <c r="Y5" s="32">
        <v>100</v>
      </c>
      <c r="Z5" s="32">
        <v>100</v>
      </c>
      <c r="AA5" s="32">
        <v>0</v>
      </c>
      <c r="AB5" s="32">
        <v>200</v>
      </c>
      <c r="AC5" s="25"/>
      <c r="AD5" s="32">
        <v>200</v>
      </c>
      <c r="AE5" s="32"/>
      <c r="AF5" s="32">
        <f t="shared" si="7"/>
        <v>30</v>
      </c>
      <c r="AG5" s="25"/>
      <c r="AH5" s="32">
        <v>120</v>
      </c>
      <c r="AI5" s="32">
        <v>0</v>
      </c>
      <c r="AJ5" s="32">
        <v>0</v>
      </c>
      <c r="AK5" s="32">
        <v>0</v>
      </c>
      <c r="AL5" s="37">
        <f t="shared" si="1"/>
        <v>2450</v>
      </c>
      <c r="AM5" s="8">
        <f t="shared" si="2"/>
        <v>0</v>
      </c>
      <c r="AN5" s="8">
        <f t="shared" si="3"/>
        <v>0</v>
      </c>
      <c r="AO5" s="38">
        <f t="shared" si="4"/>
        <v>0</v>
      </c>
      <c r="AP5" s="38">
        <v>0</v>
      </c>
      <c r="AQ5" s="38">
        <v>0</v>
      </c>
      <c r="AR5" s="38"/>
      <c r="AS5" s="38">
        <v>0</v>
      </c>
      <c r="AT5" s="38">
        <f t="shared" si="5"/>
        <v>0</v>
      </c>
      <c r="AU5" s="38">
        <f t="shared" si="8"/>
        <v>2450</v>
      </c>
      <c r="AV5" s="32"/>
      <c r="AW5" s="235"/>
    </row>
    <row r="6" s="625" customFormat="1" ht="25" customHeight="1" spans="1:49">
      <c r="A6" s="8">
        <f t="shared" si="0"/>
        <v>4</v>
      </c>
      <c r="B6" s="1860" t="s">
        <v>342</v>
      </c>
      <c r="C6" s="1752" t="s">
        <v>343</v>
      </c>
      <c r="D6" s="1861">
        <v>43590</v>
      </c>
      <c r="E6" s="1751" t="s">
        <v>53</v>
      </c>
      <c r="F6" s="1752">
        <v>31</v>
      </c>
      <c r="G6" s="1751">
        <v>0</v>
      </c>
      <c r="H6" s="1751">
        <v>0</v>
      </c>
      <c r="I6" s="1751">
        <v>0</v>
      </c>
      <c r="J6" s="1751">
        <v>30</v>
      </c>
      <c r="K6" s="1751">
        <v>0</v>
      </c>
      <c r="L6" s="1751">
        <v>0</v>
      </c>
      <c r="M6" s="1751">
        <v>0</v>
      </c>
      <c r="N6" s="1751">
        <v>0</v>
      </c>
      <c r="O6" s="1869" t="s">
        <v>54</v>
      </c>
      <c r="P6" s="1752">
        <v>10</v>
      </c>
      <c r="Q6" s="1752">
        <v>11</v>
      </c>
      <c r="R6" s="1873">
        <f t="shared" si="6"/>
        <v>110</v>
      </c>
      <c r="S6" s="1877" t="s">
        <v>344</v>
      </c>
      <c r="T6" s="1875">
        <v>200</v>
      </c>
      <c r="U6" s="19">
        <v>5050</v>
      </c>
      <c r="V6" s="25">
        <v>2000</v>
      </c>
      <c r="W6" s="32">
        <v>1400</v>
      </c>
      <c r="X6" s="32">
        <v>450</v>
      </c>
      <c r="Y6" s="32">
        <v>200</v>
      </c>
      <c r="Z6" s="32">
        <v>200</v>
      </c>
      <c r="AA6" s="32">
        <v>200</v>
      </c>
      <c r="AB6" s="32">
        <v>600</v>
      </c>
      <c r="AC6" s="25"/>
      <c r="AD6" s="25">
        <v>200</v>
      </c>
      <c r="AE6" s="32"/>
      <c r="AF6" s="32">
        <f t="shared" si="7"/>
        <v>30</v>
      </c>
      <c r="AG6" s="25"/>
      <c r="AH6" s="32">
        <v>110</v>
      </c>
      <c r="AI6" s="32">
        <v>0</v>
      </c>
      <c r="AJ6" s="32">
        <v>0</v>
      </c>
      <c r="AK6" s="32">
        <v>300</v>
      </c>
      <c r="AL6" s="37">
        <f t="shared" si="1"/>
        <v>5690</v>
      </c>
      <c r="AM6" s="8">
        <f t="shared" si="2"/>
        <v>0</v>
      </c>
      <c r="AN6" s="8">
        <f t="shared" si="3"/>
        <v>0</v>
      </c>
      <c r="AO6" s="38">
        <f t="shared" si="4"/>
        <v>0</v>
      </c>
      <c r="AP6" s="38">
        <v>0</v>
      </c>
      <c r="AQ6" s="38">
        <v>0</v>
      </c>
      <c r="AR6" s="38"/>
      <c r="AS6" s="38">
        <v>0</v>
      </c>
      <c r="AT6" s="38">
        <f t="shared" si="5"/>
        <v>0</v>
      </c>
      <c r="AU6" s="38">
        <f t="shared" si="8"/>
        <v>5690</v>
      </c>
      <c r="AV6" s="32"/>
      <c r="AW6" s="1887" t="s">
        <v>344</v>
      </c>
    </row>
    <row r="7" s="625" customFormat="1" ht="25" customHeight="1" spans="1:49">
      <c r="A7" s="8">
        <f t="shared" si="0"/>
        <v>5</v>
      </c>
      <c r="B7" s="1860" t="s">
        <v>345</v>
      </c>
      <c r="C7" s="1751" t="s">
        <v>346</v>
      </c>
      <c r="D7" s="1858">
        <v>43252</v>
      </c>
      <c r="E7" s="1751" t="s">
        <v>53</v>
      </c>
      <c r="F7" s="1752">
        <v>31</v>
      </c>
      <c r="G7" s="1751">
        <v>0</v>
      </c>
      <c r="H7" s="1751">
        <v>0</v>
      </c>
      <c r="I7" s="1751">
        <v>0</v>
      </c>
      <c r="J7" s="1751">
        <v>30</v>
      </c>
      <c r="K7" s="1751">
        <v>5</v>
      </c>
      <c r="L7" s="1751">
        <v>0</v>
      </c>
      <c r="M7" s="1751">
        <v>0</v>
      </c>
      <c r="N7" s="1752">
        <v>5</v>
      </c>
      <c r="O7" s="1869" t="s">
        <v>54</v>
      </c>
      <c r="P7" s="1752">
        <v>10</v>
      </c>
      <c r="Q7" s="1752">
        <v>9</v>
      </c>
      <c r="R7" s="1873">
        <f t="shared" si="6"/>
        <v>90</v>
      </c>
      <c r="S7" s="1877"/>
      <c r="T7" s="1875">
        <v>200</v>
      </c>
      <c r="U7" s="19">
        <v>2260</v>
      </c>
      <c r="V7" s="25">
        <v>1700</v>
      </c>
      <c r="W7" s="32">
        <v>100</v>
      </c>
      <c r="X7" s="32">
        <v>100</v>
      </c>
      <c r="Y7" s="32">
        <v>100</v>
      </c>
      <c r="Z7" s="32">
        <v>50</v>
      </c>
      <c r="AA7" s="32">
        <v>110</v>
      </c>
      <c r="AB7" s="32">
        <v>100</v>
      </c>
      <c r="AC7" s="25"/>
      <c r="AD7" s="25">
        <v>200</v>
      </c>
      <c r="AE7" s="32"/>
      <c r="AF7" s="32">
        <f t="shared" si="7"/>
        <v>30</v>
      </c>
      <c r="AG7" s="25"/>
      <c r="AH7" s="32">
        <v>90</v>
      </c>
      <c r="AI7" s="32">
        <v>0</v>
      </c>
      <c r="AJ7" s="32">
        <v>0</v>
      </c>
      <c r="AK7" s="32">
        <v>0</v>
      </c>
      <c r="AL7" s="37">
        <f t="shared" si="1"/>
        <v>2580</v>
      </c>
      <c r="AM7" s="8">
        <f t="shared" si="2"/>
        <v>0</v>
      </c>
      <c r="AN7" s="8">
        <f t="shared" si="3"/>
        <v>0</v>
      </c>
      <c r="AO7" s="38">
        <f t="shared" si="4"/>
        <v>0</v>
      </c>
      <c r="AP7" s="38">
        <v>0</v>
      </c>
      <c r="AQ7" s="38">
        <v>0</v>
      </c>
      <c r="AR7" s="38"/>
      <c r="AS7" s="38">
        <v>0</v>
      </c>
      <c r="AT7" s="38">
        <f t="shared" si="5"/>
        <v>0</v>
      </c>
      <c r="AU7" s="38">
        <f t="shared" si="8"/>
        <v>2580</v>
      </c>
      <c r="AV7" s="32"/>
      <c r="AW7" s="235"/>
    </row>
    <row r="8" s="625" customFormat="1" ht="29" customHeight="1" spans="1:49">
      <c r="A8" s="8">
        <f t="shared" si="0"/>
        <v>6</v>
      </c>
      <c r="B8" s="1862" t="s">
        <v>347</v>
      </c>
      <c r="C8" s="1751" t="s">
        <v>346</v>
      </c>
      <c r="D8" s="1858">
        <v>45460</v>
      </c>
      <c r="E8" s="1751" t="s">
        <v>53</v>
      </c>
      <c r="F8" s="1752">
        <v>31</v>
      </c>
      <c r="G8" s="1751">
        <v>0</v>
      </c>
      <c r="H8" s="1751">
        <v>0</v>
      </c>
      <c r="I8" s="1751">
        <v>0</v>
      </c>
      <c r="J8" s="1751">
        <v>30</v>
      </c>
      <c r="K8" s="1751">
        <v>2</v>
      </c>
      <c r="L8" s="1751">
        <v>0</v>
      </c>
      <c r="M8" s="1751">
        <v>0</v>
      </c>
      <c r="N8" s="1752">
        <v>2</v>
      </c>
      <c r="O8" s="1869" t="s">
        <v>54</v>
      </c>
      <c r="P8" s="1752">
        <v>10</v>
      </c>
      <c r="Q8" s="1752">
        <v>9</v>
      </c>
      <c r="R8" s="1873">
        <f t="shared" si="6"/>
        <v>90</v>
      </c>
      <c r="S8" s="1877" t="s">
        <v>348</v>
      </c>
      <c r="T8" s="1875">
        <v>200</v>
      </c>
      <c r="U8" s="19">
        <v>2200</v>
      </c>
      <c r="V8" s="25">
        <v>1700</v>
      </c>
      <c r="W8" s="32">
        <v>100</v>
      </c>
      <c r="X8" s="32">
        <v>100</v>
      </c>
      <c r="Y8" s="32">
        <v>100</v>
      </c>
      <c r="Z8" s="32">
        <v>50</v>
      </c>
      <c r="AA8" s="32">
        <v>50</v>
      </c>
      <c r="AB8" s="32">
        <v>100</v>
      </c>
      <c r="AC8" s="25"/>
      <c r="AD8" s="25">
        <v>200</v>
      </c>
      <c r="AE8" s="32"/>
      <c r="AF8" s="32">
        <f t="shared" si="7"/>
        <v>30</v>
      </c>
      <c r="AG8" s="25"/>
      <c r="AH8" s="32">
        <v>90</v>
      </c>
      <c r="AI8" s="32">
        <v>0</v>
      </c>
      <c r="AJ8" s="32">
        <v>0</v>
      </c>
      <c r="AK8" s="32">
        <v>0</v>
      </c>
      <c r="AL8" s="37">
        <f t="shared" si="1"/>
        <v>2520</v>
      </c>
      <c r="AM8" s="8">
        <f t="shared" si="2"/>
        <v>0</v>
      </c>
      <c r="AN8" s="8">
        <f t="shared" si="3"/>
        <v>0</v>
      </c>
      <c r="AO8" s="38">
        <f t="shared" si="4"/>
        <v>0</v>
      </c>
      <c r="AP8" s="38">
        <v>0</v>
      </c>
      <c r="AQ8" s="38">
        <v>0</v>
      </c>
      <c r="AR8" s="38"/>
      <c r="AS8" s="38">
        <v>0</v>
      </c>
      <c r="AT8" s="38">
        <f t="shared" si="5"/>
        <v>0</v>
      </c>
      <c r="AU8" s="38">
        <f t="shared" si="8"/>
        <v>2520</v>
      </c>
      <c r="AV8" s="32"/>
      <c r="AW8" s="235" t="s">
        <v>348</v>
      </c>
    </row>
    <row r="9" s="625" customFormat="1" ht="29" customHeight="1" spans="1:49">
      <c r="A9" s="8">
        <f t="shared" si="0"/>
        <v>7</v>
      </c>
      <c r="B9" s="1860" t="s">
        <v>349</v>
      </c>
      <c r="C9" s="1751" t="s">
        <v>346</v>
      </c>
      <c r="D9" s="1858">
        <v>44581</v>
      </c>
      <c r="E9" s="1751" t="s">
        <v>53</v>
      </c>
      <c r="F9" s="1752">
        <v>31</v>
      </c>
      <c r="G9" s="1751">
        <v>0</v>
      </c>
      <c r="H9" s="1751">
        <v>0</v>
      </c>
      <c r="I9" s="1751">
        <v>0</v>
      </c>
      <c r="J9" s="1751">
        <v>30</v>
      </c>
      <c r="K9" s="1751">
        <v>5</v>
      </c>
      <c r="L9" s="1751">
        <v>0</v>
      </c>
      <c r="M9" s="1751">
        <v>0</v>
      </c>
      <c r="N9" s="1752">
        <v>5</v>
      </c>
      <c r="O9" s="1869" t="s">
        <v>54</v>
      </c>
      <c r="P9" s="1752">
        <v>10</v>
      </c>
      <c r="Q9" s="1752">
        <v>12</v>
      </c>
      <c r="R9" s="1873">
        <f t="shared" si="6"/>
        <v>120</v>
      </c>
      <c r="S9" s="1877"/>
      <c r="T9" s="1875">
        <v>200</v>
      </c>
      <c r="U9" s="19">
        <v>2400</v>
      </c>
      <c r="V9" s="25">
        <v>1800</v>
      </c>
      <c r="W9" s="32">
        <v>200</v>
      </c>
      <c r="X9" s="32">
        <v>50</v>
      </c>
      <c r="Y9" s="32">
        <v>50</v>
      </c>
      <c r="Z9" s="32">
        <v>50</v>
      </c>
      <c r="AA9" s="32">
        <v>50</v>
      </c>
      <c r="AB9" s="32">
        <v>200</v>
      </c>
      <c r="AC9" s="25"/>
      <c r="AD9" s="25">
        <v>200</v>
      </c>
      <c r="AE9" s="32"/>
      <c r="AF9" s="32">
        <f t="shared" si="7"/>
        <v>30</v>
      </c>
      <c r="AG9" s="25"/>
      <c r="AH9" s="32">
        <v>120</v>
      </c>
      <c r="AI9" s="32">
        <v>0</v>
      </c>
      <c r="AJ9" s="32">
        <v>0</v>
      </c>
      <c r="AK9" s="32">
        <v>0</v>
      </c>
      <c r="AL9" s="37">
        <f t="shared" si="1"/>
        <v>2750</v>
      </c>
      <c r="AM9" s="8">
        <f t="shared" si="2"/>
        <v>0</v>
      </c>
      <c r="AN9" s="8">
        <f t="shared" si="3"/>
        <v>0</v>
      </c>
      <c r="AO9" s="38">
        <f t="shared" si="4"/>
        <v>0</v>
      </c>
      <c r="AP9" s="38">
        <v>0</v>
      </c>
      <c r="AQ9" s="38">
        <v>0</v>
      </c>
      <c r="AR9" s="38"/>
      <c r="AS9" s="38">
        <v>0</v>
      </c>
      <c r="AT9" s="38">
        <f t="shared" si="5"/>
        <v>0</v>
      </c>
      <c r="AU9" s="38">
        <f t="shared" si="8"/>
        <v>2750</v>
      </c>
      <c r="AV9" s="32"/>
      <c r="AW9" s="235"/>
    </row>
    <row r="10" s="625" customFormat="1" ht="29" customHeight="1" spans="1:49">
      <c r="A10" s="8">
        <f t="shared" si="0"/>
        <v>8</v>
      </c>
      <c r="B10" s="1860" t="s">
        <v>350</v>
      </c>
      <c r="C10" s="1751" t="s">
        <v>351</v>
      </c>
      <c r="D10" s="1858">
        <v>44602</v>
      </c>
      <c r="E10" s="1751" t="s">
        <v>53</v>
      </c>
      <c r="F10" s="1752">
        <v>31</v>
      </c>
      <c r="G10" s="1751">
        <v>0</v>
      </c>
      <c r="H10" s="1751">
        <v>0</v>
      </c>
      <c r="I10" s="1751">
        <v>0</v>
      </c>
      <c r="J10" s="1751">
        <v>30</v>
      </c>
      <c r="K10" s="1751">
        <v>0</v>
      </c>
      <c r="L10" s="1751">
        <v>0</v>
      </c>
      <c r="M10" s="1751">
        <v>0</v>
      </c>
      <c r="N10" s="1752">
        <v>0</v>
      </c>
      <c r="O10" s="1869" t="s">
        <v>54</v>
      </c>
      <c r="P10" s="1752">
        <v>10</v>
      </c>
      <c r="Q10" s="1752">
        <v>11</v>
      </c>
      <c r="R10" s="1873">
        <f t="shared" si="6"/>
        <v>110</v>
      </c>
      <c r="S10" s="1874" t="s">
        <v>344</v>
      </c>
      <c r="T10" s="1875">
        <v>200</v>
      </c>
      <c r="U10" s="19">
        <v>3050</v>
      </c>
      <c r="V10" s="25">
        <v>1600</v>
      </c>
      <c r="W10" s="32">
        <v>300</v>
      </c>
      <c r="X10" s="32">
        <v>150</v>
      </c>
      <c r="Y10" s="32">
        <v>100</v>
      </c>
      <c r="Z10" s="32">
        <v>400</v>
      </c>
      <c r="AA10" s="32">
        <v>100</v>
      </c>
      <c r="AB10" s="32">
        <v>400</v>
      </c>
      <c r="AC10" s="25"/>
      <c r="AD10" s="25">
        <v>200</v>
      </c>
      <c r="AE10" s="32"/>
      <c r="AF10" s="32">
        <f t="shared" si="7"/>
        <v>30</v>
      </c>
      <c r="AG10" s="25"/>
      <c r="AH10" s="32">
        <v>110</v>
      </c>
      <c r="AI10" s="32">
        <v>0</v>
      </c>
      <c r="AJ10" s="32">
        <v>0</v>
      </c>
      <c r="AK10" s="32">
        <v>300</v>
      </c>
      <c r="AL10" s="37">
        <f t="shared" si="1"/>
        <v>3690</v>
      </c>
      <c r="AM10" s="8">
        <f t="shared" si="2"/>
        <v>0</v>
      </c>
      <c r="AN10" s="8">
        <f t="shared" si="3"/>
        <v>0</v>
      </c>
      <c r="AO10" s="38">
        <f t="shared" si="4"/>
        <v>0</v>
      </c>
      <c r="AP10" s="38">
        <v>0</v>
      </c>
      <c r="AQ10" s="38">
        <v>0</v>
      </c>
      <c r="AR10" s="38"/>
      <c r="AS10" s="38">
        <v>0</v>
      </c>
      <c r="AT10" s="38">
        <f t="shared" si="5"/>
        <v>0</v>
      </c>
      <c r="AU10" s="38">
        <f t="shared" si="8"/>
        <v>3690</v>
      </c>
      <c r="AV10" s="32"/>
      <c r="AW10" s="235" t="s">
        <v>344</v>
      </c>
    </row>
    <row r="11" s="625" customFormat="1" ht="29" customHeight="1" spans="1:49">
      <c r="A11" s="8">
        <f t="shared" si="0"/>
        <v>9</v>
      </c>
      <c r="B11" s="1863" t="s">
        <v>352</v>
      </c>
      <c r="C11" s="1751" t="s">
        <v>353</v>
      </c>
      <c r="D11" s="1858">
        <v>45022</v>
      </c>
      <c r="E11" s="1751" t="s">
        <v>53</v>
      </c>
      <c r="F11" s="1752">
        <v>31</v>
      </c>
      <c r="G11" s="1751">
        <v>0</v>
      </c>
      <c r="H11" s="1751">
        <v>0</v>
      </c>
      <c r="I11" s="1751">
        <v>0</v>
      </c>
      <c r="J11" s="1751">
        <v>30</v>
      </c>
      <c r="K11" s="1751">
        <v>0</v>
      </c>
      <c r="L11" s="1751">
        <v>0</v>
      </c>
      <c r="M11" s="1751">
        <v>0</v>
      </c>
      <c r="N11" s="1752">
        <v>0</v>
      </c>
      <c r="O11" s="1869" t="s">
        <v>54</v>
      </c>
      <c r="P11" s="1752">
        <v>10</v>
      </c>
      <c r="Q11" s="1752">
        <v>12</v>
      </c>
      <c r="R11" s="1873">
        <f t="shared" si="6"/>
        <v>120</v>
      </c>
      <c r="S11" s="1869"/>
      <c r="T11" s="1875">
        <v>200</v>
      </c>
      <c r="U11" s="19">
        <v>2380</v>
      </c>
      <c r="V11" s="25">
        <v>1300</v>
      </c>
      <c r="W11" s="32">
        <v>300</v>
      </c>
      <c r="X11" s="32">
        <v>200</v>
      </c>
      <c r="Y11" s="32">
        <v>150</v>
      </c>
      <c r="Z11" s="32">
        <v>150</v>
      </c>
      <c r="AA11" s="32">
        <v>100</v>
      </c>
      <c r="AB11" s="32">
        <v>180</v>
      </c>
      <c r="AC11" s="25"/>
      <c r="AD11" s="25">
        <v>200</v>
      </c>
      <c r="AE11" s="33"/>
      <c r="AF11" s="32">
        <f t="shared" si="7"/>
        <v>30</v>
      </c>
      <c r="AG11" s="25"/>
      <c r="AH11" s="32">
        <v>120</v>
      </c>
      <c r="AI11" s="32">
        <v>0</v>
      </c>
      <c r="AJ11" s="32">
        <v>0</v>
      </c>
      <c r="AK11" s="32">
        <v>0</v>
      </c>
      <c r="AL11" s="37">
        <f t="shared" si="1"/>
        <v>2730</v>
      </c>
      <c r="AM11" s="8">
        <f t="shared" si="2"/>
        <v>0</v>
      </c>
      <c r="AN11" s="8">
        <f t="shared" si="3"/>
        <v>0</v>
      </c>
      <c r="AO11" s="38">
        <f t="shared" si="4"/>
        <v>0</v>
      </c>
      <c r="AP11" s="38">
        <v>0</v>
      </c>
      <c r="AQ11" s="38">
        <v>0</v>
      </c>
      <c r="AR11" s="38"/>
      <c r="AS11" s="38">
        <v>0</v>
      </c>
      <c r="AT11" s="38">
        <f t="shared" si="5"/>
        <v>0</v>
      </c>
      <c r="AU11" s="38">
        <f t="shared" si="8"/>
        <v>2730</v>
      </c>
      <c r="AV11" s="32"/>
      <c r="AW11" s="235"/>
    </row>
    <row r="12" s="625" customFormat="1" ht="29" customHeight="1" spans="1:49">
      <c r="A12" s="8">
        <f t="shared" si="0"/>
        <v>10</v>
      </c>
      <c r="B12" s="1863" t="s">
        <v>354</v>
      </c>
      <c r="C12" s="1751" t="s">
        <v>341</v>
      </c>
      <c r="D12" s="1858">
        <v>45121</v>
      </c>
      <c r="E12" s="1751" t="s">
        <v>53</v>
      </c>
      <c r="F12" s="1752">
        <v>31</v>
      </c>
      <c r="G12" s="870">
        <v>0</v>
      </c>
      <c r="H12" s="1751">
        <v>0</v>
      </c>
      <c r="I12" s="1751">
        <v>0</v>
      </c>
      <c r="J12" s="1751">
        <v>30</v>
      </c>
      <c r="K12" s="1751">
        <v>0</v>
      </c>
      <c r="L12" s="1751">
        <v>0</v>
      </c>
      <c r="M12" s="1751">
        <v>0</v>
      </c>
      <c r="N12" s="1752">
        <v>0</v>
      </c>
      <c r="O12" s="1869" t="s">
        <v>54</v>
      </c>
      <c r="P12" s="1752">
        <v>10</v>
      </c>
      <c r="Q12" s="1752">
        <v>10</v>
      </c>
      <c r="R12" s="1873">
        <f t="shared" si="6"/>
        <v>100</v>
      </c>
      <c r="S12" s="1877"/>
      <c r="T12" s="1875">
        <v>200</v>
      </c>
      <c r="U12" s="19">
        <v>2000</v>
      </c>
      <c r="V12" s="25">
        <v>1200</v>
      </c>
      <c r="W12" s="32">
        <v>200</v>
      </c>
      <c r="X12" s="32">
        <v>100</v>
      </c>
      <c r="Y12" s="32">
        <v>150</v>
      </c>
      <c r="Z12" s="32">
        <v>150</v>
      </c>
      <c r="AA12" s="32">
        <v>50</v>
      </c>
      <c r="AB12" s="32">
        <v>150</v>
      </c>
      <c r="AC12" s="25"/>
      <c r="AD12" s="25">
        <v>200</v>
      </c>
      <c r="AE12" s="32"/>
      <c r="AF12" s="32">
        <f t="shared" ref="AF12:AF24" si="9">J12</f>
        <v>30</v>
      </c>
      <c r="AG12" s="25"/>
      <c r="AH12" s="32">
        <v>100</v>
      </c>
      <c r="AI12" s="32">
        <v>0</v>
      </c>
      <c r="AJ12" s="32">
        <v>0</v>
      </c>
      <c r="AK12" s="32">
        <v>0</v>
      </c>
      <c r="AL12" s="37">
        <f t="shared" ref="AL12:AL24" si="10">SUM(V12:AK12)</f>
        <v>2330</v>
      </c>
      <c r="AM12" s="8">
        <f t="shared" ref="AM12:AM24" si="11">H12</f>
        <v>0</v>
      </c>
      <c r="AN12" s="8">
        <f t="shared" ref="AN12:AN24" si="12">G12*2</f>
        <v>0</v>
      </c>
      <c r="AO12" s="38">
        <f t="shared" ref="AO12:AO24" si="13">U12/F12*AM12</f>
        <v>0</v>
      </c>
      <c r="AP12" s="38">
        <v>0</v>
      </c>
      <c r="AQ12" s="38">
        <v>0</v>
      </c>
      <c r="AR12" s="38"/>
      <c r="AS12" s="38">
        <v>0</v>
      </c>
      <c r="AT12" s="38">
        <f t="shared" ref="AT12:AT24" si="14">SUM(AN12:AS12)</f>
        <v>0</v>
      </c>
      <c r="AU12" s="38">
        <f t="shared" si="8"/>
        <v>2330</v>
      </c>
      <c r="AV12" s="32"/>
      <c r="AW12" s="235"/>
    </row>
    <row r="13" s="625" customFormat="1" ht="29" customHeight="1" spans="1:49">
      <c r="A13" s="8">
        <f t="shared" si="0"/>
        <v>11</v>
      </c>
      <c r="B13" s="1860" t="s">
        <v>355</v>
      </c>
      <c r="C13" s="1751" t="s">
        <v>353</v>
      </c>
      <c r="D13" s="1858">
        <v>45140</v>
      </c>
      <c r="E13" s="1751" t="s">
        <v>53</v>
      </c>
      <c r="F13" s="1752">
        <v>31</v>
      </c>
      <c r="G13" s="1751">
        <v>0</v>
      </c>
      <c r="H13" s="1751">
        <v>0</v>
      </c>
      <c r="I13" s="1751">
        <v>0</v>
      </c>
      <c r="J13" s="1751">
        <v>30</v>
      </c>
      <c r="K13" s="1751">
        <v>0</v>
      </c>
      <c r="L13" s="1751">
        <v>0</v>
      </c>
      <c r="M13" s="1751">
        <v>0</v>
      </c>
      <c r="N13" s="1752">
        <v>0</v>
      </c>
      <c r="O13" s="1869" t="s">
        <v>54</v>
      </c>
      <c r="P13" s="1752">
        <v>10</v>
      </c>
      <c r="Q13" s="1752">
        <v>12</v>
      </c>
      <c r="R13" s="1873">
        <f t="shared" si="6"/>
        <v>120</v>
      </c>
      <c r="S13" s="1869"/>
      <c r="T13" s="1875">
        <v>200</v>
      </c>
      <c r="U13" s="19">
        <v>2380</v>
      </c>
      <c r="V13" s="25">
        <v>1300</v>
      </c>
      <c r="W13" s="32">
        <v>300</v>
      </c>
      <c r="X13" s="32">
        <v>200</v>
      </c>
      <c r="Y13" s="32">
        <v>150</v>
      </c>
      <c r="Z13" s="32">
        <v>150</v>
      </c>
      <c r="AA13" s="32">
        <v>100</v>
      </c>
      <c r="AB13" s="32">
        <v>180</v>
      </c>
      <c r="AC13" s="25"/>
      <c r="AD13" s="25">
        <v>200</v>
      </c>
      <c r="AE13" s="32"/>
      <c r="AF13" s="32">
        <f t="shared" si="9"/>
        <v>30</v>
      </c>
      <c r="AG13" s="25"/>
      <c r="AH13" s="32">
        <v>120</v>
      </c>
      <c r="AI13" s="32">
        <v>0</v>
      </c>
      <c r="AJ13" s="32">
        <v>0</v>
      </c>
      <c r="AK13" s="32">
        <v>0</v>
      </c>
      <c r="AL13" s="37">
        <f t="shared" si="10"/>
        <v>2730</v>
      </c>
      <c r="AM13" s="8">
        <f t="shared" si="11"/>
        <v>0</v>
      </c>
      <c r="AN13" s="8">
        <f t="shared" si="12"/>
        <v>0</v>
      </c>
      <c r="AO13" s="38">
        <f t="shared" si="13"/>
        <v>0</v>
      </c>
      <c r="AP13" s="38">
        <v>0</v>
      </c>
      <c r="AQ13" s="38">
        <v>0</v>
      </c>
      <c r="AR13" s="38"/>
      <c r="AS13" s="38">
        <v>0</v>
      </c>
      <c r="AT13" s="38">
        <f t="shared" si="14"/>
        <v>0</v>
      </c>
      <c r="AU13" s="38">
        <f t="shared" si="8"/>
        <v>2730</v>
      </c>
      <c r="AV13" s="32"/>
      <c r="AW13" s="235"/>
    </row>
    <row r="14" s="625" customFormat="1" ht="29" customHeight="1" spans="1:49">
      <c r="A14" s="8">
        <f t="shared" si="0"/>
        <v>12</v>
      </c>
      <c r="B14" s="310" t="s">
        <v>356</v>
      </c>
      <c r="C14" s="1751" t="s">
        <v>357</v>
      </c>
      <c r="D14" s="1858">
        <v>45190</v>
      </c>
      <c r="E14" s="1751" t="s">
        <v>53</v>
      </c>
      <c r="F14" s="1752">
        <v>31</v>
      </c>
      <c r="G14" s="870">
        <v>0</v>
      </c>
      <c r="H14" s="1751">
        <v>0</v>
      </c>
      <c r="I14" s="1751">
        <v>0</v>
      </c>
      <c r="J14" s="1751">
        <v>0</v>
      </c>
      <c r="K14" s="1751">
        <v>0</v>
      </c>
      <c r="L14" s="1751">
        <v>0</v>
      </c>
      <c r="M14" s="1751">
        <v>0</v>
      </c>
      <c r="N14" s="1752">
        <v>0</v>
      </c>
      <c r="O14" s="1869" t="s">
        <v>54</v>
      </c>
      <c r="P14" s="1751">
        <v>0</v>
      </c>
      <c r="Q14" s="1751">
        <v>0</v>
      </c>
      <c r="R14" s="1873">
        <v>0</v>
      </c>
      <c r="S14" s="1878" t="s">
        <v>358</v>
      </c>
      <c r="T14" s="1875">
        <v>200</v>
      </c>
      <c r="U14" s="19">
        <v>2500</v>
      </c>
      <c r="V14" s="25">
        <v>1500</v>
      </c>
      <c r="W14" s="32">
        <v>300</v>
      </c>
      <c r="X14" s="32">
        <v>300</v>
      </c>
      <c r="Y14" s="32">
        <v>100</v>
      </c>
      <c r="Z14" s="32">
        <v>0</v>
      </c>
      <c r="AA14" s="32">
        <v>0</v>
      </c>
      <c r="AB14" s="32">
        <v>300</v>
      </c>
      <c r="AC14" s="25"/>
      <c r="AD14" s="25">
        <v>200</v>
      </c>
      <c r="AE14" s="32"/>
      <c r="AF14" s="32">
        <f t="shared" si="9"/>
        <v>0</v>
      </c>
      <c r="AG14" s="25"/>
      <c r="AH14" s="32">
        <v>0</v>
      </c>
      <c r="AI14" s="32">
        <v>0</v>
      </c>
      <c r="AJ14" s="32">
        <v>0</v>
      </c>
      <c r="AK14" s="32">
        <v>0</v>
      </c>
      <c r="AL14" s="37">
        <f t="shared" si="10"/>
        <v>2700</v>
      </c>
      <c r="AM14" s="8">
        <v>0</v>
      </c>
      <c r="AN14" s="8">
        <f t="shared" si="12"/>
        <v>0</v>
      </c>
      <c r="AO14" s="38">
        <f t="shared" si="13"/>
        <v>0</v>
      </c>
      <c r="AP14" s="38">
        <v>0</v>
      </c>
      <c r="AQ14" s="38">
        <v>0</v>
      </c>
      <c r="AR14" s="38"/>
      <c r="AS14" s="38">
        <v>0</v>
      </c>
      <c r="AT14" s="38">
        <f t="shared" si="14"/>
        <v>0</v>
      </c>
      <c r="AU14" s="38">
        <f t="shared" si="8"/>
        <v>2700</v>
      </c>
      <c r="AV14" s="32"/>
      <c r="AW14" s="870" t="s">
        <v>358</v>
      </c>
    </row>
    <row r="15" s="625" customFormat="1" ht="29" customHeight="1" spans="1:49">
      <c r="A15" s="8">
        <f t="shared" si="0"/>
        <v>13</v>
      </c>
      <c r="B15" s="310" t="s">
        <v>359</v>
      </c>
      <c r="C15" s="1751" t="s">
        <v>360</v>
      </c>
      <c r="D15" s="1858">
        <v>45190</v>
      </c>
      <c r="E15" s="1751" t="s">
        <v>53</v>
      </c>
      <c r="F15" s="1752">
        <v>31</v>
      </c>
      <c r="G15" s="870">
        <v>0</v>
      </c>
      <c r="H15" s="1751">
        <v>0</v>
      </c>
      <c r="I15" s="1751">
        <v>0</v>
      </c>
      <c r="J15" s="1751">
        <v>0</v>
      </c>
      <c r="K15" s="1751">
        <v>0</v>
      </c>
      <c r="L15" s="1751">
        <v>0</v>
      </c>
      <c r="M15" s="1751">
        <v>0</v>
      </c>
      <c r="N15" s="1752">
        <v>0</v>
      </c>
      <c r="O15" s="1869" t="s">
        <v>54</v>
      </c>
      <c r="P15" s="1751">
        <v>0</v>
      </c>
      <c r="Q15" s="1751">
        <v>0</v>
      </c>
      <c r="R15" s="1873">
        <v>0</v>
      </c>
      <c r="S15" s="1878" t="s">
        <v>361</v>
      </c>
      <c r="T15" s="1875">
        <v>200</v>
      </c>
      <c r="U15" s="19">
        <v>2500</v>
      </c>
      <c r="V15" s="25">
        <v>1500</v>
      </c>
      <c r="W15" s="32">
        <v>300</v>
      </c>
      <c r="X15" s="32">
        <v>300</v>
      </c>
      <c r="Y15" s="32">
        <v>100</v>
      </c>
      <c r="Z15" s="32">
        <v>0</v>
      </c>
      <c r="AA15" s="32">
        <v>0</v>
      </c>
      <c r="AB15" s="32">
        <v>300</v>
      </c>
      <c r="AC15" s="25"/>
      <c r="AD15" s="25">
        <v>200</v>
      </c>
      <c r="AE15" s="32"/>
      <c r="AF15" s="32">
        <f t="shared" si="9"/>
        <v>0</v>
      </c>
      <c r="AG15" s="25"/>
      <c r="AH15" s="32">
        <v>0</v>
      </c>
      <c r="AI15" s="32">
        <v>0</v>
      </c>
      <c r="AJ15" s="32">
        <v>0</v>
      </c>
      <c r="AK15" s="32">
        <v>0</v>
      </c>
      <c r="AL15" s="37">
        <f t="shared" si="10"/>
        <v>2700</v>
      </c>
      <c r="AM15" s="8">
        <f t="shared" si="11"/>
        <v>0</v>
      </c>
      <c r="AN15" s="8">
        <f t="shared" si="12"/>
        <v>0</v>
      </c>
      <c r="AO15" s="38">
        <f t="shared" si="13"/>
        <v>0</v>
      </c>
      <c r="AP15" s="38">
        <v>0</v>
      </c>
      <c r="AQ15" s="38">
        <v>0</v>
      </c>
      <c r="AR15" s="38"/>
      <c r="AS15" s="38">
        <v>0</v>
      </c>
      <c r="AT15" s="38">
        <f t="shared" si="14"/>
        <v>0</v>
      </c>
      <c r="AU15" s="38">
        <f t="shared" si="8"/>
        <v>2700</v>
      </c>
      <c r="AV15" s="32"/>
      <c r="AW15" s="870" t="s">
        <v>361</v>
      </c>
    </row>
    <row r="16" s="625" customFormat="1" ht="29" customHeight="1" spans="1:49">
      <c r="A16" s="8">
        <f t="shared" si="0"/>
        <v>14</v>
      </c>
      <c r="B16" s="1860" t="s">
        <v>362</v>
      </c>
      <c r="C16" s="1752" t="s">
        <v>363</v>
      </c>
      <c r="D16" s="1858">
        <v>45239</v>
      </c>
      <c r="E16" s="1751" t="s">
        <v>53</v>
      </c>
      <c r="F16" s="1752">
        <v>31</v>
      </c>
      <c r="G16" s="1751">
        <v>0</v>
      </c>
      <c r="H16" s="1751">
        <v>0</v>
      </c>
      <c r="I16" s="1751">
        <v>0</v>
      </c>
      <c r="J16" s="1751">
        <v>30</v>
      </c>
      <c r="K16" s="1751">
        <v>0</v>
      </c>
      <c r="L16" s="1751">
        <v>0</v>
      </c>
      <c r="M16" s="1751">
        <v>0</v>
      </c>
      <c r="N16" s="1752">
        <v>0</v>
      </c>
      <c r="O16" s="1869" t="s">
        <v>54</v>
      </c>
      <c r="P16" s="1752">
        <v>10</v>
      </c>
      <c r="Q16" s="1752">
        <v>15</v>
      </c>
      <c r="R16" s="1873">
        <f t="shared" ref="R16:R22" si="15">P16*Q16</f>
        <v>150</v>
      </c>
      <c r="S16" s="1877"/>
      <c r="T16" s="1875">
        <v>200</v>
      </c>
      <c r="U16" s="19">
        <v>2050</v>
      </c>
      <c r="V16" s="25">
        <v>1200</v>
      </c>
      <c r="W16" s="32">
        <v>200</v>
      </c>
      <c r="X16" s="32">
        <v>150</v>
      </c>
      <c r="Y16" s="32">
        <v>150</v>
      </c>
      <c r="Z16" s="32">
        <v>150</v>
      </c>
      <c r="AA16" s="32">
        <v>50</v>
      </c>
      <c r="AB16" s="32">
        <v>150</v>
      </c>
      <c r="AC16" s="25"/>
      <c r="AD16" s="25">
        <v>200</v>
      </c>
      <c r="AE16" s="32"/>
      <c r="AF16" s="32">
        <f t="shared" si="9"/>
        <v>30</v>
      </c>
      <c r="AG16" s="25"/>
      <c r="AH16" s="32">
        <v>150</v>
      </c>
      <c r="AI16" s="32">
        <v>0</v>
      </c>
      <c r="AJ16" s="32">
        <v>0</v>
      </c>
      <c r="AK16" s="32">
        <v>0</v>
      </c>
      <c r="AL16" s="37">
        <f t="shared" si="10"/>
        <v>2430</v>
      </c>
      <c r="AM16" s="8">
        <f t="shared" si="11"/>
        <v>0</v>
      </c>
      <c r="AN16" s="8">
        <f t="shared" si="12"/>
        <v>0</v>
      </c>
      <c r="AO16" s="38">
        <f t="shared" si="13"/>
        <v>0</v>
      </c>
      <c r="AP16" s="38">
        <v>0</v>
      </c>
      <c r="AQ16" s="38">
        <v>0</v>
      </c>
      <c r="AR16" s="38"/>
      <c r="AS16" s="38">
        <v>0</v>
      </c>
      <c r="AT16" s="38">
        <f t="shared" si="14"/>
        <v>0</v>
      </c>
      <c r="AU16" s="38">
        <f t="shared" si="8"/>
        <v>2430</v>
      </c>
      <c r="AV16" s="32"/>
      <c r="AW16" s="235"/>
    </row>
    <row r="17" s="625" customFormat="1" ht="29" customHeight="1" spans="1:49">
      <c r="A17" s="8">
        <f t="shared" si="0"/>
        <v>15</v>
      </c>
      <c r="B17" s="502" t="s">
        <v>364</v>
      </c>
      <c r="C17" s="1751" t="s">
        <v>341</v>
      </c>
      <c r="D17" s="1858">
        <v>45340</v>
      </c>
      <c r="E17" s="1751" t="s">
        <v>53</v>
      </c>
      <c r="F17" s="1752">
        <v>31</v>
      </c>
      <c r="G17" s="1751">
        <v>0</v>
      </c>
      <c r="H17" s="1751">
        <v>0</v>
      </c>
      <c r="I17" s="1751">
        <v>0</v>
      </c>
      <c r="J17" s="1751">
        <v>30</v>
      </c>
      <c r="K17" s="1751">
        <v>0</v>
      </c>
      <c r="L17" s="1751">
        <v>0</v>
      </c>
      <c r="M17" s="1751">
        <v>0</v>
      </c>
      <c r="N17" s="1752">
        <v>0</v>
      </c>
      <c r="O17" s="1869" t="s">
        <v>54</v>
      </c>
      <c r="P17" s="1751">
        <v>10</v>
      </c>
      <c r="Q17" s="1751">
        <v>15</v>
      </c>
      <c r="R17" s="1873">
        <f t="shared" si="15"/>
        <v>150</v>
      </c>
      <c r="S17" s="1879" t="s">
        <v>365</v>
      </c>
      <c r="T17" s="1875">
        <v>200</v>
      </c>
      <c r="U17" s="19">
        <v>2000</v>
      </c>
      <c r="V17" s="25">
        <v>1200</v>
      </c>
      <c r="W17" s="32">
        <v>200</v>
      </c>
      <c r="X17" s="32">
        <v>100</v>
      </c>
      <c r="Y17" s="32">
        <v>150</v>
      </c>
      <c r="Z17" s="32">
        <v>150</v>
      </c>
      <c r="AA17" s="32">
        <v>50</v>
      </c>
      <c r="AB17" s="32">
        <v>150</v>
      </c>
      <c r="AC17" s="25"/>
      <c r="AD17" s="25">
        <v>200</v>
      </c>
      <c r="AE17" s="32"/>
      <c r="AF17" s="32">
        <f t="shared" si="9"/>
        <v>30</v>
      </c>
      <c r="AG17" s="25"/>
      <c r="AH17" s="32">
        <v>150</v>
      </c>
      <c r="AI17" s="32">
        <v>0</v>
      </c>
      <c r="AJ17" s="32">
        <v>0</v>
      </c>
      <c r="AK17" s="32">
        <v>0</v>
      </c>
      <c r="AL17" s="37">
        <f t="shared" si="10"/>
        <v>2380</v>
      </c>
      <c r="AM17" s="8">
        <f t="shared" si="11"/>
        <v>0</v>
      </c>
      <c r="AN17" s="8">
        <f t="shared" si="12"/>
        <v>0</v>
      </c>
      <c r="AO17" s="38">
        <f t="shared" si="13"/>
        <v>0</v>
      </c>
      <c r="AP17" s="38">
        <v>0</v>
      </c>
      <c r="AQ17" s="38">
        <v>0</v>
      </c>
      <c r="AR17" s="38"/>
      <c r="AS17" s="38">
        <v>0</v>
      </c>
      <c r="AT17" s="38">
        <f t="shared" si="14"/>
        <v>0</v>
      </c>
      <c r="AU17" s="44">
        <f t="shared" si="8"/>
        <v>2380</v>
      </c>
      <c r="AV17" s="32"/>
      <c r="AW17" s="870" t="s">
        <v>365</v>
      </c>
    </row>
    <row r="18" s="625" customFormat="1" ht="29" customHeight="1" spans="1:49">
      <c r="A18" s="8">
        <f t="shared" si="0"/>
        <v>16</v>
      </c>
      <c r="B18" s="502" t="s">
        <v>366</v>
      </c>
      <c r="C18" s="1752" t="s">
        <v>346</v>
      </c>
      <c r="D18" s="1864"/>
      <c r="E18" s="1752" t="s">
        <v>53</v>
      </c>
      <c r="F18" s="1752">
        <v>31</v>
      </c>
      <c r="G18" s="1864">
        <v>0</v>
      </c>
      <c r="H18" s="1864">
        <v>0</v>
      </c>
      <c r="I18" s="1864">
        <v>0</v>
      </c>
      <c r="J18" s="1751">
        <v>30</v>
      </c>
      <c r="K18" s="1751">
        <v>4</v>
      </c>
      <c r="L18" s="1751">
        <v>0</v>
      </c>
      <c r="M18" s="1751">
        <v>1</v>
      </c>
      <c r="N18" s="1752">
        <v>3</v>
      </c>
      <c r="O18" s="71" t="s">
        <v>367</v>
      </c>
      <c r="P18" s="1752">
        <v>10</v>
      </c>
      <c r="Q18" s="1752">
        <v>12</v>
      </c>
      <c r="R18" s="1873">
        <f t="shared" si="15"/>
        <v>120</v>
      </c>
      <c r="S18" s="1877"/>
      <c r="T18" s="1875">
        <v>200</v>
      </c>
      <c r="U18" s="19">
        <v>2400</v>
      </c>
      <c r="V18" s="25">
        <v>1800</v>
      </c>
      <c r="W18" s="32">
        <v>200</v>
      </c>
      <c r="X18" s="32">
        <v>100</v>
      </c>
      <c r="Y18" s="32">
        <v>100</v>
      </c>
      <c r="Z18" s="32">
        <v>50</v>
      </c>
      <c r="AA18" s="32">
        <v>50</v>
      </c>
      <c r="AB18" s="32">
        <v>100</v>
      </c>
      <c r="AC18" s="25"/>
      <c r="AD18" s="25">
        <v>200</v>
      </c>
      <c r="AE18" s="32"/>
      <c r="AF18" s="32">
        <f t="shared" si="9"/>
        <v>30</v>
      </c>
      <c r="AG18" s="25"/>
      <c r="AH18" s="32">
        <v>120</v>
      </c>
      <c r="AI18" s="32">
        <v>0</v>
      </c>
      <c r="AJ18" s="32">
        <v>0</v>
      </c>
      <c r="AK18" s="32">
        <v>0</v>
      </c>
      <c r="AL18" s="37">
        <f t="shared" si="10"/>
        <v>2750</v>
      </c>
      <c r="AM18" s="8">
        <f t="shared" si="11"/>
        <v>0</v>
      </c>
      <c r="AN18" s="8">
        <f t="shared" si="12"/>
        <v>0</v>
      </c>
      <c r="AO18" s="38">
        <f t="shared" si="13"/>
        <v>0</v>
      </c>
      <c r="AP18" s="38">
        <v>0</v>
      </c>
      <c r="AQ18" s="38">
        <v>0</v>
      </c>
      <c r="AR18" s="38"/>
      <c r="AS18" s="38">
        <v>0</v>
      </c>
      <c r="AT18" s="38">
        <f t="shared" si="14"/>
        <v>0</v>
      </c>
      <c r="AU18" s="38">
        <f t="shared" si="8"/>
        <v>2750</v>
      </c>
      <c r="AV18" s="32"/>
      <c r="AW18" s="235"/>
    </row>
    <row r="19" s="625" customFormat="1" ht="29" customHeight="1" spans="1:49">
      <c r="A19" s="8">
        <f t="shared" si="0"/>
        <v>17</v>
      </c>
      <c r="B19" s="502" t="s">
        <v>368</v>
      </c>
      <c r="C19" s="1751" t="s">
        <v>369</v>
      </c>
      <c r="D19" s="1858">
        <v>45394</v>
      </c>
      <c r="E19" s="1865" t="s">
        <v>202</v>
      </c>
      <c r="F19" s="1752">
        <v>31</v>
      </c>
      <c r="G19" s="1751">
        <v>0</v>
      </c>
      <c r="H19" s="1751">
        <v>0</v>
      </c>
      <c r="I19" s="1751">
        <v>0</v>
      </c>
      <c r="J19" s="1751">
        <v>30</v>
      </c>
      <c r="K19" s="1751">
        <v>0</v>
      </c>
      <c r="L19" s="1751">
        <v>0</v>
      </c>
      <c r="M19" s="1751">
        <v>0</v>
      </c>
      <c r="N19" s="1752">
        <v>0</v>
      </c>
      <c r="O19" s="1869" t="s">
        <v>54</v>
      </c>
      <c r="P19" s="1752">
        <v>10</v>
      </c>
      <c r="Q19" s="1752">
        <v>17</v>
      </c>
      <c r="R19" s="1873">
        <f t="shared" si="15"/>
        <v>170</v>
      </c>
      <c r="S19" s="1877"/>
      <c r="T19" s="1875">
        <v>0</v>
      </c>
      <c r="U19" s="19">
        <v>2050</v>
      </c>
      <c r="V19" s="25">
        <v>1200</v>
      </c>
      <c r="W19" s="32">
        <v>200</v>
      </c>
      <c r="X19" s="32">
        <v>150</v>
      </c>
      <c r="Y19" s="32">
        <v>150</v>
      </c>
      <c r="Z19" s="32">
        <v>150</v>
      </c>
      <c r="AA19" s="32">
        <v>50</v>
      </c>
      <c r="AB19" s="32">
        <v>150</v>
      </c>
      <c r="AC19" s="25"/>
      <c r="AD19" s="32"/>
      <c r="AE19" s="32"/>
      <c r="AF19" s="32">
        <f t="shared" si="9"/>
        <v>30</v>
      </c>
      <c r="AG19" s="25"/>
      <c r="AH19" s="32">
        <v>170</v>
      </c>
      <c r="AI19" s="32">
        <v>0</v>
      </c>
      <c r="AJ19" s="32">
        <v>0</v>
      </c>
      <c r="AK19" s="32">
        <v>0</v>
      </c>
      <c r="AL19" s="37">
        <f t="shared" si="10"/>
        <v>2250</v>
      </c>
      <c r="AM19" s="8">
        <f t="shared" si="11"/>
        <v>0</v>
      </c>
      <c r="AN19" s="8">
        <f t="shared" si="12"/>
        <v>0</v>
      </c>
      <c r="AO19" s="38">
        <f t="shared" si="13"/>
        <v>0</v>
      </c>
      <c r="AP19" s="38">
        <v>0</v>
      </c>
      <c r="AQ19" s="38">
        <v>0</v>
      </c>
      <c r="AR19" s="38"/>
      <c r="AS19" s="38">
        <v>0</v>
      </c>
      <c r="AT19" s="38">
        <f t="shared" si="14"/>
        <v>0</v>
      </c>
      <c r="AU19" s="38">
        <f t="shared" si="8"/>
        <v>2250</v>
      </c>
      <c r="AV19" s="32"/>
      <c r="AW19" s="235"/>
    </row>
    <row r="20" s="625" customFormat="1" ht="29" customHeight="1" spans="1:49">
      <c r="A20" s="8">
        <f t="shared" si="0"/>
        <v>18</v>
      </c>
      <c r="B20" s="502" t="s">
        <v>370</v>
      </c>
      <c r="C20" s="1751" t="s">
        <v>341</v>
      </c>
      <c r="D20" s="1858">
        <v>45532</v>
      </c>
      <c r="E20" s="1751" t="s">
        <v>53</v>
      </c>
      <c r="F20" s="1752">
        <v>31</v>
      </c>
      <c r="G20" s="1751">
        <v>0</v>
      </c>
      <c r="H20" s="1751">
        <v>0</v>
      </c>
      <c r="I20" s="1751">
        <v>0</v>
      </c>
      <c r="J20" s="1751">
        <v>30</v>
      </c>
      <c r="K20" s="1751">
        <v>0</v>
      </c>
      <c r="L20" s="1751">
        <v>0</v>
      </c>
      <c r="M20" s="1751">
        <v>0</v>
      </c>
      <c r="N20" s="1752">
        <v>0</v>
      </c>
      <c r="O20" s="1869" t="s">
        <v>54</v>
      </c>
      <c r="P20" s="1751">
        <v>10</v>
      </c>
      <c r="Q20" s="1751">
        <v>13</v>
      </c>
      <c r="R20" s="1873">
        <f t="shared" si="15"/>
        <v>130</v>
      </c>
      <c r="S20" s="1880" t="s">
        <v>371</v>
      </c>
      <c r="T20" s="1875">
        <v>200</v>
      </c>
      <c r="U20" s="19">
        <v>2000</v>
      </c>
      <c r="V20" s="25">
        <v>1200</v>
      </c>
      <c r="W20" s="32">
        <v>200</v>
      </c>
      <c r="X20" s="32">
        <v>100</v>
      </c>
      <c r="Y20" s="32">
        <v>150</v>
      </c>
      <c r="Z20" s="32">
        <v>150</v>
      </c>
      <c r="AA20" s="32">
        <v>50</v>
      </c>
      <c r="AB20" s="32">
        <v>150</v>
      </c>
      <c r="AC20" s="25"/>
      <c r="AD20" s="25">
        <v>200</v>
      </c>
      <c r="AE20" s="32"/>
      <c r="AF20" s="32">
        <f t="shared" si="9"/>
        <v>30</v>
      </c>
      <c r="AG20" s="25"/>
      <c r="AH20" s="32">
        <v>130</v>
      </c>
      <c r="AI20" s="32">
        <v>0</v>
      </c>
      <c r="AJ20" s="32">
        <v>0</v>
      </c>
      <c r="AK20" s="32">
        <v>0</v>
      </c>
      <c r="AL20" s="37">
        <f t="shared" si="10"/>
        <v>2360</v>
      </c>
      <c r="AM20" s="8">
        <f t="shared" si="11"/>
        <v>0</v>
      </c>
      <c r="AN20" s="8">
        <f t="shared" si="12"/>
        <v>0</v>
      </c>
      <c r="AO20" s="38">
        <f t="shared" si="13"/>
        <v>0</v>
      </c>
      <c r="AP20" s="38">
        <v>0</v>
      </c>
      <c r="AQ20" s="38">
        <v>0</v>
      </c>
      <c r="AR20" s="38"/>
      <c r="AS20" s="38">
        <v>0</v>
      </c>
      <c r="AT20" s="38">
        <f t="shared" si="14"/>
        <v>0</v>
      </c>
      <c r="AU20" s="38">
        <f t="shared" si="8"/>
        <v>2360</v>
      </c>
      <c r="AV20" s="32"/>
      <c r="AW20" s="235" t="s">
        <v>371</v>
      </c>
    </row>
    <row r="21" s="625" customFormat="1" ht="29" customHeight="1" spans="1:49">
      <c r="A21" s="8">
        <f t="shared" si="0"/>
        <v>19</v>
      </c>
      <c r="B21" s="502" t="s">
        <v>372</v>
      </c>
      <c r="C21" s="1751" t="s">
        <v>346</v>
      </c>
      <c r="D21" s="1858">
        <v>45546</v>
      </c>
      <c r="E21" s="1751" t="s">
        <v>53</v>
      </c>
      <c r="F21" s="1752">
        <v>31</v>
      </c>
      <c r="G21" s="1751">
        <v>0</v>
      </c>
      <c r="H21" s="1751">
        <v>0</v>
      </c>
      <c r="I21" s="1751">
        <v>0</v>
      </c>
      <c r="J21" s="1751">
        <v>30</v>
      </c>
      <c r="K21" s="1751">
        <v>3</v>
      </c>
      <c r="L21" s="1751">
        <v>0</v>
      </c>
      <c r="M21" s="1751">
        <v>1</v>
      </c>
      <c r="N21" s="1752">
        <v>2</v>
      </c>
      <c r="O21" s="71" t="s">
        <v>373</v>
      </c>
      <c r="P21" s="1752">
        <v>10</v>
      </c>
      <c r="Q21" s="1752">
        <v>11</v>
      </c>
      <c r="R21" s="1873">
        <f t="shared" si="15"/>
        <v>110</v>
      </c>
      <c r="S21" s="1881" t="s">
        <v>374</v>
      </c>
      <c r="T21" s="1875">
        <v>200</v>
      </c>
      <c r="U21" s="19">
        <v>2400</v>
      </c>
      <c r="V21" s="25">
        <v>1800</v>
      </c>
      <c r="W21" s="32">
        <v>200</v>
      </c>
      <c r="X21" s="32">
        <v>100</v>
      </c>
      <c r="Y21" s="32">
        <v>100</v>
      </c>
      <c r="Z21" s="32">
        <v>50</v>
      </c>
      <c r="AA21" s="32">
        <v>50</v>
      </c>
      <c r="AB21" s="32">
        <v>100</v>
      </c>
      <c r="AC21" s="25"/>
      <c r="AD21" s="25">
        <v>200</v>
      </c>
      <c r="AE21" s="32"/>
      <c r="AF21" s="32">
        <f t="shared" si="9"/>
        <v>30</v>
      </c>
      <c r="AG21" s="25"/>
      <c r="AH21" s="32">
        <v>110</v>
      </c>
      <c r="AI21" s="32">
        <v>0</v>
      </c>
      <c r="AJ21" s="32">
        <v>0</v>
      </c>
      <c r="AK21" s="32">
        <v>0</v>
      </c>
      <c r="AL21" s="37">
        <f t="shared" si="10"/>
        <v>2740</v>
      </c>
      <c r="AM21" s="8">
        <f t="shared" si="11"/>
        <v>0</v>
      </c>
      <c r="AN21" s="8">
        <f t="shared" si="12"/>
        <v>0</v>
      </c>
      <c r="AO21" s="38">
        <f t="shared" si="13"/>
        <v>0</v>
      </c>
      <c r="AP21" s="38">
        <v>0</v>
      </c>
      <c r="AQ21" s="38">
        <v>0</v>
      </c>
      <c r="AR21" s="38"/>
      <c r="AS21" s="38">
        <v>0</v>
      </c>
      <c r="AT21" s="38">
        <f t="shared" si="14"/>
        <v>0</v>
      </c>
      <c r="AU21" s="38">
        <f t="shared" si="8"/>
        <v>2740</v>
      </c>
      <c r="AV21" s="32"/>
      <c r="AW21" s="1887" t="s">
        <v>374</v>
      </c>
    </row>
    <row r="22" s="625" customFormat="1" ht="34" customHeight="1" spans="1:49">
      <c r="A22" s="8">
        <f t="shared" si="0"/>
        <v>20</v>
      </c>
      <c r="B22" s="435" t="s">
        <v>375</v>
      </c>
      <c r="C22" s="1751" t="s">
        <v>363</v>
      </c>
      <c r="D22" s="1858">
        <v>45573</v>
      </c>
      <c r="E22" s="1751" t="s">
        <v>53</v>
      </c>
      <c r="F22" s="1752">
        <v>31</v>
      </c>
      <c r="G22" s="1751">
        <v>0</v>
      </c>
      <c r="H22" s="1751">
        <v>0</v>
      </c>
      <c r="I22" s="1751">
        <v>0</v>
      </c>
      <c r="J22" s="1751">
        <v>30</v>
      </c>
      <c r="K22" s="1751">
        <v>0</v>
      </c>
      <c r="L22" s="1751">
        <v>0</v>
      </c>
      <c r="M22" s="1751">
        <v>0</v>
      </c>
      <c r="N22" s="1752">
        <v>0</v>
      </c>
      <c r="O22" s="1871"/>
      <c r="P22" s="1751">
        <v>10</v>
      </c>
      <c r="Q22" s="1751">
        <v>11</v>
      </c>
      <c r="R22" s="1873">
        <f t="shared" si="15"/>
        <v>110</v>
      </c>
      <c r="S22" s="1882" t="s">
        <v>376</v>
      </c>
      <c r="T22" s="1875">
        <v>200</v>
      </c>
      <c r="U22" s="19">
        <v>2050</v>
      </c>
      <c r="V22" s="25">
        <v>1200</v>
      </c>
      <c r="W22" s="32">
        <v>200</v>
      </c>
      <c r="X22" s="32">
        <v>150</v>
      </c>
      <c r="Y22" s="32">
        <v>150</v>
      </c>
      <c r="Z22" s="32">
        <v>150</v>
      </c>
      <c r="AA22" s="32">
        <v>50</v>
      </c>
      <c r="AB22" s="32">
        <v>150</v>
      </c>
      <c r="AC22" s="25"/>
      <c r="AD22" s="25">
        <v>200</v>
      </c>
      <c r="AE22" s="32"/>
      <c r="AF22" s="32">
        <f t="shared" si="9"/>
        <v>30</v>
      </c>
      <c r="AG22" s="25"/>
      <c r="AH22" s="32">
        <v>110</v>
      </c>
      <c r="AI22" s="32">
        <v>0</v>
      </c>
      <c r="AJ22" s="32">
        <v>0</v>
      </c>
      <c r="AK22" s="32">
        <v>0</v>
      </c>
      <c r="AL22" s="37">
        <f t="shared" si="10"/>
        <v>2390</v>
      </c>
      <c r="AM22" s="8">
        <f t="shared" si="11"/>
        <v>0</v>
      </c>
      <c r="AN22" s="8">
        <f t="shared" si="12"/>
        <v>0</v>
      </c>
      <c r="AO22" s="38">
        <f t="shared" si="13"/>
        <v>0</v>
      </c>
      <c r="AP22" s="38">
        <v>0</v>
      </c>
      <c r="AQ22" s="38">
        <v>0</v>
      </c>
      <c r="AR22" s="38"/>
      <c r="AS22" s="38">
        <v>0</v>
      </c>
      <c r="AT22" s="38">
        <f t="shared" si="14"/>
        <v>0</v>
      </c>
      <c r="AU22" s="38">
        <f t="shared" si="8"/>
        <v>2390</v>
      </c>
      <c r="AV22" s="32"/>
      <c r="AW22" s="1888" t="s">
        <v>376</v>
      </c>
    </row>
    <row r="23" s="1855" customFormat="1" ht="34" customHeight="1" spans="1:49">
      <c r="A23" s="32">
        <f t="shared" si="0"/>
        <v>21</v>
      </c>
      <c r="B23" s="387" t="s">
        <v>377</v>
      </c>
      <c r="C23" s="1866" t="s">
        <v>378</v>
      </c>
      <c r="D23" s="1867">
        <v>45610</v>
      </c>
      <c r="E23" s="1866" t="s">
        <v>53</v>
      </c>
      <c r="F23" s="1868">
        <v>31</v>
      </c>
      <c r="G23" s="1866">
        <v>0</v>
      </c>
      <c r="H23" s="1866">
        <v>0</v>
      </c>
      <c r="I23" s="1866">
        <v>0</v>
      </c>
      <c r="J23" s="1866">
        <v>0</v>
      </c>
      <c r="K23" s="1866">
        <v>0</v>
      </c>
      <c r="L23" s="1866">
        <v>0</v>
      </c>
      <c r="M23" s="1866">
        <v>0</v>
      </c>
      <c r="N23" s="1868">
        <v>0</v>
      </c>
      <c r="O23" s="1872"/>
      <c r="P23" s="1866">
        <v>0</v>
      </c>
      <c r="Q23" s="1866">
        <v>0</v>
      </c>
      <c r="R23" s="1883">
        <v>0</v>
      </c>
      <c r="S23" s="1882" t="s">
        <v>379</v>
      </c>
      <c r="T23" s="1884">
        <v>200</v>
      </c>
      <c r="U23" s="19">
        <v>3600</v>
      </c>
      <c r="V23" s="25">
        <v>1500</v>
      </c>
      <c r="W23" s="32">
        <v>500</v>
      </c>
      <c r="X23" s="32">
        <v>500</v>
      </c>
      <c r="Y23" s="32">
        <v>300</v>
      </c>
      <c r="Z23" s="32">
        <v>400</v>
      </c>
      <c r="AA23" s="32">
        <v>200</v>
      </c>
      <c r="AB23" s="32">
        <v>200</v>
      </c>
      <c r="AC23" s="25"/>
      <c r="AD23" s="25">
        <v>200</v>
      </c>
      <c r="AE23" s="32"/>
      <c r="AF23" s="32">
        <f t="shared" si="9"/>
        <v>0</v>
      </c>
      <c r="AG23" s="25"/>
      <c r="AH23" s="32">
        <v>0</v>
      </c>
      <c r="AI23" s="32">
        <v>0</v>
      </c>
      <c r="AJ23" s="32">
        <v>0</v>
      </c>
      <c r="AK23" s="32">
        <v>0</v>
      </c>
      <c r="AL23" s="37">
        <f t="shared" si="10"/>
        <v>3800</v>
      </c>
      <c r="AM23" s="8">
        <f t="shared" si="11"/>
        <v>0</v>
      </c>
      <c r="AN23" s="8">
        <f t="shared" si="12"/>
        <v>0</v>
      </c>
      <c r="AO23" s="38">
        <f t="shared" si="13"/>
        <v>0</v>
      </c>
      <c r="AP23" s="38">
        <v>0</v>
      </c>
      <c r="AQ23" s="38">
        <v>0</v>
      </c>
      <c r="AR23" s="38"/>
      <c r="AS23" s="38">
        <v>0</v>
      </c>
      <c r="AT23" s="38">
        <f t="shared" si="14"/>
        <v>0</v>
      </c>
      <c r="AU23" s="38">
        <f t="shared" si="8"/>
        <v>3800</v>
      </c>
      <c r="AV23" s="32"/>
      <c r="AW23" s="249" t="s">
        <v>379</v>
      </c>
    </row>
    <row r="24" s="33" customFormat="1" ht="34" customHeight="1" spans="1:49">
      <c r="A24" s="32">
        <f t="shared" si="0"/>
        <v>22</v>
      </c>
      <c r="B24" s="67" t="s">
        <v>380</v>
      </c>
      <c r="C24" s="1751" t="s">
        <v>363</v>
      </c>
      <c r="D24" s="1858">
        <v>45618</v>
      </c>
      <c r="E24" s="1751" t="s">
        <v>228</v>
      </c>
      <c r="F24" s="1752">
        <v>31</v>
      </c>
      <c r="G24" s="1751">
        <v>0</v>
      </c>
      <c r="H24" s="1751">
        <v>0</v>
      </c>
      <c r="I24" s="1751">
        <v>0</v>
      </c>
      <c r="J24" s="1751">
        <v>0</v>
      </c>
      <c r="K24" s="1751">
        <v>0</v>
      </c>
      <c r="L24" s="1751">
        <v>0</v>
      </c>
      <c r="M24" s="1751">
        <v>0</v>
      </c>
      <c r="N24" s="1751">
        <v>0</v>
      </c>
      <c r="O24" s="1751"/>
      <c r="P24" s="1751">
        <v>0</v>
      </c>
      <c r="Q24" s="1751">
        <v>0</v>
      </c>
      <c r="R24" s="1751">
        <v>0</v>
      </c>
      <c r="S24" s="1885" t="s">
        <v>381</v>
      </c>
      <c r="T24" s="1875">
        <v>200</v>
      </c>
      <c r="U24" s="19">
        <v>2000</v>
      </c>
      <c r="V24" s="25">
        <v>1200</v>
      </c>
      <c r="W24" s="32">
        <v>200</v>
      </c>
      <c r="X24" s="32">
        <v>100</v>
      </c>
      <c r="Y24" s="32">
        <v>150</v>
      </c>
      <c r="Z24" s="32">
        <v>150</v>
      </c>
      <c r="AA24" s="32">
        <v>50</v>
      </c>
      <c r="AB24" s="32">
        <v>150</v>
      </c>
      <c r="AC24" s="25"/>
      <c r="AD24" s="25">
        <v>200</v>
      </c>
      <c r="AE24" s="32"/>
      <c r="AF24" s="32">
        <f t="shared" si="9"/>
        <v>0</v>
      </c>
      <c r="AG24" s="25"/>
      <c r="AH24" s="32">
        <v>0</v>
      </c>
      <c r="AI24" s="32">
        <v>0</v>
      </c>
      <c r="AJ24" s="32">
        <v>0</v>
      </c>
      <c r="AK24" s="32">
        <v>0</v>
      </c>
      <c r="AL24" s="37">
        <f t="shared" si="10"/>
        <v>2200</v>
      </c>
      <c r="AM24" s="8">
        <f t="shared" si="11"/>
        <v>0</v>
      </c>
      <c r="AN24" s="8">
        <f t="shared" si="12"/>
        <v>0</v>
      </c>
      <c r="AO24" s="38">
        <f t="shared" si="13"/>
        <v>0</v>
      </c>
      <c r="AP24" s="38">
        <v>0</v>
      </c>
      <c r="AQ24" s="38">
        <v>0</v>
      </c>
      <c r="AR24" s="38"/>
      <c r="AS24" s="38">
        <v>0</v>
      </c>
      <c r="AT24" s="38">
        <f t="shared" si="14"/>
        <v>0</v>
      </c>
      <c r="AU24" s="38">
        <f t="shared" si="8"/>
        <v>2200</v>
      </c>
      <c r="AV24" s="32"/>
      <c r="AW24" s="235" t="s">
        <v>381</v>
      </c>
    </row>
    <row r="25" s="1856" customFormat="1" ht="44" customHeight="1" spans="1:49">
      <c r="A25" s="13"/>
      <c r="B25" s="14"/>
      <c r="C25" s="15"/>
      <c r="D25" s="15"/>
      <c r="E25" s="15"/>
      <c r="F25" s="15"/>
      <c r="G25" s="15"/>
      <c r="H25" s="16" t="s">
        <v>382</v>
      </c>
      <c r="I25" s="16"/>
      <c r="J25" s="16"/>
      <c r="K25" s="16"/>
      <c r="L25" s="16"/>
      <c r="M25" s="16"/>
      <c r="N25" s="16"/>
      <c r="O25" s="16"/>
      <c r="P25" s="16"/>
      <c r="Q25" s="26"/>
      <c r="R25" s="27"/>
      <c r="S25" s="28"/>
      <c r="T25" s="29"/>
      <c r="U25" s="30">
        <f t="shared" ref="U25:AL25" si="16">SUM(U3:U24)</f>
        <v>57730</v>
      </c>
      <c r="V25" s="30">
        <f t="shared" si="16"/>
        <v>33600</v>
      </c>
      <c r="W25" s="30">
        <f t="shared" si="16"/>
        <v>7300</v>
      </c>
      <c r="X25" s="30">
        <f t="shared" si="16"/>
        <v>4200</v>
      </c>
      <c r="Y25" s="30">
        <f t="shared" si="16"/>
        <v>3300</v>
      </c>
      <c r="Z25" s="30">
        <f t="shared" si="16"/>
        <v>3000</v>
      </c>
      <c r="AA25" s="30">
        <f t="shared" si="16"/>
        <v>1620</v>
      </c>
      <c r="AB25" s="30">
        <f t="shared" si="16"/>
        <v>4710</v>
      </c>
      <c r="AC25" s="30">
        <f t="shared" si="16"/>
        <v>0</v>
      </c>
      <c r="AD25" s="30">
        <f t="shared" si="16"/>
        <v>4200</v>
      </c>
      <c r="AE25" s="30">
        <f t="shared" si="16"/>
        <v>11</v>
      </c>
      <c r="AF25" s="30">
        <f t="shared" si="16"/>
        <v>510</v>
      </c>
      <c r="AG25" s="30">
        <f t="shared" si="16"/>
        <v>223.225806451613</v>
      </c>
      <c r="AH25" s="30">
        <f t="shared" si="16"/>
        <v>3160</v>
      </c>
      <c r="AI25" s="30">
        <f t="shared" si="16"/>
        <v>400</v>
      </c>
      <c r="AJ25" s="30">
        <f t="shared" si="16"/>
        <v>400</v>
      </c>
      <c r="AK25" s="30">
        <f t="shared" si="16"/>
        <v>900</v>
      </c>
      <c r="AL25" s="30">
        <f t="shared" si="16"/>
        <v>67534.2258064516</v>
      </c>
      <c r="AM25" s="30">
        <f t="shared" ref="AH25:AU25" si="17">SUM(AM3:AM24)</f>
        <v>0</v>
      </c>
      <c r="AN25" s="30">
        <f t="shared" si="17"/>
        <v>0</v>
      </c>
      <c r="AO25" s="30">
        <f t="shared" si="17"/>
        <v>0</v>
      </c>
      <c r="AP25" s="30">
        <f t="shared" si="17"/>
        <v>0</v>
      </c>
      <c r="AQ25" s="30">
        <f t="shared" si="17"/>
        <v>0</v>
      </c>
      <c r="AR25" s="30">
        <f t="shared" si="17"/>
        <v>0</v>
      </c>
      <c r="AS25" s="30">
        <f t="shared" si="17"/>
        <v>989.04</v>
      </c>
      <c r="AT25" s="30">
        <f t="shared" si="17"/>
        <v>989.04</v>
      </c>
      <c r="AU25" s="30">
        <f t="shared" si="17"/>
        <v>66545.1858064516</v>
      </c>
      <c r="AV25" s="29"/>
      <c r="AW25" s="47" t="s">
        <v>383</v>
      </c>
    </row>
  </sheetData>
  <mergeCells count="1">
    <mergeCell ref="U1:AW1"/>
  </mergeCells>
  <pageMargins left="0.236111111111111" right="0.236111111111111" top="0.472222222222222" bottom="0.472222222222222" header="0.314583333333333" footer="0.314583333333333"/>
  <pageSetup paperSize="9" scale="35" fitToHeight="0" orientation="landscape" horizontalDpi="600"/>
  <headerFooter>
    <oddFooter>&amp;L审批：&amp;C审核：&amp;R制表：陶刘燕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Q6"/>
  <sheetViews>
    <sheetView zoomScale="90" zoomScaleNormal="90" workbookViewId="0">
      <pane xSplit="2" ySplit="3" topLeftCell="S4" activePane="bottomRight" state="frozen"/>
      <selection/>
      <selection pane="topRight"/>
      <selection pane="bottomLeft"/>
      <selection pane="bottomRight" activeCell="X17" sqref="X17"/>
    </sheetView>
  </sheetViews>
  <sheetFormatPr defaultColWidth="9" defaultRowHeight="14.25" outlineLevelRow="5"/>
  <cols>
    <col min="1" max="1" width="6.88333333333333" style="48" customWidth="1"/>
    <col min="2" max="3" width="7.88333333333333" style="57" customWidth="1"/>
    <col min="4" max="5" width="10.275" style="48" customWidth="1"/>
    <col min="6" max="6" width="5.96666666666667" style="48" customWidth="1"/>
    <col min="7" max="17" width="5.5" style="48" customWidth="1"/>
    <col min="18" max="18" width="9.43333333333333" style="48" customWidth="1"/>
    <col min="19" max="19" width="11.25" style="48" customWidth="1"/>
    <col min="20" max="20" width="7.5" style="48" customWidth="1"/>
    <col min="21" max="25" width="6.25" style="48" customWidth="1"/>
    <col min="26" max="28" width="7.38333333333333" style="48" customWidth="1"/>
    <col min="29" max="33" width="6.25" style="48" customWidth="1"/>
    <col min="34" max="34" width="8.38333333333333" style="48" customWidth="1"/>
    <col min="35" max="35" width="9.025" style="54" customWidth="1"/>
    <col min="36" max="36" width="9.025" style="48" customWidth="1"/>
    <col min="37" max="39" width="6.63333333333333" style="48" customWidth="1"/>
    <col min="40" max="40" width="8.475" style="48" customWidth="1"/>
    <col min="41" max="42" width="9" style="48" customWidth="1"/>
    <col min="43" max="43" width="40.7" style="48" customWidth="1"/>
    <col min="44" max="16384" width="9" style="48"/>
  </cols>
  <sheetData>
    <row r="1" s="48" customFormat="1" ht="45" customHeight="1" spans="1:43">
      <c r="A1" s="56"/>
      <c r="B1" s="57"/>
      <c r="C1" s="57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113" t="s">
        <v>2315</v>
      </c>
      <c r="T1" s="113"/>
      <c r="U1" s="113"/>
      <c r="V1" s="113"/>
      <c r="W1" s="113"/>
      <c r="X1" s="113"/>
      <c r="Y1" s="113"/>
      <c r="Z1" s="113"/>
      <c r="AA1" s="113"/>
      <c r="AB1" s="113"/>
      <c r="AC1" s="113"/>
      <c r="AD1" s="113"/>
      <c r="AE1" s="113"/>
      <c r="AF1" s="113"/>
      <c r="AG1" s="113"/>
      <c r="AH1" s="113"/>
      <c r="AI1" s="161"/>
      <c r="AJ1" s="113"/>
      <c r="AK1" s="113"/>
      <c r="AL1" s="113"/>
      <c r="AM1" s="113"/>
      <c r="AN1" s="113"/>
      <c r="AO1" s="113"/>
      <c r="AP1" s="113"/>
      <c r="AQ1" s="113"/>
    </row>
    <row r="2" s="48" customFormat="1" ht="28" customHeight="1" spans="1:43">
      <c r="A2" s="304" t="s">
        <v>0</v>
      </c>
      <c r="B2" s="305" t="s">
        <v>1</v>
      </c>
      <c r="C2" s="305" t="s">
        <v>272</v>
      </c>
      <c r="D2" s="305" t="s">
        <v>3</v>
      </c>
      <c r="E2" s="305" t="s">
        <v>273</v>
      </c>
      <c r="F2" s="304" t="s">
        <v>385</v>
      </c>
      <c r="G2" s="304" t="s">
        <v>40</v>
      </c>
      <c r="H2" s="304" t="s">
        <v>688</v>
      </c>
      <c r="I2" s="304" t="s">
        <v>7</v>
      </c>
      <c r="J2" s="304"/>
      <c r="K2" s="304" t="s">
        <v>689</v>
      </c>
      <c r="L2" s="304" t="s">
        <v>690</v>
      </c>
      <c r="M2" s="304" t="s">
        <v>691</v>
      </c>
      <c r="N2" s="304" t="s">
        <v>692</v>
      </c>
      <c r="O2" s="304" t="s">
        <v>693</v>
      </c>
      <c r="P2" s="304" t="s">
        <v>694</v>
      </c>
      <c r="Q2" s="305" t="s">
        <v>14</v>
      </c>
      <c r="R2" s="313" t="s">
        <v>18</v>
      </c>
      <c r="S2" s="115" t="s">
        <v>22</v>
      </c>
      <c r="T2" s="116" t="s">
        <v>23</v>
      </c>
      <c r="U2" s="116" t="s">
        <v>24</v>
      </c>
      <c r="V2" s="116" t="s">
        <v>25</v>
      </c>
      <c r="W2" s="116" t="s">
        <v>26</v>
      </c>
      <c r="X2" s="116" t="s">
        <v>27</v>
      </c>
      <c r="Y2" s="116" t="s">
        <v>28</v>
      </c>
      <c r="Z2" s="116" t="s">
        <v>2303</v>
      </c>
      <c r="AA2" s="151" t="s">
        <v>280</v>
      </c>
      <c r="AB2" s="151" t="s">
        <v>29</v>
      </c>
      <c r="AC2" s="116" t="s">
        <v>30</v>
      </c>
      <c r="AD2" s="116" t="s">
        <v>278</v>
      </c>
      <c r="AE2" s="156" t="s">
        <v>34</v>
      </c>
      <c r="AF2" s="156" t="s">
        <v>35</v>
      </c>
      <c r="AG2" s="156" t="s">
        <v>36</v>
      </c>
      <c r="AH2" s="116" t="s">
        <v>37</v>
      </c>
      <c r="AI2" s="163" t="s">
        <v>38</v>
      </c>
      <c r="AJ2" s="164" t="s">
        <v>39</v>
      </c>
      <c r="AK2" s="165" t="s">
        <v>40</v>
      </c>
      <c r="AL2" s="166" t="s">
        <v>330</v>
      </c>
      <c r="AM2" s="166" t="s">
        <v>331</v>
      </c>
      <c r="AN2" s="164" t="s">
        <v>46</v>
      </c>
      <c r="AO2" s="166" t="s">
        <v>47</v>
      </c>
      <c r="AP2" s="116" t="s">
        <v>48</v>
      </c>
      <c r="AQ2" s="116" t="s">
        <v>49</v>
      </c>
    </row>
    <row r="3" s="48" customFormat="1" ht="28" customHeight="1" spans="1:43">
      <c r="A3" s="306"/>
      <c r="B3" s="307"/>
      <c r="C3" s="307"/>
      <c r="D3" s="307"/>
      <c r="E3" s="307"/>
      <c r="F3" s="306"/>
      <c r="G3" s="306"/>
      <c r="H3" s="306"/>
      <c r="I3" s="306" t="s">
        <v>327</v>
      </c>
      <c r="J3" s="306" t="s">
        <v>8</v>
      </c>
      <c r="K3" s="306"/>
      <c r="L3" s="306"/>
      <c r="M3" s="311"/>
      <c r="N3" s="306"/>
      <c r="O3" s="306"/>
      <c r="P3" s="306"/>
      <c r="Q3" s="307"/>
      <c r="R3" s="313"/>
      <c r="S3" s="115"/>
      <c r="T3" s="116"/>
      <c r="U3" s="116"/>
      <c r="V3" s="116"/>
      <c r="W3" s="116"/>
      <c r="X3" s="116"/>
      <c r="Y3" s="116"/>
      <c r="Z3" s="116"/>
      <c r="AA3" s="152"/>
      <c r="AB3" s="152"/>
      <c r="AC3" s="116"/>
      <c r="AD3" s="116"/>
      <c r="AE3" s="157"/>
      <c r="AF3" s="157"/>
      <c r="AG3" s="157"/>
      <c r="AH3" s="116"/>
      <c r="AI3" s="163"/>
      <c r="AJ3" s="164"/>
      <c r="AK3" s="167"/>
      <c r="AL3" s="166"/>
      <c r="AM3" s="166"/>
      <c r="AN3" s="164"/>
      <c r="AO3" s="166"/>
      <c r="AP3" s="116"/>
      <c r="AQ3" s="116"/>
    </row>
    <row r="4" s="49" customFormat="1" ht="33" customHeight="1" spans="1:43">
      <c r="A4" s="232">
        <v>1</v>
      </c>
      <c r="B4" s="308" t="s">
        <v>2316</v>
      </c>
      <c r="C4" s="309" t="s">
        <v>2317</v>
      </c>
      <c r="D4" s="309" t="s">
        <v>2318</v>
      </c>
      <c r="E4" s="309" t="s">
        <v>53</v>
      </c>
      <c r="F4" s="309">
        <v>31</v>
      </c>
      <c r="G4" s="310">
        <v>0</v>
      </c>
      <c r="H4" s="310">
        <v>0</v>
      </c>
      <c r="I4" s="310">
        <v>0</v>
      </c>
      <c r="J4" s="310">
        <v>0</v>
      </c>
      <c r="K4" s="310">
        <v>0</v>
      </c>
      <c r="L4" s="312">
        <v>0</v>
      </c>
      <c r="M4" s="312">
        <v>0</v>
      </c>
      <c r="N4" s="312">
        <v>0</v>
      </c>
      <c r="O4" s="312">
        <v>0</v>
      </c>
      <c r="P4" s="312">
        <v>0</v>
      </c>
      <c r="Q4" s="312">
        <v>0</v>
      </c>
      <c r="R4" s="314"/>
      <c r="S4" s="315">
        <v>4500</v>
      </c>
      <c r="T4" s="122">
        <v>2500</v>
      </c>
      <c r="U4" s="122">
        <v>500</v>
      </c>
      <c r="V4" s="122">
        <v>300</v>
      </c>
      <c r="W4" s="122">
        <v>200</v>
      </c>
      <c r="X4" s="122">
        <v>200</v>
      </c>
      <c r="Y4" s="122">
        <v>200</v>
      </c>
      <c r="Z4" s="122">
        <v>600</v>
      </c>
      <c r="AA4" s="122"/>
      <c r="AB4" s="122"/>
      <c r="AC4" s="154"/>
      <c r="AD4" s="153">
        <f>M4</f>
        <v>0</v>
      </c>
      <c r="AE4" s="153">
        <v>0</v>
      </c>
      <c r="AF4" s="153">
        <v>0</v>
      </c>
      <c r="AG4" s="153">
        <v>0</v>
      </c>
      <c r="AH4" s="153">
        <f>SUM(T4:AG4)</f>
        <v>4500</v>
      </c>
      <c r="AI4" s="153">
        <f>I4+K4</f>
        <v>0</v>
      </c>
      <c r="AJ4" s="316">
        <f>S4/F4*AI4</f>
        <v>0</v>
      </c>
      <c r="AK4" s="153">
        <f>G4*2</f>
        <v>0</v>
      </c>
      <c r="AL4" s="153">
        <v>0</v>
      </c>
      <c r="AM4" s="169">
        <v>0</v>
      </c>
      <c r="AN4" s="153">
        <f>SUM(AI4:AM4)</f>
        <v>0</v>
      </c>
      <c r="AO4" s="153">
        <f>AH4-AN4</f>
        <v>4500</v>
      </c>
      <c r="AP4" s="170"/>
      <c r="AQ4" s="317" t="s">
        <v>54</v>
      </c>
    </row>
    <row r="5" s="49" customFormat="1" ht="33" customHeight="1" spans="1:43">
      <c r="A5" s="232">
        <v>2</v>
      </c>
      <c r="B5" s="308" t="s">
        <v>2319</v>
      </c>
      <c r="C5" s="309" t="s">
        <v>462</v>
      </c>
      <c r="D5" s="309" t="s">
        <v>1906</v>
      </c>
      <c r="E5" s="309" t="s">
        <v>53</v>
      </c>
      <c r="F5" s="309">
        <v>31</v>
      </c>
      <c r="G5" s="310">
        <v>0</v>
      </c>
      <c r="H5" s="310">
        <v>0</v>
      </c>
      <c r="I5" s="310">
        <v>0</v>
      </c>
      <c r="J5" s="310">
        <v>0</v>
      </c>
      <c r="K5" s="310">
        <v>0</v>
      </c>
      <c r="L5" s="312">
        <v>0</v>
      </c>
      <c r="M5" s="312">
        <v>0</v>
      </c>
      <c r="N5" s="312">
        <v>0</v>
      </c>
      <c r="O5" s="312">
        <v>0</v>
      </c>
      <c r="P5" s="312">
        <v>0</v>
      </c>
      <c r="Q5" s="312">
        <v>0</v>
      </c>
      <c r="R5" s="314"/>
      <c r="S5" s="315">
        <v>3500</v>
      </c>
      <c r="T5" s="153">
        <v>1800</v>
      </c>
      <c r="U5" s="153">
        <v>400</v>
      </c>
      <c r="V5" s="153">
        <v>300</v>
      </c>
      <c r="W5" s="153">
        <v>200</v>
      </c>
      <c r="X5" s="153">
        <v>200</v>
      </c>
      <c r="Y5" s="153">
        <v>200</v>
      </c>
      <c r="Z5" s="153">
        <v>400</v>
      </c>
      <c r="AA5" s="153"/>
      <c r="AB5" s="122"/>
      <c r="AC5" s="154"/>
      <c r="AD5" s="153">
        <f>M5</f>
        <v>0</v>
      </c>
      <c r="AE5" s="153">
        <v>0</v>
      </c>
      <c r="AF5" s="153">
        <v>0</v>
      </c>
      <c r="AG5" s="153">
        <v>0</v>
      </c>
      <c r="AH5" s="153">
        <f>SUM(T5:AG5)</f>
        <v>3500</v>
      </c>
      <c r="AI5" s="153">
        <f>I5+K5</f>
        <v>0</v>
      </c>
      <c r="AJ5" s="316">
        <f>S5/F5*AI5</f>
        <v>0</v>
      </c>
      <c r="AK5" s="153">
        <f>G5*2</f>
        <v>0</v>
      </c>
      <c r="AL5" s="153">
        <v>0</v>
      </c>
      <c r="AM5" s="153">
        <v>0</v>
      </c>
      <c r="AN5" s="153">
        <f>SUM(AJ5:AM5)</f>
        <v>0</v>
      </c>
      <c r="AO5" s="153">
        <f>AH5-AN5</f>
        <v>3500</v>
      </c>
      <c r="AP5" s="170"/>
      <c r="AQ5" s="318" t="s">
        <v>54</v>
      </c>
    </row>
    <row r="6" s="49" customFormat="1" ht="31" customHeight="1" spans="1:43">
      <c r="A6" s="198"/>
      <c r="B6" s="200" t="s">
        <v>37</v>
      </c>
      <c r="C6" s="200"/>
      <c r="D6" s="199"/>
      <c r="E6" s="199"/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8"/>
      <c r="S6" s="147">
        <f>SUM(S4:S5)</f>
        <v>8000</v>
      </c>
      <c r="T6" s="147">
        <f t="shared" ref="T6:AO6" si="0">SUM(T4:T5)</f>
        <v>4300</v>
      </c>
      <c r="U6" s="147">
        <f t="shared" si="0"/>
        <v>900</v>
      </c>
      <c r="V6" s="147">
        <f t="shared" si="0"/>
        <v>600</v>
      </c>
      <c r="W6" s="147">
        <f t="shared" si="0"/>
        <v>400</v>
      </c>
      <c r="X6" s="147">
        <f t="shared" si="0"/>
        <v>400</v>
      </c>
      <c r="Y6" s="147">
        <f t="shared" si="0"/>
        <v>400</v>
      </c>
      <c r="Z6" s="147">
        <f t="shared" si="0"/>
        <v>1000</v>
      </c>
      <c r="AA6" s="147">
        <f t="shared" si="0"/>
        <v>0</v>
      </c>
      <c r="AB6" s="147">
        <f t="shared" si="0"/>
        <v>0</v>
      </c>
      <c r="AC6" s="147">
        <f t="shared" si="0"/>
        <v>0</v>
      </c>
      <c r="AD6" s="147">
        <f t="shared" si="0"/>
        <v>0</v>
      </c>
      <c r="AE6" s="147">
        <f t="shared" si="0"/>
        <v>0</v>
      </c>
      <c r="AF6" s="147">
        <f t="shared" si="0"/>
        <v>0</v>
      </c>
      <c r="AG6" s="147">
        <f t="shared" si="0"/>
        <v>0</v>
      </c>
      <c r="AH6" s="147">
        <f t="shared" si="0"/>
        <v>8000</v>
      </c>
      <c r="AI6" s="147">
        <f t="shared" si="0"/>
        <v>0</v>
      </c>
      <c r="AJ6" s="147">
        <f t="shared" si="0"/>
        <v>0</v>
      </c>
      <c r="AK6" s="147">
        <f t="shared" si="0"/>
        <v>0</v>
      </c>
      <c r="AL6" s="147">
        <f t="shared" si="0"/>
        <v>0</v>
      </c>
      <c r="AM6" s="147">
        <f t="shared" si="0"/>
        <v>0</v>
      </c>
      <c r="AN6" s="147">
        <f t="shared" si="0"/>
        <v>0</v>
      </c>
      <c r="AO6" s="147">
        <f t="shared" si="0"/>
        <v>8000</v>
      </c>
      <c r="AP6" s="147"/>
      <c r="AQ6" s="220"/>
    </row>
  </sheetData>
  <mergeCells count="43">
    <mergeCell ref="S1:AQ1"/>
    <mergeCell ref="I2:J2"/>
    <mergeCell ref="A2:A3"/>
    <mergeCell ref="B2:B3"/>
    <mergeCell ref="C2:C3"/>
    <mergeCell ref="D2:D3"/>
    <mergeCell ref="E2:E3"/>
    <mergeCell ref="F2:F3"/>
    <mergeCell ref="G2:G3"/>
    <mergeCell ref="H2:H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  <mergeCell ref="AH2:AH3"/>
    <mergeCell ref="AI2:AI3"/>
    <mergeCell ref="AJ2:AJ3"/>
    <mergeCell ref="AK2:AK3"/>
    <mergeCell ref="AL2:AL3"/>
    <mergeCell ref="AM2:AM3"/>
    <mergeCell ref="AN2:AN3"/>
    <mergeCell ref="AO2:AO3"/>
    <mergeCell ref="AP2:AP3"/>
    <mergeCell ref="AQ2:AQ3"/>
  </mergeCells>
  <conditionalFormatting sqref="B4">
    <cfRule type="duplicateValues" dxfId="0" priority="2"/>
  </conditionalFormatting>
  <pageMargins left="0.751388888888889" right="0.751388888888889" top="0.118055555555556" bottom="0.550694444444444" header="0.5" footer="0.5"/>
  <pageSetup paperSize="9" scale="51" fitToHeight="0" orientation="landscape" horizontalDpi="600"/>
  <headerFooter>
    <oddFooter>&amp;L审批：&amp;C审核：&amp;R制表：陶刘燕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W26"/>
  <sheetViews>
    <sheetView zoomScale="80" zoomScaleNormal="80" workbookViewId="0">
      <pane xSplit="2" ySplit="3" topLeftCell="AB22" activePane="bottomRight" state="frozen"/>
      <selection/>
      <selection pane="topRight"/>
      <selection pane="bottomLeft"/>
      <selection pane="bottomRight" activeCell="AN49" sqref="AN49"/>
    </sheetView>
  </sheetViews>
  <sheetFormatPr defaultColWidth="9" defaultRowHeight="18.75"/>
  <cols>
    <col min="1" max="1" width="6.88333333333333" style="267" customWidth="1"/>
    <col min="2" max="2" width="11.9416666666667" style="57" customWidth="1"/>
    <col min="3" max="4" width="10.275" style="48" customWidth="1"/>
    <col min="5" max="5" width="6.75" style="53" customWidth="1"/>
    <col min="6" max="16" width="5.5" style="48" customWidth="1"/>
    <col min="17" max="17" width="6.10833333333333" style="48" customWidth="1"/>
    <col min="18" max="18" width="38.4666666666667" style="48" customWidth="1"/>
    <col min="19" max="21" width="6.25" style="48" customWidth="1"/>
    <col min="22" max="22" width="15.55" style="48" customWidth="1"/>
    <col min="23" max="24" width="11.25" style="48" customWidth="1"/>
    <col min="25" max="25" width="7.5" style="48" customWidth="1"/>
    <col min="26" max="30" width="6.25" style="48" customWidth="1"/>
    <col min="31" max="31" width="7.38333333333333" style="48" customWidth="1"/>
    <col min="32" max="39" width="6.25" style="48" customWidth="1"/>
    <col min="40" max="40" width="8.38333333333333" style="48" customWidth="1"/>
    <col min="41" max="41" width="9.025" style="54" customWidth="1"/>
    <col min="42" max="42" width="9.025" style="48" customWidth="1"/>
    <col min="43" max="45" width="6.63333333333333" style="48" customWidth="1"/>
    <col min="46" max="46" width="8.475" style="48" customWidth="1"/>
    <col min="47" max="48" width="9" style="48" customWidth="1"/>
    <col min="49" max="49" width="41.3833333333333" style="48" customWidth="1"/>
    <col min="50" max="16384" width="9" style="48"/>
  </cols>
  <sheetData>
    <row r="1" s="48" customFormat="1" ht="45" customHeight="1" spans="1:49">
      <c r="A1" s="267"/>
      <c r="B1" s="57"/>
      <c r="C1" s="56"/>
      <c r="D1" s="56"/>
      <c r="E1" s="57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113"/>
      <c r="X1" s="113" t="s">
        <v>2320</v>
      </c>
      <c r="Y1" s="113"/>
      <c r="Z1" s="113"/>
      <c r="AA1" s="113"/>
      <c r="AB1" s="113"/>
      <c r="AC1" s="113"/>
      <c r="AD1" s="113"/>
      <c r="AE1" s="113"/>
      <c r="AF1" s="113"/>
      <c r="AG1" s="113"/>
      <c r="AH1" s="113"/>
      <c r="AI1" s="113"/>
      <c r="AJ1" s="113"/>
      <c r="AK1" s="113"/>
      <c r="AL1" s="113"/>
      <c r="AM1" s="113"/>
      <c r="AN1" s="113"/>
      <c r="AO1" s="161"/>
      <c r="AP1" s="113"/>
      <c r="AQ1" s="113"/>
      <c r="AR1" s="113"/>
      <c r="AS1" s="113"/>
      <c r="AT1" s="113"/>
      <c r="AU1" s="113"/>
      <c r="AV1" s="113"/>
      <c r="AW1" s="113"/>
    </row>
    <row r="2" s="48" customFormat="1" ht="28" customHeight="1" spans="1:49">
      <c r="A2" s="268" t="s">
        <v>0</v>
      </c>
      <c r="B2" s="269" t="s">
        <v>1</v>
      </c>
      <c r="C2" s="269" t="s">
        <v>272</v>
      </c>
      <c r="D2" s="269" t="s">
        <v>3</v>
      </c>
      <c r="E2" s="269" t="s">
        <v>273</v>
      </c>
      <c r="F2" s="270" t="s">
        <v>385</v>
      </c>
      <c r="G2" s="270" t="s">
        <v>40</v>
      </c>
      <c r="H2" s="270" t="s">
        <v>688</v>
      </c>
      <c r="I2" s="270" t="s">
        <v>7</v>
      </c>
      <c r="J2" s="270"/>
      <c r="K2" s="270"/>
      <c r="L2" s="270" t="s">
        <v>689</v>
      </c>
      <c r="M2" s="270" t="s">
        <v>690</v>
      </c>
      <c r="N2" s="270" t="s">
        <v>691</v>
      </c>
      <c r="O2" s="270" t="s">
        <v>692</v>
      </c>
      <c r="P2" s="270" t="s">
        <v>693</v>
      </c>
      <c r="Q2" s="270" t="s">
        <v>694</v>
      </c>
      <c r="R2" s="286" t="s">
        <v>14</v>
      </c>
      <c r="S2" s="270" t="s">
        <v>15</v>
      </c>
      <c r="T2" s="287" t="s">
        <v>695</v>
      </c>
      <c r="U2" s="287" t="s">
        <v>17</v>
      </c>
      <c r="V2" s="269" t="s">
        <v>18</v>
      </c>
      <c r="W2" s="203" t="s">
        <v>21</v>
      </c>
      <c r="X2" s="115" t="s">
        <v>22</v>
      </c>
      <c r="Y2" s="116" t="s">
        <v>23</v>
      </c>
      <c r="Z2" s="116" t="s">
        <v>24</v>
      </c>
      <c r="AA2" s="116" t="s">
        <v>25</v>
      </c>
      <c r="AB2" s="116" t="s">
        <v>26</v>
      </c>
      <c r="AC2" s="116" t="s">
        <v>27</v>
      </c>
      <c r="AD2" s="116" t="s">
        <v>28</v>
      </c>
      <c r="AE2" s="116" t="s">
        <v>2303</v>
      </c>
      <c r="AF2" s="116" t="s">
        <v>30</v>
      </c>
      <c r="AG2" s="151" t="s">
        <v>21</v>
      </c>
      <c r="AH2" s="151" t="s">
        <v>32</v>
      </c>
      <c r="AI2" s="116" t="s">
        <v>278</v>
      </c>
      <c r="AJ2" s="151" t="s">
        <v>33</v>
      </c>
      <c r="AK2" s="156" t="s">
        <v>34</v>
      </c>
      <c r="AL2" s="156" t="s">
        <v>35</v>
      </c>
      <c r="AM2" s="156" t="s">
        <v>36</v>
      </c>
      <c r="AN2" s="116" t="s">
        <v>37</v>
      </c>
      <c r="AO2" s="163" t="s">
        <v>38</v>
      </c>
      <c r="AP2" s="164" t="s">
        <v>39</v>
      </c>
      <c r="AQ2" s="165" t="s">
        <v>40</v>
      </c>
      <c r="AR2" s="166" t="s">
        <v>330</v>
      </c>
      <c r="AS2" s="166" t="s">
        <v>331</v>
      </c>
      <c r="AT2" s="164" t="s">
        <v>46</v>
      </c>
      <c r="AU2" s="166" t="s">
        <v>47</v>
      </c>
      <c r="AV2" s="116" t="s">
        <v>48</v>
      </c>
      <c r="AW2" s="116" t="s">
        <v>49</v>
      </c>
    </row>
    <row r="3" s="48" customFormat="1" ht="28" customHeight="1" spans="1:49">
      <c r="A3" s="271"/>
      <c r="B3" s="269"/>
      <c r="C3" s="269"/>
      <c r="D3" s="269"/>
      <c r="E3" s="269"/>
      <c r="F3" s="270"/>
      <c r="G3" s="270"/>
      <c r="H3" s="270"/>
      <c r="I3" s="270" t="s">
        <v>327</v>
      </c>
      <c r="J3" s="270" t="s">
        <v>697</v>
      </c>
      <c r="K3" s="270" t="s">
        <v>698</v>
      </c>
      <c r="L3" s="270"/>
      <c r="M3" s="270"/>
      <c r="N3" s="270"/>
      <c r="O3" s="270"/>
      <c r="P3" s="270"/>
      <c r="Q3" s="270"/>
      <c r="R3" s="286"/>
      <c r="S3" s="270"/>
      <c r="T3" s="287"/>
      <c r="U3" s="287"/>
      <c r="V3" s="288"/>
      <c r="W3" s="289"/>
      <c r="X3" s="115"/>
      <c r="Y3" s="116"/>
      <c r="Z3" s="116"/>
      <c r="AA3" s="116"/>
      <c r="AB3" s="116"/>
      <c r="AC3" s="116"/>
      <c r="AD3" s="116"/>
      <c r="AE3" s="116"/>
      <c r="AF3" s="116"/>
      <c r="AG3" s="152"/>
      <c r="AH3" s="152"/>
      <c r="AI3" s="116"/>
      <c r="AJ3" s="152"/>
      <c r="AK3" s="157"/>
      <c r="AL3" s="157"/>
      <c r="AM3" s="157"/>
      <c r="AN3" s="116"/>
      <c r="AO3" s="163"/>
      <c r="AP3" s="164"/>
      <c r="AQ3" s="167"/>
      <c r="AR3" s="166"/>
      <c r="AS3" s="166"/>
      <c r="AT3" s="164"/>
      <c r="AU3" s="166"/>
      <c r="AV3" s="116"/>
      <c r="AW3" s="116"/>
    </row>
    <row r="4" s="48" customFormat="1" ht="60" customHeight="1" spans="1:49">
      <c r="A4" s="271">
        <v>1</v>
      </c>
      <c r="B4" s="272" t="s">
        <v>2321</v>
      </c>
      <c r="C4" s="273" t="s">
        <v>2322</v>
      </c>
      <c r="D4" s="274" t="s">
        <v>2323</v>
      </c>
      <c r="E4" s="273" t="s">
        <v>53</v>
      </c>
      <c r="F4" s="273">
        <v>31</v>
      </c>
      <c r="G4" s="273">
        <v>0</v>
      </c>
      <c r="H4" s="273">
        <v>0</v>
      </c>
      <c r="I4" s="273">
        <v>0</v>
      </c>
      <c r="J4" s="273">
        <v>0</v>
      </c>
      <c r="K4" s="273">
        <v>0</v>
      </c>
      <c r="L4" s="273">
        <v>0</v>
      </c>
      <c r="M4" s="273">
        <v>30</v>
      </c>
      <c r="N4" s="273">
        <v>16.3</v>
      </c>
      <c r="O4" s="232">
        <v>0.4</v>
      </c>
      <c r="P4" s="273">
        <v>7</v>
      </c>
      <c r="Q4" s="273">
        <f t="shared" ref="Q4:Q25" si="0">N4+O4-P4</f>
        <v>9.7</v>
      </c>
      <c r="R4" s="290" t="s">
        <v>2324</v>
      </c>
      <c r="S4" s="232">
        <v>10</v>
      </c>
      <c r="T4" s="232">
        <v>0</v>
      </c>
      <c r="U4" s="291">
        <f t="shared" ref="U4:U25" si="1">S4*T4</f>
        <v>0</v>
      </c>
      <c r="V4" s="292" t="s">
        <v>2325</v>
      </c>
      <c r="W4" s="67">
        <v>200</v>
      </c>
      <c r="X4" s="115" t="s">
        <v>2326</v>
      </c>
      <c r="Y4" s="116">
        <v>1500</v>
      </c>
      <c r="Z4" s="116">
        <v>500</v>
      </c>
      <c r="AA4" s="116">
        <v>500</v>
      </c>
      <c r="AB4" s="116">
        <v>500</v>
      </c>
      <c r="AC4" s="116">
        <v>500</v>
      </c>
      <c r="AD4" s="116">
        <v>300</v>
      </c>
      <c r="AE4" s="116">
        <v>400</v>
      </c>
      <c r="AF4" s="116">
        <v>500</v>
      </c>
      <c r="AG4" s="67">
        <v>200</v>
      </c>
      <c r="AH4" s="152">
        <v>11</v>
      </c>
      <c r="AI4" s="153">
        <f t="shared" ref="AI4:AI12" si="2">M4</f>
        <v>30</v>
      </c>
      <c r="AJ4" s="152">
        <v>770</v>
      </c>
      <c r="AK4" s="157">
        <v>200</v>
      </c>
      <c r="AL4" s="157">
        <v>0</v>
      </c>
      <c r="AM4" s="157">
        <v>400</v>
      </c>
      <c r="AN4" s="153">
        <f t="shared" ref="AN4:AN12" si="3">SUM(Y4:AM4)</f>
        <v>6311</v>
      </c>
      <c r="AO4" s="265">
        <f t="shared" ref="AO4:AO12" si="4">I4+K4/2</f>
        <v>0</v>
      </c>
      <c r="AP4" s="153">
        <f t="shared" ref="AP4:AP12" si="5">X4/31*AO4</f>
        <v>0</v>
      </c>
      <c r="AQ4" s="153">
        <f t="shared" ref="AQ4:AQ12" si="6">G4*2</f>
        <v>0</v>
      </c>
      <c r="AR4" s="153">
        <v>22.09</v>
      </c>
      <c r="AS4" s="166">
        <v>545</v>
      </c>
      <c r="AT4" s="153">
        <f t="shared" ref="AT4:AT12" si="7">SUM(AP4:AS4)</f>
        <v>567.09</v>
      </c>
      <c r="AU4" s="153">
        <f t="shared" ref="AU4:AU12" si="8">AN4-AT4</f>
        <v>5743.91</v>
      </c>
      <c r="AV4" s="116"/>
      <c r="AW4" s="303" t="s">
        <v>2327</v>
      </c>
    </row>
    <row r="5" s="49" customFormat="1" ht="40" customHeight="1" spans="1:49">
      <c r="A5" s="271">
        <v>2</v>
      </c>
      <c r="B5" s="275" t="s">
        <v>2328</v>
      </c>
      <c r="C5" s="276" t="s">
        <v>1403</v>
      </c>
      <c r="D5" s="277" t="s">
        <v>1666</v>
      </c>
      <c r="E5" s="276" t="s">
        <v>53</v>
      </c>
      <c r="F5" s="276">
        <v>31</v>
      </c>
      <c r="G5" s="276">
        <v>0</v>
      </c>
      <c r="H5" s="276">
        <v>0</v>
      </c>
      <c r="I5" s="276">
        <v>0</v>
      </c>
      <c r="J5" s="276">
        <v>0</v>
      </c>
      <c r="K5" s="276">
        <v>0</v>
      </c>
      <c r="L5" s="276">
        <v>0</v>
      </c>
      <c r="M5" s="276">
        <v>30</v>
      </c>
      <c r="N5" s="276">
        <v>1</v>
      </c>
      <c r="O5" s="276">
        <v>0</v>
      </c>
      <c r="P5" s="276">
        <v>1</v>
      </c>
      <c r="Q5" s="276">
        <f t="shared" si="0"/>
        <v>0</v>
      </c>
      <c r="R5" s="293" t="s">
        <v>2329</v>
      </c>
      <c r="S5" s="276">
        <v>10</v>
      </c>
      <c r="T5" s="276">
        <v>0</v>
      </c>
      <c r="U5" s="294">
        <f t="shared" si="1"/>
        <v>0</v>
      </c>
      <c r="V5" s="295" t="s">
        <v>54</v>
      </c>
      <c r="W5" s="158">
        <v>200</v>
      </c>
      <c r="X5" s="121">
        <v>3900</v>
      </c>
      <c r="Y5" s="122">
        <v>1700</v>
      </c>
      <c r="Z5" s="122">
        <v>500</v>
      </c>
      <c r="AA5" s="122">
        <v>300</v>
      </c>
      <c r="AB5" s="122">
        <v>300</v>
      </c>
      <c r="AC5" s="122">
        <v>300</v>
      </c>
      <c r="AD5" s="122">
        <v>400</v>
      </c>
      <c r="AE5" s="122">
        <v>400</v>
      </c>
      <c r="AF5" s="154"/>
      <c r="AG5" s="158">
        <v>200</v>
      </c>
      <c r="AH5" s="153">
        <v>0</v>
      </c>
      <c r="AI5" s="153">
        <f t="shared" si="2"/>
        <v>30</v>
      </c>
      <c r="AJ5" s="153">
        <f t="shared" ref="AJ5:AJ12" si="9">U5</f>
        <v>0</v>
      </c>
      <c r="AK5" s="153">
        <v>0</v>
      </c>
      <c r="AL5" s="153">
        <v>0</v>
      </c>
      <c r="AM5" s="153">
        <v>0</v>
      </c>
      <c r="AN5" s="153">
        <f t="shared" si="3"/>
        <v>4130</v>
      </c>
      <c r="AO5" s="265">
        <f t="shared" si="4"/>
        <v>0</v>
      </c>
      <c r="AP5" s="153">
        <f t="shared" si="5"/>
        <v>0</v>
      </c>
      <c r="AQ5" s="153">
        <f t="shared" si="6"/>
        <v>0</v>
      </c>
      <c r="AR5" s="153">
        <v>0</v>
      </c>
      <c r="AS5" s="169">
        <v>0</v>
      </c>
      <c r="AT5" s="153">
        <f t="shared" si="7"/>
        <v>0</v>
      </c>
      <c r="AU5" s="153">
        <f t="shared" si="8"/>
        <v>4130</v>
      </c>
      <c r="AV5" s="170"/>
      <c r="AW5" s="290" t="s">
        <v>2330</v>
      </c>
    </row>
    <row r="6" s="49" customFormat="1" ht="44" customHeight="1" spans="1:49">
      <c r="A6" s="271">
        <v>3</v>
      </c>
      <c r="B6" s="278" t="s">
        <v>2331</v>
      </c>
      <c r="C6" s="276" t="s">
        <v>462</v>
      </c>
      <c r="D6" s="277" t="s">
        <v>1666</v>
      </c>
      <c r="E6" s="279" t="s">
        <v>202</v>
      </c>
      <c r="F6" s="276">
        <v>9</v>
      </c>
      <c r="G6" s="276">
        <v>0</v>
      </c>
      <c r="H6" s="276">
        <v>0</v>
      </c>
      <c r="I6" s="276">
        <v>0</v>
      </c>
      <c r="J6" s="276">
        <v>0</v>
      </c>
      <c r="K6" s="276">
        <v>0</v>
      </c>
      <c r="L6" s="276">
        <v>0</v>
      </c>
      <c r="M6" s="276">
        <v>0</v>
      </c>
      <c r="N6" s="276">
        <v>1</v>
      </c>
      <c r="O6" s="276">
        <v>0</v>
      </c>
      <c r="P6" s="276">
        <v>0</v>
      </c>
      <c r="Q6" s="276">
        <f t="shared" si="0"/>
        <v>1</v>
      </c>
      <c r="R6" s="293" t="s">
        <v>2332</v>
      </c>
      <c r="S6" s="276">
        <v>10</v>
      </c>
      <c r="T6" s="276">
        <v>0</v>
      </c>
      <c r="U6" s="294">
        <f t="shared" si="1"/>
        <v>0</v>
      </c>
      <c r="V6" s="295" t="s">
        <v>54</v>
      </c>
      <c r="W6" s="158">
        <v>0</v>
      </c>
      <c r="X6" s="121">
        <v>2100</v>
      </c>
      <c r="Y6" s="122">
        <f>(X6/31*10)</f>
        <v>677.41935483871</v>
      </c>
      <c r="Z6" s="153">
        <v>0</v>
      </c>
      <c r="AA6" s="153">
        <v>0</v>
      </c>
      <c r="AB6" s="153">
        <v>0</v>
      </c>
      <c r="AC6" s="153">
        <v>0</v>
      </c>
      <c r="AD6" s="153">
        <v>0</v>
      </c>
      <c r="AE6" s="153">
        <v>0</v>
      </c>
      <c r="AF6" s="153"/>
      <c r="AG6" s="158">
        <v>0</v>
      </c>
      <c r="AH6" s="153">
        <v>0</v>
      </c>
      <c r="AI6" s="153">
        <f t="shared" si="2"/>
        <v>0</v>
      </c>
      <c r="AJ6" s="153">
        <f t="shared" si="9"/>
        <v>0</v>
      </c>
      <c r="AK6" s="153">
        <v>0</v>
      </c>
      <c r="AL6" s="153">
        <v>0</v>
      </c>
      <c r="AM6" s="153">
        <v>0</v>
      </c>
      <c r="AN6" s="153">
        <f t="shared" si="3"/>
        <v>677.41935483871</v>
      </c>
      <c r="AO6" s="265">
        <f t="shared" si="4"/>
        <v>0</v>
      </c>
      <c r="AP6" s="153">
        <f t="shared" si="5"/>
        <v>0</v>
      </c>
      <c r="AQ6" s="153">
        <f t="shared" si="6"/>
        <v>0</v>
      </c>
      <c r="AR6" s="153">
        <v>0</v>
      </c>
      <c r="AS6" s="153">
        <v>0</v>
      </c>
      <c r="AT6" s="153">
        <f t="shared" si="7"/>
        <v>0</v>
      </c>
      <c r="AU6" s="153">
        <f t="shared" si="8"/>
        <v>677.41935483871</v>
      </c>
      <c r="AV6" s="170"/>
      <c r="AW6" s="297" t="s">
        <v>2333</v>
      </c>
    </row>
    <row r="7" s="49" customFormat="1" ht="31" customHeight="1" spans="1:49">
      <c r="A7" s="271">
        <v>4</v>
      </c>
      <c r="B7" s="275" t="s">
        <v>2334</v>
      </c>
      <c r="C7" s="276" t="s">
        <v>462</v>
      </c>
      <c r="D7" s="277" t="s">
        <v>1666</v>
      </c>
      <c r="E7" s="276" t="s">
        <v>53</v>
      </c>
      <c r="F7" s="276">
        <v>31</v>
      </c>
      <c r="G7" s="276">
        <v>0</v>
      </c>
      <c r="H7" s="276">
        <v>0</v>
      </c>
      <c r="I7" s="276">
        <v>0</v>
      </c>
      <c r="J7" s="276">
        <v>0</v>
      </c>
      <c r="K7" s="276">
        <v>0</v>
      </c>
      <c r="L7" s="276">
        <v>0</v>
      </c>
      <c r="M7" s="276">
        <v>30</v>
      </c>
      <c r="N7" s="276">
        <v>1</v>
      </c>
      <c r="O7" s="276">
        <v>0</v>
      </c>
      <c r="P7" s="276">
        <v>0</v>
      </c>
      <c r="Q7" s="276">
        <f t="shared" si="0"/>
        <v>1</v>
      </c>
      <c r="R7" s="293" t="s">
        <v>54</v>
      </c>
      <c r="S7" s="276">
        <v>10</v>
      </c>
      <c r="T7" s="276">
        <v>0</v>
      </c>
      <c r="U7" s="294">
        <f t="shared" si="1"/>
        <v>0</v>
      </c>
      <c r="V7" s="295" t="s">
        <v>54</v>
      </c>
      <c r="W7" s="158">
        <v>200</v>
      </c>
      <c r="X7" s="121">
        <v>2100</v>
      </c>
      <c r="Y7" s="122">
        <v>1400</v>
      </c>
      <c r="Z7" s="153">
        <v>100</v>
      </c>
      <c r="AA7" s="153">
        <v>100</v>
      </c>
      <c r="AB7" s="153">
        <v>0</v>
      </c>
      <c r="AC7" s="153">
        <v>100</v>
      </c>
      <c r="AD7" s="153">
        <v>100</v>
      </c>
      <c r="AE7" s="153">
        <v>300</v>
      </c>
      <c r="AF7" s="154"/>
      <c r="AG7" s="158">
        <v>200</v>
      </c>
      <c r="AH7" s="153">
        <v>0</v>
      </c>
      <c r="AI7" s="153">
        <f t="shared" si="2"/>
        <v>30</v>
      </c>
      <c r="AJ7" s="153">
        <f t="shared" si="9"/>
        <v>0</v>
      </c>
      <c r="AK7" s="153">
        <v>0</v>
      </c>
      <c r="AL7" s="153">
        <v>0</v>
      </c>
      <c r="AM7" s="153">
        <v>0</v>
      </c>
      <c r="AN7" s="153">
        <f t="shared" si="3"/>
        <v>2330</v>
      </c>
      <c r="AO7" s="265">
        <f t="shared" si="4"/>
        <v>0</v>
      </c>
      <c r="AP7" s="153">
        <f t="shared" si="5"/>
        <v>0</v>
      </c>
      <c r="AQ7" s="153">
        <f t="shared" si="6"/>
        <v>0</v>
      </c>
      <c r="AR7" s="153">
        <v>0</v>
      </c>
      <c r="AS7" s="169">
        <v>0</v>
      </c>
      <c r="AT7" s="153">
        <f t="shared" si="7"/>
        <v>0</v>
      </c>
      <c r="AU7" s="153">
        <f t="shared" si="8"/>
        <v>2330</v>
      </c>
      <c r="AV7" s="170"/>
      <c r="AW7" s="290" t="s">
        <v>72</v>
      </c>
    </row>
    <row r="8" s="49" customFormat="1" ht="31" customHeight="1" spans="1:49">
      <c r="A8" s="271">
        <v>5</v>
      </c>
      <c r="B8" s="275" t="s">
        <v>2335</v>
      </c>
      <c r="C8" s="276" t="s">
        <v>462</v>
      </c>
      <c r="D8" s="277" t="s">
        <v>1666</v>
      </c>
      <c r="E8" s="276" t="s">
        <v>53</v>
      </c>
      <c r="F8" s="276">
        <v>31</v>
      </c>
      <c r="G8" s="276">
        <v>0</v>
      </c>
      <c r="H8" s="276">
        <v>0</v>
      </c>
      <c r="I8" s="276">
        <v>0</v>
      </c>
      <c r="J8" s="276">
        <v>0</v>
      </c>
      <c r="K8" s="276">
        <v>0</v>
      </c>
      <c r="L8" s="276">
        <v>0</v>
      </c>
      <c r="M8" s="276">
        <v>30</v>
      </c>
      <c r="N8" s="276">
        <v>2</v>
      </c>
      <c r="O8" s="276">
        <v>0</v>
      </c>
      <c r="P8" s="276">
        <v>0</v>
      </c>
      <c r="Q8" s="276">
        <f t="shared" si="0"/>
        <v>2</v>
      </c>
      <c r="R8" s="293" t="s">
        <v>54</v>
      </c>
      <c r="S8" s="276">
        <v>10</v>
      </c>
      <c r="T8" s="276">
        <v>0</v>
      </c>
      <c r="U8" s="294">
        <f t="shared" si="1"/>
        <v>0</v>
      </c>
      <c r="V8" s="295" t="s">
        <v>54</v>
      </c>
      <c r="W8" s="158">
        <v>200</v>
      </c>
      <c r="X8" s="121">
        <v>2100</v>
      </c>
      <c r="Y8" s="122">
        <v>1400</v>
      </c>
      <c r="Z8" s="153">
        <v>100</v>
      </c>
      <c r="AA8" s="153">
        <v>100</v>
      </c>
      <c r="AB8" s="153">
        <v>0</v>
      </c>
      <c r="AC8" s="153">
        <v>100</v>
      </c>
      <c r="AD8" s="153">
        <v>100</v>
      </c>
      <c r="AE8" s="153">
        <v>300</v>
      </c>
      <c r="AF8" s="154"/>
      <c r="AG8" s="158">
        <v>200</v>
      </c>
      <c r="AH8" s="153">
        <v>0</v>
      </c>
      <c r="AI8" s="153">
        <f t="shared" si="2"/>
        <v>30</v>
      </c>
      <c r="AJ8" s="153">
        <f t="shared" si="9"/>
        <v>0</v>
      </c>
      <c r="AK8" s="153">
        <v>0</v>
      </c>
      <c r="AL8" s="153">
        <v>0</v>
      </c>
      <c r="AM8" s="153">
        <v>0</v>
      </c>
      <c r="AN8" s="153">
        <f t="shared" si="3"/>
        <v>2330</v>
      </c>
      <c r="AO8" s="265">
        <f t="shared" si="4"/>
        <v>0</v>
      </c>
      <c r="AP8" s="153">
        <f t="shared" si="5"/>
        <v>0</v>
      </c>
      <c r="AQ8" s="153">
        <f t="shared" si="6"/>
        <v>0</v>
      </c>
      <c r="AR8" s="153">
        <v>0</v>
      </c>
      <c r="AS8" s="153">
        <v>0</v>
      </c>
      <c r="AT8" s="153">
        <f t="shared" si="7"/>
        <v>0</v>
      </c>
      <c r="AU8" s="153">
        <f t="shared" si="8"/>
        <v>2330</v>
      </c>
      <c r="AV8" s="170"/>
      <c r="AW8" s="290" t="s">
        <v>72</v>
      </c>
    </row>
    <row r="9" s="49" customFormat="1" ht="31" customHeight="1" spans="1:49">
      <c r="A9" s="271">
        <v>6</v>
      </c>
      <c r="B9" s="275" t="s">
        <v>2336</v>
      </c>
      <c r="C9" s="276" t="s">
        <v>462</v>
      </c>
      <c r="D9" s="277" t="s">
        <v>1666</v>
      </c>
      <c r="E9" s="276" t="s">
        <v>53</v>
      </c>
      <c r="F9" s="276">
        <v>31</v>
      </c>
      <c r="G9" s="276">
        <v>0</v>
      </c>
      <c r="H9" s="276">
        <v>0</v>
      </c>
      <c r="I9" s="276">
        <v>0</v>
      </c>
      <c r="J9" s="276">
        <v>0</v>
      </c>
      <c r="K9" s="276">
        <v>0</v>
      </c>
      <c r="L9" s="276">
        <v>0</v>
      </c>
      <c r="M9" s="276">
        <v>30</v>
      </c>
      <c r="N9" s="276">
        <v>2</v>
      </c>
      <c r="O9" s="276">
        <v>0</v>
      </c>
      <c r="P9" s="276">
        <v>0</v>
      </c>
      <c r="Q9" s="276">
        <f t="shared" si="0"/>
        <v>2</v>
      </c>
      <c r="R9" s="293" t="s">
        <v>54</v>
      </c>
      <c r="S9" s="276">
        <v>10</v>
      </c>
      <c r="T9" s="276">
        <v>0</v>
      </c>
      <c r="U9" s="294">
        <f t="shared" si="1"/>
        <v>0</v>
      </c>
      <c r="V9" s="295" t="s">
        <v>54</v>
      </c>
      <c r="W9" s="158">
        <v>200</v>
      </c>
      <c r="X9" s="121">
        <v>2300</v>
      </c>
      <c r="Y9" s="122">
        <v>1500</v>
      </c>
      <c r="Z9" s="153">
        <v>200</v>
      </c>
      <c r="AA9" s="153">
        <v>100</v>
      </c>
      <c r="AB9" s="153">
        <v>100</v>
      </c>
      <c r="AC9" s="153">
        <v>100</v>
      </c>
      <c r="AD9" s="153">
        <v>100</v>
      </c>
      <c r="AE9" s="153">
        <v>200</v>
      </c>
      <c r="AF9" s="154"/>
      <c r="AG9" s="158">
        <v>200</v>
      </c>
      <c r="AH9" s="153">
        <v>0</v>
      </c>
      <c r="AI9" s="153">
        <f t="shared" si="2"/>
        <v>30</v>
      </c>
      <c r="AJ9" s="153">
        <f t="shared" si="9"/>
        <v>0</v>
      </c>
      <c r="AK9" s="153">
        <v>0</v>
      </c>
      <c r="AL9" s="153">
        <v>0</v>
      </c>
      <c r="AM9" s="153">
        <v>0</v>
      </c>
      <c r="AN9" s="153">
        <f t="shared" si="3"/>
        <v>2530</v>
      </c>
      <c r="AO9" s="265">
        <f t="shared" si="4"/>
        <v>0</v>
      </c>
      <c r="AP9" s="153">
        <f t="shared" si="5"/>
        <v>0</v>
      </c>
      <c r="AQ9" s="153">
        <f t="shared" si="6"/>
        <v>0</v>
      </c>
      <c r="AR9" s="153">
        <v>0</v>
      </c>
      <c r="AS9" s="169">
        <v>0</v>
      </c>
      <c r="AT9" s="153">
        <f t="shared" si="7"/>
        <v>0</v>
      </c>
      <c r="AU9" s="153">
        <f t="shared" si="8"/>
        <v>2530</v>
      </c>
      <c r="AV9" s="170"/>
      <c r="AW9" s="290" t="s">
        <v>72</v>
      </c>
    </row>
    <row r="10" s="49" customFormat="1" ht="31" customHeight="1" spans="1:49">
      <c r="A10" s="271">
        <v>7</v>
      </c>
      <c r="B10" s="275" t="s">
        <v>2337</v>
      </c>
      <c r="C10" s="276" t="s">
        <v>462</v>
      </c>
      <c r="D10" s="277" t="s">
        <v>475</v>
      </c>
      <c r="E10" s="276" t="s">
        <v>53</v>
      </c>
      <c r="F10" s="276">
        <v>31</v>
      </c>
      <c r="G10" s="276">
        <v>0</v>
      </c>
      <c r="H10" s="276">
        <v>0</v>
      </c>
      <c r="I10" s="276">
        <v>0</v>
      </c>
      <c r="J10" s="276">
        <v>0</v>
      </c>
      <c r="K10" s="276">
        <v>0</v>
      </c>
      <c r="L10" s="276">
        <v>0</v>
      </c>
      <c r="M10" s="276">
        <v>30</v>
      </c>
      <c r="N10" s="276">
        <v>1</v>
      </c>
      <c r="O10" s="276">
        <v>1</v>
      </c>
      <c r="P10" s="276">
        <v>0</v>
      </c>
      <c r="Q10" s="276">
        <f t="shared" si="0"/>
        <v>2</v>
      </c>
      <c r="R10" s="293" t="s">
        <v>834</v>
      </c>
      <c r="S10" s="276">
        <v>10</v>
      </c>
      <c r="T10" s="276">
        <v>2</v>
      </c>
      <c r="U10" s="294">
        <f t="shared" si="1"/>
        <v>20</v>
      </c>
      <c r="V10" s="295" t="s">
        <v>54</v>
      </c>
      <c r="W10" s="158">
        <v>200</v>
      </c>
      <c r="X10" s="121">
        <v>2100</v>
      </c>
      <c r="Y10" s="122">
        <v>1400</v>
      </c>
      <c r="Z10" s="153">
        <v>100</v>
      </c>
      <c r="AA10" s="153">
        <v>100</v>
      </c>
      <c r="AB10" s="153">
        <v>0</v>
      </c>
      <c r="AC10" s="153">
        <v>100</v>
      </c>
      <c r="AD10" s="153">
        <v>100</v>
      </c>
      <c r="AE10" s="153">
        <v>300</v>
      </c>
      <c r="AF10" s="212"/>
      <c r="AG10" s="158">
        <v>200</v>
      </c>
      <c r="AH10" s="153">
        <v>0</v>
      </c>
      <c r="AI10" s="153">
        <f t="shared" si="2"/>
        <v>30</v>
      </c>
      <c r="AJ10" s="153">
        <f t="shared" si="9"/>
        <v>20</v>
      </c>
      <c r="AK10" s="153">
        <v>0</v>
      </c>
      <c r="AL10" s="153">
        <v>0</v>
      </c>
      <c r="AM10" s="153">
        <v>0</v>
      </c>
      <c r="AN10" s="153">
        <f t="shared" si="3"/>
        <v>2350</v>
      </c>
      <c r="AO10" s="265">
        <f t="shared" si="4"/>
        <v>0</v>
      </c>
      <c r="AP10" s="153">
        <f t="shared" si="5"/>
        <v>0</v>
      </c>
      <c r="AQ10" s="153">
        <f t="shared" si="6"/>
        <v>0</v>
      </c>
      <c r="AR10" s="153">
        <v>0</v>
      </c>
      <c r="AS10" s="169">
        <v>0</v>
      </c>
      <c r="AT10" s="153">
        <f t="shared" si="7"/>
        <v>0</v>
      </c>
      <c r="AU10" s="153">
        <f t="shared" si="8"/>
        <v>2350</v>
      </c>
      <c r="AV10" s="170"/>
      <c r="AW10" s="293" t="s">
        <v>2338</v>
      </c>
    </row>
    <row r="11" s="49" customFormat="1" ht="31" customHeight="1" spans="1:49">
      <c r="A11" s="271">
        <v>8</v>
      </c>
      <c r="B11" s="275" t="s">
        <v>2339</v>
      </c>
      <c r="C11" s="276" t="s">
        <v>462</v>
      </c>
      <c r="D11" s="277" t="s">
        <v>1666</v>
      </c>
      <c r="E11" s="276" t="s">
        <v>53</v>
      </c>
      <c r="F11" s="276">
        <v>31</v>
      </c>
      <c r="G11" s="276">
        <v>0</v>
      </c>
      <c r="H11" s="276">
        <v>0</v>
      </c>
      <c r="I11" s="276">
        <v>0</v>
      </c>
      <c r="J11" s="276">
        <v>0</v>
      </c>
      <c r="K11" s="276">
        <v>0</v>
      </c>
      <c r="L11" s="276">
        <v>0</v>
      </c>
      <c r="M11" s="276">
        <v>30</v>
      </c>
      <c r="N11" s="276">
        <v>2</v>
      </c>
      <c r="O11" s="276">
        <v>0.3</v>
      </c>
      <c r="P11" s="276">
        <v>0</v>
      </c>
      <c r="Q11" s="276">
        <f t="shared" si="0"/>
        <v>2.3</v>
      </c>
      <c r="R11" s="293" t="s">
        <v>2340</v>
      </c>
      <c r="S11" s="276">
        <v>10</v>
      </c>
      <c r="T11" s="276">
        <v>0</v>
      </c>
      <c r="U11" s="294">
        <f t="shared" si="1"/>
        <v>0</v>
      </c>
      <c r="V11" s="295" t="s">
        <v>54</v>
      </c>
      <c r="W11" s="158">
        <v>200</v>
      </c>
      <c r="X11" s="209">
        <v>2400</v>
      </c>
      <c r="Y11" s="122">
        <v>1400</v>
      </c>
      <c r="Z11" s="153">
        <v>400</v>
      </c>
      <c r="AA11" s="153">
        <v>200</v>
      </c>
      <c r="AB11" s="153">
        <v>0</v>
      </c>
      <c r="AC11" s="153">
        <v>0</v>
      </c>
      <c r="AD11" s="153">
        <v>200</v>
      </c>
      <c r="AE11" s="153">
        <v>200</v>
      </c>
      <c r="AF11" s="212"/>
      <c r="AG11" s="158">
        <v>200</v>
      </c>
      <c r="AH11" s="153">
        <v>0</v>
      </c>
      <c r="AI11" s="153">
        <f t="shared" si="2"/>
        <v>30</v>
      </c>
      <c r="AJ11" s="153">
        <f t="shared" si="9"/>
        <v>0</v>
      </c>
      <c r="AK11" s="153">
        <v>0</v>
      </c>
      <c r="AL11" s="153">
        <v>0</v>
      </c>
      <c r="AM11" s="153">
        <v>0</v>
      </c>
      <c r="AN11" s="153">
        <f t="shared" si="3"/>
        <v>2630</v>
      </c>
      <c r="AO11" s="265">
        <f t="shared" si="4"/>
        <v>0</v>
      </c>
      <c r="AP11" s="153">
        <f t="shared" si="5"/>
        <v>0</v>
      </c>
      <c r="AQ11" s="153">
        <f t="shared" si="6"/>
        <v>0</v>
      </c>
      <c r="AR11" s="153">
        <v>0</v>
      </c>
      <c r="AS11" s="153">
        <v>0</v>
      </c>
      <c r="AT11" s="153">
        <f t="shared" si="7"/>
        <v>0</v>
      </c>
      <c r="AU11" s="153">
        <f t="shared" si="8"/>
        <v>2630</v>
      </c>
      <c r="AV11" s="170"/>
      <c r="AW11" s="293" t="s">
        <v>2341</v>
      </c>
    </row>
    <row r="12" s="49" customFormat="1" ht="31" customHeight="1" spans="1:49">
      <c r="A12" s="271">
        <v>9</v>
      </c>
      <c r="B12" s="275" t="s">
        <v>2342</v>
      </c>
      <c r="C12" s="276" t="s">
        <v>462</v>
      </c>
      <c r="D12" s="277" t="s">
        <v>1523</v>
      </c>
      <c r="E12" s="276" t="s">
        <v>53</v>
      </c>
      <c r="F12" s="276">
        <v>31</v>
      </c>
      <c r="G12" s="276">
        <v>0</v>
      </c>
      <c r="H12" s="276">
        <v>0</v>
      </c>
      <c r="I12" s="276">
        <v>0</v>
      </c>
      <c r="J12" s="276">
        <v>0</v>
      </c>
      <c r="K12" s="276">
        <v>0</v>
      </c>
      <c r="L12" s="276">
        <v>0</v>
      </c>
      <c r="M12" s="276">
        <v>30</v>
      </c>
      <c r="N12" s="276">
        <v>2</v>
      </c>
      <c r="O12" s="276">
        <v>0.4</v>
      </c>
      <c r="P12" s="276">
        <v>0</v>
      </c>
      <c r="Q12" s="276">
        <f t="shared" si="0"/>
        <v>2.4</v>
      </c>
      <c r="R12" s="293" t="s">
        <v>2343</v>
      </c>
      <c r="S12" s="276">
        <v>10</v>
      </c>
      <c r="T12" s="276">
        <v>0</v>
      </c>
      <c r="U12" s="294">
        <f t="shared" si="1"/>
        <v>0</v>
      </c>
      <c r="V12" s="295" t="s">
        <v>54</v>
      </c>
      <c r="W12" s="158">
        <v>200</v>
      </c>
      <c r="X12" s="209">
        <v>2600</v>
      </c>
      <c r="Y12" s="122">
        <v>1400</v>
      </c>
      <c r="Z12" s="153">
        <v>400</v>
      </c>
      <c r="AA12" s="153">
        <v>200</v>
      </c>
      <c r="AB12" s="153">
        <v>100</v>
      </c>
      <c r="AC12" s="153">
        <v>100</v>
      </c>
      <c r="AD12" s="153">
        <v>200</v>
      </c>
      <c r="AE12" s="153">
        <v>200</v>
      </c>
      <c r="AF12" s="154"/>
      <c r="AG12" s="158">
        <v>200</v>
      </c>
      <c r="AH12" s="153">
        <v>0</v>
      </c>
      <c r="AI12" s="153">
        <f t="shared" si="2"/>
        <v>30</v>
      </c>
      <c r="AJ12" s="153">
        <f t="shared" si="9"/>
        <v>0</v>
      </c>
      <c r="AK12" s="153">
        <v>0</v>
      </c>
      <c r="AL12" s="153">
        <v>0</v>
      </c>
      <c r="AM12" s="153">
        <v>0</v>
      </c>
      <c r="AN12" s="153">
        <f t="shared" si="3"/>
        <v>2830</v>
      </c>
      <c r="AO12" s="265">
        <f t="shared" si="4"/>
        <v>0</v>
      </c>
      <c r="AP12" s="153">
        <f t="shared" si="5"/>
        <v>0</v>
      </c>
      <c r="AQ12" s="153">
        <f t="shared" si="6"/>
        <v>0</v>
      </c>
      <c r="AR12" s="153">
        <v>0</v>
      </c>
      <c r="AS12" s="169">
        <v>0</v>
      </c>
      <c r="AT12" s="153">
        <f t="shared" si="7"/>
        <v>0</v>
      </c>
      <c r="AU12" s="153">
        <f t="shared" si="8"/>
        <v>2830</v>
      </c>
      <c r="AV12" s="170"/>
      <c r="AW12" s="293" t="s">
        <v>2344</v>
      </c>
    </row>
    <row r="13" s="49" customFormat="1" ht="31" customHeight="1" spans="1:49">
      <c r="A13" s="271">
        <v>10</v>
      </c>
      <c r="B13" s="275" t="s">
        <v>2345</v>
      </c>
      <c r="C13" s="276" t="s">
        <v>462</v>
      </c>
      <c r="D13" s="277" t="s">
        <v>2346</v>
      </c>
      <c r="E13" s="276" t="s">
        <v>53</v>
      </c>
      <c r="F13" s="276">
        <v>31</v>
      </c>
      <c r="G13" s="276">
        <v>0</v>
      </c>
      <c r="H13" s="276">
        <v>0</v>
      </c>
      <c r="I13" s="276">
        <v>0</v>
      </c>
      <c r="J13" s="276">
        <v>0</v>
      </c>
      <c r="K13" s="276">
        <v>0</v>
      </c>
      <c r="L13" s="276">
        <v>0</v>
      </c>
      <c r="M13" s="276">
        <v>30</v>
      </c>
      <c r="N13" s="276">
        <v>2</v>
      </c>
      <c r="O13" s="276">
        <v>0.8</v>
      </c>
      <c r="P13" s="276">
        <v>0</v>
      </c>
      <c r="Q13" s="276">
        <f t="shared" si="0"/>
        <v>2.8</v>
      </c>
      <c r="R13" s="293" t="s">
        <v>2347</v>
      </c>
      <c r="S13" s="276">
        <v>10</v>
      </c>
      <c r="T13" s="276">
        <v>0</v>
      </c>
      <c r="U13" s="294">
        <f t="shared" si="1"/>
        <v>0</v>
      </c>
      <c r="V13" s="295" t="s">
        <v>54</v>
      </c>
      <c r="W13" s="158">
        <v>200</v>
      </c>
      <c r="X13" s="209">
        <v>3200</v>
      </c>
      <c r="Y13" s="122">
        <v>1800</v>
      </c>
      <c r="Z13" s="153">
        <v>400</v>
      </c>
      <c r="AA13" s="153">
        <v>200</v>
      </c>
      <c r="AB13" s="153">
        <v>100</v>
      </c>
      <c r="AC13" s="153">
        <v>100</v>
      </c>
      <c r="AD13" s="153">
        <v>200</v>
      </c>
      <c r="AE13" s="153">
        <v>400</v>
      </c>
      <c r="AG13" s="158">
        <v>200</v>
      </c>
      <c r="AH13" s="153">
        <v>0</v>
      </c>
      <c r="AI13" s="153">
        <f t="shared" ref="AI13:AI25" si="10">M13</f>
        <v>30</v>
      </c>
      <c r="AJ13" s="153">
        <f t="shared" ref="AJ13:AJ25" si="11">U13</f>
        <v>0</v>
      </c>
      <c r="AK13" s="153">
        <v>0</v>
      </c>
      <c r="AL13" s="153">
        <v>0</v>
      </c>
      <c r="AM13" s="153">
        <v>0</v>
      </c>
      <c r="AN13" s="153">
        <f t="shared" ref="AN13:AN25" si="12">SUM(Y13:AM13)</f>
        <v>3430</v>
      </c>
      <c r="AO13" s="265">
        <f t="shared" ref="AO13:AO25" si="13">I13+K13/2</f>
        <v>0</v>
      </c>
      <c r="AP13" s="153">
        <f t="shared" ref="AP13:AP25" si="14">X13/31*AO13</f>
        <v>0</v>
      </c>
      <c r="AQ13" s="153">
        <f t="shared" ref="AQ13:AQ25" si="15">G13*2</f>
        <v>0</v>
      </c>
      <c r="AR13" s="153">
        <v>0</v>
      </c>
      <c r="AS13" s="169">
        <v>0</v>
      </c>
      <c r="AT13" s="153">
        <f t="shared" ref="AT13:AT25" si="16">SUM(AP13:AS13)</f>
        <v>0</v>
      </c>
      <c r="AU13" s="153">
        <f t="shared" ref="AU13:AU25" si="17">AN13-AT13</f>
        <v>3430</v>
      </c>
      <c r="AV13" s="170"/>
      <c r="AW13" s="293" t="s">
        <v>2348</v>
      </c>
    </row>
    <row r="14" s="49" customFormat="1" ht="31" customHeight="1" spans="1:49">
      <c r="A14" s="271">
        <v>11</v>
      </c>
      <c r="B14" s="280" t="s">
        <v>2349</v>
      </c>
      <c r="C14" s="276" t="s">
        <v>462</v>
      </c>
      <c r="D14" s="277" t="s">
        <v>1666</v>
      </c>
      <c r="E14" s="276" t="s">
        <v>53</v>
      </c>
      <c r="F14" s="276">
        <v>31</v>
      </c>
      <c r="G14" s="276">
        <v>0</v>
      </c>
      <c r="H14" s="276">
        <v>0</v>
      </c>
      <c r="I14" s="276">
        <v>0</v>
      </c>
      <c r="J14" s="276">
        <v>0</v>
      </c>
      <c r="K14" s="276">
        <v>0</v>
      </c>
      <c r="L14" s="276">
        <v>0</v>
      </c>
      <c r="M14" s="276">
        <v>30</v>
      </c>
      <c r="N14" s="276">
        <v>1</v>
      </c>
      <c r="O14" s="276">
        <v>0</v>
      </c>
      <c r="P14" s="276">
        <v>0</v>
      </c>
      <c r="Q14" s="276">
        <f t="shared" si="0"/>
        <v>1</v>
      </c>
      <c r="R14" s="293" t="s">
        <v>54</v>
      </c>
      <c r="S14" s="276">
        <v>10</v>
      </c>
      <c r="T14" s="276">
        <v>-2</v>
      </c>
      <c r="U14" s="294">
        <f t="shared" si="1"/>
        <v>-20</v>
      </c>
      <c r="V14" s="295" t="s">
        <v>54</v>
      </c>
      <c r="W14" s="158">
        <v>200</v>
      </c>
      <c r="X14" s="209">
        <v>2100</v>
      </c>
      <c r="Y14" s="122">
        <v>1400</v>
      </c>
      <c r="Z14" s="153">
        <v>100</v>
      </c>
      <c r="AA14" s="153">
        <v>100</v>
      </c>
      <c r="AB14" s="153">
        <v>0</v>
      </c>
      <c r="AC14" s="153">
        <v>100</v>
      </c>
      <c r="AD14" s="153">
        <v>100</v>
      </c>
      <c r="AE14" s="153">
        <v>300</v>
      </c>
      <c r="AF14" s="212"/>
      <c r="AG14" s="158">
        <v>200</v>
      </c>
      <c r="AH14" s="153">
        <v>0</v>
      </c>
      <c r="AI14" s="153">
        <f t="shared" si="10"/>
        <v>30</v>
      </c>
      <c r="AJ14" s="153">
        <f t="shared" si="11"/>
        <v>-20</v>
      </c>
      <c r="AK14" s="153">
        <v>0</v>
      </c>
      <c r="AL14" s="153">
        <v>0</v>
      </c>
      <c r="AM14" s="153">
        <v>0</v>
      </c>
      <c r="AN14" s="153">
        <f t="shared" si="12"/>
        <v>2310</v>
      </c>
      <c r="AO14" s="265">
        <f t="shared" si="13"/>
        <v>0</v>
      </c>
      <c r="AP14" s="153">
        <f t="shared" si="14"/>
        <v>0</v>
      </c>
      <c r="AQ14" s="153">
        <f t="shared" si="15"/>
        <v>0</v>
      </c>
      <c r="AR14" s="153">
        <v>0</v>
      </c>
      <c r="AS14" s="169">
        <v>0</v>
      </c>
      <c r="AT14" s="153">
        <f t="shared" si="16"/>
        <v>0</v>
      </c>
      <c r="AU14" s="153">
        <f t="shared" si="17"/>
        <v>2310</v>
      </c>
      <c r="AV14" s="170"/>
      <c r="AW14" s="293" t="s">
        <v>2350</v>
      </c>
    </row>
    <row r="15" s="49" customFormat="1" ht="31" customHeight="1" spans="1:49">
      <c r="A15" s="271">
        <v>12</v>
      </c>
      <c r="B15" s="275" t="s">
        <v>2351</v>
      </c>
      <c r="C15" s="276" t="s">
        <v>462</v>
      </c>
      <c r="D15" s="277" t="s">
        <v>1666</v>
      </c>
      <c r="E15" s="276" t="s">
        <v>53</v>
      </c>
      <c r="F15" s="276">
        <v>31</v>
      </c>
      <c r="G15" s="276">
        <v>0</v>
      </c>
      <c r="H15" s="276">
        <v>0</v>
      </c>
      <c r="I15" s="276">
        <v>0</v>
      </c>
      <c r="J15" s="276">
        <v>0</v>
      </c>
      <c r="K15" s="276">
        <v>0</v>
      </c>
      <c r="L15" s="276">
        <v>0</v>
      </c>
      <c r="M15" s="276">
        <v>30</v>
      </c>
      <c r="N15" s="276">
        <v>2</v>
      </c>
      <c r="O15" s="276">
        <v>0</v>
      </c>
      <c r="P15" s="276">
        <v>0</v>
      </c>
      <c r="Q15" s="276">
        <f t="shared" si="0"/>
        <v>2</v>
      </c>
      <c r="R15" s="293" t="s">
        <v>54</v>
      </c>
      <c r="S15" s="276">
        <v>10</v>
      </c>
      <c r="T15" s="276">
        <v>0</v>
      </c>
      <c r="U15" s="294">
        <f t="shared" si="1"/>
        <v>0</v>
      </c>
      <c r="V15" s="295" t="s">
        <v>54</v>
      </c>
      <c r="W15" s="158">
        <v>200</v>
      </c>
      <c r="X15" s="209">
        <v>2100</v>
      </c>
      <c r="Y15" s="122">
        <v>1400</v>
      </c>
      <c r="Z15" s="153">
        <v>100</v>
      </c>
      <c r="AA15" s="153">
        <v>100</v>
      </c>
      <c r="AB15" s="153">
        <v>0</v>
      </c>
      <c r="AC15" s="153">
        <v>100</v>
      </c>
      <c r="AD15" s="153">
        <v>100</v>
      </c>
      <c r="AE15" s="153">
        <v>300</v>
      </c>
      <c r="AF15" s="212"/>
      <c r="AG15" s="158">
        <v>200</v>
      </c>
      <c r="AH15" s="153">
        <v>0</v>
      </c>
      <c r="AI15" s="153">
        <f t="shared" si="10"/>
        <v>30</v>
      </c>
      <c r="AJ15" s="153">
        <f t="shared" si="11"/>
        <v>0</v>
      </c>
      <c r="AK15" s="153">
        <v>0</v>
      </c>
      <c r="AL15" s="153">
        <v>0</v>
      </c>
      <c r="AM15" s="153">
        <v>0</v>
      </c>
      <c r="AN15" s="153">
        <f t="shared" si="12"/>
        <v>2330</v>
      </c>
      <c r="AO15" s="265">
        <f t="shared" si="13"/>
        <v>0</v>
      </c>
      <c r="AP15" s="153">
        <f t="shared" si="14"/>
        <v>0</v>
      </c>
      <c r="AQ15" s="153">
        <f t="shared" si="15"/>
        <v>0</v>
      </c>
      <c r="AR15" s="153">
        <v>0</v>
      </c>
      <c r="AS15" s="153">
        <v>0</v>
      </c>
      <c r="AT15" s="153">
        <f t="shared" si="16"/>
        <v>0</v>
      </c>
      <c r="AU15" s="153">
        <f t="shared" si="17"/>
        <v>2330</v>
      </c>
      <c r="AV15" s="170"/>
      <c r="AW15" s="293" t="s">
        <v>72</v>
      </c>
    </row>
    <row r="16" s="49" customFormat="1" ht="31" customHeight="1" spans="1:49">
      <c r="A16" s="271">
        <v>13</v>
      </c>
      <c r="B16" s="275" t="s">
        <v>2352</v>
      </c>
      <c r="C16" s="276" t="s">
        <v>462</v>
      </c>
      <c r="D16" s="277" t="s">
        <v>1666</v>
      </c>
      <c r="E16" s="276" t="s">
        <v>53</v>
      </c>
      <c r="F16" s="276">
        <v>31</v>
      </c>
      <c r="G16" s="276">
        <v>0</v>
      </c>
      <c r="H16" s="276">
        <v>0</v>
      </c>
      <c r="I16" s="276">
        <v>0</v>
      </c>
      <c r="J16" s="276">
        <v>0</v>
      </c>
      <c r="K16" s="276">
        <v>0</v>
      </c>
      <c r="L16" s="276">
        <v>0</v>
      </c>
      <c r="M16" s="276">
        <v>30</v>
      </c>
      <c r="N16" s="276">
        <v>1</v>
      </c>
      <c r="O16" s="276">
        <v>1.3</v>
      </c>
      <c r="P16" s="276">
        <v>0</v>
      </c>
      <c r="Q16" s="276">
        <f t="shared" si="0"/>
        <v>2.3</v>
      </c>
      <c r="R16" s="293" t="s">
        <v>2353</v>
      </c>
      <c r="S16" s="276">
        <v>10</v>
      </c>
      <c r="T16" s="276">
        <v>-2</v>
      </c>
      <c r="U16" s="294">
        <f t="shared" si="1"/>
        <v>-20</v>
      </c>
      <c r="V16" s="295" t="s">
        <v>54</v>
      </c>
      <c r="W16" s="158">
        <v>200</v>
      </c>
      <c r="X16" s="121">
        <v>2300</v>
      </c>
      <c r="Y16" s="122">
        <v>1500</v>
      </c>
      <c r="Z16" s="153">
        <v>200</v>
      </c>
      <c r="AA16" s="153">
        <v>100</v>
      </c>
      <c r="AB16" s="153">
        <v>100</v>
      </c>
      <c r="AC16" s="153">
        <v>100</v>
      </c>
      <c r="AD16" s="153">
        <v>100</v>
      </c>
      <c r="AE16" s="153">
        <v>200</v>
      </c>
      <c r="AF16" s="212"/>
      <c r="AG16" s="158">
        <v>200</v>
      </c>
      <c r="AH16" s="153">
        <v>0</v>
      </c>
      <c r="AI16" s="153">
        <f t="shared" si="10"/>
        <v>30</v>
      </c>
      <c r="AJ16" s="153">
        <f t="shared" si="11"/>
        <v>-20</v>
      </c>
      <c r="AK16" s="153">
        <v>0</v>
      </c>
      <c r="AL16" s="153">
        <v>0</v>
      </c>
      <c r="AM16" s="153">
        <v>0</v>
      </c>
      <c r="AN16" s="153">
        <f t="shared" si="12"/>
        <v>2510</v>
      </c>
      <c r="AO16" s="265">
        <f t="shared" si="13"/>
        <v>0</v>
      </c>
      <c r="AP16" s="153">
        <f t="shared" si="14"/>
        <v>0</v>
      </c>
      <c r="AQ16" s="153">
        <f t="shared" si="15"/>
        <v>0</v>
      </c>
      <c r="AR16" s="153">
        <v>0</v>
      </c>
      <c r="AS16" s="169">
        <v>0</v>
      </c>
      <c r="AT16" s="153">
        <f t="shared" si="16"/>
        <v>0</v>
      </c>
      <c r="AU16" s="153">
        <f t="shared" si="17"/>
        <v>2510</v>
      </c>
      <c r="AV16" s="170"/>
      <c r="AW16" s="293" t="s">
        <v>2354</v>
      </c>
    </row>
    <row r="17" s="49" customFormat="1" ht="31" customHeight="1" spans="1:49">
      <c r="A17" s="271">
        <v>14</v>
      </c>
      <c r="B17" s="275" t="s">
        <v>2355</v>
      </c>
      <c r="C17" s="276" t="s">
        <v>462</v>
      </c>
      <c r="D17" s="277" t="s">
        <v>1523</v>
      </c>
      <c r="E17" s="276" t="s">
        <v>53</v>
      </c>
      <c r="F17" s="276">
        <v>31</v>
      </c>
      <c r="G17" s="276">
        <v>0</v>
      </c>
      <c r="H17" s="276">
        <v>0</v>
      </c>
      <c r="I17" s="276">
        <v>0</v>
      </c>
      <c r="J17" s="276">
        <v>0</v>
      </c>
      <c r="K17" s="276">
        <v>0</v>
      </c>
      <c r="L17" s="276">
        <v>0</v>
      </c>
      <c r="M17" s="276">
        <v>30</v>
      </c>
      <c r="N17" s="276">
        <v>2</v>
      </c>
      <c r="O17" s="276">
        <v>1</v>
      </c>
      <c r="P17" s="276">
        <v>0</v>
      </c>
      <c r="Q17" s="276">
        <f t="shared" si="0"/>
        <v>3</v>
      </c>
      <c r="R17" s="293" t="s">
        <v>2356</v>
      </c>
      <c r="S17" s="276">
        <v>10</v>
      </c>
      <c r="T17" s="276">
        <v>2</v>
      </c>
      <c r="U17" s="294">
        <f t="shared" si="1"/>
        <v>20</v>
      </c>
      <c r="V17" s="295" t="s">
        <v>54</v>
      </c>
      <c r="W17" s="158">
        <v>200</v>
      </c>
      <c r="X17" s="121">
        <v>2300</v>
      </c>
      <c r="Y17" s="122">
        <v>1500</v>
      </c>
      <c r="Z17" s="153">
        <v>200</v>
      </c>
      <c r="AA17" s="153">
        <v>100</v>
      </c>
      <c r="AB17" s="153">
        <v>100</v>
      </c>
      <c r="AC17" s="153">
        <v>100</v>
      </c>
      <c r="AD17" s="153">
        <v>100</v>
      </c>
      <c r="AE17" s="153">
        <v>200</v>
      </c>
      <c r="AF17" s="212"/>
      <c r="AG17" s="158">
        <v>200</v>
      </c>
      <c r="AH17" s="153">
        <v>0</v>
      </c>
      <c r="AI17" s="153">
        <f t="shared" si="10"/>
        <v>30</v>
      </c>
      <c r="AJ17" s="153">
        <f t="shared" si="11"/>
        <v>20</v>
      </c>
      <c r="AK17" s="153">
        <v>0</v>
      </c>
      <c r="AL17" s="153">
        <v>0</v>
      </c>
      <c r="AM17" s="153">
        <v>0</v>
      </c>
      <c r="AN17" s="153">
        <f t="shared" si="12"/>
        <v>2550</v>
      </c>
      <c r="AO17" s="265">
        <f t="shared" si="13"/>
        <v>0</v>
      </c>
      <c r="AP17" s="153">
        <f t="shared" si="14"/>
        <v>0</v>
      </c>
      <c r="AQ17" s="153">
        <f t="shared" si="15"/>
        <v>0</v>
      </c>
      <c r="AR17" s="153">
        <v>0</v>
      </c>
      <c r="AS17" s="153">
        <v>0</v>
      </c>
      <c r="AT17" s="153">
        <f t="shared" si="16"/>
        <v>0</v>
      </c>
      <c r="AU17" s="153">
        <f t="shared" si="17"/>
        <v>2550</v>
      </c>
      <c r="AV17" s="170"/>
      <c r="AW17" s="293" t="s">
        <v>2357</v>
      </c>
    </row>
    <row r="18" s="49" customFormat="1" ht="31" customHeight="1" spans="1:49">
      <c r="A18" s="271">
        <v>15</v>
      </c>
      <c r="B18" s="275" t="s">
        <v>2358</v>
      </c>
      <c r="C18" s="276" t="s">
        <v>462</v>
      </c>
      <c r="D18" s="277" t="s">
        <v>244</v>
      </c>
      <c r="E18" s="276" t="s">
        <v>53</v>
      </c>
      <c r="F18" s="276">
        <v>31</v>
      </c>
      <c r="G18" s="276">
        <v>0</v>
      </c>
      <c r="H18" s="276">
        <v>0</v>
      </c>
      <c r="I18" s="276">
        <v>2</v>
      </c>
      <c r="J18" s="276">
        <v>0</v>
      </c>
      <c r="K18" s="276">
        <v>0</v>
      </c>
      <c r="L18" s="276">
        <v>0</v>
      </c>
      <c r="M18" s="276">
        <v>0</v>
      </c>
      <c r="N18" s="276">
        <v>0</v>
      </c>
      <c r="O18" s="276">
        <v>1</v>
      </c>
      <c r="P18" s="276">
        <v>0</v>
      </c>
      <c r="Q18" s="276">
        <f t="shared" si="0"/>
        <v>1</v>
      </c>
      <c r="R18" s="293" t="s">
        <v>2359</v>
      </c>
      <c r="S18" s="276">
        <v>10</v>
      </c>
      <c r="T18" s="276">
        <v>0</v>
      </c>
      <c r="U18" s="294">
        <f t="shared" si="1"/>
        <v>0</v>
      </c>
      <c r="V18" s="295" t="s">
        <v>54</v>
      </c>
      <c r="W18" s="158">
        <v>200</v>
      </c>
      <c r="X18" s="209">
        <v>2100</v>
      </c>
      <c r="Y18" s="122">
        <v>1400</v>
      </c>
      <c r="Z18" s="153">
        <v>100</v>
      </c>
      <c r="AA18" s="153">
        <v>100</v>
      </c>
      <c r="AB18" s="153">
        <v>0</v>
      </c>
      <c r="AC18" s="153">
        <v>100</v>
      </c>
      <c r="AD18" s="153">
        <v>100</v>
      </c>
      <c r="AE18" s="153">
        <v>300</v>
      </c>
      <c r="AF18" s="212"/>
      <c r="AG18" s="158">
        <v>200</v>
      </c>
      <c r="AH18" s="153">
        <v>0</v>
      </c>
      <c r="AI18" s="153">
        <f t="shared" si="10"/>
        <v>0</v>
      </c>
      <c r="AJ18" s="153">
        <f t="shared" si="11"/>
        <v>0</v>
      </c>
      <c r="AK18" s="153">
        <v>0</v>
      </c>
      <c r="AL18" s="153">
        <v>0</v>
      </c>
      <c r="AM18" s="153">
        <v>0</v>
      </c>
      <c r="AN18" s="153">
        <f t="shared" si="12"/>
        <v>2300</v>
      </c>
      <c r="AO18" s="265">
        <f t="shared" si="13"/>
        <v>2</v>
      </c>
      <c r="AP18" s="153">
        <f>X18/30*AO18</f>
        <v>140</v>
      </c>
      <c r="AQ18" s="153">
        <f t="shared" si="15"/>
        <v>0</v>
      </c>
      <c r="AR18" s="153">
        <v>0</v>
      </c>
      <c r="AS18" s="169">
        <v>0</v>
      </c>
      <c r="AT18" s="153">
        <f t="shared" si="16"/>
        <v>140</v>
      </c>
      <c r="AU18" s="153">
        <f t="shared" si="17"/>
        <v>2160</v>
      </c>
      <c r="AV18" s="170"/>
      <c r="AW18" s="293" t="s">
        <v>2360</v>
      </c>
    </row>
    <row r="19" s="49" customFormat="1" ht="31" customHeight="1" spans="1:49">
      <c r="A19" s="271">
        <v>16</v>
      </c>
      <c r="B19" s="275" t="s">
        <v>2361</v>
      </c>
      <c r="C19" s="276" t="s">
        <v>462</v>
      </c>
      <c r="D19" s="277" t="s">
        <v>214</v>
      </c>
      <c r="E19" s="276" t="s">
        <v>53</v>
      </c>
      <c r="F19" s="276">
        <v>31</v>
      </c>
      <c r="G19" s="276">
        <v>0</v>
      </c>
      <c r="H19" s="276">
        <v>0</v>
      </c>
      <c r="I19" s="276">
        <v>0</v>
      </c>
      <c r="J19" s="276">
        <v>0</v>
      </c>
      <c r="K19" s="276">
        <v>0</v>
      </c>
      <c r="L19" s="276">
        <v>0</v>
      </c>
      <c r="M19" s="276">
        <v>30</v>
      </c>
      <c r="N19" s="276">
        <v>2</v>
      </c>
      <c r="O19" s="276">
        <v>0</v>
      </c>
      <c r="P19" s="276">
        <v>0</v>
      </c>
      <c r="Q19" s="276">
        <f t="shared" si="0"/>
        <v>2</v>
      </c>
      <c r="R19" s="293" t="s">
        <v>54</v>
      </c>
      <c r="S19" s="276">
        <v>10</v>
      </c>
      <c r="T19" s="276">
        <v>0</v>
      </c>
      <c r="U19" s="294">
        <f t="shared" si="1"/>
        <v>0</v>
      </c>
      <c r="V19" s="295" t="s">
        <v>54</v>
      </c>
      <c r="W19" s="158">
        <v>200</v>
      </c>
      <c r="X19" s="209">
        <v>2100</v>
      </c>
      <c r="Y19" s="122">
        <v>1400</v>
      </c>
      <c r="Z19" s="153">
        <v>100</v>
      </c>
      <c r="AA19" s="153">
        <v>100</v>
      </c>
      <c r="AB19" s="153">
        <v>0</v>
      </c>
      <c r="AC19" s="153">
        <v>100</v>
      </c>
      <c r="AD19" s="153">
        <v>100</v>
      </c>
      <c r="AE19" s="153">
        <v>300</v>
      </c>
      <c r="AF19" s="212"/>
      <c r="AG19" s="158">
        <v>200</v>
      </c>
      <c r="AH19" s="153">
        <v>0</v>
      </c>
      <c r="AI19" s="153">
        <f t="shared" si="10"/>
        <v>30</v>
      </c>
      <c r="AJ19" s="153">
        <f t="shared" si="11"/>
        <v>0</v>
      </c>
      <c r="AK19" s="153">
        <v>0</v>
      </c>
      <c r="AL19" s="153">
        <v>0</v>
      </c>
      <c r="AM19" s="153">
        <v>0</v>
      </c>
      <c r="AN19" s="153">
        <f t="shared" si="12"/>
        <v>2330</v>
      </c>
      <c r="AO19" s="265">
        <f t="shared" si="13"/>
        <v>0</v>
      </c>
      <c r="AP19" s="153">
        <f t="shared" si="14"/>
        <v>0</v>
      </c>
      <c r="AQ19" s="153">
        <f t="shared" si="15"/>
        <v>0</v>
      </c>
      <c r="AR19" s="153">
        <v>0</v>
      </c>
      <c r="AS19" s="153">
        <v>0</v>
      </c>
      <c r="AT19" s="153">
        <f t="shared" si="16"/>
        <v>0</v>
      </c>
      <c r="AU19" s="153">
        <f t="shared" si="17"/>
        <v>2330</v>
      </c>
      <c r="AV19" s="170"/>
      <c r="AW19" s="293" t="s">
        <v>72</v>
      </c>
    </row>
    <row r="20" s="49" customFormat="1" ht="40" customHeight="1" spans="1:49">
      <c r="A20" s="271">
        <v>17</v>
      </c>
      <c r="B20" s="275" t="s">
        <v>2362</v>
      </c>
      <c r="C20" s="276" t="s">
        <v>462</v>
      </c>
      <c r="D20" s="277" t="s">
        <v>2363</v>
      </c>
      <c r="E20" s="281" t="s">
        <v>202</v>
      </c>
      <c r="F20" s="276">
        <v>31</v>
      </c>
      <c r="G20" s="276">
        <v>0</v>
      </c>
      <c r="H20" s="276">
        <v>0</v>
      </c>
      <c r="I20" s="276">
        <v>0</v>
      </c>
      <c r="J20" s="276">
        <v>0</v>
      </c>
      <c r="K20" s="276">
        <v>0</v>
      </c>
      <c r="L20" s="276">
        <v>0</v>
      </c>
      <c r="M20" s="276">
        <v>30</v>
      </c>
      <c r="N20" s="276">
        <v>2</v>
      </c>
      <c r="O20" s="276">
        <v>0</v>
      </c>
      <c r="P20" s="276">
        <v>0</v>
      </c>
      <c r="Q20" s="276">
        <f t="shared" si="0"/>
        <v>2</v>
      </c>
      <c r="R20" s="296" t="s">
        <v>2364</v>
      </c>
      <c r="S20" s="276">
        <v>10</v>
      </c>
      <c r="T20" s="276">
        <v>2</v>
      </c>
      <c r="U20" s="294">
        <f t="shared" si="1"/>
        <v>20</v>
      </c>
      <c r="V20" s="295" t="s">
        <v>54</v>
      </c>
      <c r="W20" s="158">
        <v>0</v>
      </c>
      <c r="X20" s="209">
        <v>2600</v>
      </c>
      <c r="Y20" s="122">
        <v>1400</v>
      </c>
      <c r="Z20" s="153">
        <v>400</v>
      </c>
      <c r="AA20" s="153">
        <v>200</v>
      </c>
      <c r="AB20" s="153">
        <v>100</v>
      </c>
      <c r="AC20" s="153">
        <v>100</v>
      </c>
      <c r="AD20" s="153">
        <v>200</v>
      </c>
      <c r="AE20" s="153">
        <v>200</v>
      </c>
      <c r="AF20" s="154">
        <f>X20/31*6</f>
        <v>503.225806451613</v>
      </c>
      <c r="AG20" s="158">
        <v>0</v>
      </c>
      <c r="AH20" s="153">
        <v>0</v>
      </c>
      <c r="AI20" s="153">
        <f t="shared" si="10"/>
        <v>30</v>
      </c>
      <c r="AJ20" s="153">
        <f t="shared" si="11"/>
        <v>20</v>
      </c>
      <c r="AK20" s="153">
        <v>0</v>
      </c>
      <c r="AL20" s="153">
        <v>0</v>
      </c>
      <c r="AM20" s="153">
        <v>0</v>
      </c>
      <c r="AN20" s="153">
        <f t="shared" si="12"/>
        <v>3153.22580645161</v>
      </c>
      <c r="AO20" s="265">
        <f t="shared" si="13"/>
        <v>0</v>
      </c>
      <c r="AP20" s="153">
        <f t="shared" si="14"/>
        <v>0</v>
      </c>
      <c r="AQ20" s="153">
        <f t="shared" si="15"/>
        <v>0</v>
      </c>
      <c r="AR20" s="153">
        <v>0</v>
      </c>
      <c r="AS20" s="169">
        <v>0</v>
      </c>
      <c r="AT20" s="153">
        <f t="shared" si="16"/>
        <v>0</v>
      </c>
      <c r="AU20" s="153">
        <f t="shared" si="17"/>
        <v>3153.22580645161</v>
      </c>
      <c r="AV20" s="170"/>
      <c r="AW20" s="296" t="s">
        <v>2364</v>
      </c>
    </row>
    <row r="21" s="49" customFormat="1" ht="31" customHeight="1" spans="1:49">
      <c r="A21" s="271">
        <v>18</v>
      </c>
      <c r="B21" s="275" t="s">
        <v>2365</v>
      </c>
      <c r="C21" s="276" t="s">
        <v>462</v>
      </c>
      <c r="D21" s="277" t="s">
        <v>1666</v>
      </c>
      <c r="E21" s="276" t="s">
        <v>53</v>
      </c>
      <c r="F21" s="276">
        <v>31</v>
      </c>
      <c r="G21" s="276">
        <v>0</v>
      </c>
      <c r="H21" s="276">
        <v>0</v>
      </c>
      <c r="I21" s="276">
        <v>0</v>
      </c>
      <c r="J21" s="276">
        <v>0</v>
      </c>
      <c r="K21" s="276">
        <v>0</v>
      </c>
      <c r="L21" s="276">
        <v>0</v>
      </c>
      <c r="M21" s="276">
        <v>30</v>
      </c>
      <c r="N21" s="276">
        <v>2</v>
      </c>
      <c r="O21" s="276">
        <v>0.4</v>
      </c>
      <c r="P21" s="276">
        <v>0</v>
      </c>
      <c r="Q21" s="276">
        <f t="shared" si="0"/>
        <v>2.4</v>
      </c>
      <c r="R21" s="293" t="s">
        <v>2343</v>
      </c>
      <c r="S21" s="276">
        <v>10</v>
      </c>
      <c r="T21" s="276">
        <v>0</v>
      </c>
      <c r="U21" s="294">
        <f t="shared" si="1"/>
        <v>0</v>
      </c>
      <c r="V21" s="295" t="s">
        <v>54</v>
      </c>
      <c r="W21" s="158">
        <v>200</v>
      </c>
      <c r="X21" s="209">
        <v>2600</v>
      </c>
      <c r="Y21" s="122">
        <v>1400</v>
      </c>
      <c r="Z21" s="153">
        <v>400</v>
      </c>
      <c r="AA21" s="153">
        <v>200</v>
      </c>
      <c r="AB21" s="153">
        <v>100</v>
      </c>
      <c r="AC21" s="153">
        <v>100</v>
      </c>
      <c r="AD21" s="153">
        <v>200</v>
      </c>
      <c r="AE21" s="154">
        <v>200</v>
      </c>
      <c r="AF21" s="154"/>
      <c r="AG21" s="158">
        <v>200</v>
      </c>
      <c r="AH21" s="153">
        <v>0</v>
      </c>
      <c r="AI21" s="153">
        <f t="shared" si="10"/>
        <v>30</v>
      </c>
      <c r="AJ21" s="153">
        <f t="shared" si="11"/>
        <v>0</v>
      </c>
      <c r="AK21" s="153">
        <v>0</v>
      </c>
      <c r="AL21" s="153">
        <v>0</v>
      </c>
      <c r="AM21" s="153">
        <v>0</v>
      </c>
      <c r="AN21" s="153">
        <f t="shared" si="12"/>
        <v>2830</v>
      </c>
      <c r="AO21" s="265">
        <f t="shared" si="13"/>
        <v>0</v>
      </c>
      <c r="AP21" s="153">
        <f t="shared" si="14"/>
        <v>0</v>
      </c>
      <c r="AQ21" s="153">
        <f t="shared" si="15"/>
        <v>0</v>
      </c>
      <c r="AR21" s="153">
        <v>0</v>
      </c>
      <c r="AS21" s="153">
        <v>0</v>
      </c>
      <c r="AT21" s="153">
        <f t="shared" si="16"/>
        <v>0</v>
      </c>
      <c r="AU21" s="153">
        <f t="shared" si="17"/>
        <v>2830</v>
      </c>
      <c r="AV21" s="170"/>
      <c r="AW21" s="293" t="s">
        <v>2344</v>
      </c>
    </row>
    <row r="22" s="49" customFormat="1" ht="31" customHeight="1" spans="1:49">
      <c r="A22" s="271">
        <v>19</v>
      </c>
      <c r="B22" s="275" t="s">
        <v>2366</v>
      </c>
      <c r="C22" s="282" t="s">
        <v>462</v>
      </c>
      <c r="D22" s="283" t="s">
        <v>1035</v>
      </c>
      <c r="E22" s="281" t="s">
        <v>202</v>
      </c>
      <c r="F22" s="273">
        <v>0</v>
      </c>
      <c r="G22" s="284">
        <v>0</v>
      </c>
      <c r="H22" s="284">
        <v>0</v>
      </c>
      <c r="I22" s="282">
        <v>0</v>
      </c>
      <c r="J22" s="282">
        <v>0</v>
      </c>
      <c r="K22" s="282">
        <v>0</v>
      </c>
      <c r="L22" s="282">
        <v>0</v>
      </c>
      <c r="M22" s="284">
        <v>0</v>
      </c>
      <c r="N22" s="284">
        <v>0</v>
      </c>
      <c r="O22" s="232">
        <v>0</v>
      </c>
      <c r="P22" s="273">
        <v>0</v>
      </c>
      <c r="Q22" s="282">
        <f t="shared" si="0"/>
        <v>0</v>
      </c>
      <c r="R22" s="297" t="s">
        <v>2367</v>
      </c>
      <c r="S22" s="282">
        <v>10</v>
      </c>
      <c r="T22" s="232">
        <v>0</v>
      </c>
      <c r="U22" s="298">
        <f t="shared" si="1"/>
        <v>0</v>
      </c>
      <c r="V22" s="299" t="s">
        <v>54</v>
      </c>
      <c r="W22" s="67">
        <v>0</v>
      </c>
      <c r="X22" s="209">
        <v>2100</v>
      </c>
      <c r="Y22" s="122">
        <v>0</v>
      </c>
      <c r="Z22" s="153">
        <v>0</v>
      </c>
      <c r="AA22" s="153">
        <v>0</v>
      </c>
      <c r="AB22" s="153">
        <v>0</v>
      </c>
      <c r="AC22" s="153">
        <v>0</v>
      </c>
      <c r="AD22" s="153">
        <v>0</v>
      </c>
      <c r="AE22" s="153">
        <v>0</v>
      </c>
      <c r="AF22" s="154"/>
      <c r="AG22" s="67">
        <v>0</v>
      </c>
      <c r="AH22" s="153">
        <v>0</v>
      </c>
      <c r="AI22" s="153">
        <f t="shared" si="10"/>
        <v>0</v>
      </c>
      <c r="AJ22" s="153">
        <f t="shared" si="11"/>
        <v>0</v>
      </c>
      <c r="AK22" s="153">
        <v>0</v>
      </c>
      <c r="AL22" s="153">
        <v>0</v>
      </c>
      <c r="AM22" s="153">
        <v>0</v>
      </c>
      <c r="AN22" s="153">
        <f t="shared" si="12"/>
        <v>0</v>
      </c>
      <c r="AO22" s="265">
        <f t="shared" si="13"/>
        <v>0</v>
      </c>
      <c r="AP22" s="153">
        <f t="shared" si="14"/>
        <v>0</v>
      </c>
      <c r="AQ22" s="153">
        <f t="shared" si="15"/>
        <v>0</v>
      </c>
      <c r="AR22" s="153">
        <v>0</v>
      </c>
      <c r="AS22" s="169">
        <v>0</v>
      </c>
      <c r="AT22" s="153">
        <f t="shared" si="16"/>
        <v>0</v>
      </c>
      <c r="AU22" s="153">
        <f t="shared" si="17"/>
        <v>0</v>
      </c>
      <c r="AV22" s="170"/>
      <c r="AW22" s="297" t="s">
        <v>2367</v>
      </c>
    </row>
    <row r="23" s="49" customFormat="1" ht="50" customHeight="1" spans="1:49">
      <c r="A23" s="271">
        <v>20</v>
      </c>
      <c r="B23" s="275" t="s">
        <v>2368</v>
      </c>
      <c r="C23" s="276" t="s">
        <v>462</v>
      </c>
      <c r="D23" s="277" t="s">
        <v>1534</v>
      </c>
      <c r="E23" s="276" t="s">
        <v>53</v>
      </c>
      <c r="F23" s="276">
        <v>31</v>
      </c>
      <c r="G23" s="276">
        <v>0</v>
      </c>
      <c r="H23" s="276">
        <v>0</v>
      </c>
      <c r="I23" s="276">
        <v>0</v>
      </c>
      <c r="J23" s="276">
        <v>0</v>
      </c>
      <c r="K23" s="276">
        <v>0</v>
      </c>
      <c r="L23" s="276">
        <v>0</v>
      </c>
      <c r="M23" s="276">
        <v>30</v>
      </c>
      <c r="N23" s="276">
        <v>0</v>
      </c>
      <c r="O23" s="276">
        <v>0</v>
      </c>
      <c r="P23" s="276">
        <v>0</v>
      </c>
      <c r="Q23" s="276">
        <f t="shared" si="0"/>
        <v>0</v>
      </c>
      <c r="R23" s="293" t="s">
        <v>2369</v>
      </c>
      <c r="S23" s="276">
        <v>10</v>
      </c>
      <c r="T23" s="276">
        <v>0</v>
      </c>
      <c r="U23" s="294">
        <f t="shared" si="1"/>
        <v>0</v>
      </c>
      <c r="V23" s="295" t="s">
        <v>2370</v>
      </c>
      <c r="W23" s="158">
        <v>200</v>
      </c>
      <c r="X23" s="209">
        <v>2300</v>
      </c>
      <c r="Y23" s="122">
        <v>1400</v>
      </c>
      <c r="Z23" s="153">
        <v>300</v>
      </c>
      <c r="AA23" s="153">
        <v>100</v>
      </c>
      <c r="AB23" s="153">
        <v>0</v>
      </c>
      <c r="AC23" s="153">
        <v>100</v>
      </c>
      <c r="AD23" s="153">
        <v>100</v>
      </c>
      <c r="AE23" s="153">
        <v>300</v>
      </c>
      <c r="AF23" s="154"/>
      <c r="AG23" s="158">
        <v>200</v>
      </c>
      <c r="AH23" s="153">
        <v>0</v>
      </c>
      <c r="AI23" s="153">
        <f t="shared" si="10"/>
        <v>30</v>
      </c>
      <c r="AJ23" s="153">
        <f t="shared" si="11"/>
        <v>0</v>
      </c>
      <c r="AK23" s="153">
        <v>0</v>
      </c>
      <c r="AL23" s="153">
        <v>0</v>
      </c>
      <c r="AM23" s="153">
        <v>0</v>
      </c>
      <c r="AN23" s="153">
        <f t="shared" si="12"/>
        <v>2530</v>
      </c>
      <c r="AO23" s="265">
        <f t="shared" si="13"/>
        <v>0</v>
      </c>
      <c r="AP23" s="153">
        <f t="shared" si="14"/>
        <v>0</v>
      </c>
      <c r="AQ23" s="153">
        <f t="shared" si="15"/>
        <v>0</v>
      </c>
      <c r="AR23" s="153">
        <v>0</v>
      </c>
      <c r="AS23" s="153">
        <v>0</v>
      </c>
      <c r="AT23" s="153">
        <f t="shared" si="16"/>
        <v>0</v>
      </c>
      <c r="AU23" s="153">
        <f t="shared" si="17"/>
        <v>2530</v>
      </c>
      <c r="AV23" s="170"/>
      <c r="AW23" s="293" t="s">
        <v>2371</v>
      </c>
    </row>
    <row r="24" s="49" customFormat="1" ht="46" customHeight="1" spans="1:49">
      <c r="A24" s="271">
        <v>21</v>
      </c>
      <c r="B24" s="200" t="s">
        <v>2372</v>
      </c>
      <c r="C24" s="284" t="s">
        <v>1448</v>
      </c>
      <c r="D24" s="283" t="s">
        <v>2373</v>
      </c>
      <c r="E24" s="284" t="s">
        <v>53</v>
      </c>
      <c r="F24" s="273">
        <v>31</v>
      </c>
      <c r="G24" s="232">
        <v>0</v>
      </c>
      <c r="H24" s="273">
        <v>0</v>
      </c>
      <c r="I24" s="232">
        <v>0</v>
      </c>
      <c r="J24" s="232">
        <v>0</v>
      </c>
      <c r="K24" s="273">
        <v>0</v>
      </c>
      <c r="L24" s="232">
        <v>0</v>
      </c>
      <c r="M24" s="273">
        <v>30</v>
      </c>
      <c r="N24" s="284">
        <v>11</v>
      </c>
      <c r="O24" s="232">
        <v>0.4</v>
      </c>
      <c r="P24" s="273">
        <v>1</v>
      </c>
      <c r="Q24" s="232">
        <f t="shared" si="0"/>
        <v>10.4</v>
      </c>
      <c r="R24" s="290" t="s">
        <v>2374</v>
      </c>
      <c r="S24" s="273">
        <v>10</v>
      </c>
      <c r="T24" s="273">
        <v>2</v>
      </c>
      <c r="U24" s="298">
        <f t="shared" si="1"/>
        <v>20</v>
      </c>
      <c r="V24" s="300" t="s">
        <v>54</v>
      </c>
      <c r="W24" s="158">
        <v>200</v>
      </c>
      <c r="X24" s="301">
        <v>4000</v>
      </c>
      <c r="Y24" s="159">
        <v>1500</v>
      </c>
      <c r="Z24" s="159">
        <v>500</v>
      </c>
      <c r="AA24" s="159">
        <v>500</v>
      </c>
      <c r="AB24" s="159">
        <v>500</v>
      </c>
      <c r="AC24" s="159">
        <v>400</v>
      </c>
      <c r="AD24" s="159">
        <v>200</v>
      </c>
      <c r="AE24" s="159">
        <v>400</v>
      </c>
      <c r="AF24" s="159"/>
      <c r="AG24" s="158">
        <v>200</v>
      </c>
      <c r="AH24" s="159">
        <v>0</v>
      </c>
      <c r="AI24" s="153">
        <f t="shared" si="10"/>
        <v>30</v>
      </c>
      <c r="AJ24" s="153">
        <f t="shared" si="11"/>
        <v>20</v>
      </c>
      <c r="AK24" s="153">
        <v>0</v>
      </c>
      <c r="AL24" s="159">
        <v>0</v>
      </c>
      <c r="AM24" s="159">
        <v>0</v>
      </c>
      <c r="AN24" s="153">
        <f t="shared" si="12"/>
        <v>4250</v>
      </c>
      <c r="AO24" s="265">
        <f t="shared" si="13"/>
        <v>0</v>
      </c>
      <c r="AP24" s="153">
        <f t="shared" si="14"/>
        <v>0</v>
      </c>
      <c r="AQ24" s="153">
        <f t="shared" si="15"/>
        <v>0</v>
      </c>
      <c r="AR24" s="153">
        <v>0</v>
      </c>
      <c r="AS24" s="159">
        <v>0</v>
      </c>
      <c r="AT24" s="153">
        <f t="shared" si="16"/>
        <v>0</v>
      </c>
      <c r="AU24" s="153">
        <f t="shared" si="17"/>
        <v>4250</v>
      </c>
      <c r="AV24" s="159"/>
      <c r="AW24" s="290" t="s">
        <v>2375</v>
      </c>
    </row>
    <row r="25" s="49" customFormat="1" ht="45" customHeight="1" spans="1:49">
      <c r="A25" s="271">
        <v>22</v>
      </c>
      <c r="B25" s="200" t="s">
        <v>2376</v>
      </c>
      <c r="C25" s="232" t="s">
        <v>462</v>
      </c>
      <c r="D25" s="274" t="s">
        <v>2377</v>
      </c>
      <c r="E25" s="232" t="s">
        <v>53</v>
      </c>
      <c r="F25" s="273">
        <v>31</v>
      </c>
      <c r="G25" s="232">
        <v>0</v>
      </c>
      <c r="H25" s="273">
        <v>0</v>
      </c>
      <c r="I25" s="232">
        <v>0</v>
      </c>
      <c r="J25" s="232">
        <v>0</v>
      </c>
      <c r="K25" s="273">
        <v>0</v>
      </c>
      <c r="L25" s="232">
        <v>0</v>
      </c>
      <c r="M25" s="273">
        <v>30</v>
      </c>
      <c r="N25" s="232">
        <v>9</v>
      </c>
      <c r="O25" s="273">
        <v>0.4</v>
      </c>
      <c r="P25" s="273">
        <v>0</v>
      </c>
      <c r="Q25" s="273">
        <f t="shared" si="0"/>
        <v>9.4</v>
      </c>
      <c r="R25" s="290" t="s">
        <v>2343</v>
      </c>
      <c r="S25" s="302">
        <v>10</v>
      </c>
      <c r="T25" s="232">
        <v>2</v>
      </c>
      <c r="U25" s="291">
        <f t="shared" si="1"/>
        <v>20</v>
      </c>
      <c r="V25" s="300" t="s">
        <v>54</v>
      </c>
      <c r="W25" s="158">
        <v>200</v>
      </c>
      <c r="X25" s="301">
        <v>2500</v>
      </c>
      <c r="Y25" s="159">
        <v>1200</v>
      </c>
      <c r="Z25" s="159">
        <v>500</v>
      </c>
      <c r="AA25" s="159">
        <v>200</v>
      </c>
      <c r="AB25" s="159">
        <v>100</v>
      </c>
      <c r="AC25" s="159">
        <v>200</v>
      </c>
      <c r="AD25" s="159">
        <v>200</v>
      </c>
      <c r="AE25" s="159">
        <v>100</v>
      </c>
      <c r="AF25" s="159"/>
      <c r="AG25" s="158">
        <v>200</v>
      </c>
      <c r="AH25" s="159">
        <v>0</v>
      </c>
      <c r="AI25" s="153">
        <f t="shared" si="10"/>
        <v>30</v>
      </c>
      <c r="AJ25" s="153">
        <f t="shared" si="11"/>
        <v>20</v>
      </c>
      <c r="AK25" s="153">
        <v>0</v>
      </c>
      <c r="AL25" s="159">
        <v>0</v>
      </c>
      <c r="AM25" s="159">
        <v>0</v>
      </c>
      <c r="AN25" s="153">
        <f t="shared" si="12"/>
        <v>2750</v>
      </c>
      <c r="AO25" s="265">
        <f t="shared" si="13"/>
        <v>0</v>
      </c>
      <c r="AP25" s="153">
        <f t="shared" si="14"/>
        <v>0</v>
      </c>
      <c r="AQ25" s="153">
        <f t="shared" si="15"/>
        <v>0</v>
      </c>
      <c r="AR25" s="153">
        <v>0</v>
      </c>
      <c r="AS25" s="159">
        <v>0</v>
      </c>
      <c r="AT25" s="153">
        <f t="shared" si="16"/>
        <v>0</v>
      </c>
      <c r="AU25" s="153">
        <f t="shared" si="17"/>
        <v>2750</v>
      </c>
      <c r="AV25" s="159"/>
      <c r="AW25" s="290" t="s">
        <v>2344</v>
      </c>
    </row>
    <row r="26" s="49" customFormat="1" ht="28" customHeight="1" spans="1:49">
      <c r="A26" s="285"/>
      <c r="B26" s="200" t="s">
        <v>37</v>
      </c>
      <c r="C26" s="199"/>
      <c r="D26" s="199"/>
      <c r="E26" s="200"/>
      <c r="F26" s="199"/>
      <c r="G26" s="199"/>
      <c r="H26" s="199"/>
      <c r="I26" s="199"/>
      <c r="J26" s="199"/>
      <c r="K26" s="199"/>
      <c r="L26" s="199"/>
      <c r="M26" s="199"/>
      <c r="N26" s="199"/>
      <c r="O26" s="199"/>
      <c r="P26" s="199"/>
      <c r="Q26" s="198"/>
      <c r="R26" s="199"/>
      <c r="S26" s="199"/>
      <c r="T26" s="199"/>
      <c r="U26" s="199"/>
      <c r="V26" s="199"/>
      <c r="W26" s="159"/>
      <c r="X26" s="147">
        <f t="shared" ref="X26:AN26" si="18">SUM(X4:X25)</f>
        <v>51900</v>
      </c>
      <c r="Y26" s="147">
        <f t="shared" si="18"/>
        <v>29677.4193548387</v>
      </c>
      <c r="Z26" s="147">
        <f t="shared" si="18"/>
        <v>5600</v>
      </c>
      <c r="AA26" s="147">
        <f t="shared" si="18"/>
        <v>3600</v>
      </c>
      <c r="AB26" s="147">
        <f t="shared" si="18"/>
        <v>2100</v>
      </c>
      <c r="AC26" s="147">
        <f t="shared" si="18"/>
        <v>2900</v>
      </c>
      <c r="AD26" s="147">
        <f t="shared" si="18"/>
        <v>3200</v>
      </c>
      <c r="AE26" s="147">
        <f t="shared" si="18"/>
        <v>5500</v>
      </c>
      <c r="AF26" s="147">
        <f t="shared" si="18"/>
        <v>1003.22580645161</v>
      </c>
      <c r="AG26" s="147">
        <f t="shared" si="18"/>
        <v>3800</v>
      </c>
      <c r="AH26" s="147">
        <f t="shared" si="18"/>
        <v>11</v>
      </c>
      <c r="AI26" s="147">
        <f t="shared" si="18"/>
        <v>570</v>
      </c>
      <c r="AJ26" s="147">
        <f t="shared" si="18"/>
        <v>830</v>
      </c>
      <c r="AK26" s="147">
        <f t="shared" si="18"/>
        <v>200</v>
      </c>
      <c r="AL26" s="147">
        <f t="shared" si="18"/>
        <v>0</v>
      </c>
      <c r="AM26" s="147">
        <f t="shared" si="18"/>
        <v>400</v>
      </c>
      <c r="AN26" s="147">
        <f t="shared" si="18"/>
        <v>59391.6451612903</v>
      </c>
      <c r="AO26" s="147">
        <f>SUM(AO5:AO25)</f>
        <v>2</v>
      </c>
      <c r="AP26" s="147">
        <f>SUM(AP5:AP25)</f>
        <v>140</v>
      </c>
      <c r="AQ26" s="147">
        <f>SUM(AQ5:AQ25)</f>
        <v>0</v>
      </c>
      <c r="AR26" s="147">
        <f>SUM(AR5:AR25)</f>
        <v>0</v>
      </c>
      <c r="AS26" s="147">
        <f>SUM(AS4:AS25)</f>
        <v>545</v>
      </c>
      <c r="AT26" s="147">
        <f>SUM(AT4:AT25)</f>
        <v>707.09</v>
      </c>
      <c r="AU26" s="147">
        <f>SUM(AU4:AU25)</f>
        <v>58684.5551612903</v>
      </c>
      <c r="AV26" s="147"/>
      <c r="AW26" s="220"/>
    </row>
  </sheetData>
  <mergeCells count="48">
    <mergeCell ref="X1:AW1"/>
    <mergeCell ref="I2:K2"/>
    <mergeCell ref="A2:A3"/>
    <mergeCell ref="B2:B3"/>
    <mergeCell ref="C2:C3"/>
    <mergeCell ref="D2:D3"/>
    <mergeCell ref="E2:E3"/>
    <mergeCell ref="F2:F3"/>
    <mergeCell ref="G2:G3"/>
    <mergeCell ref="H2:H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  <mergeCell ref="AH2:AH3"/>
    <mergeCell ref="AI2:AI3"/>
    <mergeCell ref="AJ2:AJ3"/>
    <mergeCell ref="AK2:AK3"/>
    <mergeCell ref="AL2:AL3"/>
    <mergeCell ref="AM2:AM3"/>
    <mergeCell ref="AN2:AN3"/>
    <mergeCell ref="AO2:AO3"/>
    <mergeCell ref="AP2:AP3"/>
    <mergeCell ref="AQ2:AQ3"/>
    <mergeCell ref="AR2:AR3"/>
    <mergeCell ref="AS2:AS3"/>
    <mergeCell ref="AT2:AT3"/>
    <mergeCell ref="AU2:AU3"/>
    <mergeCell ref="AV2:AV3"/>
    <mergeCell ref="AW2:AW3"/>
  </mergeCells>
  <conditionalFormatting sqref="B5:B25">
    <cfRule type="duplicateValues" dxfId="0" priority="13"/>
  </conditionalFormatting>
  <pageMargins left="0.751388888888889" right="0.751388888888889" top="0.118055555555556" bottom="0.550694444444444" header="0.5" footer="0.5"/>
  <pageSetup paperSize="9" scale="56" fitToHeight="0" orientation="landscape" horizontalDpi="600"/>
  <headerFooter>
    <oddFooter>&amp;L审批：&amp;C审核：&amp;R制表：陶刘燕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U15"/>
  <sheetViews>
    <sheetView zoomScale="90" zoomScaleNormal="90" workbookViewId="0">
      <pane xSplit="1" ySplit="3" topLeftCell="B4" activePane="bottomRight" state="frozen"/>
      <selection/>
      <selection pane="topRight"/>
      <selection pane="bottomLeft"/>
      <selection pane="bottomRight" activeCell="AU17" sqref="AU17"/>
    </sheetView>
  </sheetViews>
  <sheetFormatPr defaultColWidth="9" defaultRowHeight="14.25"/>
  <cols>
    <col min="1" max="1" width="6.88333333333333" style="48" customWidth="1"/>
    <col min="2" max="2" width="10.275" style="57" customWidth="1"/>
    <col min="3" max="3" width="7.88333333333333" style="57" hidden="1" customWidth="1"/>
    <col min="4" max="4" width="13.4666666666667" style="48" hidden="1" customWidth="1"/>
    <col min="5" max="5" width="10.275" style="48" hidden="1" customWidth="1"/>
    <col min="6" max="6" width="5.96666666666667" style="48" hidden="1" customWidth="1"/>
    <col min="7" max="15" width="5.5" style="48" hidden="1" customWidth="1"/>
    <col min="16" max="16" width="47.225" style="48" hidden="1" customWidth="1"/>
    <col min="17" max="17" width="5.5" style="48" hidden="1" customWidth="1"/>
    <col min="18" max="18" width="9.43333333333333" style="48" hidden="1" customWidth="1"/>
    <col min="19" max="19" width="6.25" style="48" hidden="1" customWidth="1"/>
    <col min="20" max="20" width="9.025" style="48" hidden="1" customWidth="1"/>
    <col min="21" max="21" width="11.25" style="48" hidden="1" customWidth="1"/>
    <col min="22" max="22" width="11.25" style="48" customWidth="1"/>
    <col min="23" max="23" width="7.5" style="48" customWidth="1"/>
    <col min="24" max="28" width="6.25" style="48" customWidth="1"/>
    <col min="29" max="30" width="7.38333333333333" style="48" customWidth="1"/>
    <col min="31" max="37" width="6.25" style="48" customWidth="1"/>
    <col min="38" max="38" width="8.38333333333333" style="48" customWidth="1"/>
    <col min="39" max="39" width="9.025" style="54" customWidth="1"/>
    <col min="40" max="40" width="11.6666666666667" style="48" customWidth="1"/>
    <col min="41" max="43" width="6.63333333333333" style="48" customWidth="1"/>
    <col min="44" max="44" width="8.475" style="48" customWidth="1"/>
    <col min="45" max="46" width="9" style="48" customWidth="1"/>
    <col min="47" max="47" width="49.4416666666667" style="48" customWidth="1"/>
    <col min="48" max="16384" width="9" style="48"/>
  </cols>
  <sheetData>
    <row r="1" s="48" customFormat="1" ht="45" customHeight="1" spans="1:47">
      <c r="A1" s="56"/>
      <c r="B1" s="57"/>
      <c r="C1" s="57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113"/>
      <c r="V1" s="113" t="s">
        <v>2378</v>
      </c>
      <c r="W1" s="113"/>
      <c r="X1" s="113"/>
      <c r="Y1" s="113"/>
      <c r="Z1" s="113"/>
      <c r="AA1" s="113"/>
      <c r="AB1" s="113"/>
      <c r="AC1" s="113"/>
      <c r="AD1" s="113"/>
      <c r="AE1" s="113"/>
      <c r="AF1" s="113"/>
      <c r="AG1" s="113"/>
      <c r="AH1" s="113"/>
      <c r="AI1" s="113"/>
      <c r="AJ1" s="113"/>
      <c r="AK1" s="113"/>
      <c r="AL1" s="113"/>
      <c r="AM1" s="161"/>
      <c r="AN1" s="113"/>
      <c r="AO1" s="113"/>
      <c r="AP1" s="113"/>
      <c r="AQ1" s="113"/>
      <c r="AR1" s="113"/>
      <c r="AS1" s="113"/>
      <c r="AT1" s="113"/>
      <c r="AU1" s="113"/>
    </row>
    <row r="2" s="48" customFormat="1" ht="28" customHeight="1" spans="1:47">
      <c r="A2" s="221" t="s">
        <v>0</v>
      </c>
      <c r="B2" s="222" t="s">
        <v>1</v>
      </c>
      <c r="C2" s="223" t="s">
        <v>272</v>
      </c>
      <c r="D2" s="223" t="s">
        <v>3</v>
      </c>
      <c r="E2" s="224" t="s">
        <v>273</v>
      </c>
      <c r="F2" s="225" t="s">
        <v>385</v>
      </c>
      <c r="G2" s="226" t="s">
        <v>6</v>
      </c>
      <c r="H2" s="227" t="s">
        <v>7</v>
      </c>
      <c r="I2" s="227"/>
      <c r="J2" s="246" t="s">
        <v>274</v>
      </c>
      <c r="K2" s="223" t="s">
        <v>278</v>
      </c>
      <c r="L2" s="223" t="s">
        <v>493</v>
      </c>
      <c r="M2" s="223" t="s">
        <v>494</v>
      </c>
      <c r="N2" s="223" t="s">
        <v>12</v>
      </c>
      <c r="O2" s="223" t="s">
        <v>13</v>
      </c>
      <c r="P2" s="223" t="s">
        <v>387</v>
      </c>
      <c r="Q2" s="226" t="s">
        <v>15</v>
      </c>
      <c r="R2" s="250" t="s">
        <v>16</v>
      </c>
      <c r="S2" s="251" t="s">
        <v>1974</v>
      </c>
      <c r="T2" s="252" t="s">
        <v>18</v>
      </c>
      <c r="U2" s="253" t="s">
        <v>21</v>
      </c>
      <c r="V2" s="115" t="s">
        <v>22</v>
      </c>
      <c r="W2" s="116" t="s">
        <v>23</v>
      </c>
      <c r="X2" s="116" t="s">
        <v>24</v>
      </c>
      <c r="Y2" s="116" t="s">
        <v>25</v>
      </c>
      <c r="Z2" s="116" t="s">
        <v>26</v>
      </c>
      <c r="AA2" s="116" t="s">
        <v>27</v>
      </c>
      <c r="AB2" s="116" t="s">
        <v>28</v>
      </c>
      <c r="AC2" s="116" t="s">
        <v>2303</v>
      </c>
      <c r="AD2" s="151" t="s">
        <v>29</v>
      </c>
      <c r="AE2" s="116" t="s">
        <v>30</v>
      </c>
      <c r="AF2" s="151" t="s">
        <v>21</v>
      </c>
      <c r="AG2" s="116" t="s">
        <v>278</v>
      </c>
      <c r="AH2" s="116" t="s">
        <v>33</v>
      </c>
      <c r="AI2" s="156" t="s">
        <v>34</v>
      </c>
      <c r="AJ2" s="156" t="s">
        <v>35</v>
      </c>
      <c r="AK2" s="156" t="s">
        <v>36</v>
      </c>
      <c r="AL2" s="116" t="s">
        <v>37</v>
      </c>
      <c r="AM2" s="163" t="s">
        <v>38</v>
      </c>
      <c r="AN2" s="164" t="s">
        <v>39</v>
      </c>
      <c r="AO2" s="165" t="s">
        <v>40</v>
      </c>
      <c r="AP2" s="166" t="s">
        <v>330</v>
      </c>
      <c r="AQ2" s="166" t="s">
        <v>331</v>
      </c>
      <c r="AR2" s="164" t="s">
        <v>46</v>
      </c>
      <c r="AS2" s="166" t="s">
        <v>47</v>
      </c>
      <c r="AT2" s="116" t="s">
        <v>48</v>
      </c>
      <c r="AU2" s="116" t="s">
        <v>49</v>
      </c>
    </row>
    <row r="3" s="48" customFormat="1" ht="28" customHeight="1" spans="1:47">
      <c r="A3" s="228"/>
      <c r="B3" s="229"/>
      <c r="C3" s="227"/>
      <c r="D3" s="227"/>
      <c r="E3" s="230"/>
      <c r="F3" s="225"/>
      <c r="G3" s="227"/>
      <c r="H3" s="231" t="s">
        <v>2379</v>
      </c>
      <c r="I3" s="247" t="s">
        <v>697</v>
      </c>
      <c r="J3" s="227"/>
      <c r="K3" s="227"/>
      <c r="L3" s="227"/>
      <c r="M3" s="227"/>
      <c r="N3" s="223"/>
      <c r="O3" s="227"/>
      <c r="P3" s="227"/>
      <c r="Q3" s="254"/>
      <c r="R3" s="255"/>
      <c r="S3" s="256"/>
      <c r="T3" s="252"/>
      <c r="U3" s="257"/>
      <c r="V3" s="115"/>
      <c r="W3" s="116"/>
      <c r="X3" s="116"/>
      <c r="Y3" s="116"/>
      <c r="Z3" s="116"/>
      <c r="AA3" s="116"/>
      <c r="AB3" s="116"/>
      <c r="AC3" s="116"/>
      <c r="AD3" s="152"/>
      <c r="AE3" s="116"/>
      <c r="AF3" s="152"/>
      <c r="AG3" s="116"/>
      <c r="AH3" s="116"/>
      <c r="AI3" s="157"/>
      <c r="AJ3" s="157"/>
      <c r="AK3" s="157"/>
      <c r="AL3" s="116"/>
      <c r="AM3" s="163"/>
      <c r="AN3" s="164"/>
      <c r="AO3" s="167"/>
      <c r="AP3" s="166"/>
      <c r="AQ3" s="166"/>
      <c r="AR3" s="164"/>
      <c r="AS3" s="166"/>
      <c r="AT3" s="116"/>
      <c r="AU3" s="116"/>
    </row>
    <row r="4" s="49" customFormat="1" ht="56" customHeight="1" spans="1:47">
      <c r="A4" s="232">
        <v>1</v>
      </c>
      <c r="B4" s="233" t="s">
        <v>2380</v>
      </c>
      <c r="C4" s="234" t="s">
        <v>263</v>
      </c>
      <c r="D4" s="235" t="s">
        <v>482</v>
      </c>
      <c r="E4" s="236" t="s">
        <v>228</v>
      </c>
      <c r="F4" s="237">
        <v>31</v>
      </c>
      <c r="G4" s="238">
        <v>0</v>
      </c>
      <c r="H4" s="235">
        <v>0</v>
      </c>
      <c r="I4" s="235">
        <v>0</v>
      </c>
      <c r="J4" s="235">
        <v>0</v>
      </c>
      <c r="K4" s="235">
        <v>0</v>
      </c>
      <c r="L4" s="235">
        <v>0</v>
      </c>
      <c r="M4" s="235">
        <v>0</v>
      </c>
      <c r="N4" s="235">
        <v>0</v>
      </c>
      <c r="O4" s="235">
        <f t="shared" ref="O4:O14" si="0">L4+M4-N4</f>
        <v>0</v>
      </c>
      <c r="P4" s="248" t="s">
        <v>54</v>
      </c>
      <c r="Q4" s="235">
        <v>0</v>
      </c>
      <c r="R4" s="258">
        <v>0</v>
      </c>
      <c r="S4" s="259">
        <v>0</v>
      </c>
      <c r="T4" s="260"/>
      <c r="U4" s="261">
        <v>200</v>
      </c>
      <c r="V4" s="121">
        <v>4000</v>
      </c>
      <c r="W4" s="122">
        <v>2100</v>
      </c>
      <c r="X4" s="122">
        <v>600</v>
      </c>
      <c r="Y4" s="122">
        <v>500</v>
      </c>
      <c r="Z4" s="122">
        <v>100</v>
      </c>
      <c r="AA4" s="122">
        <v>100</v>
      </c>
      <c r="AB4" s="122">
        <v>100</v>
      </c>
      <c r="AC4" s="122">
        <v>500</v>
      </c>
      <c r="AD4" s="122"/>
      <c r="AE4" s="154"/>
      <c r="AF4" s="261">
        <v>200</v>
      </c>
      <c r="AG4" s="153">
        <f>K4</f>
        <v>0</v>
      </c>
      <c r="AH4" s="153">
        <f>S4</f>
        <v>0</v>
      </c>
      <c r="AI4" s="153">
        <v>0</v>
      </c>
      <c r="AJ4" s="153">
        <v>300</v>
      </c>
      <c r="AK4" s="153">
        <v>100</v>
      </c>
      <c r="AL4" s="153">
        <f t="shared" ref="AL4:AL14" si="1">SUM(W4:AK4)</f>
        <v>4600</v>
      </c>
      <c r="AM4" s="265">
        <f>H4</f>
        <v>0</v>
      </c>
      <c r="AN4" s="153">
        <f>V4/F4*AM4</f>
        <v>0</v>
      </c>
      <c r="AO4" s="153">
        <f>G4*2</f>
        <v>0</v>
      </c>
      <c r="AP4" s="153">
        <v>0</v>
      </c>
      <c r="AQ4" s="169">
        <v>545</v>
      </c>
      <c r="AR4" s="153">
        <f>SUM(AN4:AQ4)</f>
        <v>545</v>
      </c>
      <c r="AS4" s="153">
        <f>AL4-AR4</f>
        <v>4055</v>
      </c>
      <c r="AT4" s="170"/>
      <c r="AU4" s="266" t="s">
        <v>2381</v>
      </c>
    </row>
    <row r="5" s="49" customFormat="1" ht="33" customHeight="1" spans="1:47">
      <c r="A5" s="232">
        <v>2</v>
      </c>
      <c r="B5" s="239" t="s">
        <v>2382</v>
      </c>
      <c r="C5" s="240" t="s">
        <v>2383</v>
      </c>
      <c r="D5" s="235" t="s">
        <v>485</v>
      </c>
      <c r="E5" s="241" t="s">
        <v>53</v>
      </c>
      <c r="F5" s="237">
        <v>31</v>
      </c>
      <c r="G5" s="238">
        <v>0</v>
      </c>
      <c r="H5" s="235">
        <v>0</v>
      </c>
      <c r="I5" s="235">
        <v>0</v>
      </c>
      <c r="J5" s="235">
        <v>0</v>
      </c>
      <c r="K5" s="235">
        <v>30</v>
      </c>
      <c r="L5" s="235">
        <v>0</v>
      </c>
      <c r="M5" s="235">
        <v>0</v>
      </c>
      <c r="N5" s="235">
        <v>0</v>
      </c>
      <c r="O5" s="235">
        <f t="shared" si="0"/>
        <v>0</v>
      </c>
      <c r="P5" s="248" t="s">
        <v>2384</v>
      </c>
      <c r="Q5" s="238">
        <v>10</v>
      </c>
      <c r="R5" s="258">
        <v>7</v>
      </c>
      <c r="S5" s="259">
        <f t="shared" ref="S5:S7" si="2">Q5*R5</f>
        <v>70</v>
      </c>
      <c r="T5" s="260"/>
      <c r="U5" s="261">
        <v>200</v>
      </c>
      <c r="V5" s="121">
        <v>2800</v>
      </c>
      <c r="W5" s="122">
        <v>1400</v>
      </c>
      <c r="X5" s="153">
        <v>400</v>
      </c>
      <c r="Y5" s="153">
        <v>300</v>
      </c>
      <c r="Z5" s="153">
        <v>200</v>
      </c>
      <c r="AA5" s="153">
        <v>100</v>
      </c>
      <c r="AB5" s="153">
        <v>100</v>
      </c>
      <c r="AC5" s="153">
        <v>300</v>
      </c>
      <c r="AD5" s="153"/>
      <c r="AE5" s="154"/>
      <c r="AF5" s="261">
        <v>200</v>
      </c>
      <c r="AG5" s="153">
        <f t="shared" ref="AG5:AG14" si="3">K5</f>
        <v>30</v>
      </c>
      <c r="AH5" s="153">
        <f t="shared" ref="AH5:AH14" si="4">S5</f>
        <v>70</v>
      </c>
      <c r="AI5" s="153">
        <v>0</v>
      </c>
      <c r="AJ5" s="153">
        <v>0</v>
      </c>
      <c r="AK5" s="153">
        <v>0</v>
      </c>
      <c r="AL5" s="153">
        <f t="shared" si="1"/>
        <v>3100</v>
      </c>
      <c r="AM5" s="265">
        <f t="shared" ref="AM5:AM14" si="5">H5</f>
        <v>0</v>
      </c>
      <c r="AN5" s="153">
        <f t="shared" ref="AN5:AN14" si="6">V5/F5*AM5</f>
        <v>0</v>
      </c>
      <c r="AO5" s="153">
        <f t="shared" ref="AO5:AO14" si="7">G5*2</f>
        <v>0</v>
      </c>
      <c r="AP5" s="153">
        <v>0</v>
      </c>
      <c r="AQ5" s="153">
        <v>0</v>
      </c>
      <c r="AR5" s="153">
        <f t="shared" ref="AR5:AR14" si="8">SUM(AN5:AQ5)</f>
        <v>0</v>
      </c>
      <c r="AS5" s="153">
        <f t="shared" ref="AS5:AS14" si="9">AL5-AR5</f>
        <v>3100</v>
      </c>
      <c r="AT5" s="170"/>
      <c r="AU5" s="248" t="s">
        <v>2385</v>
      </c>
    </row>
    <row r="6" s="49" customFormat="1" ht="33" customHeight="1" spans="1:47">
      <c r="A6" s="232">
        <v>3</v>
      </c>
      <c r="B6" s="239" t="s">
        <v>2386</v>
      </c>
      <c r="C6" s="240" t="s">
        <v>2387</v>
      </c>
      <c r="D6" s="235" t="s">
        <v>485</v>
      </c>
      <c r="E6" s="241" t="s">
        <v>53</v>
      </c>
      <c r="F6" s="237">
        <v>31</v>
      </c>
      <c r="G6" s="238">
        <v>0</v>
      </c>
      <c r="H6" s="235">
        <v>0</v>
      </c>
      <c r="I6" s="235">
        <v>0</v>
      </c>
      <c r="J6" s="235">
        <v>0</v>
      </c>
      <c r="K6" s="235">
        <v>30</v>
      </c>
      <c r="L6" s="235">
        <v>0</v>
      </c>
      <c r="M6" s="235">
        <v>0</v>
      </c>
      <c r="N6" s="235">
        <v>0</v>
      </c>
      <c r="O6" s="235">
        <f t="shared" si="0"/>
        <v>0</v>
      </c>
      <c r="P6" s="248" t="s">
        <v>2388</v>
      </c>
      <c r="Q6" s="238">
        <v>10</v>
      </c>
      <c r="R6" s="258">
        <v>7</v>
      </c>
      <c r="S6" s="259">
        <f t="shared" si="2"/>
        <v>70</v>
      </c>
      <c r="T6" s="260"/>
      <c r="U6" s="261">
        <v>200</v>
      </c>
      <c r="V6" s="121">
        <v>2500</v>
      </c>
      <c r="W6" s="122">
        <v>1400</v>
      </c>
      <c r="X6" s="153">
        <v>200</v>
      </c>
      <c r="Y6" s="153">
        <v>300</v>
      </c>
      <c r="Z6" s="153">
        <v>100</v>
      </c>
      <c r="AA6" s="153">
        <v>100</v>
      </c>
      <c r="AB6" s="153">
        <v>100</v>
      </c>
      <c r="AC6" s="153">
        <v>300</v>
      </c>
      <c r="AD6" s="153"/>
      <c r="AE6" s="212"/>
      <c r="AF6" s="261">
        <v>200</v>
      </c>
      <c r="AG6" s="153">
        <f t="shared" si="3"/>
        <v>30</v>
      </c>
      <c r="AH6" s="153">
        <f t="shared" si="4"/>
        <v>70</v>
      </c>
      <c r="AI6" s="153">
        <v>0</v>
      </c>
      <c r="AJ6" s="153">
        <v>0</v>
      </c>
      <c r="AK6" s="153">
        <v>0</v>
      </c>
      <c r="AL6" s="153">
        <f t="shared" si="1"/>
        <v>2800</v>
      </c>
      <c r="AM6" s="265">
        <f t="shared" si="5"/>
        <v>0</v>
      </c>
      <c r="AN6" s="153">
        <f t="shared" si="6"/>
        <v>0</v>
      </c>
      <c r="AO6" s="153">
        <f t="shared" si="7"/>
        <v>0</v>
      </c>
      <c r="AP6" s="153">
        <v>0</v>
      </c>
      <c r="AQ6" s="153">
        <v>0</v>
      </c>
      <c r="AR6" s="153">
        <f t="shared" si="8"/>
        <v>0</v>
      </c>
      <c r="AS6" s="153">
        <f t="shared" si="9"/>
        <v>2800</v>
      </c>
      <c r="AT6" s="170"/>
      <c r="AU6" s="248" t="s">
        <v>2389</v>
      </c>
    </row>
    <row r="7" s="49" customFormat="1" ht="54" customHeight="1" spans="1:47">
      <c r="A7" s="232">
        <v>4</v>
      </c>
      <c r="B7" s="239" t="s">
        <v>2390</v>
      </c>
      <c r="C7" s="240" t="s">
        <v>2387</v>
      </c>
      <c r="D7" s="235" t="s">
        <v>485</v>
      </c>
      <c r="E7" s="242" t="s">
        <v>53</v>
      </c>
      <c r="F7" s="237">
        <v>31</v>
      </c>
      <c r="G7" s="238">
        <v>0</v>
      </c>
      <c r="H7" s="235">
        <v>0</v>
      </c>
      <c r="I7" s="235">
        <v>0</v>
      </c>
      <c r="J7" s="235">
        <v>0</v>
      </c>
      <c r="K7" s="235">
        <v>30</v>
      </c>
      <c r="L7" s="235">
        <v>0</v>
      </c>
      <c r="M7" s="235">
        <v>0</v>
      </c>
      <c r="N7" s="235">
        <v>0</v>
      </c>
      <c r="O7" s="235">
        <f t="shared" si="0"/>
        <v>0</v>
      </c>
      <c r="P7" s="249" t="s">
        <v>2391</v>
      </c>
      <c r="Q7" s="238">
        <v>10</v>
      </c>
      <c r="R7" s="258">
        <v>7</v>
      </c>
      <c r="S7" s="259">
        <f t="shared" si="2"/>
        <v>70</v>
      </c>
      <c r="T7" s="260"/>
      <c r="U7" s="261">
        <v>200</v>
      </c>
      <c r="V7" s="121">
        <v>2500</v>
      </c>
      <c r="W7" s="122">
        <f>(2400/31*1+2500/31*30)</f>
        <v>2496.77419354839</v>
      </c>
      <c r="X7" s="153">
        <v>0</v>
      </c>
      <c r="Y7" s="153">
        <v>0</v>
      </c>
      <c r="Z7" s="153">
        <v>0</v>
      </c>
      <c r="AA7" s="153">
        <v>0</v>
      </c>
      <c r="AB7" s="153">
        <v>0</v>
      </c>
      <c r="AC7" s="153">
        <v>0</v>
      </c>
      <c r="AD7" s="153"/>
      <c r="AE7" s="212"/>
      <c r="AF7" s="261">
        <v>200</v>
      </c>
      <c r="AG7" s="153">
        <f t="shared" si="3"/>
        <v>30</v>
      </c>
      <c r="AH7" s="153">
        <f t="shared" si="4"/>
        <v>70</v>
      </c>
      <c r="AI7" s="153">
        <v>0</v>
      </c>
      <c r="AJ7" s="153">
        <v>0</v>
      </c>
      <c r="AK7" s="153">
        <v>0</v>
      </c>
      <c r="AL7" s="153">
        <f t="shared" si="1"/>
        <v>2796.77419354839</v>
      </c>
      <c r="AM7" s="265">
        <f t="shared" si="5"/>
        <v>0</v>
      </c>
      <c r="AN7" s="153">
        <f t="shared" si="6"/>
        <v>0</v>
      </c>
      <c r="AO7" s="153">
        <f t="shared" si="7"/>
        <v>0</v>
      </c>
      <c r="AP7" s="153">
        <v>0</v>
      </c>
      <c r="AQ7" s="153">
        <v>0</v>
      </c>
      <c r="AR7" s="153">
        <f t="shared" si="8"/>
        <v>0</v>
      </c>
      <c r="AS7" s="153">
        <f t="shared" si="9"/>
        <v>2796.77419354839</v>
      </c>
      <c r="AT7" s="170"/>
      <c r="AU7" s="249" t="s">
        <v>2392</v>
      </c>
    </row>
    <row r="8" s="49" customFormat="1" ht="45" customHeight="1" spans="1:47">
      <c r="A8" s="232">
        <v>5</v>
      </c>
      <c r="B8" s="239" t="s">
        <v>2393</v>
      </c>
      <c r="C8" s="240" t="s">
        <v>2387</v>
      </c>
      <c r="D8" s="235" t="s">
        <v>485</v>
      </c>
      <c r="E8" s="242" t="s">
        <v>53</v>
      </c>
      <c r="F8" s="237">
        <v>31</v>
      </c>
      <c r="G8" s="238">
        <v>0</v>
      </c>
      <c r="H8" s="235">
        <v>0</v>
      </c>
      <c r="I8" s="235">
        <v>0</v>
      </c>
      <c r="J8" s="235">
        <v>0</v>
      </c>
      <c r="K8" s="235">
        <v>0</v>
      </c>
      <c r="L8" s="235">
        <v>0</v>
      </c>
      <c r="M8" s="235">
        <v>0</v>
      </c>
      <c r="N8" s="235">
        <v>0</v>
      </c>
      <c r="O8" s="235">
        <f t="shared" si="0"/>
        <v>0</v>
      </c>
      <c r="P8" s="249" t="s">
        <v>2394</v>
      </c>
      <c r="Q8" s="238">
        <v>0</v>
      </c>
      <c r="R8" s="258">
        <v>0</v>
      </c>
      <c r="S8" s="259">
        <v>0</v>
      </c>
      <c r="T8" s="262"/>
      <c r="U8" s="261">
        <v>200</v>
      </c>
      <c r="V8" s="121">
        <v>2500</v>
      </c>
      <c r="W8" s="122">
        <f>(2400/31*4+2500/31*24)</f>
        <v>2245.16129032258</v>
      </c>
      <c r="X8" s="153">
        <v>0</v>
      </c>
      <c r="Y8" s="153">
        <v>0</v>
      </c>
      <c r="Z8" s="153">
        <v>0</v>
      </c>
      <c r="AA8" s="153">
        <v>0</v>
      </c>
      <c r="AB8" s="153">
        <v>0</v>
      </c>
      <c r="AC8" s="153">
        <v>0</v>
      </c>
      <c r="AD8" s="263"/>
      <c r="AE8" s="212"/>
      <c r="AF8" s="261">
        <v>200</v>
      </c>
      <c r="AG8" s="153">
        <f t="shared" si="3"/>
        <v>0</v>
      </c>
      <c r="AH8" s="153">
        <f t="shared" si="4"/>
        <v>0</v>
      </c>
      <c r="AI8" s="153">
        <v>0</v>
      </c>
      <c r="AJ8" s="153">
        <v>0</v>
      </c>
      <c r="AK8" s="153">
        <v>0</v>
      </c>
      <c r="AL8" s="153">
        <f t="shared" si="1"/>
        <v>2445.16129032258</v>
      </c>
      <c r="AM8" s="265">
        <f t="shared" si="5"/>
        <v>0</v>
      </c>
      <c r="AN8" s="153">
        <f t="shared" si="6"/>
        <v>0</v>
      </c>
      <c r="AO8" s="153">
        <f t="shared" si="7"/>
        <v>0</v>
      </c>
      <c r="AP8" s="153">
        <v>0</v>
      </c>
      <c r="AQ8" s="153">
        <v>0</v>
      </c>
      <c r="AR8" s="153">
        <f t="shared" si="8"/>
        <v>0</v>
      </c>
      <c r="AS8" s="153">
        <f t="shared" si="9"/>
        <v>2445.16129032258</v>
      </c>
      <c r="AT8" s="170"/>
      <c r="AU8" s="249" t="s">
        <v>2395</v>
      </c>
    </row>
    <row r="9" s="49" customFormat="1" ht="70" customHeight="1" spans="1:47">
      <c r="A9" s="232">
        <v>6</v>
      </c>
      <c r="B9" s="239" t="s">
        <v>2396</v>
      </c>
      <c r="C9" s="240" t="s">
        <v>2387</v>
      </c>
      <c r="D9" s="235" t="s">
        <v>485</v>
      </c>
      <c r="E9" s="242" t="s">
        <v>53</v>
      </c>
      <c r="F9" s="237">
        <v>31</v>
      </c>
      <c r="G9" s="238">
        <v>0</v>
      </c>
      <c r="H9" s="235">
        <v>0</v>
      </c>
      <c r="I9" s="235">
        <v>0</v>
      </c>
      <c r="J9" s="235">
        <v>0</v>
      </c>
      <c r="K9" s="235">
        <v>0</v>
      </c>
      <c r="L9" s="235">
        <v>0</v>
      </c>
      <c r="M9" s="235">
        <v>0</v>
      </c>
      <c r="N9" s="235">
        <v>0</v>
      </c>
      <c r="O9" s="235">
        <f t="shared" si="0"/>
        <v>0</v>
      </c>
      <c r="P9" s="235" t="s">
        <v>2397</v>
      </c>
      <c r="Q9" s="238">
        <v>0</v>
      </c>
      <c r="R9" s="258">
        <v>0</v>
      </c>
      <c r="S9" s="259">
        <v>0</v>
      </c>
      <c r="T9" s="260"/>
      <c r="U9" s="261">
        <v>200</v>
      </c>
      <c r="V9" s="121">
        <v>2500</v>
      </c>
      <c r="W9" s="122">
        <f>(2400/31*1+2500/31*26)</f>
        <v>2174.1935483871</v>
      </c>
      <c r="X9" s="153">
        <v>0</v>
      </c>
      <c r="Y9" s="153">
        <v>0</v>
      </c>
      <c r="Z9" s="153">
        <v>0</v>
      </c>
      <c r="AA9" s="153">
        <v>0</v>
      </c>
      <c r="AB9" s="153">
        <v>0</v>
      </c>
      <c r="AC9" s="153">
        <v>0</v>
      </c>
      <c r="AD9" s="263"/>
      <c r="AE9" s="212"/>
      <c r="AF9" s="261">
        <v>200</v>
      </c>
      <c r="AG9" s="153">
        <f t="shared" si="3"/>
        <v>0</v>
      </c>
      <c r="AH9" s="153">
        <f t="shared" si="4"/>
        <v>0</v>
      </c>
      <c r="AI9" s="153">
        <v>0</v>
      </c>
      <c r="AJ9" s="153">
        <v>0</v>
      </c>
      <c r="AK9" s="153">
        <v>0</v>
      </c>
      <c r="AL9" s="153">
        <f t="shared" si="1"/>
        <v>2374.1935483871</v>
      </c>
      <c r="AM9" s="265">
        <f t="shared" si="5"/>
        <v>0</v>
      </c>
      <c r="AN9" s="153">
        <f t="shared" si="6"/>
        <v>0</v>
      </c>
      <c r="AO9" s="153">
        <f t="shared" si="7"/>
        <v>0</v>
      </c>
      <c r="AP9" s="153">
        <v>0</v>
      </c>
      <c r="AQ9" s="153">
        <v>0</v>
      </c>
      <c r="AR9" s="153">
        <f t="shared" si="8"/>
        <v>0</v>
      </c>
      <c r="AS9" s="153">
        <f t="shared" si="9"/>
        <v>2374.1935483871</v>
      </c>
      <c r="AT9" s="170"/>
      <c r="AU9" s="235" t="s">
        <v>2398</v>
      </c>
    </row>
    <row r="10" s="49" customFormat="1" ht="33" customHeight="1" spans="1:47">
      <c r="A10" s="232">
        <v>7</v>
      </c>
      <c r="B10" s="239" t="s">
        <v>2399</v>
      </c>
      <c r="C10" s="240" t="s">
        <v>2387</v>
      </c>
      <c r="D10" s="235" t="s">
        <v>485</v>
      </c>
      <c r="E10" s="243" t="s">
        <v>53</v>
      </c>
      <c r="F10" s="237">
        <v>31</v>
      </c>
      <c r="G10" s="238">
        <v>0</v>
      </c>
      <c r="H10" s="235">
        <v>0</v>
      </c>
      <c r="I10" s="235">
        <v>0</v>
      </c>
      <c r="J10" s="235">
        <v>0</v>
      </c>
      <c r="K10" s="235">
        <v>30</v>
      </c>
      <c r="L10" s="235">
        <v>0</v>
      </c>
      <c r="M10" s="235">
        <v>0</v>
      </c>
      <c r="N10" s="235">
        <v>0</v>
      </c>
      <c r="O10" s="235">
        <f t="shared" si="0"/>
        <v>0</v>
      </c>
      <c r="P10" s="235" t="s">
        <v>2388</v>
      </c>
      <c r="Q10" s="238">
        <v>10</v>
      </c>
      <c r="R10" s="258">
        <v>7</v>
      </c>
      <c r="S10" s="259">
        <f t="shared" ref="S10:S14" si="10">Q10*R10</f>
        <v>70</v>
      </c>
      <c r="T10" s="260"/>
      <c r="U10" s="261">
        <v>200</v>
      </c>
      <c r="V10" s="121">
        <v>2500</v>
      </c>
      <c r="W10" s="122">
        <v>1400</v>
      </c>
      <c r="X10" s="153">
        <v>200</v>
      </c>
      <c r="Y10" s="153">
        <v>300</v>
      </c>
      <c r="Z10" s="153">
        <v>100</v>
      </c>
      <c r="AA10" s="153">
        <v>100</v>
      </c>
      <c r="AB10" s="153">
        <v>100</v>
      </c>
      <c r="AC10" s="153">
        <v>300</v>
      </c>
      <c r="AD10" s="263"/>
      <c r="AE10" s="212"/>
      <c r="AF10" s="261">
        <v>200</v>
      </c>
      <c r="AG10" s="153">
        <f t="shared" si="3"/>
        <v>30</v>
      </c>
      <c r="AH10" s="153">
        <f t="shared" si="4"/>
        <v>70</v>
      </c>
      <c r="AI10" s="153">
        <v>0</v>
      </c>
      <c r="AJ10" s="153">
        <v>0</v>
      </c>
      <c r="AK10" s="153">
        <v>0</v>
      </c>
      <c r="AL10" s="153">
        <f t="shared" si="1"/>
        <v>2800</v>
      </c>
      <c r="AM10" s="265">
        <f t="shared" si="5"/>
        <v>0</v>
      </c>
      <c r="AN10" s="153">
        <f t="shared" si="6"/>
        <v>0</v>
      </c>
      <c r="AO10" s="153">
        <f t="shared" si="7"/>
        <v>0</v>
      </c>
      <c r="AP10" s="153">
        <v>0</v>
      </c>
      <c r="AQ10" s="153">
        <v>0</v>
      </c>
      <c r="AR10" s="153">
        <f t="shared" si="8"/>
        <v>0</v>
      </c>
      <c r="AS10" s="153">
        <f t="shared" si="9"/>
        <v>2800</v>
      </c>
      <c r="AT10" s="170"/>
      <c r="AU10" s="235" t="s">
        <v>2389</v>
      </c>
    </row>
    <row r="11" s="49" customFormat="1" ht="33" customHeight="1" spans="1:47">
      <c r="A11" s="232">
        <v>8</v>
      </c>
      <c r="B11" s="239" t="s">
        <v>2400</v>
      </c>
      <c r="C11" s="240" t="s">
        <v>2387</v>
      </c>
      <c r="D11" s="235" t="s">
        <v>485</v>
      </c>
      <c r="E11" s="243" t="s">
        <v>53</v>
      </c>
      <c r="F11" s="237">
        <v>31</v>
      </c>
      <c r="G11" s="238">
        <v>0</v>
      </c>
      <c r="H11" s="235">
        <v>1</v>
      </c>
      <c r="I11" s="235">
        <v>0</v>
      </c>
      <c r="J11" s="235">
        <v>0</v>
      </c>
      <c r="K11" s="235">
        <v>0</v>
      </c>
      <c r="L11" s="235">
        <v>0</v>
      </c>
      <c r="M11" s="235">
        <v>0</v>
      </c>
      <c r="N11" s="235">
        <v>0</v>
      </c>
      <c r="O11" s="235">
        <f t="shared" si="0"/>
        <v>0</v>
      </c>
      <c r="P11" s="235" t="s">
        <v>2401</v>
      </c>
      <c r="Q11" s="238">
        <v>10</v>
      </c>
      <c r="R11" s="258">
        <v>7</v>
      </c>
      <c r="S11" s="259">
        <f t="shared" si="10"/>
        <v>70</v>
      </c>
      <c r="T11" s="260"/>
      <c r="U11" s="261">
        <v>200</v>
      </c>
      <c r="V11" s="121">
        <v>2500</v>
      </c>
      <c r="W11" s="122">
        <v>1400</v>
      </c>
      <c r="X11" s="153">
        <v>200</v>
      </c>
      <c r="Y11" s="153">
        <v>300</v>
      </c>
      <c r="Z11" s="153">
        <v>100</v>
      </c>
      <c r="AA11" s="153">
        <v>100</v>
      </c>
      <c r="AB11" s="153">
        <v>100</v>
      </c>
      <c r="AC11" s="153">
        <v>300</v>
      </c>
      <c r="AD11" s="263"/>
      <c r="AE11" s="212"/>
      <c r="AF11" s="261">
        <v>200</v>
      </c>
      <c r="AG11" s="153">
        <f t="shared" si="3"/>
        <v>0</v>
      </c>
      <c r="AH11" s="153">
        <f t="shared" si="4"/>
        <v>70</v>
      </c>
      <c r="AI11" s="153">
        <v>0</v>
      </c>
      <c r="AJ11" s="153">
        <v>0</v>
      </c>
      <c r="AK11" s="153">
        <v>0</v>
      </c>
      <c r="AL11" s="153">
        <f t="shared" si="1"/>
        <v>2770</v>
      </c>
      <c r="AM11" s="265">
        <f t="shared" si="5"/>
        <v>1</v>
      </c>
      <c r="AN11" s="153">
        <f t="shared" si="6"/>
        <v>80.6451612903226</v>
      </c>
      <c r="AO11" s="153">
        <f t="shared" si="7"/>
        <v>0</v>
      </c>
      <c r="AP11" s="153">
        <v>0</v>
      </c>
      <c r="AQ11" s="153">
        <v>0</v>
      </c>
      <c r="AR11" s="153">
        <f t="shared" si="8"/>
        <v>80.6451612903226</v>
      </c>
      <c r="AS11" s="153">
        <f t="shared" si="9"/>
        <v>2689.35483870968</v>
      </c>
      <c r="AT11" s="170"/>
      <c r="AU11" s="235" t="s">
        <v>2402</v>
      </c>
    </row>
    <row r="12" s="49" customFormat="1" ht="33" customHeight="1" spans="1:47">
      <c r="A12" s="232">
        <v>9</v>
      </c>
      <c r="B12" s="239" t="s">
        <v>2403</v>
      </c>
      <c r="C12" s="240" t="s">
        <v>2387</v>
      </c>
      <c r="D12" s="235" t="s">
        <v>485</v>
      </c>
      <c r="E12" s="243" t="s">
        <v>53</v>
      </c>
      <c r="F12" s="237">
        <v>31</v>
      </c>
      <c r="G12" s="238">
        <v>0</v>
      </c>
      <c r="H12" s="235">
        <v>0</v>
      </c>
      <c r="I12" s="235">
        <v>0</v>
      </c>
      <c r="J12" s="235">
        <v>0</v>
      </c>
      <c r="K12" s="235">
        <v>30</v>
      </c>
      <c r="L12" s="235">
        <v>0</v>
      </c>
      <c r="M12" s="235">
        <v>0</v>
      </c>
      <c r="N12" s="235">
        <v>0</v>
      </c>
      <c r="O12" s="235">
        <f t="shared" si="0"/>
        <v>0</v>
      </c>
      <c r="P12" s="235" t="s">
        <v>2388</v>
      </c>
      <c r="Q12" s="238">
        <v>10</v>
      </c>
      <c r="R12" s="258">
        <v>7</v>
      </c>
      <c r="S12" s="259">
        <f t="shared" si="10"/>
        <v>70</v>
      </c>
      <c r="T12" s="260"/>
      <c r="U12" s="261">
        <v>200</v>
      </c>
      <c r="V12" s="121">
        <v>2500</v>
      </c>
      <c r="W12" s="122">
        <v>1400</v>
      </c>
      <c r="X12" s="153">
        <v>200</v>
      </c>
      <c r="Y12" s="153">
        <v>300</v>
      </c>
      <c r="Z12" s="153">
        <v>100</v>
      </c>
      <c r="AA12" s="153">
        <v>100</v>
      </c>
      <c r="AB12" s="153">
        <v>100</v>
      </c>
      <c r="AC12" s="153">
        <v>300</v>
      </c>
      <c r="AD12" s="263"/>
      <c r="AE12" s="212"/>
      <c r="AF12" s="261">
        <v>200</v>
      </c>
      <c r="AG12" s="153">
        <f t="shared" si="3"/>
        <v>30</v>
      </c>
      <c r="AH12" s="153">
        <f t="shared" si="4"/>
        <v>70</v>
      </c>
      <c r="AI12" s="153">
        <v>0</v>
      </c>
      <c r="AJ12" s="153">
        <v>0</v>
      </c>
      <c r="AK12" s="153">
        <v>0</v>
      </c>
      <c r="AL12" s="153">
        <f t="shared" si="1"/>
        <v>2800</v>
      </c>
      <c r="AM12" s="265">
        <f t="shared" si="5"/>
        <v>0</v>
      </c>
      <c r="AN12" s="153">
        <f t="shared" si="6"/>
        <v>0</v>
      </c>
      <c r="AO12" s="153">
        <f t="shared" si="7"/>
        <v>0</v>
      </c>
      <c r="AP12" s="153">
        <v>0</v>
      </c>
      <c r="AQ12" s="153">
        <v>0</v>
      </c>
      <c r="AR12" s="153">
        <f t="shared" si="8"/>
        <v>0</v>
      </c>
      <c r="AS12" s="153">
        <f t="shared" si="9"/>
        <v>2800</v>
      </c>
      <c r="AT12" s="170"/>
      <c r="AU12" s="235" t="s">
        <v>2389</v>
      </c>
    </row>
    <row r="13" s="49" customFormat="1" ht="72" customHeight="1" spans="1:47">
      <c r="A13" s="232">
        <v>10</v>
      </c>
      <c r="B13" s="244" t="s">
        <v>2404</v>
      </c>
      <c r="C13" s="240" t="s">
        <v>2387</v>
      </c>
      <c r="D13" s="235" t="s">
        <v>2405</v>
      </c>
      <c r="E13" s="243" t="s">
        <v>53</v>
      </c>
      <c r="F13" s="237">
        <v>31</v>
      </c>
      <c r="G13" s="238">
        <v>0</v>
      </c>
      <c r="H13" s="235">
        <v>0</v>
      </c>
      <c r="I13" s="235">
        <v>0</v>
      </c>
      <c r="J13" s="235">
        <v>0</v>
      </c>
      <c r="K13" s="235">
        <v>0</v>
      </c>
      <c r="L13" s="235">
        <v>0</v>
      </c>
      <c r="M13" s="235">
        <v>0</v>
      </c>
      <c r="N13" s="235">
        <v>0</v>
      </c>
      <c r="O13" s="235">
        <f t="shared" si="0"/>
        <v>0</v>
      </c>
      <c r="P13" s="249" t="s">
        <v>2406</v>
      </c>
      <c r="Q13" s="238">
        <v>10</v>
      </c>
      <c r="R13" s="258">
        <v>7</v>
      </c>
      <c r="S13" s="259">
        <f t="shared" si="10"/>
        <v>70</v>
      </c>
      <c r="T13" s="262"/>
      <c r="U13" s="261">
        <v>200</v>
      </c>
      <c r="V13" s="121">
        <v>2500</v>
      </c>
      <c r="W13" s="263">
        <f>(2400/31*13.5+2500/31*17)</f>
        <v>2416.12903225806</v>
      </c>
      <c r="X13" s="153">
        <v>0</v>
      </c>
      <c r="Y13" s="153">
        <v>0</v>
      </c>
      <c r="Z13" s="153">
        <v>0</v>
      </c>
      <c r="AA13" s="153">
        <v>0</v>
      </c>
      <c r="AB13" s="153">
        <v>0</v>
      </c>
      <c r="AC13" s="153">
        <v>0</v>
      </c>
      <c r="AD13" s="263"/>
      <c r="AE13" s="212"/>
      <c r="AF13" s="261">
        <v>200</v>
      </c>
      <c r="AG13" s="153">
        <f t="shared" si="3"/>
        <v>0</v>
      </c>
      <c r="AH13" s="153">
        <f t="shared" si="4"/>
        <v>70</v>
      </c>
      <c r="AI13" s="153">
        <v>0</v>
      </c>
      <c r="AJ13" s="153">
        <v>0</v>
      </c>
      <c r="AK13" s="153">
        <v>0</v>
      </c>
      <c r="AL13" s="153">
        <f t="shared" si="1"/>
        <v>2686.12903225806</v>
      </c>
      <c r="AM13" s="265">
        <f t="shared" si="5"/>
        <v>0</v>
      </c>
      <c r="AN13" s="153">
        <f t="shared" si="6"/>
        <v>0</v>
      </c>
      <c r="AO13" s="153">
        <f t="shared" si="7"/>
        <v>0</v>
      </c>
      <c r="AP13" s="153">
        <v>0</v>
      </c>
      <c r="AQ13" s="153">
        <v>0</v>
      </c>
      <c r="AR13" s="153">
        <f t="shared" si="8"/>
        <v>0</v>
      </c>
      <c r="AS13" s="153">
        <f t="shared" si="9"/>
        <v>2686.12903225806</v>
      </c>
      <c r="AT13" s="170"/>
      <c r="AU13" s="249" t="s">
        <v>2407</v>
      </c>
    </row>
    <row r="14" s="49" customFormat="1" ht="31" customHeight="1" spans="1:47">
      <c r="A14" s="232">
        <v>11</v>
      </c>
      <c r="B14" s="245" t="s">
        <v>2408</v>
      </c>
      <c r="C14" s="240" t="s">
        <v>2387</v>
      </c>
      <c r="D14" s="235" t="s">
        <v>1723</v>
      </c>
      <c r="E14" s="236" t="s">
        <v>228</v>
      </c>
      <c r="F14" s="237">
        <v>31</v>
      </c>
      <c r="G14" s="238">
        <v>0</v>
      </c>
      <c r="H14" s="235">
        <v>0</v>
      </c>
      <c r="I14" s="235">
        <v>0</v>
      </c>
      <c r="J14" s="235">
        <v>0</v>
      </c>
      <c r="K14" s="235">
        <v>30</v>
      </c>
      <c r="L14" s="235">
        <v>0</v>
      </c>
      <c r="M14" s="235">
        <v>0</v>
      </c>
      <c r="N14" s="235">
        <v>0</v>
      </c>
      <c r="O14" s="235">
        <f t="shared" si="0"/>
        <v>0</v>
      </c>
      <c r="P14" s="235" t="s">
        <v>2409</v>
      </c>
      <c r="Q14" s="238">
        <v>0</v>
      </c>
      <c r="R14" s="258">
        <v>0</v>
      </c>
      <c r="S14" s="259">
        <f t="shared" si="10"/>
        <v>0</v>
      </c>
      <c r="T14" s="260"/>
      <c r="U14" s="261">
        <v>200</v>
      </c>
      <c r="V14" s="147">
        <v>2400</v>
      </c>
      <c r="W14" s="159">
        <v>1400</v>
      </c>
      <c r="X14" s="159">
        <v>200</v>
      </c>
      <c r="Y14" s="159">
        <v>300</v>
      </c>
      <c r="Z14" s="159">
        <v>100</v>
      </c>
      <c r="AA14" s="159">
        <v>50</v>
      </c>
      <c r="AB14" s="159">
        <v>50</v>
      </c>
      <c r="AC14" s="159">
        <v>300</v>
      </c>
      <c r="AD14" s="159"/>
      <c r="AE14" s="159"/>
      <c r="AF14" s="264">
        <v>200</v>
      </c>
      <c r="AG14" s="148">
        <f t="shared" si="3"/>
        <v>30</v>
      </c>
      <c r="AH14" s="148">
        <f t="shared" si="4"/>
        <v>0</v>
      </c>
      <c r="AI14" s="159">
        <v>0</v>
      </c>
      <c r="AJ14" s="159">
        <v>0</v>
      </c>
      <c r="AK14" s="159">
        <v>0</v>
      </c>
      <c r="AL14" s="153">
        <f t="shared" si="1"/>
        <v>2630</v>
      </c>
      <c r="AM14" s="265">
        <f t="shared" si="5"/>
        <v>0</v>
      </c>
      <c r="AN14" s="153">
        <f t="shared" si="6"/>
        <v>0</v>
      </c>
      <c r="AO14" s="153">
        <f t="shared" si="7"/>
        <v>0</v>
      </c>
      <c r="AP14" s="153">
        <v>0</v>
      </c>
      <c r="AQ14" s="153">
        <v>0</v>
      </c>
      <c r="AR14" s="153">
        <f t="shared" si="8"/>
        <v>0</v>
      </c>
      <c r="AS14" s="153">
        <f t="shared" si="9"/>
        <v>2630</v>
      </c>
      <c r="AT14" s="159"/>
      <c r="AU14" s="235" t="s">
        <v>2410</v>
      </c>
    </row>
    <row r="15" s="49" customFormat="1" ht="31" customHeight="1" spans="1:47">
      <c r="A15" s="198"/>
      <c r="B15" s="200"/>
      <c r="C15" s="200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8"/>
      <c r="S15" s="199"/>
      <c r="T15" s="199"/>
      <c r="U15" s="159"/>
      <c r="V15" s="147">
        <f t="shared" ref="V15:AC15" si="11">SUM(V4:V14)</f>
        <v>29200</v>
      </c>
      <c r="W15" s="147">
        <f t="shared" si="11"/>
        <v>19832.2580645161</v>
      </c>
      <c r="X15" s="147">
        <f t="shared" si="11"/>
        <v>2000</v>
      </c>
      <c r="Y15" s="147">
        <f t="shared" si="11"/>
        <v>2300</v>
      </c>
      <c r="Z15" s="147">
        <f t="shared" si="11"/>
        <v>800</v>
      </c>
      <c r="AA15" s="147">
        <f t="shared" si="11"/>
        <v>650</v>
      </c>
      <c r="AB15" s="147">
        <f t="shared" si="11"/>
        <v>650</v>
      </c>
      <c r="AC15" s="147">
        <f t="shared" si="11"/>
        <v>2300</v>
      </c>
      <c r="AD15" s="147">
        <f>SUM(AD4:AD13)</f>
        <v>0</v>
      </c>
      <c r="AE15" s="147">
        <f>SUM(AE4:AE13)</f>
        <v>0</v>
      </c>
      <c r="AF15" s="147">
        <f t="shared" ref="AF15:AS15" si="12">SUM(AF4:AF14)</f>
        <v>2200</v>
      </c>
      <c r="AG15" s="147">
        <f t="shared" si="12"/>
        <v>180</v>
      </c>
      <c r="AH15" s="147">
        <f t="shared" si="12"/>
        <v>490</v>
      </c>
      <c r="AI15" s="147">
        <f t="shared" si="12"/>
        <v>0</v>
      </c>
      <c r="AJ15" s="147">
        <f t="shared" si="12"/>
        <v>300</v>
      </c>
      <c r="AK15" s="147">
        <f t="shared" si="12"/>
        <v>100</v>
      </c>
      <c r="AL15" s="147">
        <f t="shared" si="12"/>
        <v>31802.2580645161</v>
      </c>
      <c r="AM15" s="147">
        <f t="shared" si="12"/>
        <v>1</v>
      </c>
      <c r="AN15" s="147">
        <f t="shared" si="12"/>
        <v>80.6451612903226</v>
      </c>
      <c r="AO15" s="147">
        <f t="shared" si="12"/>
        <v>0</v>
      </c>
      <c r="AP15" s="147">
        <f t="shared" si="12"/>
        <v>0</v>
      </c>
      <c r="AQ15" s="147">
        <f t="shared" si="12"/>
        <v>545</v>
      </c>
      <c r="AR15" s="147">
        <f t="shared" si="12"/>
        <v>625.645161290323</v>
      </c>
      <c r="AS15" s="147">
        <f t="shared" si="12"/>
        <v>31176.6129032258</v>
      </c>
      <c r="AT15" s="147"/>
      <c r="AU15" s="220"/>
    </row>
  </sheetData>
  <mergeCells count="47">
    <mergeCell ref="V1:AU1"/>
    <mergeCell ref="H2:I2"/>
    <mergeCell ref="A2:A3"/>
    <mergeCell ref="B2:B3"/>
    <mergeCell ref="C2:C3"/>
    <mergeCell ref="D2:D3"/>
    <mergeCell ref="E2:E3"/>
    <mergeCell ref="F2:F3"/>
    <mergeCell ref="G2:G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  <mergeCell ref="AH2:AH3"/>
    <mergeCell ref="AI2:AI3"/>
    <mergeCell ref="AJ2:AJ3"/>
    <mergeCell ref="AK2:AK3"/>
    <mergeCell ref="AL2:AL3"/>
    <mergeCell ref="AM2:AM3"/>
    <mergeCell ref="AN2:AN3"/>
    <mergeCell ref="AO2:AO3"/>
    <mergeCell ref="AP2:AP3"/>
    <mergeCell ref="AQ2:AQ3"/>
    <mergeCell ref="AR2:AR3"/>
    <mergeCell ref="AS2:AS3"/>
    <mergeCell ref="AT2:AT3"/>
    <mergeCell ref="AU2:AU3"/>
  </mergeCells>
  <conditionalFormatting sqref="B4:B14">
    <cfRule type="duplicateValues" dxfId="0" priority="2"/>
  </conditionalFormatting>
  <pageMargins left="0.751388888888889" right="0.751388888888889" top="0.118055555555556" bottom="0.550694444444444" header="0.5" footer="0.5"/>
  <pageSetup paperSize="9" scale="54" fitToHeight="0" orientation="landscape" horizontalDpi="600"/>
  <headerFooter>
    <oddFooter>&amp;L审批：&amp;C审核：&amp;R制表：陶刘燕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T20"/>
  <sheetViews>
    <sheetView zoomScale="82" zoomScaleNormal="82" workbookViewId="0">
      <pane xSplit="2" ySplit="3" topLeftCell="Y4" activePane="bottomRight" state="frozen"/>
      <selection/>
      <selection pane="topRight"/>
      <selection pane="bottomLeft"/>
      <selection pane="bottomRight" activeCell="AQ4" sqref="AQ4"/>
    </sheetView>
  </sheetViews>
  <sheetFormatPr defaultColWidth="9" defaultRowHeight="13.5"/>
  <cols>
    <col min="1" max="1" width="4.75" style="48" customWidth="1"/>
    <col min="2" max="2" width="18.3833333333333" style="53" customWidth="1"/>
    <col min="3" max="4" width="10.275" style="48" customWidth="1"/>
    <col min="5" max="5" width="6.75" style="53" customWidth="1"/>
    <col min="6" max="14" width="5.5" style="48" customWidth="1"/>
    <col min="15" max="15" width="25.75" style="48" customWidth="1"/>
    <col min="16" max="16" width="5.5" style="48" customWidth="1"/>
    <col min="17" max="17" width="7.91666666666667" style="48" customWidth="1"/>
    <col min="18" max="18" width="6.25" style="48" customWidth="1"/>
    <col min="19" max="19" width="18" style="48" customWidth="1"/>
    <col min="20" max="21" width="11.25" style="48" customWidth="1"/>
    <col min="22" max="22" width="7.5" style="48" customWidth="1"/>
    <col min="23" max="27" width="6.25" style="48" customWidth="1"/>
    <col min="28" max="28" width="7.38333333333333" style="48" customWidth="1"/>
    <col min="29" max="29" width="6.25" style="48" customWidth="1"/>
    <col min="30" max="30" width="7.75" style="48" customWidth="1"/>
    <col min="31" max="35" width="6.25" style="48" customWidth="1"/>
    <col min="36" max="36" width="8.38333333333333" style="48" customWidth="1"/>
    <col min="37" max="37" width="9.025" style="54" customWidth="1"/>
    <col min="38" max="38" width="9.025" style="55" customWidth="1"/>
    <col min="39" max="41" width="6.63333333333333" style="48" customWidth="1"/>
    <col min="42" max="42" width="8.475" style="48" customWidth="1"/>
    <col min="43" max="44" width="9" style="48" customWidth="1"/>
    <col min="45" max="45" width="29.5" style="48" customWidth="1"/>
    <col min="46" max="46" width="16.75" style="48" customWidth="1"/>
    <col min="47" max="16382" width="9" style="48"/>
    <col min="16384" max="16384" width="9" style="48"/>
  </cols>
  <sheetData>
    <row r="1" s="48" customFormat="1" ht="45" customHeight="1" spans="1:45">
      <c r="A1" s="56"/>
      <c r="B1" s="53"/>
      <c r="C1" s="56"/>
      <c r="D1" s="56"/>
      <c r="E1" s="57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113"/>
      <c r="U1" s="113" t="s">
        <v>2411</v>
      </c>
      <c r="V1" s="113"/>
      <c r="W1" s="113"/>
      <c r="X1" s="113"/>
      <c r="Y1" s="113"/>
      <c r="Z1" s="113"/>
      <c r="AA1" s="113"/>
      <c r="AB1" s="113"/>
      <c r="AC1" s="113"/>
      <c r="AD1" s="113"/>
      <c r="AE1" s="113"/>
      <c r="AF1" s="113"/>
      <c r="AG1" s="113"/>
      <c r="AH1" s="113"/>
      <c r="AI1" s="113"/>
      <c r="AJ1" s="113"/>
      <c r="AK1" s="161"/>
      <c r="AL1" s="162"/>
      <c r="AM1" s="113"/>
      <c r="AN1" s="113"/>
      <c r="AO1" s="113"/>
      <c r="AP1" s="113"/>
      <c r="AQ1" s="113"/>
      <c r="AR1" s="113"/>
      <c r="AS1" s="113"/>
    </row>
    <row r="2" s="48" customFormat="1" ht="28" customHeight="1" spans="1:45">
      <c r="A2" s="58" t="s">
        <v>0</v>
      </c>
      <c r="B2" s="176" t="s">
        <v>1</v>
      </c>
      <c r="C2" s="177" t="s">
        <v>272</v>
      </c>
      <c r="D2" s="178" t="s">
        <v>3</v>
      </c>
      <c r="E2" s="177" t="s">
        <v>273</v>
      </c>
      <c r="F2" s="177" t="s">
        <v>326</v>
      </c>
      <c r="G2" s="177" t="s">
        <v>6</v>
      </c>
      <c r="H2" s="177" t="s">
        <v>7</v>
      </c>
      <c r="I2" s="177" t="s">
        <v>8</v>
      </c>
      <c r="J2" s="177" t="s">
        <v>274</v>
      </c>
      <c r="K2" s="58" t="s">
        <v>10</v>
      </c>
      <c r="L2" s="177" t="s">
        <v>11</v>
      </c>
      <c r="M2" s="177" t="s">
        <v>12</v>
      </c>
      <c r="N2" s="177" t="s">
        <v>13</v>
      </c>
      <c r="O2" s="177" t="s">
        <v>14</v>
      </c>
      <c r="P2" s="177" t="s">
        <v>15</v>
      </c>
      <c r="Q2" s="177" t="s">
        <v>16</v>
      </c>
      <c r="R2" s="202" t="s">
        <v>1974</v>
      </c>
      <c r="S2" s="177" t="s">
        <v>18</v>
      </c>
      <c r="T2" s="203" t="s">
        <v>21</v>
      </c>
      <c r="U2" s="115" t="s">
        <v>22</v>
      </c>
      <c r="V2" s="116" t="s">
        <v>23</v>
      </c>
      <c r="W2" s="116" t="s">
        <v>24</v>
      </c>
      <c r="X2" s="116" t="s">
        <v>25</v>
      </c>
      <c r="Y2" s="116" t="s">
        <v>26</v>
      </c>
      <c r="Z2" s="116" t="s">
        <v>27</v>
      </c>
      <c r="AA2" s="116" t="s">
        <v>28</v>
      </c>
      <c r="AB2" s="116" t="s">
        <v>2303</v>
      </c>
      <c r="AC2" s="116" t="s">
        <v>30</v>
      </c>
      <c r="AD2" s="151" t="s">
        <v>21</v>
      </c>
      <c r="AE2" s="151" t="s">
        <v>32</v>
      </c>
      <c r="AF2" s="116" t="s">
        <v>278</v>
      </c>
      <c r="AG2" s="156" t="s">
        <v>34</v>
      </c>
      <c r="AH2" s="156" t="s">
        <v>35</v>
      </c>
      <c r="AI2" s="156" t="s">
        <v>36</v>
      </c>
      <c r="AJ2" s="116" t="s">
        <v>37</v>
      </c>
      <c r="AK2" s="163" t="s">
        <v>38</v>
      </c>
      <c r="AL2" s="164" t="s">
        <v>39</v>
      </c>
      <c r="AM2" s="165" t="s">
        <v>40</v>
      </c>
      <c r="AN2" s="166" t="s">
        <v>330</v>
      </c>
      <c r="AO2" s="166" t="s">
        <v>331</v>
      </c>
      <c r="AP2" s="164" t="s">
        <v>46</v>
      </c>
      <c r="AQ2" s="166" t="s">
        <v>47</v>
      </c>
      <c r="AR2" s="116" t="s">
        <v>48</v>
      </c>
      <c r="AS2" s="116" t="s">
        <v>49</v>
      </c>
    </row>
    <row r="3" s="48" customFormat="1" ht="28" customHeight="1" spans="1:45">
      <c r="A3" s="58"/>
      <c r="B3" s="176"/>
      <c r="C3" s="177"/>
      <c r="D3" s="178"/>
      <c r="E3" s="177"/>
      <c r="F3" s="177"/>
      <c r="G3" s="177"/>
      <c r="H3" s="177" t="s">
        <v>20</v>
      </c>
      <c r="I3" s="177"/>
      <c r="J3" s="177"/>
      <c r="K3" s="58"/>
      <c r="L3" s="177"/>
      <c r="M3" s="177"/>
      <c r="N3" s="177"/>
      <c r="O3" s="177"/>
      <c r="P3" s="177"/>
      <c r="Q3" s="177"/>
      <c r="R3" s="202"/>
      <c r="S3" s="177"/>
      <c r="T3" s="204"/>
      <c r="U3" s="115"/>
      <c r="V3" s="116"/>
      <c r="W3" s="116"/>
      <c r="X3" s="116"/>
      <c r="Y3" s="116"/>
      <c r="Z3" s="116"/>
      <c r="AA3" s="116"/>
      <c r="AB3" s="116"/>
      <c r="AC3" s="116"/>
      <c r="AD3" s="152"/>
      <c r="AE3" s="152"/>
      <c r="AF3" s="116"/>
      <c r="AG3" s="157"/>
      <c r="AH3" s="157"/>
      <c r="AI3" s="157"/>
      <c r="AJ3" s="116"/>
      <c r="AK3" s="163"/>
      <c r="AL3" s="164"/>
      <c r="AM3" s="167"/>
      <c r="AN3" s="166"/>
      <c r="AO3" s="166"/>
      <c r="AP3" s="164"/>
      <c r="AQ3" s="166"/>
      <c r="AR3" s="116"/>
      <c r="AS3" s="116"/>
    </row>
    <row r="4" s="48" customFormat="1" ht="28" customHeight="1" spans="1:46">
      <c r="A4" s="58">
        <v>1</v>
      </c>
      <c r="B4" s="176" t="s">
        <v>2412</v>
      </c>
      <c r="C4" s="179" t="s">
        <v>702</v>
      </c>
      <c r="D4" s="179" t="s">
        <v>189</v>
      </c>
      <c r="E4" s="180" t="s">
        <v>53</v>
      </c>
      <c r="F4" s="181" t="s">
        <v>390</v>
      </c>
      <c r="G4" s="182">
        <v>0</v>
      </c>
      <c r="H4" s="182">
        <v>0</v>
      </c>
      <c r="I4" s="182">
        <v>0</v>
      </c>
      <c r="J4" s="182">
        <v>0</v>
      </c>
      <c r="K4" s="182">
        <v>0</v>
      </c>
      <c r="L4" s="182">
        <v>0</v>
      </c>
      <c r="M4" s="182">
        <v>0</v>
      </c>
      <c r="N4" s="182">
        <v>0</v>
      </c>
      <c r="O4" s="182" t="s">
        <v>54</v>
      </c>
      <c r="P4" s="182">
        <v>0</v>
      </c>
      <c r="Q4" s="182">
        <v>0</v>
      </c>
      <c r="R4" s="182">
        <v>0</v>
      </c>
      <c r="S4" s="179" t="s">
        <v>2413</v>
      </c>
      <c r="T4" s="179">
        <v>200</v>
      </c>
      <c r="U4" s="115" t="s">
        <v>2289</v>
      </c>
      <c r="V4" s="116">
        <v>1500</v>
      </c>
      <c r="W4" s="116">
        <v>300</v>
      </c>
      <c r="X4" s="116">
        <v>300</v>
      </c>
      <c r="Y4" s="116">
        <v>500</v>
      </c>
      <c r="Z4" s="116">
        <v>500</v>
      </c>
      <c r="AA4" s="116">
        <v>500</v>
      </c>
      <c r="AB4" s="116">
        <v>400</v>
      </c>
      <c r="AC4" s="116"/>
      <c r="AD4" s="211">
        <v>200</v>
      </c>
      <c r="AE4" s="152">
        <v>0</v>
      </c>
      <c r="AF4" s="116">
        <v>0</v>
      </c>
      <c r="AG4" s="157">
        <v>0</v>
      </c>
      <c r="AH4" s="157">
        <v>0</v>
      </c>
      <c r="AI4" s="157">
        <v>0</v>
      </c>
      <c r="AJ4" s="153">
        <f t="shared" ref="AJ4:AJ19" si="0">SUM(V4:AI4)</f>
        <v>4200</v>
      </c>
      <c r="AK4" s="153">
        <f t="shared" ref="AK4:AK17" si="1">H4</f>
        <v>0</v>
      </c>
      <c r="AL4" s="168">
        <f t="shared" ref="AL4:AL19" si="2">U4/F4*AK4</f>
        <v>0</v>
      </c>
      <c r="AM4" s="153">
        <f t="shared" ref="AM4:AM19" si="3">G4*2</f>
        <v>0</v>
      </c>
      <c r="AN4" s="153">
        <v>240</v>
      </c>
      <c r="AO4" s="166"/>
      <c r="AP4" s="153">
        <f t="shared" ref="AP4:AP19" si="4">SUM(AL4:AO4)</f>
        <v>240</v>
      </c>
      <c r="AQ4" s="153">
        <f t="shared" ref="AQ4:AQ19" si="5">AJ4-AP4</f>
        <v>3960</v>
      </c>
      <c r="AR4" s="116"/>
      <c r="AS4" s="214" t="s">
        <v>72</v>
      </c>
      <c r="AT4" s="48" t="s">
        <v>2414</v>
      </c>
    </row>
    <row r="5" s="49" customFormat="1" ht="31" customHeight="1" spans="1:45">
      <c r="A5" s="58">
        <v>2</v>
      </c>
      <c r="B5" s="183" t="s">
        <v>2415</v>
      </c>
      <c r="C5" s="184" t="s">
        <v>2416</v>
      </c>
      <c r="D5" s="185" t="s">
        <v>2417</v>
      </c>
      <c r="E5" s="180" t="s">
        <v>53</v>
      </c>
      <c r="F5" s="181" t="s">
        <v>390</v>
      </c>
      <c r="G5" s="182">
        <v>0</v>
      </c>
      <c r="H5" s="182">
        <v>1</v>
      </c>
      <c r="I5" s="182">
        <v>0</v>
      </c>
      <c r="J5" s="182">
        <v>0</v>
      </c>
      <c r="K5" s="182">
        <v>0</v>
      </c>
      <c r="L5" s="182">
        <v>0</v>
      </c>
      <c r="M5" s="182">
        <v>0</v>
      </c>
      <c r="N5" s="182">
        <v>0</v>
      </c>
      <c r="O5" s="182" t="s">
        <v>2418</v>
      </c>
      <c r="P5" s="182">
        <v>0</v>
      </c>
      <c r="Q5" s="182">
        <v>0</v>
      </c>
      <c r="R5" s="182">
        <v>0</v>
      </c>
      <c r="S5" s="184"/>
      <c r="T5" s="179">
        <v>200</v>
      </c>
      <c r="U5" s="121">
        <v>4500</v>
      </c>
      <c r="V5" s="122">
        <v>2000</v>
      </c>
      <c r="W5" s="153">
        <v>500</v>
      </c>
      <c r="X5" s="153">
        <v>500</v>
      </c>
      <c r="Y5" s="153">
        <v>500</v>
      </c>
      <c r="Z5" s="153">
        <v>400</v>
      </c>
      <c r="AA5" s="153">
        <v>200</v>
      </c>
      <c r="AB5" s="153">
        <v>400</v>
      </c>
      <c r="AC5" s="154"/>
      <c r="AD5" s="211">
        <v>200</v>
      </c>
      <c r="AE5" s="153">
        <v>0</v>
      </c>
      <c r="AF5" s="153">
        <f t="shared" ref="AF5:AF18" si="6">L5</f>
        <v>0</v>
      </c>
      <c r="AG5" s="153">
        <v>0</v>
      </c>
      <c r="AH5" s="153">
        <v>0</v>
      </c>
      <c r="AI5" s="153">
        <v>0</v>
      </c>
      <c r="AJ5" s="153">
        <f t="shared" si="0"/>
        <v>4700</v>
      </c>
      <c r="AK5" s="153">
        <f t="shared" si="1"/>
        <v>1</v>
      </c>
      <c r="AL5" s="168">
        <f t="shared" si="2"/>
        <v>145.161290322581</v>
      </c>
      <c r="AM5" s="153">
        <f t="shared" si="3"/>
        <v>0</v>
      </c>
      <c r="AN5" s="153">
        <v>0</v>
      </c>
      <c r="AO5" s="153">
        <v>0</v>
      </c>
      <c r="AP5" s="153">
        <f t="shared" si="4"/>
        <v>145.161290322581</v>
      </c>
      <c r="AQ5" s="153">
        <f t="shared" si="5"/>
        <v>4554.83870967742</v>
      </c>
      <c r="AR5" s="170"/>
      <c r="AS5" s="215" t="s">
        <v>2419</v>
      </c>
    </row>
    <row r="6" s="49" customFormat="1" ht="31" customHeight="1" spans="1:45">
      <c r="A6" s="58">
        <v>3</v>
      </c>
      <c r="B6" s="183" t="s">
        <v>2420</v>
      </c>
      <c r="C6" s="184" t="s">
        <v>1369</v>
      </c>
      <c r="D6" s="185" t="s">
        <v>189</v>
      </c>
      <c r="E6" s="180" t="s">
        <v>53</v>
      </c>
      <c r="F6" s="181" t="s">
        <v>390</v>
      </c>
      <c r="G6" s="182">
        <v>0</v>
      </c>
      <c r="H6" s="182">
        <v>0</v>
      </c>
      <c r="I6" s="182">
        <v>0</v>
      </c>
      <c r="J6" s="182">
        <v>0</v>
      </c>
      <c r="K6" s="182">
        <v>0</v>
      </c>
      <c r="L6" s="182">
        <v>0</v>
      </c>
      <c r="M6" s="182">
        <v>0</v>
      </c>
      <c r="N6" s="182">
        <v>0</v>
      </c>
      <c r="O6" s="182" t="s">
        <v>54</v>
      </c>
      <c r="P6" s="182">
        <v>0</v>
      </c>
      <c r="Q6" s="182">
        <v>0</v>
      </c>
      <c r="R6" s="182">
        <v>0</v>
      </c>
      <c r="S6" s="205"/>
      <c r="T6" s="179">
        <v>200</v>
      </c>
      <c r="U6" s="121">
        <v>3500</v>
      </c>
      <c r="V6" s="122">
        <v>1500</v>
      </c>
      <c r="W6" s="153">
        <v>500</v>
      </c>
      <c r="X6" s="153">
        <v>300</v>
      </c>
      <c r="Y6" s="153">
        <v>200</v>
      </c>
      <c r="Z6" s="153">
        <v>500</v>
      </c>
      <c r="AA6" s="153">
        <v>200</v>
      </c>
      <c r="AB6" s="153">
        <v>300</v>
      </c>
      <c r="AC6" s="153"/>
      <c r="AD6" s="211">
        <v>200</v>
      </c>
      <c r="AE6" s="153">
        <v>0</v>
      </c>
      <c r="AF6" s="153">
        <f t="shared" si="6"/>
        <v>0</v>
      </c>
      <c r="AG6" s="153">
        <v>0</v>
      </c>
      <c r="AH6" s="153">
        <v>0</v>
      </c>
      <c r="AI6" s="153">
        <v>0</v>
      </c>
      <c r="AJ6" s="153">
        <f t="shared" si="0"/>
        <v>3700</v>
      </c>
      <c r="AK6" s="153">
        <f t="shared" si="1"/>
        <v>0</v>
      </c>
      <c r="AL6" s="168">
        <f t="shared" si="2"/>
        <v>0</v>
      </c>
      <c r="AM6" s="153">
        <f t="shared" si="3"/>
        <v>0</v>
      </c>
      <c r="AN6" s="153">
        <v>0</v>
      </c>
      <c r="AO6" s="153">
        <v>0</v>
      </c>
      <c r="AP6" s="153">
        <f t="shared" si="4"/>
        <v>0</v>
      </c>
      <c r="AQ6" s="153">
        <f t="shared" si="5"/>
        <v>3700</v>
      </c>
      <c r="AR6" s="170"/>
      <c r="AS6" s="214" t="s">
        <v>72</v>
      </c>
    </row>
    <row r="7" s="49" customFormat="1" ht="53" customHeight="1" spans="1:46">
      <c r="A7" s="58">
        <v>4</v>
      </c>
      <c r="B7" s="186" t="s">
        <v>2421</v>
      </c>
      <c r="C7" s="184" t="s">
        <v>2422</v>
      </c>
      <c r="D7" s="185" t="s">
        <v>189</v>
      </c>
      <c r="E7" s="180" t="s">
        <v>53</v>
      </c>
      <c r="F7" s="181" t="s">
        <v>390</v>
      </c>
      <c r="G7" s="182">
        <v>0</v>
      </c>
      <c r="H7" s="182">
        <v>0</v>
      </c>
      <c r="I7" s="182">
        <v>0</v>
      </c>
      <c r="J7" s="182">
        <v>0</v>
      </c>
      <c r="K7" s="182">
        <v>0</v>
      </c>
      <c r="L7" s="182">
        <v>0</v>
      </c>
      <c r="M7" s="182">
        <v>0</v>
      </c>
      <c r="N7" s="182">
        <v>0</v>
      </c>
      <c r="O7" s="182" t="s">
        <v>54</v>
      </c>
      <c r="P7" s="182">
        <v>0</v>
      </c>
      <c r="Q7" s="182">
        <v>0</v>
      </c>
      <c r="R7" s="182">
        <v>0</v>
      </c>
      <c r="S7" s="206" t="s">
        <v>2423</v>
      </c>
      <c r="T7" s="179">
        <v>200</v>
      </c>
      <c r="U7" s="121">
        <v>4000</v>
      </c>
      <c r="V7" s="122">
        <v>2200</v>
      </c>
      <c r="W7" s="153">
        <v>800</v>
      </c>
      <c r="X7" s="153">
        <v>300</v>
      </c>
      <c r="Y7" s="153">
        <v>200</v>
      </c>
      <c r="Z7" s="153">
        <v>100</v>
      </c>
      <c r="AA7" s="153">
        <v>200</v>
      </c>
      <c r="AB7" s="153">
        <v>200</v>
      </c>
      <c r="AC7" s="154"/>
      <c r="AD7" s="211">
        <v>200</v>
      </c>
      <c r="AE7" s="153">
        <v>0</v>
      </c>
      <c r="AF7" s="153">
        <f t="shared" si="6"/>
        <v>0</v>
      </c>
      <c r="AG7" s="153">
        <v>0</v>
      </c>
      <c r="AH7" s="153">
        <v>0</v>
      </c>
      <c r="AI7" s="153">
        <v>0</v>
      </c>
      <c r="AJ7" s="153">
        <f t="shared" si="0"/>
        <v>4200</v>
      </c>
      <c r="AK7" s="153">
        <f t="shared" si="1"/>
        <v>0</v>
      </c>
      <c r="AL7" s="168">
        <f t="shared" si="2"/>
        <v>0</v>
      </c>
      <c r="AM7" s="153">
        <f t="shared" si="3"/>
        <v>0</v>
      </c>
      <c r="AN7" s="153">
        <v>0</v>
      </c>
      <c r="AO7" s="153">
        <v>0</v>
      </c>
      <c r="AP7" s="153">
        <f t="shared" si="4"/>
        <v>0</v>
      </c>
      <c r="AQ7" s="153">
        <f t="shared" si="5"/>
        <v>4200</v>
      </c>
      <c r="AR7" s="216"/>
      <c r="AS7" s="214" t="s">
        <v>72</v>
      </c>
      <c r="AT7" s="49" t="s">
        <v>2423</v>
      </c>
    </row>
    <row r="8" s="49" customFormat="1" ht="31" customHeight="1" spans="1:45">
      <c r="A8" s="58">
        <v>5</v>
      </c>
      <c r="B8" s="187" t="s">
        <v>2424</v>
      </c>
      <c r="C8" s="179" t="s">
        <v>1369</v>
      </c>
      <c r="D8" s="179" t="s">
        <v>1521</v>
      </c>
      <c r="E8" s="180" t="s">
        <v>53</v>
      </c>
      <c r="F8" s="181" t="s">
        <v>390</v>
      </c>
      <c r="G8" s="182">
        <v>0</v>
      </c>
      <c r="H8" s="182">
        <v>2</v>
      </c>
      <c r="I8" s="182">
        <v>0</v>
      </c>
      <c r="J8" s="182">
        <v>0</v>
      </c>
      <c r="K8" s="182">
        <v>0</v>
      </c>
      <c r="L8" s="182">
        <v>0</v>
      </c>
      <c r="M8" s="182">
        <v>0</v>
      </c>
      <c r="N8" s="182">
        <v>0</v>
      </c>
      <c r="O8" s="182" t="s">
        <v>2425</v>
      </c>
      <c r="P8" s="182">
        <v>0</v>
      </c>
      <c r="Q8" s="182">
        <v>0</v>
      </c>
      <c r="R8" s="182">
        <v>0</v>
      </c>
      <c r="S8" s="207"/>
      <c r="T8" s="179">
        <v>200</v>
      </c>
      <c r="U8" s="121">
        <v>3500</v>
      </c>
      <c r="V8" s="122">
        <v>2000</v>
      </c>
      <c r="W8" s="153">
        <v>300</v>
      </c>
      <c r="X8" s="153">
        <v>300</v>
      </c>
      <c r="Y8" s="153">
        <v>200</v>
      </c>
      <c r="Z8" s="153">
        <v>100</v>
      </c>
      <c r="AA8" s="153">
        <v>200</v>
      </c>
      <c r="AB8" s="153">
        <v>400</v>
      </c>
      <c r="AC8" s="212"/>
      <c r="AD8" s="211">
        <v>200</v>
      </c>
      <c r="AE8" s="153">
        <v>0</v>
      </c>
      <c r="AF8" s="153">
        <f t="shared" si="6"/>
        <v>0</v>
      </c>
      <c r="AG8" s="153">
        <v>0</v>
      </c>
      <c r="AH8" s="153">
        <v>0</v>
      </c>
      <c r="AI8" s="153">
        <v>0</v>
      </c>
      <c r="AJ8" s="153">
        <f t="shared" si="0"/>
        <v>3700</v>
      </c>
      <c r="AK8" s="153">
        <f t="shared" si="1"/>
        <v>2</v>
      </c>
      <c r="AL8" s="168">
        <f t="shared" si="2"/>
        <v>225.806451612903</v>
      </c>
      <c r="AM8" s="153">
        <f t="shared" si="3"/>
        <v>0</v>
      </c>
      <c r="AN8" s="153">
        <v>0</v>
      </c>
      <c r="AO8" s="153">
        <v>0</v>
      </c>
      <c r="AP8" s="153">
        <f t="shared" si="4"/>
        <v>225.806451612903</v>
      </c>
      <c r="AQ8" s="153">
        <f t="shared" si="5"/>
        <v>3474.1935483871</v>
      </c>
      <c r="AR8" s="216"/>
      <c r="AS8" s="217" t="s">
        <v>2426</v>
      </c>
    </row>
    <row r="9" s="49" customFormat="1" ht="31" customHeight="1" spans="1:45">
      <c r="A9" s="58">
        <v>6</v>
      </c>
      <c r="B9" s="187" t="s">
        <v>2427</v>
      </c>
      <c r="C9" s="179" t="s">
        <v>1391</v>
      </c>
      <c r="D9" s="179" t="s">
        <v>1521</v>
      </c>
      <c r="E9" s="180" t="s">
        <v>53</v>
      </c>
      <c r="F9" s="181" t="s">
        <v>390</v>
      </c>
      <c r="G9" s="182">
        <v>0</v>
      </c>
      <c r="H9" s="182">
        <v>0</v>
      </c>
      <c r="I9" s="182">
        <v>0</v>
      </c>
      <c r="J9" s="182">
        <v>0</v>
      </c>
      <c r="K9" s="182">
        <v>0</v>
      </c>
      <c r="L9" s="182">
        <v>0</v>
      </c>
      <c r="M9" s="182">
        <v>0</v>
      </c>
      <c r="N9" s="182">
        <v>0</v>
      </c>
      <c r="O9" s="182" t="s">
        <v>54</v>
      </c>
      <c r="P9" s="182">
        <v>0</v>
      </c>
      <c r="Q9" s="182">
        <v>0</v>
      </c>
      <c r="R9" s="182">
        <v>0</v>
      </c>
      <c r="S9" s="208"/>
      <c r="T9" s="179">
        <v>200</v>
      </c>
      <c r="U9" s="121">
        <v>4500</v>
      </c>
      <c r="V9" s="122">
        <v>2500</v>
      </c>
      <c r="W9" s="153">
        <v>500</v>
      </c>
      <c r="X9" s="153">
        <v>300</v>
      </c>
      <c r="Y9" s="153">
        <v>200</v>
      </c>
      <c r="Z9" s="153">
        <v>200</v>
      </c>
      <c r="AA9" s="153">
        <v>200</v>
      </c>
      <c r="AB9" s="153">
        <v>600</v>
      </c>
      <c r="AC9" s="212"/>
      <c r="AD9" s="211">
        <v>200</v>
      </c>
      <c r="AE9" s="153">
        <v>0</v>
      </c>
      <c r="AF9" s="153">
        <f t="shared" si="6"/>
        <v>0</v>
      </c>
      <c r="AG9" s="153">
        <v>0</v>
      </c>
      <c r="AH9" s="153">
        <v>0</v>
      </c>
      <c r="AI9" s="153">
        <v>0</v>
      </c>
      <c r="AJ9" s="153">
        <f t="shared" si="0"/>
        <v>4700</v>
      </c>
      <c r="AK9" s="153">
        <f t="shared" si="1"/>
        <v>0</v>
      </c>
      <c r="AL9" s="168">
        <f t="shared" si="2"/>
        <v>0</v>
      </c>
      <c r="AM9" s="153">
        <f t="shared" si="3"/>
        <v>0</v>
      </c>
      <c r="AN9" s="153">
        <v>0</v>
      </c>
      <c r="AO9" s="153">
        <v>0</v>
      </c>
      <c r="AP9" s="153">
        <f t="shared" si="4"/>
        <v>0</v>
      </c>
      <c r="AQ9" s="153">
        <f t="shared" si="5"/>
        <v>4700</v>
      </c>
      <c r="AR9" s="216"/>
      <c r="AS9" s="214" t="s">
        <v>72</v>
      </c>
    </row>
    <row r="10" s="49" customFormat="1" ht="31" customHeight="1" spans="1:45">
      <c r="A10" s="58">
        <v>7</v>
      </c>
      <c r="B10" s="186" t="s">
        <v>2428</v>
      </c>
      <c r="C10" s="179" t="s">
        <v>1369</v>
      </c>
      <c r="D10" s="179" t="s">
        <v>2429</v>
      </c>
      <c r="E10" s="180" t="s">
        <v>53</v>
      </c>
      <c r="F10" s="181" t="s">
        <v>390</v>
      </c>
      <c r="G10" s="182">
        <v>0</v>
      </c>
      <c r="H10" s="182">
        <v>0</v>
      </c>
      <c r="I10" s="182">
        <v>0</v>
      </c>
      <c r="J10" s="182">
        <v>0</v>
      </c>
      <c r="K10" s="182">
        <v>0</v>
      </c>
      <c r="L10" s="182">
        <v>0</v>
      </c>
      <c r="M10" s="182">
        <v>0</v>
      </c>
      <c r="N10" s="182">
        <v>0</v>
      </c>
      <c r="O10" s="182" t="s">
        <v>54</v>
      </c>
      <c r="P10" s="182">
        <v>0</v>
      </c>
      <c r="Q10" s="182">
        <v>0</v>
      </c>
      <c r="R10" s="182">
        <v>0</v>
      </c>
      <c r="S10" s="179"/>
      <c r="T10" s="179">
        <v>200</v>
      </c>
      <c r="U10" s="121">
        <v>3500</v>
      </c>
      <c r="V10" s="122">
        <v>2000</v>
      </c>
      <c r="W10" s="153">
        <v>300</v>
      </c>
      <c r="X10" s="153">
        <v>300</v>
      </c>
      <c r="Y10" s="153">
        <v>200</v>
      </c>
      <c r="Z10" s="153">
        <v>100</v>
      </c>
      <c r="AA10" s="153">
        <v>200</v>
      </c>
      <c r="AB10" s="153">
        <v>400</v>
      </c>
      <c r="AC10" s="212"/>
      <c r="AD10" s="211">
        <v>200</v>
      </c>
      <c r="AE10" s="153">
        <v>0</v>
      </c>
      <c r="AF10" s="153">
        <f t="shared" si="6"/>
        <v>0</v>
      </c>
      <c r="AG10" s="153">
        <v>0</v>
      </c>
      <c r="AH10" s="153">
        <v>0</v>
      </c>
      <c r="AI10" s="153">
        <v>0</v>
      </c>
      <c r="AJ10" s="153">
        <f t="shared" si="0"/>
        <v>3700</v>
      </c>
      <c r="AK10" s="153">
        <f t="shared" si="1"/>
        <v>0</v>
      </c>
      <c r="AL10" s="168">
        <f t="shared" si="2"/>
        <v>0</v>
      </c>
      <c r="AM10" s="153">
        <f t="shared" si="3"/>
        <v>0</v>
      </c>
      <c r="AN10" s="153">
        <v>0</v>
      </c>
      <c r="AO10" s="153">
        <v>0</v>
      </c>
      <c r="AP10" s="153">
        <f t="shared" si="4"/>
        <v>0</v>
      </c>
      <c r="AQ10" s="153">
        <f t="shared" si="5"/>
        <v>3700</v>
      </c>
      <c r="AR10" s="216"/>
      <c r="AS10" s="214" t="s">
        <v>72</v>
      </c>
    </row>
    <row r="11" s="49" customFormat="1" ht="31" customHeight="1" spans="1:45">
      <c r="A11" s="58">
        <v>8</v>
      </c>
      <c r="B11" s="188" t="s">
        <v>2430</v>
      </c>
      <c r="C11" s="179" t="s">
        <v>1366</v>
      </c>
      <c r="D11" s="189" t="s">
        <v>2431</v>
      </c>
      <c r="E11" s="180" t="s">
        <v>53</v>
      </c>
      <c r="F11" s="181" t="s">
        <v>390</v>
      </c>
      <c r="G11" s="182">
        <v>0</v>
      </c>
      <c r="H11" s="182">
        <v>0</v>
      </c>
      <c r="I11" s="182">
        <v>0</v>
      </c>
      <c r="J11" s="182">
        <v>0</v>
      </c>
      <c r="K11" s="182">
        <v>0</v>
      </c>
      <c r="L11" s="182">
        <v>0</v>
      </c>
      <c r="M11" s="182">
        <v>0</v>
      </c>
      <c r="N11" s="182">
        <v>0</v>
      </c>
      <c r="O11" s="182" t="s">
        <v>54</v>
      </c>
      <c r="P11" s="182">
        <v>0</v>
      </c>
      <c r="Q11" s="182">
        <v>0</v>
      </c>
      <c r="R11" s="182">
        <v>0</v>
      </c>
      <c r="S11" s="179"/>
      <c r="T11" s="179">
        <v>200</v>
      </c>
      <c r="U11" s="209">
        <v>4000</v>
      </c>
      <c r="V11" s="122">
        <v>2500</v>
      </c>
      <c r="W11" s="153">
        <v>300</v>
      </c>
      <c r="X11" s="153">
        <v>300</v>
      </c>
      <c r="Y11" s="153">
        <v>200</v>
      </c>
      <c r="Z11" s="153">
        <v>100</v>
      </c>
      <c r="AA11" s="153">
        <v>200</v>
      </c>
      <c r="AB11" s="154">
        <v>400</v>
      </c>
      <c r="AC11" s="212"/>
      <c r="AD11" s="211">
        <v>200</v>
      </c>
      <c r="AE11" s="153">
        <v>0</v>
      </c>
      <c r="AF11" s="153">
        <f t="shared" si="6"/>
        <v>0</v>
      </c>
      <c r="AG11" s="153">
        <v>0</v>
      </c>
      <c r="AH11" s="153">
        <v>0</v>
      </c>
      <c r="AI11" s="153">
        <v>0</v>
      </c>
      <c r="AJ11" s="153">
        <f t="shared" si="0"/>
        <v>4200</v>
      </c>
      <c r="AK11" s="153">
        <f t="shared" si="1"/>
        <v>0</v>
      </c>
      <c r="AL11" s="168">
        <f t="shared" si="2"/>
        <v>0</v>
      </c>
      <c r="AM11" s="153">
        <f t="shared" si="3"/>
        <v>0</v>
      </c>
      <c r="AN11" s="153">
        <v>0</v>
      </c>
      <c r="AO11" s="153">
        <v>0</v>
      </c>
      <c r="AP11" s="153">
        <f t="shared" si="4"/>
        <v>0</v>
      </c>
      <c r="AQ11" s="153">
        <f t="shared" si="5"/>
        <v>4200</v>
      </c>
      <c r="AR11" s="216"/>
      <c r="AS11" s="214" t="s">
        <v>72</v>
      </c>
    </row>
    <row r="12" s="49" customFormat="1" ht="31" customHeight="1" spans="1:45">
      <c r="A12" s="58">
        <v>9</v>
      </c>
      <c r="B12" s="188" t="s">
        <v>2432</v>
      </c>
      <c r="C12" s="179" t="s">
        <v>343</v>
      </c>
      <c r="D12" s="189" t="s">
        <v>478</v>
      </c>
      <c r="E12" s="180" t="s">
        <v>53</v>
      </c>
      <c r="F12" s="181" t="s">
        <v>390</v>
      </c>
      <c r="G12" s="182">
        <v>0</v>
      </c>
      <c r="H12" s="182">
        <v>0</v>
      </c>
      <c r="I12" s="182">
        <v>0</v>
      </c>
      <c r="J12" s="182">
        <v>0</v>
      </c>
      <c r="K12" s="182">
        <v>0</v>
      </c>
      <c r="L12" s="182">
        <v>0</v>
      </c>
      <c r="M12" s="182">
        <v>0</v>
      </c>
      <c r="N12" s="182">
        <v>0</v>
      </c>
      <c r="O12" s="182" t="s">
        <v>54</v>
      </c>
      <c r="P12" s="182">
        <v>0</v>
      </c>
      <c r="Q12" s="182">
        <v>0</v>
      </c>
      <c r="R12" s="182">
        <v>0</v>
      </c>
      <c r="S12" s="207"/>
      <c r="T12" s="179">
        <v>200</v>
      </c>
      <c r="U12" s="209">
        <v>5800</v>
      </c>
      <c r="V12" s="122">
        <v>3300</v>
      </c>
      <c r="W12" s="153">
        <v>700</v>
      </c>
      <c r="X12" s="153">
        <v>300</v>
      </c>
      <c r="Y12" s="153">
        <v>300</v>
      </c>
      <c r="Z12" s="153">
        <v>300</v>
      </c>
      <c r="AA12" s="153">
        <v>300</v>
      </c>
      <c r="AB12" s="153">
        <v>600</v>
      </c>
      <c r="AC12" s="212"/>
      <c r="AD12" s="211">
        <v>200</v>
      </c>
      <c r="AE12" s="153">
        <v>0</v>
      </c>
      <c r="AF12" s="153">
        <f t="shared" si="6"/>
        <v>0</v>
      </c>
      <c r="AG12" s="153">
        <v>0</v>
      </c>
      <c r="AH12" s="153">
        <v>0</v>
      </c>
      <c r="AI12" s="153">
        <v>0</v>
      </c>
      <c r="AJ12" s="153">
        <f t="shared" si="0"/>
        <v>6000</v>
      </c>
      <c r="AK12" s="153">
        <f t="shared" si="1"/>
        <v>0</v>
      </c>
      <c r="AL12" s="168">
        <f t="shared" si="2"/>
        <v>0</v>
      </c>
      <c r="AM12" s="153">
        <f t="shared" si="3"/>
        <v>0</v>
      </c>
      <c r="AN12" s="153">
        <v>0</v>
      </c>
      <c r="AO12" s="153">
        <v>0</v>
      </c>
      <c r="AP12" s="153">
        <f t="shared" si="4"/>
        <v>0</v>
      </c>
      <c r="AQ12" s="153">
        <f t="shared" si="5"/>
        <v>6000</v>
      </c>
      <c r="AR12" s="216"/>
      <c r="AS12" s="214" t="s">
        <v>72</v>
      </c>
    </row>
    <row r="13" s="49" customFormat="1" ht="31" customHeight="1" spans="1:45">
      <c r="A13" s="58">
        <v>10</v>
      </c>
      <c r="B13" s="188" t="s">
        <v>2433</v>
      </c>
      <c r="C13" s="179" t="s">
        <v>2434</v>
      </c>
      <c r="D13" s="189" t="s">
        <v>2435</v>
      </c>
      <c r="E13" s="180" t="s">
        <v>53</v>
      </c>
      <c r="F13" s="181" t="s">
        <v>390</v>
      </c>
      <c r="G13" s="182">
        <v>0</v>
      </c>
      <c r="H13" s="182">
        <v>0</v>
      </c>
      <c r="I13" s="182">
        <v>0</v>
      </c>
      <c r="J13" s="182">
        <v>0</v>
      </c>
      <c r="K13" s="182">
        <v>0</v>
      </c>
      <c r="L13" s="182">
        <v>0</v>
      </c>
      <c r="M13" s="182">
        <v>0</v>
      </c>
      <c r="N13" s="182">
        <v>0</v>
      </c>
      <c r="O13" s="182" t="s">
        <v>54</v>
      </c>
      <c r="P13" s="182">
        <v>0</v>
      </c>
      <c r="Q13" s="182">
        <v>0</v>
      </c>
      <c r="R13" s="182">
        <v>0</v>
      </c>
      <c r="S13" s="179"/>
      <c r="T13" s="179">
        <v>200</v>
      </c>
      <c r="U13" s="121">
        <v>3500</v>
      </c>
      <c r="V13" s="122">
        <v>2000</v>
      </c>
      <c r="W13" s="153">
        <v>300</v>
      </c>
      <c r="X13" s="153">
        <v>300</v>
      </c>
      <c r="Y13" s="153">
        <v>200</v>
      </c>
      <c r="Z13" s="153">
        <v>100</v>
      </c>
      <c r="AA13" s="153">
        <v>200</v>
      </c>
      <c r="AB13" s="153">
        <v>400</v>
      </c>
      <c r="AC13" s="212"/>
      <c r="AD13" s="211">
        <v>200</v>
      </c>
      <c r="AE13" s="153">
        <v>0</v>
      </c>
      <c r="AF13" s="153">
        <f t="shared" si="6"/>
        <v>0</v>
      </c>
      <c r="AG13" s="153">
        <v>0</v>
      </c>
      <c r="AH13" s="153">
        <v>0</v>
      </c>
      <c r="AI13" s="153">
        <v>0</v>
      </c>
      <c r="AJ13" s="153">
        <f t="shared" si="0"/>
        <v>3700</v>
      </c>
      <c r="AK13" s="153">
        <f t="shared" si="1"/>
        <v>0</v>
      </c>
      <c r="AL13" s="168">
        <f t="shared" si="2"/>
        <v>0</v>
      </c>
      <c r="AM13" s="153">
        <f t="shared" si="3"/>
        <v>0</v>
      </c>
      <c r="AN13" s="153">
        <v>0</v>
      </c>
      <c r="AO13" s="153">
        <v>0</v>
      </c>
      <c r="AP13" s="153">
        <f t="shared" si="4"/>
        <v>0</v>
      </c>
      <c r="AQ13" s="153">
        <f t="shared" si="5"/>
        <v>3700</v>
      </c>
      <c r="AR13" s="216"/>
      <c r="AS13" s="214" t="s">
        <v>72</v>
      </c>
    </row>
    <row r="14" s="49" customFormat="1" ht="31" customHeight="1" spans="1:45">
      <c r="A14" s="58">
        <v>11</v>
      </c>
      <c r="B14" s="188" t="s">
        <v>2436</v>
      </c>
      <c r="C14" s="179" t="s">
        <v>1391</v>
      </c>
      <c r="D14" s="189" t="s">
        <v>214</v>
      </c>
      <c r="E14" s="180" t="s">
        <v>53</v>
      </c>
      <c r="F14" s="181" t="s">
        <v>390</v>
      </c>
      <c r="G14" s="182">
        <v>0</v>
      </c>
      <c r="H14" s="182">
        <v>0</v>
      </c>
      <c r="I14" s="182">
        <v>0</v>
      </c>
      <c r="J14" s="182">
        <v>0</v>
      </c>
      <c r="K14" s="182">
        <v>0</v>
      </c>
      <c r="L14" s="182">
        <v>0</v>
      </c>
      <c r="M14" s="182">
        <v>0</v>
      </c>
      <c r="N14" s="182">
        <v>0</v>
      </c>
      <c r="O14" s="182" t="s">
        <v>54</v>
      </c>
      <c r="P14" s="182">
        <v>0</v>
      </c>
      <c r="Q14" s="182">
        <v>0</v>
      </c>
      <c r="R14" s="182">
        <v>0</v>
      </c>
      <c r="S14" s="179"/>
      <c r="T14" s="179">
        <v>200</v>
      </c>
      <c r="U14" s="209">
        <v>4000</v>
      </c>
      <c r="V14" s="122">
        <v>2500</v>
      </c>
      <c r="W14" s="153">
        <v>300</v>
      </c>
      <c r="X14" s="153">
        <v>300</v>
      </c>
      <c r="Y14" s="153">
        <v>200</v>
      </c>
      <c r="Z14" s="153">
        <v>100</v>
      </c>
      <c r="AA14" s="153">
        <v>200</v>
      </c>
      <c r="AB14" s="154">
        <v>400</v>
      </c>
      <c r="AC14" s="212"/>
      <c r="AD14" s="211">
        <v>200</v>
      </c>
      <c r="AE14" s="153">
        <v>0</v>
      </c>
      <c r="AF14" s="153">
        <f t="shared" si="6"/>
        <v>0</v>
      </c>
      <c r="AG14" s="153">
        <v>0</v>
      </c>
      <c r="AH14" s="153">
        <v>0</v>
      </c>
      <c r="AI14" s="153">
        <v>0</v>
      </c>
      <c r="AJ14" s="153">
        <f t="shared" si="0"/>
        <v>4200</v>
      </c>
      <c r="AK14" s="153">
        <f t="shared" si="1"/>
        <v>0</v>
      </c>
      <c r="AL14" s="168">
        <f t="shared" si="2"/>
        <v>0</v>
      </c>
      <c r="AM14" s="153">
        <f t="shared" si="3"/>
        <v>0</v>
      </c>
      <c r="AN14" s="153">
        <v>0</v>
      </c>
      <c r="AO14" s="153">
        <v>0</v>
      </c>
      <c r="AP14" s="153">
        <f t="shared" si="4"/>
        <v>0</v>
      </c>
      <c r="AQ14" s="153">
        <f t="shared" si="5"/>
        <v>4200</v>
      </c>
      <c r="AR14" s="216"/>
      <c r="AS14" s="214" t="s">
        <v>72</v>
      </c>
    </row>
    <row r="15" s="49" customFormat="1" ht="31" customHeight="1" spans="1:45">
      <c r="A15" s="58">
        <v>12</v>
      </c>
      <c r="B15" s="188" t="s">
        <v>2437</v>
      </c>
      <c r="C15" s="179" t="s">
        <v>2434</v>
      </c>
      <c r="D15" s="189" t="s">
        <v>214</v>
      </c>
      <c r="E15" s="180" t="s">
        <v>53</v>
      </c>
      <c r="F15" s="181" t="s">
        <v>390</v>
      </c>
      <c r="G15" s="182">
        <v>0</v>
      </c>
      <c r="H15" s="182">
        <v>0</v>
      </c>
      <c r="I15" s="182">
        <v>0</v>
      </c>
      <c r="J15" s="182">
        <v>0</v>
      </c>
      <c r="K15" s="182">
        <v>0</v>
      </c>
      <c r="L15" s="182">
        <v>0</v>
      </c>
      <c r="M15" s="182">
        <v>0</v>
      </c>
      <c r="N15" s="182">
        <v>0</v>
      </c>
      <c r="O15" s="182" t="s">
        <v>54</v>
      </c>
      <c r="P15" s="182">
        <v>0</v>
      </c>
      <c r="Q15" s="182">
        <v>0</v>
      </c>
      <c r="R15" s="182">
        <v>0</v>
      </c>
      <c r="S15" s="179"/>
      <c r="T15" s="179">
        <v>200</v>
      </c>
      <c r="U15" s="121">
        <v>3500</v>
      </c>
      <c r="V15" s="122">
        <v>2000</v>
      </c>
      <c r="W15" s="153">
        <v>300</v>
      </c>
      <c r="X15" s="153">
        <v>300</v>
      </c>
      <c r="Y15" s="153">
        <v>200</v>
      </c>
      <c r="Z15" s="153">
        <v>100</v>
      </c>
      <c r="AA15" s="153">
        <v>200</v>
      </c>
      <c r="AB15" s="153">
        <v>400</v>
      </c>
      <c r="AC15" s="212"/>
      <c r="AD15" s="211">
        <v>200</v>
      </c>
      <c r="AE15" s="153">
        <v>0</v>
      </c>
      <c r="AF15" s="153">
        <f t="shared" si="6"/>
        <v>0</v>
      </c>
      <c r="AG15" s="153">
        <v>0</v>
      </c>
      <c r="AH15" s="153">
        <v>0</v>
      </c>
      <c r="AI15" s="153">
        <v>0</v>
      </c>
      <c r="AJ15" s="153">
        <f t="shared" si="0"/>
        <v>3700</v>
      </c>
      <c r="AK15" s="153">
        <f t="shared" si="1"/>
        <v>0</v>
      </c>
      <c r="AL15" s="168">
        <f t="shared" si="2"/>
        <v>0</v>
      </c>
      <c r="AM15" s="153">
        <f t="shared" si="3"/>
        <v>0</v>
      </c>
      <c r="AN15" s="153">
        <v>0</v>
      </c>
      <c r="AO15" s="153">
        <v>0</v>
      </c>
      <c r="AP15" s="153">
        <f t="shared" si="4"/>
        <v>0</v>
      </c>
      <c r="AQ15" s="153">
        <f t="shared" si="5"/>
        <v>3700</v>
      </c>
      <c r="AR15" s="216"/>
      <c r="AS15" s="214" t="s">
        <v>72</v>
      </c>
    </row>
    <row r="16" s="49" customFormat="1" ht="45" customHeight="1" spans="1:45">
      <c r="A16" s="58">
        <v>13</v>
      </c>
      <c r="B16" s="190" t="s">
        <v>2438</v>
      </c>
      <c r="C16" s="179" t="s">
        <v>1369</v>
      </c>
      <c r="D16" s="189" t="s">
        <v>1021</v>
      </c>
      <c r="E16" s="191" t="s">
        <v>202</v>
      </c>
      <c r="F16" s="181" t="s">
        <v>390</v>
      </c>
      <c r="G16" s="182">
        <v>0</v>
      </c>
      <c r="H16" s="182">
        <v>0</v>
      </c>
      <c r="I16" s="182">
        <v>0</v>
      </c>
      <c r="J16" s="182">
        <v>0</v>
      </c>
      <c r="K16" s="182">
        <v>0</v>
      </c>
      <c r="L16" s="182">
        <v>0</v>
      </c>
      <c r="M16" s="182">
        <v>0</v>
      </c>
      <c r="N16" s="182">
        <v>0</v>
      </c>
      <c r="O16" s="201" t="s">
        <v>2439</v>
      </c>
      <c r="P16" s="182">
        <v>0</v>
      </c>
      <c r="Q16" s="182">
        <v>0</v>
      </c>
      <c r="R16" s="182">
        <v>0</v>
      </c>
      <c r="S16" s="179"/>
      <c r="T16" s="179">
        <v>0</v>
      </c>
      <c r="U16" s="121">
        <v>3500</v>
      </c>
      <c r="V16" s="122">
        <f>(U16/31*32)</f>
        <v>3612.90322580645</v>
      </c>
      <c r="W16" s="153">
        <v>0</v>
      </c>
      <c r="X16" s="153">
        <v>0</v>
      </c>
      <c r="Y16" s="153">
        <v>0</v>
      </c>
      <c r="Z16" s="153">
        <v>0</v>
      </c>
      <c r="AA16" s="153">
        <v>0</v>
      </c>
      <c r="AB16" s="153">
        <v>0</v>
      </c>
      <c r="AC16" s="212"/>
      <c r="AD16" s="211">
        <v>0</v>
      </c>
      <c r="AE16" s="153">
        <v>0</v>
      </c>
      <c r="AF16" s="153">
        <f t="shared" si="6"/>
        <v>0</v>
      </c>
      <c r="AG16" s="153">
        <v>0</v>
      </c>
      <c r="AH16" s="153">
        <v>0</v>
      </c>
      <c r="AI16" s="153">
        <v>0</v>
      </c>
      <c r="AJ16" s="153">
        <f t="shared" si="0"/>
        <v>3612.90322580645</v>
      </c>
      <c r="AK16" s="153">
        <f t="shared" si="1"/>
        <v>0</v>
      </c>
      <c r="AL16" s="168">
        <f t="shared" si="2"/>
        <v>0</v>
      </c>
      <c r="AM16" s="153">
        <f t="shared" si="3"/>
        <v>0</v>
      </c>
      <c r="AN16" s="153">
        <v>0</v>
      </c>
      <c r="AO16" s="153">
        <v>0</v>
      </c>
      <c r="AP16" s="153">
        <f t="shared" si="4"/>
        <v>0</v>
      </c>
      <c r="AQ16" s="153">
        <f t="shared" si="5"/>
        <v>3612.90322580645</v>
      </c>
      <c r="AR16" s="216"/>
      <c r="AS16" s="218" t="s">
        <v>2440</v>
      </c>
    </row>
    <row r="17" s="49" customFormat="1" ht="31" customHeight="1" spans="1:45">
      <c r="A17" s="58">
        <v>14</v>
      </c>
      <c r="B17" s="190" t="s">
        <v>2441</v>
      </c>
      <c r="C17" s="192" t="s">
        <v>343</v>
      </c>
      <c r="D17" s="193" t="s">
        <v>1528</v>
      </c>
      <c r="E17" s="191" t="s">
        <v>202</v>
      </c>
      <c r="F17" s="181" t="s">
        <v>2442</v>
      </c>
      <c r="G17" s="182">
        <v>0</v>
      </c>
      <c r="H17" s="182">
        <v>0</v>
      </c>
      <c r="I17" s="182">
        <v>0</v>
      </c>
      <c r="J17" s="182">
        <v>0</v>
      </c>
      <c r="K17" s="182">
        <v>0</v>
      </c>
      <c r="L17" s="182">
        <v>0</v>
      </c>
      <c r="M17" s="182">
        <v>0</v>
      </c>
      <c r="N17" s="182">
        <v>0</v>
      </c>
      <c r="O17" s="201" t="s">
        <v>2443</v>
      </c>
      <c r="P17" s="182">
        <v>0</v>
      </c>
      <c r="Q17" s="182">
        <v>0</v>
      </c>
      <c r="R17" s="182">
        <v>0</v>
      </c>
      <c r="S17" s="210" t="s">
        <v>54</v>
      </c>
      <c r="T17" s="179">
        <v>0</v>
      </c>
      <c r="U17" s="209">
        <v>7000</v>
      </c>
      <c r="V17" s="122">
        <f>(U17/31*19)</f>
        <v>4290.32258064516</v>
      </c>
      <c r="W17" s="153">
        <v>0</v>
      </c>
      <c r="X17" s="153">
        <v>0</v>
      </c>
      <c r="Y17" s="153">
        <v>0</v>
      </c>
      <c r="Z17" s="153">
        <v>0</v>
      </c>
      <c r="AA17" s="153">
        <v>0</v>
      </c>
      <c r="AB17" s="153">
        <v>0</v>
      </c>
      <c r="AC17" s="212"/>
      <c r="AD17" s="211">
        <v>0</v>
      </c>
      <c r="AE17" s="153">
        <v>0</v>
      </c>
      <c r="AF17" s="153">
        <f t="shared" si="6"/>
        <v>0</v>
      </c>
      <c r="AG17" s="153">
        <v>0</v>
      </c>
      <c r="AH17" s="153">
        <v>0</v>
      </c>
      <c r="AI17" s="153">
        <v>0</v>
      </c>
      <c r="AJ17" s="153">
        <f t="shared" si="0"/>
        <v>4290.32258064516</v>
      </c>
      <c r="AK17" s="153">
        <f t="shared" si="1"/>
        <v>0</v>
      </c>
      <c r="AL17" s="168">
        <f t="shared" si="2"/>
        <v>0</v>
      </c>
      <c r="AM17" s="153">
        <f t="shared" si="3"/>
        <v>0</v>
      </c>
      <c r="AN17" s="153">
        <v>0</v>
      </c>
      <c r="AO17" s="153">
        <v>0</v>
      </c>
      <c r="AP17" s="153">
        <f t="shared" si="4"/>
        <v>0</v>
      </c>
      <c r="AQ17" s="153">
        <f t="shared" si="5"/>
        <v>4290.32258064516</v>
      </c>
      <c r="AR17" s="216"/>
      <c r="AS17" s="219" t="s">
        <v>2443</v>
      </c>
    </row>
    <row r="18" s="49" customFormat="1" ht="57" customHeight="1" spans="1:45">
      <c r="A18" s="58">
        <v>15</v>
      </c>
      <c r="B18" s="190" t="s">
        <v>2444</v>
      </c>
      <c r="C18" s="193" t="s">
        <v>1369</v>
      </c>
      <c r="D18" s="193" t="s">
        <v>2445</v>
      </c>
      <c r="E18" s="191" t="s">
        <v>202</v>
      </c>
      <c r="F18" s="181" t="s">
        <v>390</v>
      </c>
      <c r="G18" s="182">
        <v>0</v>
      </c>
      <c r="H18" s="182">
        <v>0</v>
      </c>
      <c r="I18" s="182">
        <v>0</v>
      </c>
      <c r="J18" s="182">
        <v>0</v>
      </c>
      <c r="K18" s="182">
        <v>0</v>
      </c>
      <c r="L18" s="182">
        <v>0</v>
      </c>
      <c r="M18" s="182">
        <v>0</v>
      </c>
      <c r="N18" s="182">
        <v>0</v>
      </c>
      <c r="O18" s="201" t="s">
        <v>2446</v>
      </c>
      <c r="P18" s="182">
        <v>0</v>
      </c>
      <c r="Q18" s="182">
        <v>0</v>
      </c>
      <c r="R18" s="182">
        <v>0</v>
      </c>
      <c r="S18" s="210" t="s">
        <v>54</v>
      </c>
      <c r="T18" s="179">
        <v>0</v>
      </c>
      <c r="U18" s="121">
        <v>3500</v>
      </c>
      <c r="V18" s="122">
        <f>(U18/31*32)</f>
        <v>3612.90322580645</v>
      </c>
      <c r="W18" s="153"/>
      <c r="X18" s="153"/>
      <c r="Y18" s="153"/>
      <c r="Z18" s="153"/>
      <c r="AA18" s="153"/>
      <c r="AB18" s="153"/>
      <c r="AC18" s="212"/>
      <c r="AD18" s="211">
        <v>0</v>
      </c>
      <c r="AE18" s="153">
        <v>0</v>
      </c>
      <c r="AF18" s="153">
        <f t="shared" si="6"/>
        <v>0</v>
      </c>
      <c r="AG18" s="153">
        <v>0</v>
      </c>
      <c r="AH18" s="153">
        <v>0</v>
      </c>
      <c r="AI18" s="153">
        <v>0</v>
      </c>
      <c r="AJ18" s="153">
        <f t="shared" si="0"/>
        <v>3612.90322580645</v>
      </c>
      <c r="AK18" s="153">
        <v>1</v>
      </c>
      <c r="AL18" s="168">
        <f t="shared" si="2"/>
        <v>112.903225806452</v>
      </c>
      <c r="AM18" s="153">
        <f t="shared" si="3"/>
        <v>0</v>
      </c>
      <c r="AN18" s="153">
        <v>0</v>
      </c>
      <c r="AO18" s="153">
        <v>0</v>
      </c>
      <c r="AP18" s="153">
        <f t="shared" si="4"/>
        <v>112.903225806452</v>
      </c>
      <c r="AQ18" s="153">
        <f t="shared" si="5"/>
        <v>3500</v>
      </c>
      <c r="AR18" s="216"/>
      <c r="AS18" s="218" t="s">
        <v>2447</v>
      </c>
    </row>
    <row r="19" s="49" customFormat="1" ht="28" customHeight="1" spans="1:45">
      <c r="A19" s="58">
        <v>16</v>
      </c>
      <c r="B19" s="194" t="s">
        <v>2448</v>
      </c>
      <c r="C19" s="195" t="s">
        <v>343</v>
      </c>
      <c r="D19" s="196" t="s">
        <v>270</v>
      </c>
      <c r="E19" s="197" t="s">
        <v>228</v>
      </c>
      <c r="F19" s="179">
        <v>6</v>
      </c>
      <c r="G19" s="182">
        <v>0</v>
      </c>
      <c r="H19" s="182">
        <v>0</v>
      </c>
      <c r="I19" s="182">
        <v>0</v>
      </c>
      <c r="J19" s="182">
        <v>0</v>
      </c>
      <c r="K19" s="182">
        <v>0</v>
      </c>
      <c r="L19" s="182">
        <v>0</v>
      </c>
      <c r="M19" s="182">
        <v>0</v>
      </c>
      <c r="N19" s="182">
        <v>0</v>
      </c>
      <c r="O19" s="179" t="s">
        <v>2449</v>
      </c>
      <c r="P19" s="196"/>
      <c r="Q19" s="196"/>
      <c r="R19" s="196"/>
      <c r="S19" s="196"/>
      <c r="T19" s="179">
        <v>200</v>
      </c>
      <c r="U19" s="147">
        <v>8000</v>
      </c>
      <c r="V19" s="148">
        <f>(U19/31*6)</f>
        <v>1548.38709677419</v>
      </c>
      <c r="W19" s="159"/>
      <c r="X19" s="159"/>
      <c r="Y19" s="159"/>
      <c r="Z19" s="159"/>
      <c r="AA19" s="159"/>
      <c r="AB19" s="159"/>
      <c r="AC19" s="212"/>
      <c r="AD19" s="213">
        <v>200</v>
      </c>
      <c r="AE19" s="148">
        <v>0</v>
      </c>
      <c r="AF19" s="148">
        <v>0</v>
      </c>
      <c r="AG19" s="148">
        <v>0</v>
      </c>
      <c r="AH19" s="148">
        <v>0</v>
      </c>
      <c r="AI19" s="148">
        <v>0</v>
      </c>
      <c r="AJ19" s="153">
        <f t="shared" si="0"/>
        <v>1748.38709677419</v>
      </c>
      <c r="AK19" s="153">
        <f>H19</f>
        <v>0</v>
      </c>
      <c r="AL19" s="168">
        <f t="shared" si="2"/>
        <v>0</v>
      </c>
      <c r="AM19" s="153">
        <f t="shared" si="3"/>
        <v>0</v>
      </c>
      <c r="AN19" s="153">
        <v>0</v>
      </c>
      <c r="AO19" s="148">
        <v>0</v>
      </c>
      <c r="AP19" s="153">
        <f t="shared" si="4"/>
        <v>0</v>
      </c>
      <c r="AQ19" s="153">
        <f t="shared" si="5"/>
        <v>1748.38709677419</v>
      </c>
      <c r="AR19" s="159"/>
      <c r="AS19" s="214" t="s">
        <v>72</v>
      </c>
    </row>
    <row r="20" s="49" customFormat="1" ht="28" customHeight="1" spans="1:45">
      <c r="A20" s="198"/>
      <c r="B20" s="194" t="s">
        <v>37</v>
      </c>
      <c r="C20" s="199"/>
      <c r="D20" s="199"/>
      <c r="E20" s="200"/>
      <c r="F20" s="199"/>
      <c r="G20" s="199"/>
      <c r="H20" s="199"/>
      <c r="I20" s="199"/>
      <c r="J20" s="199"/>
      <c r="K20" s="199"/>
      <c r="L20" s="199"/>
      <c r="M20" s="199"/>
      <c r="N20" s="199"/>
      <c r="O20" s="199"/>
      <c r="P20" s="199"/>
      <c r="Q20" s="198"/>
      <c r="R20" s="199"/>
      <c r="S20" s="199"/>
      <c r="T20" s="159"/>
      <c r="U20" s="147">
        <f>SUM(U4:U19)</f>
        <v>66300</v>
      </c>
      <c r="V20" s="147">
        <f t="shared" ref="V20:AQ20" si="7">SUM(V4:V19)</f>
        <v>39064.5161290323</v>
      </c>
      <c r="W20" s="147">
        <f t="shared" si="7"/>
        <v>5100</v>
      </c>
      <c r="X20" s="147">
        <f t="shared" si="7"/>
        <v>3800</v>
      </c>
      <c r="Y20" s="147">
        <f t="shared" si="7"/>
        <v>3100</v>
      </c>
      <c r="Z20" s="147">
        <f t="shared" si="7"/>
        <v>2600</v>
      </c>
      <c r="AA20" s="147">
        <f t="shared" si="7"/>
        <v>2800</v>
      </c>
      <c r="AB20" s="147">
        <f t="shared" si="7"/>
        <v>4900</v>
      </c>
      <c r="AC20" s="147">
        <f t="shared" si="7"/>
        <v>0</v>
      </c>
      <c r="AD20" s="147">
        <f t="shared" si="7"/>
        <v>2600</v>
      </c>
      <c r="AE20" s="147">
        <f t="shared" si="7"/>
        <v>0</v>
      </c>
      <c r="AF20" s="147">
        <f t="shared" si="7"/>
        <v>0</v>
      </c>
      <c r="AG20" s="147">
        <f t="shared" si="7"/>
        <v>0</v>
      </c>
      <c r="AH20" s="147">
        <f t="shared" si="7"/>
        <v>0</v>
      </c>
      <c r="AI20" s="147">
        <f t="shared" si="7"/>
        <v>0</v>
      </c>
      <c r="AJ20" s="147">
        <f t="shared" si="7"/>
        <v>63964.5161290322</v>
      </c>
      <c r="AK20" s="147">
        <f t="shared" si="7"/>
        <v>4</v>
      </c>
      <c r="AL20" s="147">
        <f t="shared" si="7"/>
        <v>483.870967741936</v>
      </c>
      <c r="AM20" s="147">
        <f t="shared" si="7"/>
        <v>0</v>
      </c>
      <c r="AN20" s="147">
        <f t="shared" si="7"/>
        <v>240</v>
      </c>
      <c r="AO20" s="147">
        <f t="shared" si="7"/>
        <v>0</v>
      </c>
      <c r="AP20" s="147">
        <f t="shared" si="7"/>
        <v>723.870967741936</v>
      </c>
      <c r="AQ20" s="147">
        <f t="shared" si="7"/>
        <v>63240.6451612903</v>
      </c>
      <c r="AR20" s="159"/>
      <c r="AS20" s="220"/>
    </row>
  </sheetData>
  <mergeCells count="45">
    <mergeCell ref="U1:AS1"/>
    <mergeCell ref="A2:A3"/>
    <mergeCell ref="B2:B3"/>
    <mergeCell ref="C2:C3"/>
    <mergeCell ref="D2:D3"/>
    <mergeCell ref="E2:E3"/>
    <mergeCell ref="F2:F3"/>
    <mergeCell ref="G2:G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  <mergeCell ref="AH2:AH3"/>
    <mergeCell ref="AI2:AI3"/>
    <mergeCell ref="AJ2:AJ3"/>
    <mergeCell ref="AK2:AK3"/>
    <mergeCell ref="AL2:AL3"/>
    <mergeCell ref="AM2:AM3"/>
    <mergeCell ref="AN2:AN3"/>
    <mergeCell ref="AO2:AO3"/>
    <mergeCell ref="AP2:AP3"/>
    <mergeCell ref="AQ2:AQ3"/>
    <mergeCell ref="AR2:AR3"/>
    <mergeCell ref="AS2:AS3"/>
  </mergeCells>
  <pageMargins left="0.751388888888889" right="0.751388888888889" top="0.118055555555556" bottom="0.550694444444444" header="0.5" footer="0.5"/>
  <pageSetup paperSize="9" scale="60" fitToHeight="0" orientation="landscape" horizontalDpi="600"/>
  <headerFooter>
    <oddFooter>&amp;L审批：&amp;C审核：&amp;R制表：陶刘燕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Y64"/>
  <sheetViews>
    <sheetView zoomScale="120" zoomScaleNormal="120" workbookViewId="0">
      <pane xSplit="1" ySplit="3" topLeftCell="B10" activePane="bottomRight" state="frozen"/>
      <selection/>
      <selection pane="topRight"/>
      <selection pane="bottomLeft"/>
      <selection pane="bottomRight" activeCell="A51" sqref="$A51:$XFD51"/>
    </sheetView>
  </sheetViews>
  <sheetFormatPr defaultColWidth="9" defaultRowHeight="12"/>
  <cols>
    <col min="1" max="1" width="4.75" style="48" customWidth="1"/>
    <col min="2" max="2" width="15" style="52" customWidth="1"/>
    <col min="3" max="3" width="10.275" style="48" customWidth="1"/>
    <col min="4" max="4" width="18.25" style="48" customWidth="1"/>
    <col min="5" max="5" width="6.75" style="53" customWidth="1"/>
    <col min="6" max="14" width="5.5" style="48" customWidth="1"/>
    <col min="15" max="15" width="5.38333333333333" style="48" customWidth="1"/>
    <col min="16" max="16" width="5.5" style="48" customWidth="1"/>
    <col min="17" max="17" width="33.75" style="48" customWidth="1"/>
    <col min="18" max="19" width="6.25" style="48" customWidth="1"/>
    <col min="20" max="20" width="11.25" style="53" customWidth="1"/>
    <col min="21" max="21" width="19.25" style="53" customWidth="1"/>
    <col min="22" max="22" width="11.25" style="53" customWidth="1"/>
    <col min="23" max="23" width="11.25" style="48" customWidth="1"/>
    <col min="24" max="24" width="7.5" style="48" customWidth="1"/>
    <col min="25" max="29" width="6.25" style="48" customWidth="1"/>
    <col min="30" max="31" width="7.38333333333333" style="48" customWidth="1"/>
    <col min="32" max="32" width="6.25" style="48" customWidth="1"/>
    <col min="33" max="33" width="7.625" style="48" customWidth="1"/>
    <col min="34" max="39" width="6.25" style="48" customWidth="1"/>
    <col min="40" max="40" width="16.125" style="48" customWidth="1"/>
    <col min="41" max="41" width="6.38333333333333" style="54" customWidth="1"/>
    <col min="42" max="42" width="16.25" style="55" customWidth="1"/>
    <col min="43" max="43" width="6.38333333333333" style="48" customWidth="1"/>
    <col min="44" max="45" width="6.63333333333333" style="48" customWidth="1"/>
    <col min="46" max="46" width="8.475" style="48" customWidth="1"/>
    <col min="47" max="48" width="9" style="48" customWidth="1"/>
    <col min="49" max="49" width="29.5" style="48" customWidth="1"/>
    <col min="50" max="50" width="26.25" style="48" customWidth="1"/>
    <col min="51" max="16384" width="9" style="48"/>
  </cols>
  <sheetData>
    <row r="1" s="48" customFormat="1" ht="45" customHeight="1" spans="1:49">
      <c r="A1" s="56"/>
      <c r="B1" s="52"/>
      <c r="C1" s="56"/>
      <c r="D1" s="56"/>
      <c r="E1" s="57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112"/>
      <c r="U1" s="112"/>
      <c r="V1" s="112"/>
      <c r="W1" s="113" t="s">
        <v>2450</v>
      </c>
      <c r="X1" s="113"/>
      <c r="Y1" s="113"/>
      <c r="Z1" s="113"/>
      <c r="AA1" s="113"/>
      <c r="AB1" s="113"/>
      <c r="AC1" s="113"/>
      <c r="AD1" s="113"/>
      <c r="AE1" s="113"/>
      <c r="AF1" s="113"/>
      <c r="AG1" s="113"/>
      <c r="AH1" s="113"/>
      <c r="AI1" s="113"/>
      <c r="AJ1" s="113"/>
      <c r="AK1" s="113"/>
      <c r="AL1" s="113"/>
      <c r="AM1" s="113"/>
      <c r="AN1" s="113"/>
      <c r="AO1" s="161"/>
      <c r="AP1" s="162"/>
      <c r="AQ1" s="113"/>
      <c r="AR1" s="113"/>
      <c r="AS1" s="113"/>
      <c r="AT1" s="113"/>
      <c r="AU1" s="113"/>
      <c r="AV1" s="113"/>
      <c r="AW1" s="174"/>
    </row>
    <row r="2" s="48" customFormat="1" ht="28" customHeight="1" spans="1:49">
      <c r="A2" s="58" t="s">
        <v>0</v>
      </c>
      <c r="B2" s="59" t="s">
        <v>1</v>
      </c>
      <c r="C2" s="60" t="s">
        <v>272</v>
      </c>
      <c r="D2" s="60" t="s">
        <v>3</v>
      </c>
      <c r="E2" s="60" t="s">
        <v>273</v>
      </c>
      <c r="F2" s="61" t="s">
        <v>385</v>
      </c>
      <c r="G2" s="61" t="s">
        <v>40</v>
      </c>
      <c r="H2" s="61" t="s">
        <v>688</v>
      </c>
      <c r="I2" s="61" t="s">
        <v>7</v>
      </c>
      <c r="J2" s="61"/>
      <c r="K2" s="61" t="s">
        <v>274</v>
      </c>
      <c r="L2" s="61" t="s">
        <v>690</v>
      </c>
      <c r="M2" s="61" t="s">
        <v>691</v>
      </c>
      <c r="N2" s="61" t="s">
        <v>692</v>
      </c>
      <c r="O2" s="61" t="s">
        <v>693</v>
      </c>
      <c r="P2" s="61" t="s">
        <v>694</v>
      </c>
      <c r="Q2" s="60" t="s">
        <v>14</v>
      </c>
      <c r="R2" s="61" t="s">
        <v>15</v>
      </c>
      <c r="S2" s="61" t="s">
        <v>695</v>
      </c>
      <c r="T2" s="61" t="s">
        <v>17</v>
      </c>
      <c r="U2" s="60" t="s">
        <v>18</v>
      </c>
      <c r="V2" s="114" t="s">
        <v>21</v>
      </c>
      <c r="W2" s="115" t="s">
        <v>22</v>
      </c>
      <c r="X2" s="116" t="s">
        <v>23</v>
      </c>
      <c r="Y2" s="116" t="s">
        <v>24</v>
      </c>
      <c r="Z2" s="116" t="s">
        <v>25</v>
      </c>
      <c r="AA2" s="116" t="s">
        <v>26</v>
      </c>
      <c r="AB2" s="116" t="s">
        <v>27</v>
      </c>
      <c r="AC2" s="116" t="s">
        <v>28</v>
      </c>
      <c r="AD2" s="116" t="s">
        <v>2303</v>
      </c>
      <c r="AE2" s="151" t="s">
        <v>280</v>
      </c>
      <c r="AF2" s="116" t="s">
        <v>30</v>
      </c>
      <c r="AG2" s="151" t="s">
        <v>21</v>
      </c>
      <c r="AH2" s="151" t="s">
        <v>32</v>
      </c>
      <c r="AI2" s="116" t="s">
        <v>278</v>
      </c>
      <c r="AJ2" s="156" t="s">
        <v>33</v>
      </c>
      <c r="AK2" s="156" t="s">
        <v>34</v>
      </c>
      <c r="AL2" s="156" t="s">
        <v>35</v>
      </c>
      <c r="AM2" s="156" t="s">
        <v>36</v>
      </c>
      <c r="AN2" s="116" t="s">
        <v>37</v>
      </c>
      <c r="AO2" s="163" t="s">
        <v>38</v>
      </c>
      <c r="AP2" s="164" t="s">
        <v>39</v>
      </c>
      <c r="AQ2" s="165" t="s">
        <v>40</v>
      </c>
      <c r="AR2" s="166" t="s">
        <v>281</v>
      </c>
      <c r="AS2" s="166" t="s">
        <v>331</v>
      </c>
      <c r="AT2" s="164" t="s">
        <v>46</v>
      </c>
      <c r="AU2" s="166" t="s">
        <v>47</v>
      </c>
      <c r="AV2" s="116" t="s">
        <v>48</v>
      </c>
      <c r="AW2" s="175" t="s">
        <v>49</v>
      </c>
    </row>
    <row r="3" s="48" customFormat="1" ht="28" customHeight="1" spans="1:49">
      <c r="A3" s="58"/>
      <c r="B3" s="59"/>
      <c r="C3" s="60"/>
      <c r="D3" s="60"/>
      <c r="E3" s="60"/>
      <c r="F3" s="61"/>
      <c r="G3" s="61"/>
      <c r="H3" s="61"/>
      <c r="I3" s="61" t="s">
        <v>327</v>
      </c>
      <c r="J3" s="61" t="s">
        <v>697</v>
      </c>
      <c r="K3" s="61"/>
      <c r="L3" s="61"/>
      <c r="M3" s="61"/>
      <c r="N3" s="61"/>
      <c r="O3" s="61"/>
      <c r="P3" s="61"/>
      <c r="Q3" s="60"/>
      <c r="R3" s="61"/>
      <c r="S3" s="61"/>
      <c r="T3" s="61"/>
      <c r="U3" s="60"/>
      <c r="V3" s="117"/>
      <c r="W3" s="115"/>
      <c r="X3" s="116"/>
      <c r="Y3" s="116"/>
      <c r="Z3" s="116"/>
      <c r="AA3" s="116"/>
      <c r="AB3" s="116"/>
      <c r="AC3" s="116"/>
      <c r="AD3" s="116"/>
      <c r="AE3" s="152"/>
      <c r="AF3" s="116"/>
      <c r="AG3" s="152"/>
      <c r="AH3" s="152"/>
      <c r="AI3" s="116"/>
      <c r="AJ3" s="157"/>
      <c r="AK3" s="157"/>
      <c r="AL3" s="157"/>
      <c r="AM3" s="157"/>
      <c r="AN3" s="116"/>
      <c r="AO3" s="163"/>
      <c r="AP3" s="164"/>
      <c r="AQ3" s="167"/>
      <c r="AR3" s="166"/>
      <c r="AS3" s="166"/>
      <c r="AT3" s="164"/>
      <c r="AU3" s="166"/>
      <c r="AV3" s="116"/>
      <c r="AW3" s="175"/>
    </row>
    <row r="4" s="49" customFormat="1" ht="35" customHeight="1" spans="1:51">
      <c r="A4" s="62">
        <f t="shared" ref="A4:A51" si="0">ROW()-3</f>
        <v>1</v>
      </c>
      <c r="B4" s="63" t="s">
        <v>2451</v>
      </c>
      <c r="C4" s="64" t="s">
        <v>2452</v>
      </c>
      <c r="D4" s="65">
        <v>45582</v>
      </c>
      <c r="E4" s="66"/>
      <c r="F4" s="67">
        <v>15</v>
      </c>
      <c r="G4" s="67"/>
      <c r="H4" s="66"/>
      <c r="I4" s="66"/>
      <c r="J4" s="66"/>
      <c r="K4" s="66"/>
      <c r="L4" s="66"/>
      <c r="M4" s="66"/>
      <c r="N4" s="66"/>
      <c r="O4" s="66"/>
      <c r="P4" s="66"/>
      <c r="Q4" s="118" t="s">
        <v>2453</v>
      </c>
      <c r="R4" s="69">
        <v>0</v>
      </c>
      <c r="S4" s="69">
        <v>0</v>
      </c>
      <c r="T4" s="69">
        <v>0</v>
      </c>
      <c r="U4" s="119" t="s">
        <v>2454</v>
      </c>
      <c r="V4" s="120">
        <v>0</v>
      </c>
      <c r="W4" s="121">
        <v>4050</v>
      </c>
      <c r="X4" s="122">
        <v>4050</v>
      </c>
      <c r="Y4" s="153">
        <v>0</v>
      </c>
      <c r="Z4" s="153">
        <v>0</v>
      </c>
      <c r="AA4" s="153">
        <v>0</v>
      </c>
      <c r="AB4" s="153">
        <v>0</v>
      </c>
      <c r="AC4" s="153">
        <v>0</v>
      </c>
      <c r="AD4" s="153">
        <v>0</v>
      </c>
      <c r="AE4" s="153"/>
      <c r="AF4" s="153">
        <v>135</v>
      </c>
      <c r="AG4" s="120">
        <v>0</v>
      </c>
      <c r="AH4" s="153"/>
      <c r="AI4" s="153"/>
      <c r="AJ4" s="153">
        <f t="shared" ref="AJ4:AJ62" si="1">T4</f>
        <v>0</v>
      </c>
      <c r="AK4" s="153">
        <v>0</v>
      </c>
      <c r="AL4" s="153">
        <v>0</v>
      </c>
      <c r="AM4" s="153">
        <v>0</v>
      </c>
      <c r="AN4" s="155">
        <f t="shared" ref="AN4:AN62" si="2">SUM(X4:AM4)</f>
        <v>4185</v>
      </c>
      <c r="AO4" s="153">
        <f t="shared" ref="AO4:AO62" si="3">I4</f>
        <v>0</v>
      </c>
      <c r="AP4" s="168">
        <f t="shared" ref="AP4:AP61" si="4">W4/F4*AO4</f>
        <v>0</v>
      </c>
      <c r="AQ4" s="153">
        <f t="shared" ref="AQ4:AQ62" si="5">(G4*2)</f>
        <v>0</v>
      </c>
      <c r="AR4" s="153">
        <v>0</v>
      </c>
      <c r="AS4" s="169">
        <v>0</v>
      </c>
      <c r="AT4" s="153">
        <f t="shared" ref="AT4:AT62" si="6">SUM(AP4:AS4)</f>
        <v>0</v>
      </c>
      <c r="AU4" s="155">
        <f t="shared" ref="AU4:AU62" si="7">(AN4-AT4)</f>
        <v>4185</v>
      </c>
      <c r="AV4" s="170"/>
      <c r="AW4" s="118" t="s">
        <v>2453</v>
      </c>
      <c r="AX4" s="119" t="s">
        <v>2454</v>
      </c>
      <c r="AY4" s="49">
        <v>270</v>
      </c>
    </row>
    <row r="5" s="49" customFormat="1" ht="23" customHeight="1" spans="1:50">
      <c r="A5" s="62">
        <f t="shared" si="0"/>
        <v>2</v>
      </c>
      <c r="B5" s="63" t="s">
        <v>2455</v>
      </c>
      <c r="C5" s="64" t="s">
        <v>2452</v>
      </c>
      <c r="D5" s="65">
        <v>45582</v>
      </c>
      <c r="E5" s="66"/>
      <c r="F5" s="68">
        <v>15</v>
      </c>
      <c r="G5" s="67"/>
      <c r="H5" s="66"/>
      <c r="I5" s="66"/>
      <c r="J5" s="66"/>
      <c r="K5" s="66"/>
      <c r="L5" s="66"/>
      <c r="M5" s="66"/>
      <c r="N5" s="66"/>
      <c r="O5" s="66"/>
      <c r="P5" s="66"/>
      <c r="Q5" s="118" t="s">
        <v>2453</v>
      </c>
      <c r="R5" s="69">
        <v>0</v>
      </c>
      <c r="S5" s="69">
        <v>0</v>
      </c>
      <c r="T5" s="69">
        <v>0</v>
      </c>
      <c r="U5" s="119" t="s">
        <v>2454</v>
      </c>
      <c r="V5" s="120">
        <v>0</v>
      </c>
      <c r="W5" s="121">
        <v>4050</v>
      </c>
      <c r="X5" s="122">
        <v>4050</v>
      </c>
      <c r="Y5" s="153">
        <v>0</v>
      </c>
      <c r="Z5" s="153">
        <v>0</v>
      </c>
      <c r="AA5" s="153">
        <v>0</v>
      </c>
      <c r="AB5" s="153">
        <v>0</v>
      </c>
      <c r="AC5" s="153">
        <v>0</v>
      </c>
      <c r="AD5" s="49">
        <v>0</v>
      </c>
      <c r="AE5" s="153"/>
      <c r="AF5" s="154">
        <v>135</v>
      </c>
      <c r="AG5" s="120">
        <v>0</v>
      </c>
      <c r="AH5" s="153"/>
      <c r="AI5" s="153"/>
      <c r="AJ5" s="153">
        <f t="shared" si="1"/>
        <v>0</v>
      </c>
      <c r="AK5" s="153">
        <v>0</v>
      </c>
      <c r="AL5" s="153">
        <v>0</v>
      </c>
      <c r="AM5" s="153">
        <v>0</v>
      </c>
      <c r="AN5" s="155">
        <f t="shared" si="2"/>
        <v>4185</v>
      </c>
      <c r="AO5" s="153">
        <f t="shared" si="3"/>
        <v>0</v>
      </c>
      <c r="AP5" s="168">
        <f t="shared" si="4"/>
        <v>0</v>
      </c>
      <c r="AQ5" s="153">
        <f t="shared" si="5"/>
        <v>0</v>
      </c>
      <c r="AR5" s="153">
        <v>0</v>
      </c>
      <c r="AS5" s="153">
        <v>0</v>
      </c>
      <c r="AT5" s="153">
        <f t="shared" si="6"/>
        <v>0</v>
      </c>
      <c r="AU5" s="155">
        <f t="shared" si="7"/>
        <v>4185</v>
      </c>
      <c r="AV5" s="170"/>
      <c r="AW5" s="118" t="s">
        <v>2453</v>
      </c>
      <c r="AX5" s="119" t="s">
        <v>2454</v>
      </c>
    </row>
    <row r="6" s="49" customFormat="1" ht="23" customHeight="1" spans="1:51">
      <c r="A6" s="62">
        <f t="shared" si="0"/>
        <v>3</v>
      </c>
      <c r="B6" s="63" t="s">
        <v>2456</v>
      </c>
      <c r="C6" s="64" t="s">
        <v>2452</v>
      </c>
      <c r="D6" s="65">
        <v>45597</v>
      </c>
      <c r="E6" s="69"/>
      <c r="F6" s="70">
        <v>31</v>
      </c>
      <c r="G6" s="69"/>
      <c r="H6" s="69"/>
      <c r="I6" s="69"/>
      <c r="J6" s="69"/>
      <c r="K6" s="69"/>
      <c r="L6" s="69"/>
      <c r="M6" s="69"/>
      <c r="N6" s="69"/>
      <c r="O6" s="69"/>
      <c r="P6" s="69"/>
      <c r="Q6" s="118" t="s">
        <v>2457</v>
      </c>
      <c r="R6" s="69">
        <v>0</v>
      </c>
      <c r="S6" s="69">
        <v>0</v>
      </c>
      <c r="T6" s="69">
        <v>0</v>
      </c>
      <c r="U6" s="119" t="s">
        <v>2458</v>
      </c>
      <c r="V6" s="120">
        <v>0</v>
      </c>
      <c r="W6" s="121">
        <v>3000</v>
      </c>
      <c r="X6" s="122">
        <v>3600</v>
      </c>
      <c r="Y6" s="153">
        <v>0</v>
      </c>
      <c r="Z6" s="153">
        <v>0</v>
      </c>
      <c r="AA6" s="153">
        <v>0</v>
      </c>
      <c r="AB6" s="153">
        <v>0</v>
      </c>
      <c r="AC6" s="153">
        <v>0</v>
      </c>
      <c r="AD6" s="153">
        <v>0</v>
      </c>
      <c r="AE6" s="153"/>
      <c r="AF6" s="154"/>
      <c r="AG6" s="120">
        <v>0</v>
      </c>
      <c r="AH6" s="153"/>
      <c r="AI6" s="153"/>
      <c r="AJ6" s="153">
        <f t="shared" si="1"/>
        <v>0</v>
      </c>
      <c r="AK6" s="153">
        <v>0</v>
      </c>
      <c r="AL6" s="153">
        <v>0</v>
      </c>
      <c r="AM6" s="153">
        <v>0</v>
      </c>
      <c r="AN6" s="153">
        <f t="shared" si="2"/>
        <v>3600</v>
      </c>
      <c r="AO6" s="153">
        <f t="shared" si="3"/>
        <v>0</v>
      </c>
      <c r="AP6" s="168">
        <f t="shared" si="4"/>
        <v>0</v>
      </c>
      <c r="AQ6" s="153">
        <f t="shared" si="5"/>
        <v>0</v>
      </c>
      <c r="AR6" s="153">
        <v>0</v>
      </c>
      <c r="AS6" s="153">
        <v>0</v>
      </c>
      <c r="AT6" s="153">
        <f t="shared" si="6"/>
        <v>0</v>
      </c>
      <c r="AU6" s="155">
        <f t="shared" si="7"/>
        <v>3600</v>
      </c>
      <c r="AV6" s="170"/>
      <c r="AW6" s="118" t="s">
        <v>2457</v>
      </c>
      <c r="AX6" s="119" t="s">
        <v>2458</v>
      </c>
      <c r="AY6" s="49">
        <v>3600</v>
      </c>
    </row>
    <row r="7" s="49" customFormat="1" ht="41" customHeight="1" spans="1:49">
      <c r="A7" s="62">
        <f t="shared" si="0"/>
        <v>4</v>
      </c>
      <c r="B7" s="71" t="s">
        <v>2459</v>
      </c>
      <c r="C7" s="72" t="s">
        <v>702</v>
      </c>
      <c r="D7" s="65">
        <v>45621</v>
      </c>
      <c r="E7" s="73" t="s">
        <v>228</v>
      </c>
      <c r="F7" s="70">
        <v>31</v>
      </c>
      <c r="G7" s="69">
        <v>0</v>
      </c>
      <c r="H7" s="69">
        <v>0</v>
      </c>
      <c r="I7" s="69">
        <v>0</v>
      </c>
      <c r="J7" s="69">
        <v>0</v>
      </c>
      <c r="K7" s="69">
        <v>0</v>
      </c>
      <c r="L7" s="69">
        <v>0</v>
      </c>
      <c r="M7" s="69">
        <v>0</v>
      </c>
      <c r="N7" s="69">
        <v>2</v>
      </c>
      <c r="O7" s="69">
        <v>0</v>
      </c>
      <c r="P7" s="69">
        <v>0</v>
      </c>
      <c r="Q7" s="118" t="s">
        <v>2460</v>
      </c>
      <c r="R7" s="69">
        <v>0</v>
      </c>
      <c r="S7" s="69">
        <v>0</v>
      </c>
      <c r="T7" s="69">
        <v>0</v>
      </c>
      <c r="U7" s="123" t="s">
        <v>1362</v>
      </c>
      <c r="V7" s="120">
        <v>200</v>
      </c>
      <c r="W7" s="121">
        <v>5600</v>
      </c>
      <c r="X7" s="122">
        <v>2000</v>
      </c>
      <c r="Y7" s="153">
        <v>800</v>
      </c>
      <c r="Z7" s="153">
        <v>800</v>
      </c>
      <c r="AA7" s="153">
        <v>600</v>
      </c>
      <c r="AB7" s="153">
        <v>500</v>
      </c>
      <c r="AC7" s="153">
        <v>500</v>
      </c>
      <c r="AD7" s="153">
        <v>400</v>
      </c>
      <c r="AE7" s="153"/>
      <c r="AF7" s="154"/>
      <c r="AG7" s="120">
        <v>200</v>
      </c>
      <c r="AH7" s="153"/>
      <c r="AI7" s="153"/>
      <c r="AJ7" s="153">
        <f t="shared" si="1"/>
        <v>0</v>
      </c>
      <c r="AK7" s="153">
        <v>0</v>
      </c>
      <c r="AL7" s="153">
        <v>300</v>
      </c>
      <c r="AM7" s="153">
        <v>100</v>
      </c>
      <c r="AN7" s="153">
        <f t="shared" si="2"/>
        <v>6200</v>
      </c>
      <c r="AO7" s="153">
        <f t="shared" si="3"/>
        <v>0</v>
      </c>
      <c r="AP7" s="168">
        <f t="shared" si="4"/>
        <v>0</v>
      </c>
      <c r="AQ7" s="153">
        <f t="shared" si="5"/>
        <v>0</v>
      </c>
      <c r="AR7" s="153">
        <v>549.9</v>
      </c>
      <c r="AS7" s="153">
        <v>0</v>
      </c>
      <c r="AT7" s="153">
        <f t="shared" si="6"/>
        <v>549.9</v>
      </c>
      <c r="AU7" s="153">
        <f t="shared" si="7"/>
        <v>5650.1</v>
      </c>
      <c r="AV7" s="170"/>
      <c r="AW7" s="118" t="s">
        <v>2461</v>
      </c>
    </row>
    <row r="8" s="49" customFormat="1" ht="40" customHeight="1" spans="1:49">
      <c r="A8" s="62">
        <f t="shared" si="0"/>
        <v>5</v>
      </c>
      <c r="B8" s="71" t="s">
        <v>2462</v>
      </c>
      <c r="C8" s="74" t="s">
        <v>2416</v>
      </c>
      <c r="D8" s="65">
        <v>45593</v>
      </c>
      <c r="E8" s="75" t="s">
        <v>53</v>
      </c>
      <c r="F8" s="70">
        <v>31</v>
      </c>
      <c r="G8" s="69">
        <v>0</v>
      </c>
      <c r="H8" s="69">
        <v>0</v>
      </c>
      <c r="I8" s="69">
        <v>0</v>
      </c>
      <c r="J8" s="69">
        <v>0</v>
      </c>
      <c r="K8" s="69">
        <v>0</v>
      </c>
      <c r="L8" s="69">
        <v>0</v>
      </c>
      <c r="M8" s="69">
        <v>0</v>
      </c>
      <c r="N8" s="69">
        <v>0</v>
      </c>
      <c r="O8" s="69">
        <v>0</v>
      </c>
      <c r="P8" s="69">
        <v>0</v>
      </c>
      <c r="Q8" s="124" t="s">
        <v>54</v>
      </c>
      <c r="R8" s="69">
        <v>0</v>
      </c>
      <c r="S8" s="69">
        <v>0</v>
      </c>
      <c r="T8" s="69">
        <v>0</v>
      </c>
      <c r="U8" s="125"/>
      <c r="V8" s="120">
        <v>200</v>
      </c>
      <c r="W8" s="121">
        <v>4000</v>
      </c>
      <c r="X8" s="122">
        <v>2000</v>
      </c>
      <c r="Y8" s="153">
        <v>700</v>
      </c>
      <c r="Z8" s="153">
        <v>400</v>
      </c>
      <c r="AA8" s="153">
        <v>200</v>
      </c>
      <c r="AB8" s="153">
        <v>200</v>
      </c>
      <c r="AC8" s="153">
        <v>300</v>
      </c>
      <c r="AD8" s="153">
        <v>200</v>
      </c>
      <c r="AE8" s="153"/>
      <c r="AF8" s="154"/>
      <c r="AG8" s="120">
        <v>200</v>
      </c>
      <c r="AH8" s="153"/>
      <c r="AI8" s="153"/>
      <c r="AJ8" s="153">
        <f t="shared" si="1"/>
        <v>0</v>
      </c>
      <c r="AK8" s="153">
        <v>0</v>
      </c>
      <c r="AL8" s="153">
        <v>100</v>
      </c>
      <c r="AM8" s="153">
        <v>0</v>
      </c>
      <c r="AN8" s="153">
        <f t="shared" si="2"/>
        <v>4300</v>
      </c>
      <c r="AO8" s="153">
        <f t="shared" si="3"/>
        <v>0</v>
      </c>
      <c r="AP8" s="168">
        <f t="shared" si="4"/>
        <v>0</v>
      </c>
      <c r="AQ8" s="153">
        <f t="shared" si="5"/>
        <v>0</v>
      </c>
      <c r="AR8" s="153">
        <v>550</v>
      </c>
      <c r="AS8" s="169">
        <v>0</v>
      </c>
      <c r="AT8" s="153">
        <f t="shared" si="6"/>
        <v>550</v>
      </c>
      <c r="AU8" s="153">
        <f t="shared" si="7"/>
        <v>3750</v>
      </c>
      <c r="AV8" s="170"/>
      <c r="AW8" s="118" t="s">
        <v>2463</v>
      </c>
    </row>
    <row r="9" s="49" customFormat="1" ht="37" customHeight="1" spans="1:49">
      <c r="A9" s="62">
        <f t="shared" si="0"/>
        <v>6</v>
      </c>
      <c r="B9" s="76" t="s">
        <v>2464</v>
      </c>
      <c r="C9" s="77" t="s">
        <v>2416</v>
      </c>
      <c r="D9" s="78">
        <v>45607</v>
      </c>
      <c r="E9" s="79" t="s">
        <v>202</v>
      </c>
      <c r="F9" s="80">
        <v>15</v>
      </c>
      <c r="G9" s="77">
        <v>0</v>
      </c>
      <c r="H9" s="77">
        <v>0</v>
      </c>
      <c r="I9" s="77">
        <v>0</v>
      </c>
      <c r="J9" s="77">
        <v>0</v>
      </c>
      <c r="K9" s="77">
        <v>0</v>
      </c>
      <c r="L9" s="77">
        <v>0</v>
      </c>
      <c r="M9" s="77">
        <v>0</v>
      </c>
      <c r="N9" s="77">
        <v>0</v>
      </c>
      <c r="O9" s="77">
        <v>0</v>
      </c>
      <c r="P9" s="77">
        <v>0</v>
      </c>
      <c r="Q9" s="126" t="s">
        <v>2465</v>
      </c>
      <c r="R9" s="69">
        <v>0</v>
      </c>
      <c r="S9" s="69">
        <v>0</v>
      </c>
      <c r="T9" s="69">
        <v>0</v>
      </c>
      <c r="U9" s="127"/>
      <c r="V9" s="128">
        <v>0</v>
      </c>
      <c r="W9" s="121">
        <v>3500</v>
      </c>
      <c r="X9" s="122">
        <f>W9/31*F9</f>
        <v>1693.54838709677</v>
      </c>
      <c r="Y9" s="153"/>
      <c r="Z9" s="153"/>
      <c r="AA9" s="153"/>
      <c r="AB9" s="153"/>
      <c r="AC9" s="153"/>
      <c r="AD9" s="153"/>
      <c r="AE9" s="153"/>
      <c r="AF9" s="154"/>
      <c r="AG9" s="128">
        <v>0</v>
      </c>
      <c r="AH9" s="153"/>
      <c r="AI9" s="153"/>
      <c r="AJ9" s="153">
        <f t="shared" si="1"/>
        <v>0</v>
      </c>
      <c r="AK9" s="153">
        <v>0</v>
      </c>
      <c r="AL9" s="153">
        <v>0</v>
      </c>
      <c r="AM9" s="153">
        <v>0</v>
      </c>
      <c r="AN9" s="153">
        <f t="shared" si="2"/>
        <v>1693.54838709677</v>
      </c>
      <c r="AO9" s="153">
        <f t="shared" si="3"/>
        <v>0</v>
      </c>
      <c r="AP9" s="168">
        <f t="shared" si="4"/>
        <v>0</v>
      </c>
      <c r="AQ9" s="153">
        <f t="shared" si="5"/>
        <v>0</v>
      </c>
      <c r="AR9" s="153">
        <v>0</v>
      </c>
      <c r="AS9" s="153">
        <v>0</v>
      </c>
      <c r="AT9" s="153">
        <f t="shared" si="6"/>
        <v>0</v>
      </c>
      <c r="AU9" s="153">
        <f t="shared" si="7"/>
        <v>1693.54838709677</v>
      </c>
      <c r="AV9" s="170"/>
      <c r="AW9" s="126" t="s">
        <v>2465</v>
      </c>
    </row>
    <row r="10" s="49" customFormat="1" ht="48" customHeight="1" spans="1:49">
      <c r="A10" s="62">
        <f t="shared" si="0"/>
        <v>7</v>
      </c>
      <c r="B10" s="81" t="s">
        <v>2466</v>
      </c>
      <c r="C10" s="82" t="s">
        <v>425</v>
      </c>
      <c r="D10" s="65">
        <v>45581</v>
      </c>
      <c r="E10" s="79" t="s">
        <v>202</v>
      </c>
      <c r="F10" s="70">
        <v>31</v>
      </c>
      <c r="G10" s="83">
        <v>0</v>
      </c>
      <c r="H10" s="83">
        <v>0</v>
      </c>
      <c r="I10" s="83">
        <v>1</v>
      </c>
      <c r="J10" s="83">
        <v>0</v>
      </c>
      <c r="K10" s="83">
        <v>0</v>
      </c>
      <c r="L10" s="83">
        <v>0</v>
      </c>
      <c r="M10" s="83">
        <v>0</v>
      </c>
      <c r="N10" s="83">
        <v>0</v>
      </c>
      <c r="O10" s="83">
        <v>0</v>
      </c>
      <c r="P10" s="83">
        <v>0</v>
      </c>
      <c r="Q10" s="129" t="s">
        <v>2467</v>
      </c>
      <c r="R10" s="69">
        <v>0</v>
      </c>
      <c r="S10" s="69">
        <v>0</v>
      </c>
      <c r="T10" s="69">
        <v>0</v>
      </c>
      <c r="U10" s="130"/>
      <c r="V10" s="128">
        <v>0</v>
      </c>
      <c r="W10" s="121">
        <v>3500</v>
      </c>
      <c r="X10" s="122">
        <v>2000</v>
      </c>
      <c r="Y10" s="153">
        <v>600</v>
      </c>
      <c r="Z10" s="153">
        <v>300</v>
      </c>
      <c r="AA10" s="153">
        <v>200</v>
      </c>
      <c r="AB10" s="153">
        <v>200</v>
      </c>
      <c r="AC10" s="153">
        <v>100</v>
      </c>
      <c r="AD10" s="153">
        <v>100</v>
      </c>
      <c r="AE10" s="153"/>
      <c r="AF10" s="154">
        <f>(W10/31*4)</f>
        <v>451.612903225806</v>
      </c>
      <c r="AG10" s="128">
        <v>0</v>
      </c>
      <c r="AH10" s="153"/>
      <c r="AI10" s="153"/>
      <c r="AJ10" s="153">
        <f t="shared" si="1"/>
        <v>0</v>
      </c>
      <c r="AK10" s="153">
        <v>0</v>
      </c>
      <c r="AL10" s="153">
        <v>0</v>
      </c>
      <c r="AM10" s="153">
        <v>0</v>
      </c>
      <c r="AN10" s="153">
        <f t="shared" si="2"/>
        <v>3951.61290322581</v>
      </c>
      <c r="AO10" s="153">
        <f t="shared" si="3"/>
        <v>1</v>
      </c>
      <c r="AP10" s="168">
        <f t="shared" si="4"/>
        <v>112.903225806452</v>
      </c>
      <c r="AQ10" s="153">
        <f t="shared" si="5"/>
        <v>0</v>
      </c>
      <c r="AR10" s="153">
        <v>0</v>
      </c>
      <c r="AS10" s="153">
        <v>0</v>
      </c>
      <c r="AT10" s="153">
        <f t="shared" si="6"/>
        <v>112.903225806452</v>
      </c>
      <c r="AU10" s="153">
        <f t="shared" si="7"/>
        <v>3838.70967741935</v>
      </c>
      <c r="AV10" s="170"/>
      <c r="AW10" s="129" t="s">
        <v>2467</v>
      </c>
    </row>
    <row r="11" s="49" customFormat="1" ht="23" customHeight="1" spans="1:49">
      <c r="A11" s="62">
        <f t="shared" si="0"/>
        <v>8</v>
      </c>
      <c r="B11" s="81" t="s">
        <v>2468</v>
      </c>
      <c r="C11" s="84" t="s">
        <v>425</v>
      </c>
      <c r="D11" s="85">
        <v>45583</v>
      </c>
      <c r="E11" s="86" t="s">
        <v>202</v>
      </c>
      <c r="F11" s="70">
        <v>31</v>
      </c>
      <c r="G11" s="69">
        <v>0</v>
      </c>
      <c r="H11" s="69">
        <v>0</v>
      </c>
      <c r="I11" s="69">
        <v>31</v>
      </c>
      <c r="J11" s="69">
        <v>0</v>
      </c>
      <c r="K11" s="69">
        <v>0</v>
      </c>
      <c r="L11" s="69">
        <v>0</v>
      </c>
      <c r="M11" s="69">
        <v>0</v>
      </c>
      <c r="N11" s="69">
        <v>0</v>
      </c>
      <c r="O11" s="69">
        <v>0</v>
      </c>
      <c r="P11" s="69">
        <v>0</v>
      </c>
      <c r="Q11" s="131" t="s">
        <v>2367</v>
      </c>
      <c r="R11" s="132">
        <v>0</v>
      </c>
      <c r="S11" s="69">
        <v>0</v>
      </c>
      <c r="T11" s="69">
        <v>0</v>
      </c>
      <c r="U11" s="133">
        <v>0</v>
      </c>
      <c r="V11" s="128">
        <v>0</v>
      </c>
      <c r="W11" s="121">
        <v>3500</v>
      </c>
      <c r="X11" s="122">
        <v>3500</v>
      </c>
      <c r="Y11" s="153"/>
      <c r="Z11" s="153"/>
      <c r="AA11" s="153"/>
      <c r="AB11" s="153"/>
      <c r="AC11" s="153"/>
      <c r="AD11" s="153"/>
      <c r="AE11" s="153"/>
      <c r="AF11" s="154"/>
      <c r="AG11" s="128">
        <v>0</v>
      </c>
      <c r="AH11" s="153"/>
      <c r="AI11" s="153"/>
      <c r="AJ11" s="153">
        <f t="shared" si="1"/>
        <v>0</v>
      </c>
      <c r="AK11" s="153">
        <v>0</v>
      </c>
      <c r="AL11" s="153">
        <v>0</v>
      </c>
      <c r="AM11" s="153">
        <v>0</v>
      </c>
      <c r="AN11" s="153">
        <f t="shared" si="2"/>
        <v>3500</v>
      </c>
      <c r="AO11" s="153">
        <f t="shared" si="3"/>
        <v>31</v>
      </c>
      <c r="AP11" s="168">
        <f t="shared" si="4"/>
        <v>3500</v>
      </c>
      <c r="AQ11" s="153">
        <f t="shared" si="5"/>
        <v>0</v>
      </c>
      <c r="AR11" s="153">
        <v>0</v>
      </c>
      <c r="AS11" s="153">
        <v>0</v>
      </c>
      <c r="AT11" s="153">
        <f t="shared" si="6"/>
        <v>3500</v>
      </c>
      <c r="AU11" s="153">
        <f t="shared" si="7"/>
        <v>0</v>
      </c>
      <c r="AV11" s="170"/>
      <c r="AW11" s="131" t="s">
        <v>2367</v>
      </c>
    </row>
    <row r="12" s="49" customFormat="1" ht="49" customHeight="1" spans="1:49">
      <c r="A12" s="62">
        <f t="shared" si="0"/>
        <v>9</v>
      </c>
      <c r="B12" s="71" t="s">
        <v>2469</v>
      </c>
      <c r="C12" s="84" t="s">
        <v>425</v>
      </c>
      <c r="D12" s="65">
        <v>45581</v>
      </c>
      <c r="E12" s="75" t="s">
        <v>53</v>
      </c>
      <c r="F12" s="70">
        <v>31</v>
      </c>
      <c r="G12" s="69">
        <v>0</v>
      </c>
      <c r="H12" s="69">
        <v>0</v>
      </c>
      <c r="I12" s="69">
        <v>0</v>
      </c>
      <c r="J12" s="69">
        <v>0</v>
      </c>
      <c r="K12" s="69">
        <v>0</v>
      </c>
      <c r="L12" s="69">
        <v>0</v>
      </c>
      <c r="M12" s="69">
        <v>0</v>
      </c>
      <c r="N12" s="69">
        <v>0</v>
      </c>
      <c r="O12" s="69">
        <v>0</v>
      </c>
      <c r="P12" s="69">
        <v>0</v>
      </c>
      <c r="Q12" s="132" t="s">
        <v>2470</v>
      </c>
      <c r="R12" s="69">
        <v>10</v>
      </c>
      <c r="S12" s="69">
        <v>11.6</v>
      </c>
      <c r="T12" s="69">
        <f t="shared" ref="T12:T62" si="8">(R12*S12)</f>
        <v>116</v>
      </c>
      <c r="U12" s="134"/>
      <c r="V12" s="120">
        <v>200</v>
      </c>
      <c r="W12" s="121">
        <v>3500</v>
      </c>
      <c r="X12" s="122">
        <v>2000</v>
      </c>
      <c r="Y12" s="153">
        <v>600</v>
      </c>
      <c r="Z12" s="153">
        <v>300</v>
      </c>
      <c r="AA12" s="153">
        <v>200</v>
      </c>
      <c r="AB12" s="153">
        <v>200</v>
      </c>
      <c r="AC12" s="153">
        <v>100</v>
      </c>
      <c r="AD12" s="153">
        <v>100</v>
      </c>
      <c r="AE12" s="153"/>
      <c r="AF12" s="154"/>
      <c r="AG12" s="120">
        <v>200</v>
      </c>
      <c r="AH12" s="153"/>
      <c r="AI12" s="153"/>
      <c r="AJ12" s="153">
        <f t="shared" si="1"/>
        <v>116</v>
      </c>
      <c r="AK12" s="153">
        <v>0</v>
      </c>
      <c r="AL12" s="153">
        <v>0</v>
      </c>
      <c r="AM12" s="153">
        <v>0</v>
      </c>
      <c r="AN12" s="153">
        <f t="shared" si="2"/>
        <v>3816</v>
      </c>
      <c r="AO12" s="153">
        <f t="shared" si="3"/>
        <v>0</v>
      </c>
      <c r="AP12" s="168">
        <f t="shared" si="4"/>
        <v>0</v>
      </c>
      <c r="AQ12" s="153">
        <f t="shared" si="5"/>
        <v>0</v>
      </c>
      <c r="AR12" s="153">
        <v>0</v>
      </c>
      <c r="AS12" s="169">
        <v>0</v>
      </c>
      <c r="AT12" s="153">
        <f t="shared" si="6"/>
        <v>0</v>
      </c>
      <c r="AU12" s="153">
        <f t="shared" si="7"/>
        <v>3816</v>
      </c>
      <c r="AV12" s="170"/>
      <c r="AW12" s="132" t="s">
        <v>2471</v>
      </c>
    </row>
    <row r="13" s="49" customFormat="1" ht="42" customHeight="1" spans="1:49">
      <c r="A13" s="62">
        <f t="shared" si="0"/>
        <v>10</v>
      </c>
      <c r="B13" s="71" t="s">
        <v>2472</v>
      </c>
      <c r="C13" s="84" t="s">
        <v>425</v>
      </c>
      <c r="D13" s="65">
        <v>45581</v>
      </c>
      <c r="E13" s="75" t="s">
        <v>53</v>
      </c>
      <c r="F13" s="70">
        <v>31</v>
      </c>
      <c r="G13" s="69">
        <v>0</v>
      </c>
      <c r="H13" s="69">
        <v>0</v>
      </c>
      <c r="I13" s="69">
        <v>0</v>
      </c>
      <c r="J13" s="69">
        <v>0</v>
      </c>
      <c r="K13" s="69">
        <v>0</v>
      </c>
      <c r="L13" s="69">
        <v>0</v>
      </c>
      <c r="M13" s="69">
        <v>0</v>
      </c>
      <c r="N13" s="69">
        <v>0</v>
      </c>
      <c r="O13" s="69">
        <v>0</v>
      </c>
      <c r="P13" s="69">
        <v>0</v>
      </c>
      <c r="Q13" s="132" t="s">
        <v>2470</v>
      </c>
      <c r="R13" s="69">
        <v>10</v>
      </c>
      <c r="S13" s="69">
        <v>11.6</v>
      </c>
      <c r="T13" s="69">
        <f t="shared" si="8"/>
        <v>116</v>
      </c>
      <c r="U13" s="134"/>
      <c r="V13" s="120">
        <v>200</v>
      </c>
      <c r="W13" s="121">
        <v>3500</v>
      </c>
      <c r="X13" s="122">
        <v>2000</v>
      </c>
      <c r="Y13" s="153">
        <v>600</v>
      </c>
      <c r="Z13" s="153">
        <v>300</v>
      </c>
      <c r="AA13" s="153">
        <v>200</v>
      </c>
      <c r="AB13" s="153">
        <v>200</v>
      </c>
      <c r="AC13" s="153">
        <v>100</v>
      </c>
      <c r="AD13" s="153">
        <v>100</v>
      </c>
      <c r="AE13" s="153"/>
      <c r="AF13" s="154"/>
      <c r="AG13" s="120">
        <v>200</v>
      </c>
      <c r="AH13" s="153"/>
      <c r="AI13" s="153"/>
      <c r="AJ13" s="153">
        <f t="shared" si="1"/>
        <v>116</v>
      </c>
      <c r="AK13" s="153">
        <v>0</v>
      </c>
      <c r="AL13" s="153">
        <v>0</v>
      </c>
      <c r="AM13" s="153">
        <v>0</v>
      </c>
      <c r="AN13" s="153">
        <f t="shared" si="2"/>
        <v>3816</v>
      </c>
      <c r="AO13" s="153">
        <f t="shared" si="3"/>
        <v>0</v>
      </c>
      <c r="AP13" s="168">
        <f t="shared" si="4"/>
        <v>0</v>
      </c>
      <c r="AQ13" s="153">
        <f t="shared" si="5"/>
        <v>0</v>
      </c>
      <c r="AR13" s="153">
        <v>0</v>
      </c>
      <c r="AS13" s="153">
        <v>0</v>
      </c>
      <c r="AT13" s="153">
        <f t="shared" si="6"/>
        <v>0</v>
      </c>
      <c r="AU13" s="153">
        <f t="shared" si="7"/>
        <v>3816</v>
      </c>
      <c r="AV13" s="170"/>
      <c r="AW13" s="132" t="s">
        <v>2471</v>
      </c>
    </row>
    <row r="14" s="49" customFormat="1" ht="34" customHeight="1" spans="1:49">
      <c r="A14" s="62">
        <f t="shared" si="0"/>
        <v>11</v>
      </c>
      <c r="B14" s="71" t="s">
        <v>2473</v>
      </c>
      <c r="C14" s="84" t="s">
        <v>425</v>
      </c>
      <c r="D14" s="65">
        <v>45581</v>
      </c>
      <c r="E14" s="75" t="s">
        <v>53</v>
      </c>
      <c r="F14" s="70">
        <v>31</v>
      </c>
      <c r="G14" s="69">
        <v>0</v>
      </c>
      <c r="H14" s="69">
        <v>0</v>
      </c>
      <c r="I14" s="69">
        <v>0</v>
      </c>
      <c r="J14" s="69">
        <v>0</v>
      </c>
      <c r="K14" s="69">
        <v>0</v>
      </c>
      <c r="L14" s="69">
        <v>0</v>
      </c>
      <c r="M14" s="69">
        <v>0</v>
      </c>
      <c r="N14" s="69">
        <v>0</v>
      </c>
      <c r="O14" s="69">
        <v>0</v>
      </c>
      <c r="P14" s="69">
        <v>0</v>
      </c>
      <c r="Q14" s="132" t="s">
        <v>2474</v>
      </c>
      <c r="R14" s="69">
        <v>10</v>
      </c>
      <c r="S14" s="69">
        <v>5.8</v>
      </c>
      <c r="T14" s="69">
        <f t="shared" si="8"/>
        <v>58</v>
      </c>
      <c r="U14" s="134"/>
      <c r="V14" s="120">
        <v>200</v>
      </c>
      <c r="W14" s="121">
        <v>3500</v>
      </c>
      <c r="X14" s="122">
        <v>2000</v>
      </c>
      <c r="Y14" s="153">
        <v>600</v>
      </c>
      <c r="Z14" s="153">
        <v>300</v>
      </c>
      <c r="AA14" s="153">
        <v>200</v>
      </c>
      <c r="AB14" s="153">
        <v>200</v>
      </c>
      <c r="AC14" s="153">
        <v>100</v>
      </c>
      <c r="AD14" s="153">
        <v>100</v>
      </c>
      <c r="AE14" s="153"/>
      <c r="AF14" s="154"/>
      <c r="AG14" s="120">
        <v>200</v>
      </c>
      <c r="AH14" s="153"/>
      <c r="AI14" s="153"/>
      <c r="AJ14" s="153">
        <f t="shared" si="1"/>
        <v>58</v>
      </c>
      <c r="AK14" s="153">
        <v>0</v>
      </c>
      <c r="AL14" s="153">
        <v>0</v>
      </c>
      <c r="AM14" s="153">
        <v>0</v>
      </c>
      <c r="AN14" s="153">
        <f t="shared" si="2"/>
        <v>3758</v>
      </c>
      <c r="AO14" s="153">
        <f t="shared" si="3"/>
        <v>0</v>
      </c>
      <c r="AP14" s="168">
        <f t="shared" si="4"/>
        <v>0</v>
      </c>
      <c r="AQ14" s="153">
        <f t="shared" si="5"/>
        <v>0</v>
      </c>
      <c r="AR14" s="153">
        <v>0</v>
      </c>
      <c r="AS14" s="169">
        <v>0</v>
      </c>
      <c r="AT14" s="153">
        <f t="shared" si="6"/>
        <v>0</v>
      </c>
      <c r="AU14" s="153">
        <f t="shared" si="7"/>
        <v>3758</v>
      </c>
      <c r="AV14" s="170"/>
      <c r="AW14" s="132" t="s">
        <v>2475</v>
      </c>
    </row>
    <row r="15" s="49" customFormat="1" ht="33" customHeight="1" spans="1:49">
      <c r="A15" s="62">
        <f t="shared" si="0"/>
        <v>12</v>
      </c>
      <c r="B15" s="81" t="s">
        <v>2476</v>
      </c>
      <c r="C15" s="69" t="s">
        <v>425</v>
      </c>
      <c r="D15" s="65">
        <v>45581</v>
      </c>
      <c r="E15" s="79" t="s">
        <v>202</v>
      </c>
      <c r="F15" s="87">
        <v>7</v>
      </c>
      <c r="G15" s="69">
        <v>0</v>
      </c>
      <c r="H15" s="69">
        <v>0</v>
      </c>
      <c r="I15" s="69">
        <v>0</v>
      </c>
      <c r="J15" s="69">
        <v>0</v>
      </c>
      <c r="K15" s="69">
        <v>0</v>
      </c>
      <c r="L15" s="69">
        <v>0</v>
      </c>
      <c r="M15" s="69">
        <v>0</v>
      </c>
      <c r="N15" s="69">
        <v>0</v>
      </c>
      <c r="O15" s="69">
        <v>0</v>
      </c>
      <c r="P15" s="69">
        <v>0</v>
      </c>
      <c r="Q15" s="135" t="s">
        <v>2477</v>
      </c>
      <c r="R15" s="69">
        <v>0</v>
      </c>
      <c r="S15" s="69">
        <v>0</v>
      </c>
      <c r="T15" s="69">
        <f t="shared" si="8"/>
        <v>0</v>
      </c>
      <c r="U15" s="136"/>
      <c r="V15" s="128">
        <v>0</v>
      </c>
      <c r="W15" s="121">
        <v>3500</v>
      </c>
      <c r="X15" s="122">
        <f>(W15/31*7)</f>
        <v>790.322580645161</v>
      </c>
      <c r="Y15" s="153">
        <v>0</v>
      </c>
      <c r="Z15" s="153">
        <v>0</v>
      </c>
      <c r="AA15" s="153">
        <v>0</v>
      </c>
      <c r="AB15" s="153">
        <v>0</v>
      </c>
      <c r="AC15" s="153">
        <v>0</v>
      </c>
      <c r="AD15" s="153">
        <v>0</v>
      </c>
      <c r="AE15" s="153"/>
      <c r="AF15" s="154"/>
      <c r="AG15" s="128">
        <v>0</v>
      </c>
      <c r="AH15" s="153"/>
      <c r="AI15" s="153"/>
      <c r="AJ15" s="153">
        <f t="shared" si="1"/>
        <v>0</v>
      </c>
      <c r="AK15" s="153">
        <v>0</v>
      </c>
      <c r="AL15" s="153">
        <v>0</v>
      </c>
      <c r="AM15" s="153">
        <v>0</v>
      </c>
      <c r="AN15" s="153">
        <f t="shared" si="2"/>
        <v>790.322580645161</v>
      </c>
      <c r="AO15" s="153">
        <f t="shared" si="3"/>
        <v>0</v>
      </c>
      <c r="AP15" s="168">
        <f t="shared" si="4"/>
        <v>0</v>
      </c>
      <c r="AQ15" s="153">
        <f t="shared" si="5"/>
        <v>0</v>
      </c>
      <c r="AR15" s="153">
        <v>0</v>
      </c>
      <c r="AS15" s="153">
        <v>0</v>
      </c>
      <c r="AT15" s="153">
        <f t="shared" si="6"/>
        <v>0</v>
      </c>
      <c r="AU15" s="153">
        <f t="shared" si="7"/>
        <v>790.322580645161</v>
      </c>
      <c r="AV15" s="170"/>
      <c r="AW15" s="135" t="s">
        <v>2477</v>
      </c>
    </row>
    <row r="16" s="49" customFormat="1" ht="39" customHeight="1" spans="1:49">
      <c r="A16" s="62">
        <f t="shared" si="0"/>
        <v>13</v>
      </c>
      <c r="B16" s="81" t="s">
        <v>2478</v>
      </c>
      <c r="C16" s="88" t="s">
        <v>425</v>
      </c>
      <c r="D16" s="65">
        <v>45581</v>
      </c>
      <c r="E16" s="79" t="s">
        <v>202</v>
      </c>
      <c r="F16" s="87">
        <v>22</v>
      </c>
      <c r="G16" s="69">
        <v>0</v>
      </c>
      <c r="H16" s="69">
        <v>0</v>
      </c>
      <c r="I16" s="69">
        <v>0</v>
      </c>
      <c r="J16" s="69">
        <v>0</v>
      </c>
      <c r="K16" s="69">
        <v>0</v>
      </c>
      <c r="L16" s="69">
        <v>0</v>
      </c>
      <c r="M16" s="69">
        <v>0</v>
      </c>
      <c r="N16" s="69">
        <v>0</v>
      </c>
      <c r="O16" s="69">
        <v>0</v>
      </c>
      <c r="P16" s="69">
        <v>0</v>
      </c>
      <c r="Q16" s="135" t="s">
        <v>2479</v>
      </c>
      <c r="R16" s="69">
        <v>10</v>
      </c>
      <c r="S16" s="69">
        <v>5.8</v>
      </c>
      <c r="T16" s="69">
        <f t="shared" si="8"/>
        <v>58</v>
      </c>
      <c r="U16" s="136"/>
      <c r="V16" s="128">
        <v>0</v>
      </c>
      <c r="W16" s="121">
        <v>3500</v>
      </c>
      <c r="X16" s="122">
        <f>(W16/31*22)</f>
        <v>2483.87096774194</v>
      </c>
      <c r="Y16" s="153">
        <v>0</v>
      </c>
      <c r="Z16" s="153">
        <v>0</v>
      </c>
      <c r="AA16" s="153">
        <v>0</v>
      </c>
      <c r="AB16" s="153">
        <v>0</v>
      </c>
      <c r="AC16" s="153">
        <v>0</v>
      </c>
      <c r="AD16" s="153">
        <v>0</v>
      </c>
      <c r="AE16" s="153"/>
      <c r="AF16" s="154"/>
      <c r="AG16" s="128">
        <v>0</v>
      </c>
      <c r="AH16" s="153"/>
      <c r="AI16" s="153"/>
      <c r="AJ16" s="153">
        <f t="shared" si="1"/>
        <v>58</v>
      </c>
      <c r="AK16" s="153">
        <v>0</v>
      </c>
      <c r="AL16" s="153">
        <v>0</v>
      </c>
      <c r="AM16" s="153">
        <v>0</v>
      </c>
      <c r="AN16" s="153">
        <f t="shared" si="2"/>
        <v>2541.87096774194</v>
      </c>
      <c r="AO16" s="153">
        <f t="shared" si="3"/>
        <v>0</v>
      </c>
      <c r="AP16" s="168">
        <f t="shared" si="4"/>
        <v>0</v>
      </c>
      <c r="AQ16" s="153">
        <f t="shared" si="5"/>
        <v>0</v>
      </c>
      <c r="AR16" s="153">
        <v>0</v>
      </c>
      <c r="AS16" s="169">
        <v>0</v>
      </c>
      <c r="AT16" s="153">
        <f t="shared" si="6"/>
        <v>0</v>
      </c>
      <c r="AU16" s="153">
        <f t="shared" si="7"/>
        <v>2541.87096774194</v>
      </c>
      <c r="AV16" s="170"/>
      <c r="AW16" s="135" t="s">
        <v>2479</v>
      </c>
    </row>
    <row r="17" s="49" customFormat="1" ht="34" customHeight="1" spans="1:50">
      <c r="A17" s="62">
        <f t="shared" si="0"/>
        <v>14</v>
      </c>
      <c r="B17" s="89" t="s">
        <v>2480</v>
      </c>
      <c r="C17" s="84" t="s">
        <v>425</v>
      </c>
      <c r="D17" s="65">
        <v>45581</v>
      </c>
      <c r="E17" s="75" t="s">
        <v>53</v>
      </c>
      <c r="F17" s="70">
        <v>31</v>
      </c>
      <c r="G17" s="69">
        <v>0</v>
      </c>
      <c r="H17" s="69">
        <v>0</v>
      </c>
      <c r="I17" s="69">
        <v>0</v>
      </c>
      <c r="J17" s="69">
        <v>0</v>
      </c>
      <c r="K17" s="69">
        <v>0</v>
      </c>
      <c r="L17" s="69">
        <v>0</v>
      </c>
      <c r="M17" s="69">
        <v>0</v>
      </c>
      <c r="N17" s="69">
        <v>0</v>
      </c>
      <c r="O17" s="69">
        <v>0</v>
      </c>
      <c r="P17" s="69">
        <v>0</v>
      </c>
      <c r="Q17" s="132" t="s">
        <v>2481</v>
      </c>
      <c r="R17" s="69">
        <v>10</v>
      </c>
      <c r="S17" s="69">
        <v>5.8</v>
      </c>
      <c r="T17" s="69">
        <f t="shared" si="8"/>
        <v>58</v>
      </c>
      <c r="U17" s="134"/>
      <c r="V17" s="120">
        <v>200</v>
      </c>
      <c r="W17" s="121">
        <v>3500</v>
      </c>
      <c r="X17" s="122">
        <v>2000</v>
      </c>
      <c r="Y17" s="153">
        <v>600</v>
      </c>
      <c r="Z17" s="153">
        <v>300</v>
      </c>
      <c r="AA17" s="153">
        <v>200</v>
      </c>
      <c r="AB17" s="153">
        <v>200</v>
      </c>
      <c r="AC17" s="153">
        <v>100</v>
      </c>
      <c r="AD17" s="153">
        <v>100</v>
      </c>
      <c r="AE17" s="153">
        <v>58</v>
      </c>
      <c r="AF17" s="154">
        <v>1500</v>
      </c>
      <c r="AG17" s="120">
        <v>200</v>
      </c>
      <c r="AH17" s="153"/>
      <c r="AI17" s="153"/>
      <c r="AJ17" s="153">
        <f t="shared" si="1"/>
        <v>58</v>
      </c>
      <c r="AK17" s="153">
        <v>0</v>
      </c>
      <c r="AL17" s="153">
        <v>0</v>
      </c>
      <c r="AM17" s="153">
        <v>0</v>
      </c>
      <c r="AN17" s="153">
        <f t="shared" si="2"/>
        <v>5316</v>
      </c>
      <c r="AO17" s="153">
        <f t="shared" si="3"/>
        <v>0</v>
      </c>
      <c r="AP17" s="168">
        <f t="shared" si="4"/>
        <v>0</v>
      </c>
      <c r="AQ17" s="153">
        <f t="shared" si="5"/>
        <v>0</v>
      </c>
      <c r="AR17" s="153">
        <v>0</v>
      </c>
      <c r="AS17" s="169">
        <v>0</v>
      </c>
      <c r="AT17" s="153">
        <f t="shared" si="6"/>
        <v>0</v>
      </c>
      <c r="AU17" s="155">
        <f t="shared" si="7"/>
        <v>5316</v>
      </c>
      <c r="AV17" s="170"/>
      <c r="AW17" s="132" t="s">
        <v>2482</v>
      </c>
      <c r="AX17" s="49" t="s">
        <v>2483</v>
      </c>
    </row>
    <row r="18" s="49" customFormat="1" ht="39" customHeight="1" spans="1:49">
      <c r="A18" s="62">
        <f t="shared" si="0"/>
        <v>15</v>
      </c>
      <c r="B18" s="71" t="s">
        <v>2484</v>
      </c>
      <c r="C18" s="84" t="s">
        <v>425</v>
      </c>
      <c r="D18" s="65">
        <v>45581</v>
      </c>
      <c r="E18" s="75" t="s">
        <v>53</v>
      </c>
      <c r="F18" s="70">
        <v>31</v>
      </c>
      <c r="G18" s="69">
        <v>0</v>
      </c>
      <c r="H18" s="69">
        <v>0</v>
      </c>
      <c r="I18" s="69">
        <v>0</v>
      </c>
      <c r="J18" s="69">
        <v>0</v>
      </c>
      <c r="K18" s="69">
        <v>0</v>
      </c>
      <c r="L18" s="69">
        <v>0</v>
      </c>
      <c r="M18" s="69">
        <v>0</v>
      </c>
      <c r="N18" s="69">
        <v>0</v>
      </c>
      <c r="O18" s="69">
        <v>0</v>
      </c>
      <c r="P18" s="69">
        <v>0</v>
      </c>
      <c r="Q18" s="132" t="s">
        <v>2470</v>
      </c>
      <c r="R18" s="69">
        <v>10</v>
      </c>
      <c r="S18" s="69">
        <v>11.6</v>
      </c>
      <c r="T18" s="69">
        <f t="shared" si="8"/>
        <v>116</v>
      </c>
      <c r="U18" s="134"/>
      <c r="V18" s="120">
        <v>200</v>
      </c>
      <c r="W18" s="121">
        <v>3500</v>
      </c>
      <c r="X18" s="122">
        <v>2000</v>
      </c>
      <c r="Y18" s="153">
        <v>600</v>
      </c>
      <c r="Z18" s="153">
        <v>300</v>
      </c>
      <c r="AA18" s="153">
        <v>200</v>
      </c>
      <c r="AB18" s="153">
        <v>200</v>
      </c>
      <c r="AC18" s="153">
        <v>100</v>
      </c>
      <c r="AD18" s="153">
        <v>100</v>
      </c>
      <c r="AE18" s="153"/>
      <c r="AF18" s="154"/>
      <c r="AG18" s="120">
        <v>200</v>
      </c>
      <c r="AH18" s="153"/>
      <c r="AI18" s="153"/>
      <c r="AJ18" s="153">
        <f t="shared" si="1"/>
        <v>116</v>
      </c>
      <c r="AK18" s="153">
        <v>0</v>
      </c>
      <c r="AL18" s="153">
        <v>0</v>
      </c>
      <c r="AM18" s="153">
        <v>0</v>
      </c>
      <c r="AN18" s="153">
        <f t="shared" si="2"/>
        <v>3816</v>
      </c>
      <c r="AO18" s="153">
        <f t="shared" si="3"/>
        <v>0</v>
      </c>
      <c r="AP18" s="168">
        <f t="shared" si="4"/>
        <v>0</v>
      </c>
      <c r="AQ18" s="153">
        <f t="shared" si="5"/>
        <v>0</v>
      </c>
      <c r="AR18" s="153">
        <v>0</v>
      </c>
      <c r="AS18" s="153">
        <v>0</v>
      </c>
      <c r="AT18" s="153">
        <f t="shared" si="6"/>
        <v>0</v>
      </c>
      <c r="AU18" s="153">
        <f t="shared" si="7"/>
        <v>3816</v>
      </c>
      <c r="AV18" s="170"/>
      <c r="AW18" s="132" t="s">
        <v>2471</v>
      </c>
    </row>
    <row r="19" s="49" customFormat="1" ht="40" customHeight="1" spans="1:49">
      <c r="A19" s="62">
        <f t="shared" si="0"/>
        <v>16</v>
      </c>
      <c r="B19" s="81" t="s">
        <v>2485</v>
      </c>
      <c r="C19" s="90" t="s">
        <v>425</v>
      </c>
      <c r="D19" s="65">
        <v>45581</v>
      </c>
      <c r="E19" s="79" t="s">
        <v>202</v>
      </c>
      <c r="F19" s="87">
        <v>17</v>
      </c>
      <c r="G19" s="69">
        <v>0</v>
      </c>
      <c r="H19" s="69">
        <v>0</v>
      </c>
      <c r="I19" s="69">
        <v>0</v>
      </c>
      <c r="J19" s="69">
        <v>0</v>
      </c>
      <c r="K19" s="69">
        <v>0</v>
      </c>
      <c r="L19" s="69">
        <v>0</v>
      </c>
      <c r="M19" s="69">
        <v>0</v>
      </c>
      <c r="N19" s="69">
        <v>0</v>
      </c>
      <c r="O19" s="69">
        <v>0</v>
      </c>
      <c r="P19" s="69">
        <v>0</v>
      </c>
      <c r="Q19" s="137" t="s">
        <v>2486</v>
      </c>
      <c r="R19" s="69">
        <v>0</v>
      </c>
      <c r="S19" s="69">
        <v>0</v>
      </c>
      <c r="T19" s="69">
        <f t="shared" si="8"/>
        <v>0</v>
      </c>
      <c r="U19" s="136"/>
      <c r="V19" s="138">
        <v>0</v>
      </c>
      <c r="W19" s="121">
        <v>3500</v>
      </c>
      <c r="X19" s="122">
        <f>(W19/31*17)</f>
        <v>1919.35483870968</v>
      </c>
      <c r="Y19" s="153">
        <v>0</v>
      </c>
      <c r="Z19" s="153">
        <v>0</v>
      </c>
      <c r="AA19" s="153">
        <v>0</v>
      </c>
      <c r="AB19" s="153">
        <v>0</v>
      </c>
      <c r="AC19" s="153">
        <v>0</v>
      </c>
      <c r="AD19" s="153">
        <v>0</v>
      </c>
      <c r="AE19" s="153"/>
      <c r="AF19" s="154"/>
      <c r="AG19" s="138">
        <v>0</v>
      </c>
      <c r="AH19" s="153"/>
      <c r="AI19" s="153"/>
      <c r="AJ19" s="153">
        <f t="shared" si="1"/>
        <v>0</v>
      </c>
      <c r="AK19" s="153">
        <v>0</v>
      </c>
      <c r="AL19" s="153">
        <v>0</v>
      </c>
      <c r="AM19" s="153">
        <v>0</v>
      </c>
      <c r="AN19" s="153">
        <f t="shared" si="2"/>
        <v>1919.35483870968</v>
      </c>
      <c r="AO19" s="153">
        <f t="shared" si="3"/>
        <v>0</v>
      </c>
      <c r="AP19" s="168">
        <f t="shared" si="4"/>
        <v>0</v>
      </c>
      <c r="AQ19" s="153">
        <f t="shared" si="5"/>
        <v>0</v>
      </c>
      <c r="AR19" s="153">
        <v>0</v>
      </c>
      <c r="AS19" s="153">
        <v>0</v>
      </c>
      <c r="AT19" s="153">
        <f t="shared" si="6"/>
        <v>0</v>
      </c>
      <c r="AU19" s="153">
        <f t="shared" si="7"/>
        <v>1919.35483870968</v>
      </c>
      <c r="AV19" s="170"/>
      <c r="AW19" s="137" t="s">
        <v>2486</v>
      </c>
    </row>
    <row r="20" s="49" customFormat="1" ht="43" customHeight="1" spans="1:49">
      <c r="A20" s="62">
        <f t="shared" si="0"/>
        <v>17</v>
      </c>
      <c r="B20" s="71" t="s">
        <v>2487</v>
      </c>
      <c r="C20" s="84" t="s">
        <v>425</v>
      </c>
      <c r="D20" s="65">
        <v>45583</v>
      </c>
      <c r="E20" s="75" t="s">
        <v>53</v>
      </c>
      <c r="F20" s="70">
        <v>31</v>
      </c>
      <c r="G20" s="69">
        <v>0</v>
      </c>
      <c r="H20" s="69">
        <v>0</v>
      </c>
      <c r="I20" s="69">
        <v>1</v>
      </c>
      <c r="J20" s="69">
        <v>0</v>
      </c>
      <c r="K20" s="69">
        <v>0</v>
      </c>
      <c r="L20" s="69">
        <v>0</v>
      </c>
      <c r="M20" s="69">
        <v>0</v>
      </c>
      <c r="N20" s="69">
        <v>0</v>
      </c>
      <c r="O20" s="69">
        <v>0</v>
      </c>
      <c r="P20" s="69">
        <v>0</v>
      </c>
      <c r="Q20" s="132" t="s">
        <v>2488</v>
      </c>
      <c r="R20" s="69">
        <v>10</v>
      </c>
      <c r="S20" s="69">
        <v>5.8</v>
      </c>
      <c r="T20" s="69">
        <f t="shared" si="8"/>
        <v>58</v>
      </c>
      <c r="U20" s="134"/>
      <c r="V20" s="120">
        <v>200</v>
      </c>
      <c r="W20" s="121">
        <v>3500</v>
      </c>
      <c r="X20" s="122">
        <v>2000</v>
      </c>
      <c r="Y20" s="153">
        <v>600</v>
      </c>
      <c r="Z20" s="153">
        <v>300</v>
      </c>
      <c r="AA20" s="153">
        <v>200</v>
      </c>
      <c r="AB20" s="153">
        <v>200</v>
      </c>
      <c r="AC20" s="153">
        <v>100</v>
      </c>
      <c r="AD20" s="153">
        <v>100</v>
      </c>
      <c r="AE20" s="153"/>
      <c r="AF20" s="154"/>
      <c r="AG20" s="120">
        <v>200</v>
      </c>
      <c r="AH20" s="153"/>
      <c r="AI20" s="153"/>
      <c r="AJ20" s="153">
        <f t="shared" si="1"/>
        <v>58</v>
      </c>
      <c r="AK20" s="153">
        <v>0</v>
      </c>
      <c r="AL20" s="153">
        <v>0</v>
      </c>
      <c r="AM20" s="153">
        <v>0</v>
      </c>
      <c r="AN20" s="153">
        <f t="shared" si="2"/>
        <v>3758</v>
      </c>
      <c r="AO20" s="153">
        <f t="shared" si="3"/>
        <v>1</v>
      </c>
      <c r="AP20" s="168">
        <f t="shared" si="4"/>
        <v>112.903225806452</v>
      </c>
      <c r="AQ20" s="153">
        <f t="shared" si="5"/>
        <v>0</v>
      </c>
      <c r="AR20" s="153">
        <v>0</v>
      </c>
      <c r="AS20" s="153">
        <v>0</v>
      </c>
      <c r="AT20" s="153">
        <f t="shared" si="6"/>
        <v>112.903225806452</v>
      </c>
      <c r="AU20" s="153">
        <f t="shared" si="7"/>
        <v>3645.09677419355</v>
      </c>
      <c r="AV20" s="170"/>
      <c r="AW20" s="132" t="s">
        <v>2489</v>
      </c>
    </row>
    <row r="21" s="49" customFormat="1" ht="36" customHeight="1" spans="1:49">
      <c r="A21" s="62">
        <f t="shared" si="0"/>
        <v>18</v>
      </c>
      <c r="B21" s="71" t="s">
        <v>2490</v>
      </c>
      <c r="C21" s="84" t="s">
        <v>425</v>
      </c>
      <c r="D21" s="65">
        <v>45583</v>
      </c>
      <c r="E21" s="75" t="s">
        <v>53</v>
      </c>
      <c r="F21" s="70">
        <v>31</v>
      </c>
      <c r="G21" s="69">
        <v>0</v>
      </c>
      <c r="H21" s="69">
        <v>0</v>
      </c>
      <c r="I21" s="69">
        <v>0</v>
      </c>
      <c r="J21" s="69">
        <v>0</v>
      </c>
      <c r="K21" s="69">
        <v>0</v>
      </c>
      <c r="L21" s="69">
        <v>0</v>
      </c>
      <c r="M21" s="69">
        <v>0</v>
      </c>
      <c r="N21" s="69">
        <v>0</v>
      </c>
      <c r="O21" s="69">
        <v>0</v>
      </c>
      <c r="P21" s="69">
        <v>0</v>
      </c>
      <c r="Q21" s="132" t="s">
        <v>2470</v>
      </c>
      <c r="R21" s="69">
        <v>10</v>
      </c>
      <c r="S21" s="69">
        <v>11.6</v>
      </c>
      <c r="T21" s="69">
        <f t="shared" si="8"/>
        <v>116</v>
      </c>
      <c r="U21" s="134"/>
      <c r="V21" s="120">
        <v>200</v>
      </c>
      <c r="W21" s="121">
        <v>3500</v>
      </c>
      <c r="X21" s="122">
        <v>2000</v>
      </c>
      <c r="Y21" s="153">
        <v>600</v>
      </c>
      <c r="Z21" s="153">
        <v>300</v>
      </c>
      <c r="AA21" s="153">
        <v>200</v>
      </c>
      <c r="AB21" s="153">
        <v>200</v>
      </c>
      <c r="AC21" s="153">
        <v>100</v>
      </c>
      <c r="AD21" s="153">
        <v>100</v>
      </c>
      <c r="AE21" s="153"/>
      <c r="AF21" s="154"/>
      <c r="AG21" s="120">
        <v>200</v>
      </c>
      <c r="AH21" s="153"/>
      <c r="AI21" s="153"/>
      <c r="AJ21" s="153">
        <f t="shared" si="1"/>
        <v>116</v>
      </c>
      <c r="AK21" s="153">
        <v>0</v>
      </c>
      <c r="AL21" s="153">
        <v>0</v>
      </c>
      <c r="AM21" s="153">
        <v>0</v>
      </c>
      <c r="AN21" s="153">
        <f t="shared" si="2"/>
        <v>3816</v>
      </c>
      <c r="AO21" s="153">
        <f t="shared" si="3"/>
        <v>0</v>
      </c>
      <c r="AP21" s="168">
        <f t="shared" si="4"/>
        <v>0</v>
      </c>
      <c r="AQ21" s="153">
        <f t="shared" si="5"/>
        <v>0</v>
      </c>
      <c r="AR21" s="153">
        <v>0</v>
      </c>
      <c r="AS21" s="169">
        <v>0</v>
      </c>
      <c r="AT21" s="153">
        <f t="shared" si="6"/>
        <v>0</v>
      </c>
      <c r="AU21" s="153">
        <f t="shared" si="7"/>
        <v>3816</v>
      </c>
      <c r="AV21" s="170"/>
      <c r="AW21" s="132" t="s">
        <v>2471</v>
      </c>
    </row>
    <row r="22" s="49" customFormat="1" ht="35" customHeight="1" spans="1:49">
      <c r="A22" s="62">
        <f t="shared" si="0"/>
        <v>19</v>
      </c>
      <c r="B22" s="71" t="s">
        <v>2491</v>
      </c>
      <c r="C22" s="84" t="s">
        <v>425</v>
      </c>
      <c r="D22" s="65">
        <v>45583</v>
      </c>
      <c r="E22" s="75" t="s">
        <v>53</v>
      </c>
      <c r="F22" s="70">
        <v>31</v>
      </c>
      <c r="G22" s="69">
        <v>0</v>
      </c>
      <c r="H22" s="69">
        <v>0</v>
      </c>
      <c r="I22" s="69">
        <v>0</v>
      </c>
      <c r="J22" s="69">
        <v>0</v>
      </c>
      <c r="K22" s="69">
        <v>0</v>
      </c>
      <c r="L22" s="69">
        <v>0</v>
      </c>
      <c r="M22" s="69">
        <v>0</v>
      </c>
      <c r="N22" s="69">
        <v>0</v>
      </c>
      <c r="O22" s="69">
        <v>0</v>
      </c>
      <c r="P22" s="69">
        <v>0</v>
      </c>
      <c r="Q22" s="132" t="s">
        <v>2470</v>
      </c>
      <c r="R22" s="69">
        <v>10</v>
      </c>
      <c r="S22" s="69">
        <v>11.6</v>
      </c>
      <c r="T22" s="69">
        <f t="shared" si="8"/>
        <v>116</v>
      </c>
      <c r="U22" s="134"/>
      <c r="V22" s="120">
        <v>200</v>
      </c>
      <c r="W22" s="121">
        <v>3500</v>
      </c>
      <c r="X22" s="122">
        <v>2000</v>
      </c>
      <c r="Y22" s="153">
        <v>600</v>
      </c>
      <c r="Z22" s="153">
        <v>300</v>
      </c>
      <c r="AA22" s="153">
        <v>200</v>
      </c>
      <c r="AB22" s="153">
        <v>200</v>
      </c>
      <c r="AC22" s="153">
        <v>100</v>
      </c>
      <c r="AD22" s="153">
        <v>100</v>
      </c>
      <c r="AE22" s="153"/>
      <c r="AF22" s="154"/>
      <c r="AG22" s="120">
        <v>200</v>
      </c>
      <c r="AH22" s="153"/>
      <c r="AI22" s="153"/>
      <c r="AJ22" s="153">
        <f t="shared" si="1"/>
        <v>116</v>
      </c>
      <c r="AK22" s="153">
        <v>0</v>
      </c>
      <c r="AL22" s="153">
        <v>0</v>
      </c>
      <c r="AM22" s="153">
        <v>0</v>
      </c>
      <c r="AN22" s="153">
        <f t="shared" si="2"/>
        <v>3816</v>
      </c>
      <c r="AO22" s="153">
        <f t="shared" si="3"/>
        <v>0</v>
      </c>
      <c r="AP22" s="168">
        <f t="shared" si="4"/>
        <v>0</v>
      </c>
      <c r="AQ22" s="153">
        <f t="shared" si="5"/>
        <v>0</v>
      </c>
      <c r="AR22" s="153">
        <v>0</v>
      </c>
      <c r="AS22" s="153">
        <v>0</v>
      </c>
      <c r="AT22" s="153">
        <f t="shared" si="6"/>
        <v>0</v>
      </c>
      <c r="AU22" s="153">
        <f t="shared" si="7"/>
        <v>3816</v>
      </c>
      <c r="AV22" s="170"/>
      <c r="AW22" s="132" t="s">
        <v>2470</v>
      </c>
    </row>
    <row r="23" s="49" customFormat="1" ht="66" customHeight="1" spans="1:50">
      <c r="A23" s="62">
        <f t="shared" si="0"/>
        <v>20</v>
      </c>
      <c r="B23" s="71" t="s">
        <v>2492</v>
      </c>
      <c r="C23" s="69" t="s">
        <v>425</v>
      </c>
      <c r="D23" s="65">
        <v>45583</v>
      </c>
      <c r="E23" s="75" t="s">
        <v>53</v>
      </c>
      <c r="F23" s="70">
        <v>31</v>
      </c>
      <c r="G23" s="69">
        <v>0</v>
      </c>
      <c r="H23" s="69">
        <v>0</v>
      </c>
      <c r="I23" s="69">
        <v>0</v>
      </c>
      <c r="J23" s="69">
        <v>0</v>
      </c>
      <c r="K23" s="69">
        <v>0</v>
      </c>
      <c r="L23" s="69">
        <v>0</v>
      </c>
      <c r="M23" s="69">
        <v>0</v>
      </c>
      <c r="N23" s="69">
        <v>0</v>
      </c>
      <c r="O23" s="69">
        <v>0</v>
      </c>
      <c r="P23" s="69">
        <v>0</v>
      </c>
      <c r="Q23" s="132" t="s">
        <v>2470</v>
      </c>
      <c r="R23" s="69">
        <v>10</v>
      </c>
      <c r="S23" s="69">
        <v>11.6</v>
      </c>
      <c r="T23" s="69">
        <f t="shared" si="8"/>
        <v>116</v>
      </c>
      <c r="U23" s="139" t="s">
        <v>2493</v>
      </c>
      <c r="V23" s="120">
        <v>200</v>
      </c>
      <c r="W23" s="121">
        <v>4000</v>
      </c>
      <c r="X23" s="122">
        <v>2000</v>
      </c>
      <c r="Y23" s="153">
        <v>600</v>
      </c>
      <c r="Z23" s="153">
        <v>300</v>
      </c>
      <c r="AA23" s="153">
        <v>200</v>
      </c>
      <c r="AB23" s="153">
        <v>200</v>
      </c>
      <c r="AC23" s="153">
        <v>100</v>
      </c>
      <c r="AD23" s="153">
        <v>100</v>
      </c>
      <c r="AE23" s="153"/>
      <c r="AF23" s="154">
        <v>500</v>
      </c>
      <c r="AG23" s="120">
        <v>200</v>
      </c>
      <c r="AH23" s="153"/>
      <c r="AI23" s="153"/>
      <c r="AJ23" s="153">
        <f t="shared" si="1"/>
        <v>116</v>
      </c>
      <c r="AK23" s="153">
        <v>0</v>
      </c>
      <c r="AL23" s="153">
        <v>0</v>
      </c>
      <c r="AM23" s="153">
        <v>0</v>
      </c>
      <c r="AN23" s="153">
        <f t="shared" si="2"/>
        <v>4316</v>
      </c>
      <c r="AO23" s="153">
        <f t="shared" si="3"/>
        <v>0</v>
      </c>
      <c r="AP23" s="168">
        <f t="shared" si="4"/>
        <v>0</v>
      </c>
      <c r="AQ23" s="153">
        <f t="shared" si="5"/>
        <v>0</v>
      </c>
      <c r="AR23" s="153">
        <v>0</v>
      </c>
      <c r="AS23" s="153">
        <v>0</v>
      </c>
      <c r="AT23" s="153">
        <f t="shared" si="6"/>
        <v>0</v>
      </c>
      <c r="AU23" s="153">
        <f t="shared" si="7"/>
        <v>4316</v>
      </c>
      <c r="AV23" s="170"/>
      <c r="AW23" s="132" t="s">
        <v>2494</v>
      </c>
      <c r="AX23" s="49" t="s">
        <v>2493</v>
      </c>
    </row>
    <row r="24" s="49" customFormat="1" ht="44" customHeight="1" spans="1:49">
      <c r="A24" s="62">
        <f t="shared" si="0"/>
        <v>21</v>
      </c>
      <c r="B24" s="71" t="s">
        <v>2495</v>
      </c>
      <c r="C24" s="84" t="s">
        <v>425</v>
      </c>
      <c r="D24" s="65">
        <v>45581</v>
      </c>
      <c r="E24" s="75" t="s">
        <v>53</v>
      </c>
      <c r="F24" s="70">
        <v>31</v>
      </c>
      <c r="G24" s="69">
        <v>0</v>
      </c>
      <c r="H24" s="69">
        <v>0</v>
      </c>
      <c r="I24" s="69">
        <v>1</v>
      </c>
      <c r="J24" s="69">
        <v>0</v>
      </c>
      <c r="K24" s="69">
        <v>0</v>
      </c>
      <c r="L24" s="69">
        <v>0</v>
      </c>
      <c r="M24" s="69">
        <v>0</v>
      </c>
      <c r="N24" s="69">
        <v>0</v>
      </c>
      <c r="O24" s="69">
        <v>0</v>
      </c>
      <c r="P24" s="69">
        <v>0</v>
      </c>
      <c r="Q24" s="132" t="s">
        <v>2496</v>
      </c>
      <c r="R24" s="69">
        <v>10</v>
      </c>
      <c r="S24" s="69">
        <v>5.8</v>
      </c>
      <c r="T24" s="69">
        <f t="shared" si="8"/>
        <v>58</v>
      </c>
      <c r="U24" s="134"/>
      <c r="V24" s="120">
        <v>200</v>
      </c>
      <c r="W24" s="121">
        <v>3500</v>
      </c>
      <c r="X24" s="122">
        <v>2000</v>
      </c>
      <c r="Y24" s="153">
        <v>600</v>
      </c>
      <c r="Z24" s="153">
        <v>300</v>
      </c>
      <c r="AA24" s="153">
        <v>200</v>
      </c>
      <c r="AB24" s="153">
        <v>200</v>
      </c>
      <c r="AC24" s="153">
        <v>100</v>
      </c>
      <c r="AD24" s="153">
        <v>100</v>
      </c>
      <c r="AE24" s="153"/>
      <c r="AF24" s="154"/>
      <c r="AG24" s="120">
        <v>200</v>
      </c>
      <c r="AH24" s="153"/>
      <c r="AI24" s="153"/>
      <c r="AJ24" s="153">
        <f t="shared" si="1"/>
        <v>58</v>
      </c>
      <c r="AK24" s="153">
        <v>0</v>
      </c>
      <c r="AL24" s="153">
        <v>0</v>
      </c>
      <c r="AM24" s="153">
        <v>0</v>
      </c>
      <c r="AN24" s="153">
        <f t="shared" si="2"/>
        <v>3758</v>
      </c>
      <c r="AO24" s="153">
        <f t="shared" si="3"/>
        <v>1</v>
      </c>
      <c r="AP24" s="168">
        <f t="shared" si="4"/>
        <v>112.903225806452</v>
      </c>
      <c r="AQ24" s="153">
        <f t="shared" si="5"/>
        <v>0</v>
      </c>
      <c r="AR24" s="153">
        <v>0</v>
      </c>
      <c r="AS24" s="169">
        <v>0</v>
      </c>
      <c r="AT24" s="153">
        <f t="shared" si="6"/>
        <v>112.903225806452</v>
      </c>
      <c r="AU24" s="153">
        <f t="shared" si="7"/>
        <v>3645.09677419355</v>
      </c>
      <c r="AV24" s="170"/>
      <c r="AW24" s="132" t="s">
        <v>2497</v>
      </c>
    </row>
    <row r="25" s="49" customFormat="1" ht="66" customHeight="1" spans="1:49">
      <c r="A25" s="62">
        <f t="shared" si="0"/>
        <v>22</v>
      </c>
      <c r="B25" s="71" t="s">
        <v>2498</v>
      </c>
      <c r="C25" s="84" t="s">
        <v>425</v>
      </c>
      <c r="D25" s="65">
        <v>45581</v>
      </c>
      <c r="E25" s="75" t="s">
        <v>53</v>
      </c>
      <c r="F25" s="70">
        <v>31</v>
      </c>
      <c r="G25" s="69">
        <v>0</v>
      </c>
      <c r="H25" s="69">
        <v>0</v>
      </c>
      <c r="I25" s="69">
        <v>3</v>
      </c>
      <c r="J25" s="69">
        <v>0</v>
      </c>
      <c r="K25" s="69">
        <v>0</v>
      </c>
      <c r="L25" s="69">
        <v>0</v>
      </c>
      <c r="M25" s="69">
        <v>0</v>
      </c>
      <c r="N25" s="69">
        <v>0</v>
      </c>
      <c r="O25" s="69">
        <v>0</v>
      </c>
      <c r="P25" s="69">
        <v>0</v>
      </c>
      <c r="Q25" s="132" t="s">
        <v>2499</v>
      </c>
      <c r="R25" s="69">
        <v>10</v>
      </c>
      <c r="S25" s="69">
        <v>11.6</v>
      </c>
      <c r="T25" s="69">
        <f t="shared" si="8"/>
        <v>116</v>
      </c>
      <c r="U25" s="134"/>
      <c r="V25" s="120">
        <v>200</v>
      </c>
      <c r="W25" s="121">
        <v>3500</v>
      </c>
      <c r="X25" s="122">
        <v>2000</v>
      </c>
      <c r="Y25" s="153">
        <v>600</v>
      </c>
      <c r="Z25" s="153">
        <v>300</v>
      </c>
      <c r="AA25" s="153">
        <v>200</v>
      </c>
      <c r="AB25" s="153">
        <v>200</v>
      </c>
      <c r="AC25" s="153">
        <v>100</v>
      </c>
      <c r="AD25" s="153">
        <v>100</v>
      </c>
      <c r="AE25" s="153"/>
      <c r="AF25" s="154"/>
      <c r="AG25" s="120">
        <v>200</v>
      </c>
      <c r="AH25" s="153"/>
      <c r="AI25" s="153"/>
      <c r="AJ25" s="153">
        <f t="shared" si="1"/>
        <v>116</v>
      </c>
      <c r="AK25" s="153">
        <v>0</v>
      </c>
      <c r="AL25" s="153">
        <v>0</v>
      </c>
      <c r="AM25" s="153">
        <v>0</v>
      </c>
      <c r="AN25" s="153">
        <f t="shared" si="2"/>
        <v>3816</v>
      </c>
      <c r="AO25" s="153">
        <f t="shared" si="3"/>
        <v>3</v>
      </c>
      <c r="AP25" s="168">
        <f t="shared" si="4"/>
        <v>338.709677419355</v>
      </c>
      <c r="AQ25" s="153">
        <f t="shared" si="5"/>
        <v>0</v>
      </c>
      <c r="AR25" s="153">
        <v>0</v>
      </c>
      <c r="AS25" s="153">
        <v>0</v>
      </c>
      <c r="AT25" s="153">
        <f t="shared" si="6"/>
        <v>338.709677419355</v>
      </c>
      <c r="AU25" s="153">
        <f t="shared" si="7"/>
        <v>3477.29032258064</v>
      </c>
      <c r="AV25" s="170"/>
      <c r="AW25" s="132" t="s">
        <v>2500</v>
      </c>
    </row>
    <row r="26" s="49" customFormat="1" ht="59" customHeight="1" spans="1:49">
      <c r="A26" s="62">
        <f t="shared" si="0"/>
        <v>23</v>
      </c>
      <c r="B26" s="71" t="s">
        <v>2501</v>
      </c>
      <c r="C26" s="84" t="s">
        <v>425</v>
      </c>
      <c r="D26" s="65">
        <v>45582</v>
      </c>
      <c r="E26" s="75" t="s">
        <v>53</v>
      </c>
      <c r="F26" s="70">
        <v>31</v>
      </c>
      <c r="G26" s="69">
        <v>0</v>
      </c>
      <c r="H26" s="69">
        <v>0</v>
      </c>
      <c r="I26" s="69">
        <v>6</v>
      </c>
      <c r="J26" s="69">
        <v>0</v>
      </c>
      <c r="K26" s="69">
        <v>0</v>
      </c>
      <c r="L26" s="69">
        <v>0</v>
      </c>
      <c r="M26" s="69">
        <v>0</v>
      </c>
      <c r="N26" s="69">
        <v>0</v>
      </c>
      <c r="O26" s="69">
        <v>0</v>
      </c>
      <c r="P26" s="69">
        <v>0</v>
      </c>
      <c r="Q26" s="132" t="s">
        <v>2502</v>
      </c>
      <c r="R26" s="69">
        <v>10</v>
      </c>
      <c r="S26" s="69">
        <v>11.6</v>
      </c>
      <c r="T26" s="69">
        <f t="shared" si="8"/>
        <v>116</v>
      </c>
      <c r="U26" s="134"/>
      <c r="V26" s="120">
        <v>200</v>
      </c>
      <c r="W26" s="121">
        <v>3500</v>
      </c>
      <c r="X26" s="122">
        <v>2000</v>
      </c>
      <c r="Y26" s="153">
        <v>600</v>
      </c>
      <c r="Z26" s="153">
        <v>300</v>
      </c>
      <c r="AA26" s="153">
        <v>200</v>
      </c>
      <c r="AB26" s="153">
        <v>200</v>
      </c>
      <c r="AC26" s="153">
        <v>100</v>
      </c>
      <c r="AD26" s="153">
        <v>100</v>
      </c>
      <c r="AE26" s="153"/>
      <c r="AF26" s="154"/>
      <c r="AG26" s="120">
        <v>200</v>
      </c>
      <c r="AH26" s="153"/>
      <c r="AI26" s="153"/>
      <c r="AJ26" s="153">
        <f t="shared" si="1"/>
        <v>116</v>
      </c>
      <c r="AK26" s="153">
        <v>0</v>
      </c>
      <c r="AL26" s="153">
        <v>0</v>
      </c>
      <c r="AM26" s="153">
        <v>0</v>
      </c>
      <c r="AN26" s="153">
        <f t="shared" si="2"/>
        <v>3816</v>
      </c>
      <c r="AO26" s="153">
        <f t="shared" si="3"/>
        <v>6</v>
      </c>
      <c r="AP26" s="168">
        <f t="shared" si="4"/>
        <v>677.41935483871</v>
      </c>
      <c r="AQ26" s="153">
        <f t="shared" si="5"/>
        <v>0</v>
      </c>
      <c r="AR26" s="153">
        <v>0</v>
      </c>
      <c r="AS26" s="153">
        <v>0</v>
      </c>
      <c r="AT26" s="153">
        <f t="shared" si="6"/>
        <v>677.41935483871</v>
      </c>
      <c r="AU26" s="153">
        <f t="shared" si="7"/>
        <v>3138.58064516129</v>
      </c>
      <c r="AV26" s="170"/>
      <c r="AW26" s="132" t="s">
        <v>2503</v>
      </c>
    </row>
    <row r="27" s="49" customFormat="1" ht="47" customHeight="1" spans="1:49">
      <c r="A27" s="62">
        <f t="shared" si="0"/>
        <v>24</v>
      </c>
      <c r="B27" s="71" t="s">
        <v>2504</v>
      </c>
      <c r="C27" s="84" t="s">
        <v>425</v>
      </c>
      <c r="D27" s="65">
        <v>45584</v>
      </c>
      <c r="E27" s="75" t="s">
        <v>53</v>
      </c>
      <c r="F27" s="70">
        <v>31</v>
      </c>
      <c r="G27" s="69">
        <v>0</v>
      </c>
      <c r="H27" s="69">
        <v>0</v>
      </c>
      <c r="I27" s="69">
        <v>0</v>
      </c>
      <c r="J27" s="69">
        <v>0</v>
      </c>
      <c r="K27" s="69">
        <v>0</v>
      </c>
      <c r="L27" s="69">
        <v>0</v>
      </c>
      <c r="M27" s="69">
        <v>0</v>
      </c>
      <c r="N27" s="69">
        <v>0</v>
      </c>
      <c r="O27" s="69">
        <v>0</v>
      </c>
      <c r="P27" s="69">
        <v>0</v>
      </c>
      <c r="Q27" s="132" t="s">
        <v>2470</v>
      </c>
      <c r="R27" s="69">
        <v>10</v>
      </c>
      <c r="S27" s="69">
        <v>11.6</v>
      </c>
      <c r="T27" s="69">
        <f t="shared" si="8"/>
        <v>116</v>
      </c>
      <c r="U27" s="134"/>
      <c r="V27" s="120">
        <v>200</v>
      </c>
      <c r="W27" s="121">
        <v>3500</v>
      </c>
      <c r="X27" s="122">
        <v>2000</v>
      </c>
      <c r="Y27" s="153">
        <v>600</v>
      </c>
      <c r="Z27" s="153">
        <v>300</v>
      </c>
      <c r="AA27" s="153">
        <v>200</v>
      </c>
      <c r="AB27" s="153">
        <v>200</v>
      </c>
      <c r="AC27" s="153">
        <v>100</v>
      </c>
      <c r="AD27" s="153">
        <v>100</v>
      </c>
      <c r="AE27" s="153"/>
      <c r="AF27" s="154"/>
      <c r="AG27" s="120">
        <v>200</v>
      </c>
      <c r="AH27" s="153"/>
      <c r="AI27" s="153"/>
      <c r="AJ27" s="153">
        <f t="shared" si="1"/>
        <v>116</v>
      </c>
      <c r="AK27" s="153">
        <v>0</v>
      </c>
      <c r="AL27" s="153">
        <v>0</v>
      </c>
      <c r="AM27" s="153">
        <v>0</v>
      </c>
      <c r="AN27" s="153">
        <f t="shared" si="2"/>
        <v>3816</v>
      </c>
      <c r="AO27" s="153">
        <f t="shared" si="3"/>
        <v>0</v>
      </c>
      <c r="AP27" s="168">
        <f t="shared" si="4"/>
        <v>0</v>
      </c>
      <c r="AQ27" s="153">
        <f t="shared" si="5"/>
        <v>0</v>
      </c>
      <c r="AR27" s="153">
        <v>0</v>
      </c>
      <c r="AS27" s="153">
        <v>0</v>
      </c>
      <c r="AT27" s="153">
        <f t="shared" si="6"/>
        <v>0</v>
      </c>
      <c r="AU27" s="153">
        <f t="shared" si="7"/>
        <v>3816</v>
      </c>
      <c r="AV27" s="170"/>
      <c r="AW27" s="132" t="s">
        <v>2471</v>
      </c>
    </row>
    <row r="28" s="49" customFormat="1" ht="51" customHeight="1" spans="1:49">
      <c r="A28" s="62">
        <f t="shared" si="0"/>
        <v>25</v>
      </c>
      <c r="B28" s="81" t="s">
        <v>2505</v>
      </c>
      <c r="C28" s="69" t="s">
        <v>425</v>
      </c>
      <c r="D28" s="65">
        <v>45593</v>
      </c>
      <c r="E28" s="79" t="s">
        <v>202</v>
      </c>
      <c r="F28" s="87">
        <v>4</v>
      </c>
      <c r="G28" s="69">
        <v>0</v>
      </c>
      <c r="H28" s="69">
        <v>0</v>
      </c>
      <c r="I28" s="69">
        <v>0</v>
      </c>
      <c r="J28" s="69">
        <v>0</v>
      </c>
      <c r="K28" s="69">
        <v>0</v>
      </c>
      <c r="L28" s="69">
        <v>0</v>
      </c>
      <c r="M28" s="69">
        <v>0</v>
      </c>
      <c r="N28" s="69">
        <v>0</v>
      </c>
      <c r="O28" s="69">
        <v>0</v>
      </c>
      <c r="P28" s="69">
        <v>0</v>
      </c>
      <c r="Q28" s="135" t="s">
        <v>2506</v>
      </c>
      <c r="R28" s="69">
        <v>0</v>
      </c>
      <c r="S28" s="69">
        <v>0</v>
      </c>
      <c r="T28" s="69">
        <f t="shared" si="8"/>
        <v>0</v>
      </c>
      <c r="U28" s="136"/>
      <c r="V28" s="138">
        <v>0</v>
      </c>
      <c r="W28" s="121">
        <v>3500</v>
      </c>
      <c r="X28" s="122">
        <f>(W28/31*4)</f>
        <v>451.612903225806</v>
      </c>
      <c r="Y28" s="153">
        <v>0</v>
      </c>
      <c r="Z28" s="153">
        <v>0</v>
      </c>
      <c r="AA28" s="153">
        <v>0</v>
      </c>
      <c r="AB28" s="153">
        <v>0</v>
      </c>
      <c r="AC28" s="153">
        <v>0</v>
      </c>
      <c r="AD28" s="153">
        <v>0</v>
      </c>
      <c r="AE28" s="153"/>
      <c r="AF28" s="154">
        <v>90</v>
      </c>
      <c r="AG28" s="138">
        <v>0</v>
      </c>
      <c r="AH28" s="153"/>
      <c r="AI28" s="153"/>
      <c r="AJ28" s="153">
        <f t="shared" si="1"/>
        <v>0</v>
      </c>
      <c r="AK28" s="153">
        <v>0</v>
      </c>
      <c r="AL28" s="153">
        <v>0</v>
      </c>
      <c r="AM28" s="153">
        <v>0</v>
      </c>
      <c r="AN28" s="153">
        <f t="shared" si="2"/>
        <v>541.612903225806</v>
      </c>
      <c r="AO28" s="153">
        <f t="shared" si="3"/>
        <v>0</v>
      </c>
      <c r="AP28" s="168">
        <f t="shared" si="4"/>
        <v>0</v>
      </c>
      <c r="AQ28" s="153">
        <f t="shared" si="5"/>
        <v>0</v>
      </c>
      <c r="AR28" s="153">
        <v>0</v>
      </c>
      <c r="AS28" s="153">
        <v>0</v>
      </c>
      <c r="AT28" s="153">
        <f t="shared" si="6"/>
        <v>0</v>
      </c>
      <c r="AU28" s="153">
        <f t="shared" si="7"/>
        <v>541.612903225806</v>
      </c>
      <c r="AV28" s="170"/>
      <c r="AW28" s="135" t="s">
        <v>2506</v>
      </c>
    </row>
    <row r="29" s="49" customFormat="1" ht="45" customHeight="1" spans="1:49">
      <c r="A29" s="62">
        <f t="shared" si="0"/>
        <v>26</v>
      </c>
      <c r="B29" s="81" t="s">
        <v>2507</v>
      </c>
      <c r="C29" s="84" t="s">
        <v>425</v>
      </c>
      <c r="D29" s="65">
        <v>45581</v>
      </c>
      <c r="E29" s="86" t="s">
        <v>202</v>
      </c>
      <c r="F29" s="70">
        <v>31</v>
      </c>
      <c r="G29" s="69">
        <v>0</v>
      </c>
      <c r="H29" s="69">
        <v>0</v>
      </c>
      <c r="I29" s="69">
        <v>0</v>
      </c>
      <c r="J29" s="69">
        <v>0</v>
      </c>
      <c r="K29" s="69">
        <v>0</v>
      </c>
      <c r="L29" s="69">
        <v>0</v>
      </c>
      <c r="M29" s="69">
        <v>0</v>
      </c>
      <c r="N29" s="69">
        <v>0</v>
      </c>
      <c r="O29" s="69">
        <v>0</v>
      </c>
      <c r="P29" s="69">
        <v>0</v>
      </c>
      <c r="Q29" s="124" t="s">
        <v>2508</v>
      </c>
      <c r="R29" s="69">
        <v>0</v>
      </c>
      <c r="S29" s="69">
        <v>0</v>
      </c>
      <c r="T29" s="69">
        <f t="shared" si="8"/>
        <v>0</v>
      </c>
      <c r="U29" s="134"/>
      <c r="V29" s="120">
        <v>0</v>
      </c>
      <c r="W29" s="121">
        <v>3500</v>
      </c>
      <c r="X29" s="122">
        <v>2000</v>
      </c>
      <c r="Y29" s="153">
        <v>600</v>
      </c>
      <c r="Z29" s="153">
        <v>300</v>
      </c>
      <c r="AA29" s="153">
        <v>200</v>
      </c>
      <c r="AB29" s="153">
        <v>200</v>
      </c>
      <c r="AC29" s="153">
        <v>100</v>
      </c>
      <c r="AD29" s="153">
        <v>100</v>
      </c>
      <c r="AE29" s="153">
        <f>(W29/31*4)</f>
        <v>451.612903225806</v>
      </c>
      <c r="AF29" s="154">
        <v>1000</v>
      </c>
      <c r="AG29" s="120">
        <v>0</v>
      </c>
      <c r="AH29" s="153"/>
      <c r="AI29" s="153"/>
      <c r="AJ29" s="153">
        <f t="shared" si="1"/>
        <v>0</v>
      </c>
      <c r="AK29" s="153">
        <v>0</v>
      </c>
      <c r="AL29" s="153">
        <v>0</v>
      </c>
      <c r="AM29" s="153">
        <v>0</v>
      </c>
      <c r="AN29" s="153">
        <f t="shared" si="2"/>
        <v>4951.61290322581</v>
      </c>
      <c r="AO29" s="153">
        <f t="shared" si="3"/>
        <v>0</v>
      </c>
      <c r="AP29" s="168">
        <f t="shared" si="4"/>
        <v>0</v>
      </c>
      <c r="AQ29" s="153">
        <f t="shared" si="5"/>
        <v>0</v>
      </c>
      <c r="AR29" s="153">
        <v>0</v>
      </c>
      <c r="AS29" s="169">
        <v>0</v>
      </c>
      <c r="AT29" s="153">
        <f t="shared" si="6"/>
        <v>0</v>
      </c>
      <c r="AU29" s="153">
        <f t="shared" si="7"/>
        <v>4951.61290322581</v>
      </c>
      <c r="AV29" s="170"/>
      <c r="AW29" s="124" t="s">
        <v>2508</v>
      </c>
    </row>
    <row r="30" s="49" customFormat="1" ht="24" customHeight="1" spans="1:49">
      <c r="A30" s="62">
        <f t="shared" si="0"/>
        <v>27</v>
      </c>
      <c r="B30" s="81" t="s">
        <v>2509</v>
      </c>
      <c r="C30" s="84" t="s">
        <v>425</v>
      </c>
      <c r="D30" s="85">
        <v>45581</v>
      </c>
      <c r="E30" s="86" t="s">
        <v>202</v>
      </c>
      <c r="F30" s="70">
        <v>31</v>
      </c>
      <c r="G30" s="69">
        <v>0</v>
      </c>
      <c r="H30" s="69">
        <v>0</v>
      </c>
      <c r="I30" s="69">
        <v>31</v>
      </c>
      <c r="J30" s="69">
        <v>0</v>
      </c>
      <c r="K30" s="69">
        <v>0</v>
      </c>
      <c r="L30" s="69">
        <v>0</v>
      </c>
      <c r="M30" s="69">
        <v>0</v>
      </c>
      <c r="N30" s="69">
        <v>0</v>
      </c>
      <c r="O30" s="69">
        <v>0</v>
      </c>
      <c r="P30" s="69">
        <v>0</v>
      </c>
      <c r="Q30" s="140" t="s">
        <v>2367</v>
      </c>
      <c r="R30" s="132">
        <v>0</v>
      </c>
      <c r="S30" s="69">
        <v>0</v>
      </c>
      <c r="T30" s="69">
        <f t="shared" si="8"/>
        <v>0</v>
      </c>
      <c r="U30" s="133" t="s">
        <v>54</v>
      </c>
      <c r="V30" s="141">
        <v>0</v>
      </c>
      <c r="W30" s="121">
        <v>4000</v>
      </c>
      <c r="X30" s="122">
        <v>4000</v>
      </c>
      <c r="Y30" s="153"/>
      <c r="Z30" s="153"/>
      <c r="AA30" s="153"/>
      <c r="AB30" s="153"/>
      <c r="AC30" s="153"/>
      <c r="AD30" s="153"/>
      <c r="AE30" s="153"/>
      <c r="AF30" s="154"/>
      <c r="AG30" s="141">
        <v>0</v>
      </c>
      <c r="AH30" s="153"/>
      <c r="AI30" s="153"/>
      <c r="AJ30" s="153">
        <f t="shared" si="1"/>
        <v>0</v>
      </c>
      <c r="AK30" s="153">
        <v>0</v>
      </c>
      <c r="AL30" s="153">
        <v>0</v>
      </c>
      <c r="AM30" s="153">
        <v>0</v>
      </c>
      <c r="AN30" s="153">
        <f t="shared" si="2"/>
        <v>4000</v>
      </c>
      <c r="AO30" s="153">
        <f t="shared" si="3"/>
        <v>31</v>
      </c>
      <c r="AP30" s="168">
        <f t="shared" si="4"/>
        <v>4000</v>
      </c>
      <c r="AQ30" s="153">
        <f t="shared" si="5"/>
        <v>0</v>
      </c>
      <c r="AR30" s="153">
        <v>0</v>
      </c>
      <c r="AS30" s="153">
        <v>0</v>
      </c>
      <c r="AT30" s="153">
        <f t="shared" si="6"/>
        <v>4000</v>
      </c>
      <c r="AU30" s="153">
        <f t="shared" si="7"/>
        <v>0</v>
      </c>
      <c r="AV30" s="170"/>
      <c r="AW30" s="140" t="s">
        <v>2367</v>
      </c>
    </row>
    <row r="31" s="49" customFormat="1" ht="78" customHeight="1" spans="1:49">
      <c r="A31" s="62">
        <f t="shared" si="0"/>
        <v>28</v>
      </c>
      <c r="B31" s="71" t="s">
        <v>2510</v>
      </c>
      <c r="C31" s="69" t="s">
        <v>425</v>
      </c>
      <c r="D31" s="65">
        <v>45583</v>
      </c>
      <c r="E31" s="75" t="s">
        <v>53</v>
      </c>
      <c r="F31" s="70">
        <v>31</v>
      </c>
      <c r="G31" s="69">
        <v>0</v>
      </c>
      <c r="H31" s="69">
        <v>0</v>
      </c>
      <c r="I31" s="69">
        <v>0</v>
      </c>
      <c r="J31" s="69">
        <v>0</v>
      </c>
      <c r="K31" s="69">
        <v>0</v>
      </c>
      <c r="L31" s="69">
        <v>0</v>
      </c>
      <c r="M31" s="69">
        <v>0</v>
      </c>
      <c r="N31" s="69">
        <v>0</v>
      </c>
      <c r="O31" s="69">
        <v>0</v>
      </c>
      <c r="P31" s="69">
        <v>0</v>
      </c>
      <c r="Q31" s="132" t="s">
        <v>2511</v>
      </c>
      <c r="R31" s="69">
        <v>10</v>
      </c>
      <c r="S31" s="69">
        <v>33.3</v>
      </c>
      <c r="T31" s="69">
        <f t="shared" si="8"/>
        <v>333</v>
      </c>
      <c r="U31" s="134" t="s">
        <v>2512</v>
      </c>
      <c r="V31" s="120">
        <v>200</v>
      </c>
      <c r="W31" s="121">
        <v>4000</v>
      </c>
      <c r="X31" s="122">
        <f>(4000/31*20+3500/31*11)</f>
        <v>3822.58064516129</v>
      </c>
      <c r="Y31" s="153">
        <v>0</v>
      </c>
      <c r="Z31" s="153">
        <v>0</v>
      </c>
      <c r="AA31" s="153">
        <v>0</v>
      </c>
      <c r="AB31" s="153">
        <v>0</v>
      </c>
      <c r="AC31" s="153">
        <v>0</v>
      </c>
      <c r="AD31" s="153">
        <v>0</v>
      </c>
      <c r="AE31" s="153"/>
      <c r="AF31" s="154">
        <v>500</v>
      </c>
      <c r="AG31" s="120">
        <v>200</v>
      </c>
      <c r="AH31" s="153"/>
      <c r="AI31" s="153"/>
      <c r="AJ31" s="153">
        <f t="shared" si="1"/>
        <v>333</v>
      </c>
      <c r="AK31" s="153">
        <v>0</v>
      </c>
      <c r="AL31" s="153">
        <v>0</v>
      </c>
      <c r="AM31" s="153">
        <v>0</v>
      </c>
      <c r="AN31" s="153">
        <f t="shared" si="2"/>
        <v>4855.58064516129</v>
      </c>
      <c r="AO31" s="153">
        <f t="shared" si="3"/>
        <v>0</v>
      </c>
      <c r="AP31" s="168">
        <f t="shared" si="4"/>
        <v>0</v>
      </c>
      <c r="AQ31" s="153">
        <f t="shared" si="5"/>
        <v>0</v>
      </c>
      <c r="AR31" s="153">
        <v>0</v>
      </c>
      <c r="AS31" s="169">
        <v>0</v>
      </c>
      <c r="AT31" s="153">
        <f t="shared" si="6"/>
        <v>0</v>
      </c>
      <c r="AU31" s="153">
        <f t="shared" si="7"/>
        <v>4855.58064516129</v>
      </c>
      <c r="AV31" s="170"/>
      <c r="AW31" s="132" t="s">
        <v>2513</v>
      </c>
    </row>
    <row r="32" s="49" customFormat="1" ht="55" customHeight="1" spans="1:49">
      <c r="A32" s="62">
        <f t="shared" si="0"/>
        <v>29</v>
      </c>
      <c r="B32" s="71" t="s">
        <v>2514</v>
      </c>
      <c r="C32" s="84" t="s">
        <v>425</v>
      </c>
      <c r="D32" s="65">
        <v>45586</v>
      </c>
      <c r="E32" s="75" t="s">
        <v>53</v>
      </c>
      <c r="F32" s="70">
        <v>31</v>
      </c>
      <c r="G32" s="69">
        <v>0</v>
      </c>
      <c r="H32" s="69">
        <v>0</v>
      </c>
      <c r="I32" s="69">
        <v>1</v>
      </c>
      <c r="J32" s="69">
        <v>0</v>
      </c>
      <c r="K32" s="69">
        <v>0</v>
      </c>
      <c r="L32" s="69">
        <v>0</v>
      </c>
      <c r="M32" s="69">
        <v>0</v>
      </c>
      <c r="N32" s="69">
        <v>0</v>
      </c>
      <c r="O32" s="69">
        <v>0</v>
      </c>
      <c r="P32" s="69">
        <v>0</v>
      </c>
      <c r="Q32" s="132" t="s">
        <v>2515</v>
      </c>
      <c r="R32" s="69">
        <v>10</v>
      </c>
      <c r="S32" s="69">
        <v>5.8</v>
      </c>
      <c r="T32" s="69">
        <f t="shared" si="8"/>
        <v>58</v>
      </c>
      <c r="U32" s="134"/>
      <c r="V32" s="120">
        <v>200</v>
      </c>
      <c r="W32" s="121">
        <v>3500</v>
      </c>
      <c r="X32" s="122">
        <v>2000</v>
      </c>
      <c r="Y32" s="153">
        <v>600</v>
      </c>
      <c r="Z32" s="153">
        <v>300</v>
      </c>
      <c r="AA32" s="153">
        <v>200</v>
      </c>
      <c r="AB32" s="153">
        <v>200</v>
      </c>
      <c r="AC32" s="153">
        <v>100</v>
      </c>
      <c r="AD32" s="153">
        <v>100</v>
      </c>
      <c r="AE32" s="153"/>
      <c r="AF32" s="154"/>
      <c r="AG32" s="120">
        <v>200</v>
      </c>
      <c r="AH32" s="153"/>
      <c r="AI32" s="153"/>
      <c r="AJ32" s="153">
        <f t="shared" si="1"/>
        <v>58</v>
      </c>
      <c r="AK32" s="153">
        <v>0</v>
      </c>
      <c r="AL32" s="153">
        <v>0</v>
      </c>
      <c r="AM32" s="153">
        <v>0</v>
      </c>
      <c r="AN32" s="153">
        <f t="shared" si="2"/>
        <v>3758</v>
      </c>
      <c r="AO32" s="153">
        <f t="shared" si="3"/>
        <v>1</v>
      </c>
      <c r="AP32" s="168">
        <f t="shared" si="4"/>
        <v>112.903225806452</v>
      </c>
      <c r="AQ32" s="153">
        <f t="shared" si="5"/>
        <v>0</v>
      </c>
      <c r="AR32" s="153">
        <v>0</v>
      </c>
      <c r="AS32" s="169">
        <v>0</v>
      </c>
      <c r="AT32" s="153">
        <f t="shared" si="6"/>
        <v>112.903225806452</v>
      </c>
      <c r="AU32" s="153">
        <f t="shared" si="7"/>
        <v>3645.09677419355</v>
      </c>
      <c r="AV32" s="170"/>
      <c r="AW32" s="132" t="s">
        <v>2516</v>
      </c>
    </row>
    <row r="33" s="49" customFormat="1" ht="46" customHeight="1" spans="1:49">
      <c r="A33" s="62">
        <f t="shared" si="0"/>
        <v>30</v>
      </c>
      <c r="B33" s="71" t="s">
        <v>2517</v>
      </c>
      <c r="C33" s="84" t="s">
        <v>425</v>
      </c>
      <c r="D33" s="65">
        <v>45588</v>
      </c>
      <c r="E33" s="75" t="s">
        <v>53</v>
      </c>
      <c r="F33" s="70">
        <v>31</v>
      </c>
      <c r="G33" s="69">
        <v>0</v>
      </c>
      <c r="H33" s="69">
        <v>0</v>
      </c>
      <c r="I33" s="69">
        <v>1</v>
      </c>
      <c r="J33" s="69">
        <v>0</v>
      </c>
      <c r="K33" s="69">
        <v>0</v>
      </c>
      <c r="L33" s="69">
        <v>0</v>
      </c>
      <c r="M33" s="69">
        <v>0</v>
      </c>
      <c r="N33" s="69">
        <v>0</v>
      </c>
      <c r="O33" s="69">
        <v>0</v>
      </c>
      <c r="P33" s="69">
        <v>0</v>
      </c>
      <c r="Q33" s="132" t="s">
        <v>2518</v>
      </c>
      <c r="R33" s="69">
        <v>10</v>
      </c>
      <c r="S33" s="69">
        <v>5.8</v>
      </c>
      <c r="T33" s="69">
        <f t="shared" si="8"/>
        <v>58</v>
      </c>
      <c r="U33" s="134"/>
      <c r="V33" s="120">
        <v>200</v>
      </c>
      <c r="W33" s="121">
        <v>3500</v>
      </c>
      <c r="X33" s="122">
        <v>2000</v>
      </c>
      <c r="Y33" s="153">
        <v>600</v>
      </c>
      <c r="Z33" s="153">
        <v>300</v>
      </c>
      <c r="AA33" s="153">
        <v>200</v>
      </c>
      <c r="AB33" s="153">
        <v>200</v>
      </c>
      <c r="AC33" s="153">
        <v>100</v>
      </c>
      <c r="AD33" s="153">
        <v>100</v>
      </c>
      <c r="AE33" s="153"/>
      <c r="AF33" s="154"/>
      <c r="AG33" s="120">
        <v>200</v>
      </c>
      <c r="AH33" s="153"/>
      <c r="AI33" s="153"/>
      <c r="AJ33" s="153">
        <f t="shared" si="1"/>
        <v>58</v>
      </c>
      <c r="AK33" s="153">
        <v>0</v>
      </c>
      <c r="AL33" s="153">
        <v>0</v>
      </c>
      <c r="AM33" s="153">
        <v>0</v>
      </c>
      <c r="AN33" s="153">
        <f t="shared" si="2"/>
        <v>3758</v>
      </c>
      <c r="AO33" s="153">
        <f t="shared" si="3"/>
        <v>1</v>
      </c>
      <c r="AP33" s="168">
        <f t="shared" si="4"/>
        <v>112.903225806452</v>
      </c>
      <c r="AQ33" s="153">
        <f t="shared" si="5"/>
        <v>0</v>
      </c>
      <c r="AR33" s="153">
        <v>0</v>
      </c>
      <c r="AS33" s="153">
        <v>0</v>
      </c>
      <c r="AT33" s="153">
        <f t="shared" si="6"/>
        <v>112.903225806452</v>
      </c>
      <c r="AU33" s="153">
        <f t="shared" si="7"/>
        <v>3645.09677419355</v>
      </c>
      <c r="AV33" s="170"/>
      <c r="AW33" s="132" t="s">
        <v>2519</v>
      </c>
    </row>
    <row r="34" s="49" customFormat="1" ht="60" customHeight="1" spans="1:49">
      <c r="A34" s="62">
        <f t="shared" si="0"/>
        <v>31</v>
      </c>
      <c r="B34" s="91" t="s">
        <v>2520</v>
      </c>
      <c r="C34" s="84" t="s">
        <v>425</v>
      </c>
      <c r="D34" s="65">
        <v>45596</v>
      </c>
      <c r="E34" s="75" t="s">
        <v>53</v>
      </c>
      <c r="F34" s="70">
        <v>31</v>
      </c>
      <c r="G34" s="69">
        <v>0</v>
      </c>
      <c r="H34" s="69">
        <v>0</v>
      </c>
      <c r="I34" s="84">
        <v>0.5</v>
      </c>
      <c r="J34" s="69">
        <v>0</v>
      </c>
      <c r="K34" s="69">
        <v>0</v>
      </c>
      <c r="L34" s="69">
        <v>0</v>
      </c>
      <c r="M34" s="69">
        <v>0</v>
      </c>
      <c r="N34" s="69">
        <v>0</v>
      </c>
      <c r="O34" s="69">
        <v>0</v>
      </c>
      <c r="P34" s="69">
        <v>0</v>
      </c>
      <c r="Q34" s="132" t="s">
        <v>2521</v>
      </c>
      <c r="R34" s="69">
        <v>10</v>
      </c>
      <c r="S34" s="69">
        <v>11.6</v>
      </c>
      <c r="T34" s="69">
        <f t="shared" si="8"/>
        <v>116</v>
      </c>
      <c r="U34" s="134"/>
      <c r="V34" s="120">
        <v>200</v>
      </c>
      <c r="W34" s="121">
        <v>3500</v>
      </c>
      <c r="X34" s="122">
        <v>2000</v>
      </c>
      <c r="Y34" s="153">
        <v>600</v>
      </c>
      <c r="Z34" s="153">
        <v>300</v>
      </c>
      <c r="AA34" s="153">
        <v>200</v>
      </c>
      <c r="AB34" s="153">
        <v>200</v>
      </c>
      <c r="AC34" s="153">
        <v>100</v>
      </c>
      <c r="AD34" s="153">
        <v>100</v>
      </c>
      <c r="AE34" s="153"/>
      <c r="AF34" s="154"/>
      <c r="AG34" s="120">
        <v>200</v>
      </c>
      <c r="AH34" s="153"/>
      <c r="AI34" s="153"/>
      <c r="AJ34" s="153">
        <f t="shared" si="1"/>
        <v>116</v>
      </c>
      <c r="AK34" s="153">
        <v>0</v>
      </c>
      <c r="AL34" s="153">
        <v>0</v>
      </c>
      <c r="AM34" s="153">
        <v>0</v>
      </c>
      <c r="AN34" s="153">
        <f t="shared" si="2"/>
        <v>3816</v>
      </c>
      <c r="AO34" s="153">
        <f t="shared" si="3"/>
        <v>0.5</v>
      </c>
      <c r="AP34" s="168">
        <f t="shared" si="4"/>
        <v>56.4516129032258</v>
      </c>
      <c r="AQ34" s="153">
        <f t="shared" si="5"/>
        <v>0</v>
      </c>
      <c r="AR34" s="153">
        <v>0</v>
      </c>
      <c r="AS34" s="169">
        <v>0</v>
      </c>
      <c r="AT34" s="153">
        <f t="shared" si="6"/>
        <v>56.4516129032258</v>
      </c>
      <c r="AU34" s="153">
        <f t="shared" si="7"/>
        <v>3759.54838709677</v>
      </c>
      <c r="AV34" s="170"/>
      <c r="AW34" s="132" t="s">
        <v>2522</v>
      </c>
    </row>
    <row r="35" s="49" customFormat="1" ht="59" customHeight="1" spans="1:49">
      <c r="A35" s="62">
        <f t="shared" si="0"/>
        <v>32</v>
      </c>
      <c r="B35" s="91" t="s">
        <v>2523</v>
      </c>
      <c r="C35" s="84" t="s">
        <v>425</v>
      </c>
      <c r="D35" s="65">
        <v>45596</v>
      </c>
      <c r="E35" s="75" t="s">
        <v>53</v>
      </c>
      <c r="F35" s="70">
        <v>31</v>
      </c>
      <c r="G35" s="69">
        <v>0</v>
      </c>
      <c r="H35" s="69">
        <v>0</v>
      </c>
      <c r="I35" s="69">
        <v>0</v>
      </c>
      <c r="J35" s="69">
        <v>0</v>
      </c>
      <c r="K35" s="69">
        <v>0</v>
      </c>
      <c r="L35" s="69">
        <v>0</v>
      </c>
      <c r="M35" s="69">
        <v>0</v>
      </c>
      <c r="N35" s="69">
        <v>0</v>
      </c>
      <c r="O35" s="69">
        <v>0</v>
      </c>
      <c r="P35" s="69">
        <v>0</v>
      </c>
      <c r="Q35" s="132" t="s">
        <v>2470</v>
      </c>
      <c r="R35" s="69">
        <v>10</v>
      </c>
      <c r="S35" s="69">
        <v>11.6</v>
      </c>
      <c r="T35" s="69">
        <f t="shared" si="8"/>
        <v>116</v>
      </c>
      <c r="U35" s="134"/>
      <c r="V35" s="120">
        <v>200</v>
      </c>
      <c r="W35" s="121">
        <v>3500</v>
      </c>
      <c r="X35" s="122">
        <v>2000</v>
      </c>
      <c r="Y35" s="153">
        <v>600</v>
      </c>
      <c r="Z35" s="153">
        <v>300</v>
      </c>
      <c r="AA35" s="153">
        <v>200</v>
      </c>
      <c r="AB35" s="153">
        <v>200</v>
      </c>
      <c r="AC35" s="153">
        <v>100</v>
      </c>
      <c r="AD35" s="153">
        <v>100</v>
      </c>
      <c r="AE35" s="153"/>
      <c r="AF35" s="154"/>
      <c r="AG35" s="120">
        <v>200</v>
      </c>
      <c r="AH35" s="153"/>
      <c r="AI35" s="153"/>
      <c r="AJ35" s="153">
        <f t="shared" si="1"/>
        <v>116</v>
      </c>
      <c r="AK35" s="153">
        <v>0</v>
      </c>
      <c r="AL35" s="153">
        <v>0</v>
      </c>
      <c r="AM35" s="153">
        <v>0</v>
      </c>
      <c r="AN35" s="153">
        <f t="shared" si="2"/>
        <v>3816</v>
      </c>
      <c r="AO35" s="153">
        <f t="shared" si="3"/>
        <v>0</v>
      </c>
      <c r="AP35" s="168">
        <f t="shared" si="4"/>
        <v>0</v>
      </c>
      <c r="AQ35" s="153">
        <f t="shared" si="5"/>
        <v>0</v>
      </c>
      <c r="AR35" s="153">
        <v>0</v>
      </c>
      <c r="AS35" s="153">
        <v>0</v>
      </c>
      <c r="AT35" s="153">
        <f t="shared" si="6"/>
        <v>0</v>
      </c>
      <c r="AU35" s="153">
        <f t="shared" si="7"/>
        <v>3816</v>
      </c>
      <c r="AV35" s="170"/>
      <c r="AW35" s="132" t="s">
        <v>2471</v>
      </c>
    </row>
    <row r="36" s="49" customFormat="1" ht="49" customHeight="1" spans="1:49">
      <c r="A36" s="62">
        <f t="shared" si="0"/>
        <v>33</v>
      </c>
      <c r="B36" s="91" t="s">
        <v>2524</v>
      </c>
      <c r="C36" s="84" t="s">
        <v>425</v>
      </c>
      <c r="D36" s="65">
        <v>45596</v>
      </c>
      <c r="E36" s="75" t="s">
        <v>53</v>
      </c>
      <c r="F36" s="70">
        <v>31</v>
      </c>
      <c r="G36" s="69">
        <v>0</v>
      </c>
      <c r="H36" s="69">
        <v>0</v>
      </c>
      <c r="I36" s="69">
        <v>0</v>
      </c>
      <c r="J36" s="69">
        <v>0</v>
      </c>
      <c r="K36" s="69">
        <v>0</v>
      </c>
      <c r="L36" s="69">
        <v>0</v>
      </c>
      <c r="M36" s="69">
        <v>0</v>
      </c>
      <c r="N36" s="69">
        <v>0</v>
      </c>
      <c r="O36" s="69">
        <v>0</v>
      </c>
      <c r="P36" s="69">
        <v>0</v>
      </c>
      <c r="Q36" s="132" t="s">
        <v>2470</v>
      </c>
      <c r="R36" s="69">
        <v>10</v>
      </c>
      <c r="S36" s="69">
        <v>11.6</v>
      </c>
      <c r="T36" s="69">
        <f t="shared" si="8"/>
        <v>116</v>
      </c>
      <c r="U36" s="134"/>
      <c r="V36" s="120">
        <v>200</v>
      </c>
      <c r="W36" s="121">
        <v>3500</v>
      </c>
      <c r="X36" s="122">
        <v>2000</v>
      </c>
      <c r="Y36" s="153">
        <v>600</v>
      </c>
      <c r="Z36" s="153">
        <v>300</v>
      </c>
      <c r="AA36" s="153">
        <v>200</v>
      </c>
      <c r="AB36" s="153">
        <v>200</v>
      </c>
      <c r="AC36" s="153">
        <v>100</v>
      </c>
      <c r="AD36" s="153">
        <v>100</v>
      </c>
      <c r="AE36" s="153"/>
      <c r="AF36" s="154"/>
      <c r="AG36" s="120">
        <v>200</v>
      </c>
      <c r="AH36" s="153"/>
      <c r="AI36" s="153"/>
      <c r="AJ36" s="153">
        <f t="shared" si="1"/>
        <v>116</v>
      </c>
      <c r="AK36" s="153">
        <v>0</v>
      </c>
      <c r="AL36" s="153">
        <v>0</v>
      </c>
      <c r="AM36" s="153">
        <v>0</v>
      </c>
      <c r="AN36" s="153">
        <f t="shared" si="2"/>
        <v>3816</v>
      </c>
      <c r="AO36" s="153">
        <f t="shared" si="3"/>
        <v>0</v>
      </c>
      <c r="AP36" s="168">
        <f t="shared" si="4"/>
        <v>0</v>
      </c>
      <c r="AQ36" s="153">
        <f t="shared" si="5"/>
        <v>0</v>
      </c>
      <c r="AR36" s="153">
        <v>0</v>
      </c>
      <c r="AS36" s="169">
        <v>0</v>
      </c>
      <c r="AT36" s="153">
        <f t="shared" si="6"/>
        <v>0</v>
      </c>
      <c r="AU36" s="153">
        <f t="shared" si="7"/>
        <v>3816</v>
      </c>
      <c r="AV36" s="170"/>
      <c r="AW36" s="132" t="s">
        <v>2471</v>
      </c>
    </row>
    <row r="37" s="49" customFormat="1" ht="52" customHeight="1" spans="1:49">
      <c r="A37" s="62">
        <f t="shared" si="0"/>
        <v>34</v>
      </c>
      <c r="B37" s="91" t="s">
        <v>2525</v>
      </c>
      <c r="C37" s="84" t="s">
        <v>425</v>
      </c>
      <c r="D37" s="65">
        <v>45597</v>
      </c>
      <c r="E37" s="75" t="s">
        <v>53</v>
      </c>
      <c r="F37" s="70">
        <v>31</v>
      </c>
      <c r="G37" s="69">
        <v>0</v>
      </c>
      <c r="H37" s="69">
        <v>0</v>
      </c>
      <c r="I37" s="69">
        <v>0</v>
      </c>
      <c r="J37" s="69">
        <v>0</v>
      </c>
      <c r="K37" s="69">
        <v>0</v>
      </c>
      <c r="L37" s="69">
        <v>0</v>
      </c>
      <c r="M37" s="69">
        <v>0</v>
      </c>
      <c r="N37" s="69">
        <v>0</v>
      </c>
      <c r="O37" s="69">
        <v>0</v>
      </c>
      <c r="P37" s="69">
        <v>0</v>
      </c>
      <c r="Q37" s="132" t="s">
        <v>2470</v>
      </c>
      <c r="R37" s="69">
        <v>10</v>
      </c>
      <c r="S37" s="69">
        <v>11.6</v>
      </c>
      <c r="T37" s="69">
        <f t="shared" si="8"/>
        <v>116</v>
      </c>
      <c r="U37" s="134"/>
      <c r="V37" s="120">
        <v>200</v>
      </c>
      <c r="W37" s="121">
        <v>3500</v>
      </c>
      <c r="X37" s="122">
        <v>2000</v>
      </c>
      <c r="Y37" s="153">
        <v>600</v>
      </c>
      <c r="Z37" s="153">
        <v>300</v>
      </c>
      <c r="AA37" s="153">
        <v>200</v>
      </c>
      <c r="AB37" s="153">
        <v>200</v>
      </c>
      <c r="AC37" s="153">
        <v>100</v>
      </c>
      <c r="AD37" s="153">
        <v>100</v>
      </c>
      <c r="AE37" s="153"/>
      <c r="AF37" s="154"/>
      <c r="AG37" s="120">
        <v>200</v>
      </c>
      <c r="AH37" s="153"/>
      <c r="AI37" s="153"/>
      <c r="AJ37" s="153">
        <f t="shared" si="1"/>
        <v>116</v>
      </c>
      <c r="AK37" s="153">
        <v>0</v>
      </c>
      <c r="AL37" s="153">
        <v>0</v>
      </c>
      <c r="AM37" s="153">
        <v>0</v>
      </c>
      <c r="AN37" s="153">
        <f t="shared" si="2"/>
        <v>3816</v>
      </c>
      <c r="AO37" s="153">
        <f t="shared" si="3"/>
        <v>0</v>
      </c>
      <c r="AP37" s="168">
        <f t="shared" si="4"/>
        <v>0</v>
      </c>
      <c r="AQ37" s="153">
        <f t="shared" si="5"/>
        <v>0</v>
      </c>
      <c r="AR37" s="153">
        <v>0</v>
      </c>
      <c r="AS37" s="153">
        <v>0</v>
      </c>
      <c r="AT37" s="153">
        <f t="shared" si="6"/>
        <v>0</v>
      </c>
      <c r="AU37" s="153">
        <f t="shared" si="7"/>
        <v>3816</v>
      </c>
      <c r="AV37" s="170"/>
      <c r="AW37" s="132" t="s">
        <v>2471</v>
      </c>
    </row>
    <row r="38" s="49" customFormat="1" ht="51" customHeight="1" spans="1:49">
      <c r="A38" s="62">
        <f t="shared" si="0"/>
        <v>35</v>
      </c>
      <c r="B38" s="92" t="s">
        <v>2526</v>
      </c>
      <c r="C38" s="84" t="s">
        <v>425</v>
      </c>
      <c r="D38" s="65">
        <v>45598</v>
      </c>
      <c r="E38" s="75" t="s">
        <v>53</v>
      </c>
      <c r="F38" s="70">
        <v>31</v>
      </c>
      <c r="G38" s="69">
        <v>0</v>
      </c>
      <c r="H38" s="69">
        <v>0</v>
      </c>
      <c r="I38" s="69">
        <v>0</v>
      </c>
      <c r="J38" s="69">
        <v>0</v>
      </c>
      <c r="K38" s="69">
        <v>0</v>
      </c>
      <c r="L38" s="69">
        <v>0</v>
      </c>
      <c r="M38" s="69">
        <v>0</v>
      </c>
      <c r="N38" s="69">
        <v>0</v>
      </c>
      <c r="O38" s="69">
        <v>0</v>
      </c>
      <c r="P38" s="69">
        <v>0</v>
      </c>
      <c r="Q38" s="132" t="s">
        <v>2470</v>
      </c>
      <c r="R38" s="69">
        <v>10</v>
      </c>
      <c r="S38" s="69">
        <v>11.6</v>
      </c>
      <c r="T38" s="69">
        <f t="shared" si="8"/>
        <v>116</v>
      </c>
      <c r="U38" s="134"/>
      <c r="V38" s="120">
        <v>200</v>
      </c>
      <c r="W38" s="121">
        <v>3500</v>
      </c>
      <c r="X38" s="122">
        <v>2000</v>
      </c>
      <c r="Y38" s="153">
        <v>600</v>
      </c>
      <c r="Z38" s="153">
        <v>300</v>
      </c>
      <c r="AA38" s="153">
        <v>200</v>
      </c>
      <c r="AB38" s="153">
        <v>200</v>
      </c>
      <c r="AC38" s="153">
        <v>100</v>
      </c>
      <c r="AD38" s="153">
        <v>100</v>
      </c>
      <c r="AE38" s="153"/>
      <c r="AF38" s="154"/>
      <c r="AG38" s="120">
        <v>200</v>
      </c>
      <c r="AH38" s="153"/>
      <c r="AI38" s="153"/>
      <c r="AJ38" s="153">
        <f t="shared" si="1"/>
        <v>116</v>
      </c>
      <c r="AK38" s="153">
        <v>0</v>
      </c>
      <c r="AL38" s="153">
        <v>0</v>
      </c>
      <c r="AM38" s="153">
        <v>0</v>
      </c>
      <c r="AN38" s="153">
        <f t="shared" si="2"/>
        <v>3816</v>
      </c>
      <c r="AO38" s="153">
        <f t="shared" si="3"/>
        <v>0</v>
      </c>
      <c r="AP38" s="168">
        <f t="shared" si="4"/>
        <v>0</v>
      </c>
      <c r="AQ38" s="153">
        <f t="shared" si="5"/>
        <v>0</v>
      </c>
      <c r="AR38" s="153">
        <v>0</v>
      </c>
      <c r="AS38" s="169">
        <v>0</v>
      </c>
      <c r="AT38" s="153">
        <f t="shared" si="6"/>
        <v>0</v>
      </c>
      <c r="AU38" s="153">
        <f t="shared" si="7"/>
        <v>3816</v>
      </c>
      <c r="AV38" s="170"/>
      <c r="AW38" s="132" t="s">
        <v>2471</v>
      </c>
    </row>
    <row r="39" s="49" customFormat="1" ht="24" customHeight="1" spans="1:49">
      <c r="A39" s="62">
        <f t="shared" si="0"/>
        <v>36</v>
      </c>
      <c r="B39" s="93" t="s">
        <v>2527</v>
      </c>
      <c r="C39" s="69" t="s">
        <v>425</v>
      </c>
      <c r="D39" s="65">
        <v>45602</v>
      </c>
      <c r="E39" s="79" t="s">
        <v>202</v>
      </c>
      <c r="F39" s="87">
        <v>3</v>
      </c>
      <c r="G39" s="69">
        <v>0</v>
      </c>
      <c r="H39" s="69">
        <v>0</v>
      </c>
      <c r="I39" s="69">
        <v>0</v>
      </c>
      <c r="J39" s="69">
        <v>0</v>
      </c>
      <c r="K39" s="69">
        <v>0</v>
      </c>
      <c r="L39" s="69">
        <v>0</v>
      </c>
      <c r="M39" s="69">
        <v>0</v>
      </c>
      <c r="N39" s="69">
        <v>0</v>
      </c>
      <c r="O39" s="69">
        <v>0</v>
      </c>
      <c r="P39" s="69">
        <v>0</v>
      </c>
      <c r="Q39" s="135" t="s">
        <v>2528</v>
      </c>
      <c r="R39" s="69">
        <v>0</v>
      </c>
      <c r="S39" s="69">
        <v>0</v>
      </c>
      <c r="T39" s="69">
        <f t="shared" si="8"/>
        <v>0</v>
      </c>
      <c r="U39" s="136"/>
      <c r="V39" s="138">
        <v>0</v>
      </c>
      <c r="W39" s="121">
        <v>3500</v>
      </c>
      <c r="X39" s="122">
        <f>W39/31*F39</f>
        <v>338.709677419355</v>
      </c>
      <c r="Y39" s="153">
        <v>0</v>
      </c>
      <c r="Z39" s="153">
        <v>0</v>
      </c>
      <c r="AA39" s="153">
        <v>0</v>
      </c>
      <c r="AB39" s="153">
        <v>0</v>
      </c>
      <c r="AC39" s="153">
        <v>0</v>
      </c>
      <c r="AD39" s="153">
        <v>0</v>
      </c>
      <c r="AE39" s="153"/>
      <c r="AF39" s="154"/>
      <c r="AG39" s="138">
        <v>0</v>
      </c>
      <c r="AH39" s="153"/>
      <c r="AI39" s="153"/>
      <c r="AJ39" s="153">
        <f t="shared" si="1"/>
        <v>0</v>
      </c>
      <c r="AK39" s="153">
        <v>0</v>
      </c>
      <c r="AL39" s="153">
        <v>0</v>
      </c>
      <c r="AM39" s="153">
        <v>0</v>
      </c>
      <c r="AN39" s="153">
        <f t="shared" si="2"/>
        <v>338.709677419355</v>
      </c>
      <c r="AO39" s="153">
        <f t="shared" si="3"/>
        <v>0</v>
      </c>
      <c r="AP39" s="168">
        <f t="shared" si="4"/>
        <v>0</v>
      </c>
      <c r="AQ39" s="153">
        <f t="shared" si="5"/>
        <v>0</v>
      </c>
      <c r="AR39" s="153">
        <v>0</v>
      </c>
      <c r="AS39" s="153">
        <v>0</v>
      </c>
      <c r="AT39" s="153">
        <f t="shared" si="6"/>
        <v>0</v>
      </c>
      <c r="AU39" s="153">
        <f t="shared" si="7"/>
        <v>338.709677419355</v>
      </c>
      <c r="AV39" s="170"/>
      <c r="AW39" s="135" t="s">
        <v>2528</v>
      </c>
    </row>
    <row r="40" s="49" customFormat="1" ht="47" customHeight="1" spans="1:49">
      <c r="A40" s="62">
        <f t="shared" si="0"/>
        <v>37</v>
      </c>
      <c r="B40" s="91" t="s">
        <v>2529</v>
      </c>
      <c r="C40" s="84" t="s">
        <v>425</v>
      </c>
      <c r="D40" s="65">
        <v>45603</v>
      </c>
      <c r="E40" s="75" t="s">
        <v>53</v>
      </c>
      <c r="F40" s="70">
        <v>31</v>
      </c>
      <c r="G40" s="69">
        <v>0</v>
      </c>
      <c r="H40" s="69">
        <v>0</v>
      </c>
      <c r="I40" s="69">
        <v>0</v>
      </c>
      <c r="J40" s="69">
        <v>0</v>
      </c>
      <c r="K40" s="69">
        <v>0</v>
      </c>
      <c r="L40" s="69">
        <v>0</v>
      </c>
      <c r="M40" s="69">
        <v>0</v>
      </c>
      <c r="N40" s="69">
        <v>0</v>
      </c>
      <c r="O40" s="69">
        <v>0</v>
      </c>
      <c r="P40" s="69">
        <v>0</v>
      </c>
      <c r="Q40" s="132" t="s">
        <v>2470</v>
      </c>
      <c r="R40" s="69">
        <v>10</v>
      </c>
      <c r="S40" s="69">
        <v>11.6</v>
      </c>
      <c r="T40" s="69">
        <f t="shared" si="8"/>
        <v>116</v>
      </c>
      <c r="U40" s="134"/>
      <c r="V40" s="120">
        <v>200</v>
      </c>
      <c r="W40" s="121">
        <v>3500</v>
      </c>
      <c r="X40" s="122">
        <v>2000</v>
      </c>
      <c r="Y40" s="153">
        <v>600</v>
      </c>
      <c r="Z40" s="153">
        <v>300</v>
      </c>
      <c r="AA40" s="153">
        <v>200</v>
      </c>
      <c r="AB40" s="153">
        <v>200</v>
      </c>
      <c r="AC40" s="153">
        <v>100</v>
      </c>
      <c r="AD40" s="153">
        <v>100</v>
      </c>
      <c r="AE40" s="153"/>
      <c r="AF40" s="154"/>
      <c r="AG40" s="120">
        <v>200</v>
      </c>
      <c r="AH40" s="153"/>
      <c r="AI40" s="153"/>
      <c r="AJ40" s="153">
        <f t="shared" si="1"/>
        <v>116</v>
      </c>
      <c r="AK40" s="153">
        <v>0</v>
      </c>
      <c r="AL40" s="153">
        <v>0</v>
      </c>
      <c r="AM40" s="153">
        <v>0</v>
      </c>
      <c r="AN40" s="153">
        <f t="shared" si="2"/>
        <v>3816</v>
      </c>
      <c r="AO40" s="153">
        <f t="shared" si="3"/>
        <v>0</v>
      </c>
      <c r="AP40" s="168">
        <f t="shared" si="4"/>
        <v>0</v>
      </c>
      <c r="AQ40" s="153">
        <f t="shared" si="5"/>
        <v>0</v>
      </c>
      <c r="AR40" s="153">
        <v>0</v>
      </c>
      <c r="AS40" s="169">
        <v>0</v>
      </c>
      <c r="AT40" s="153">
        <f t="shared" si="6"/>
        <v>0</v>
      </c>
      <c r="AU40" s="153">
        <f t="shared" si="7"/>
        <v>3816</v>
      </c>
      <c r="AV40" s="170"/>
      <c r="AW40" s="132" t="s">
        <v>2471</v>
      </c>
    </row>
    <row r="41" s="49" customFormat="1" ht="44" customHeight="1" spans="1:49">
      <c r="A41" s="62">
        <f t="shared" si="0"/>
        <v>38</v>
      </c>
      <c r="B41" s="91" t="s">
        <v>2530</v>
      </c>
      <c r="C41" s="84" t="s">
        <v>425</v>
      </c>
      <c r="D41" s="65">
        <v>45604</v>
      </c>
      <c r="E41" s="75" t="s">
        <v>53</v>
      </c>
      <c r="F41" s="70">
        <v>31</v>
      </c>
      <c r="G41" s="69">
        <v>0</v>
      </c>
      <c r="H41" s="69">
        <v>0</v>
      </c>
      <c r="I41" s="69">
        <v>0</v>
      </c>
      <c r="J41" s="69">
        <v>0</v>
      </c>
      <c r="K41" s="69">
        <v>0</v>
      </c>
      <c r="L41" s="69">
        <v>0</v>
      </c>
      <c r="M41" s="69">
        <v>0</v>
      </c>
      <c r="N41" s="69">
        <v>0</v>
      </c>
      <c r="O41" s="69">
        <v>0</v>
      </c>
      <c r="P41" s="69">
        <v>0</v>
      </c>
      <c r="Q41" s="132" t="s">
        <v>2481</v>
      </c>
      <c r="R41" s="69">
        <v>10</v>
      </c>
      <c r="S41" s="69">
        <v>5.8</v>
      </c>
      <c r="T41" s="69">
        <f t="shared" si="8"/>
        <v>58</v>
      </c>
      <c r="U41" s="134"/>
      <c r="V41" s="120">
        <v>200</v>
      </c>
      <c r="W41" s="121">
        <v>3500</v>
      </c>
      <c r="X41" s="122">
        <v>2000</v>
      </c>
      <c r="Y41" s="153">
        <v>600</v>
      </c>
      <c r="Z41" s="153">
        <v>300</v>
      </c>
      <c r="AA41" s="153">
        <v>200</v>
      </c>
      <c r="AB41" s="153">
        <v>200</v>
      </c>
      <c r="AC41" s="153">
        <v>100</v>
      </c>
      <c r="AD41" s="153">
        <v>100</v>
      </c>
      <c r="AE41" s="153"/>
      <c r="AF41" s="154">
        <v>1500</v>
      </c>
      <c r="AG41" s="120">
        <v>200</v>
      </c>
      <c r="AH41" s="153"/>
      <c r="AI41" s="153"/>
      <c r="AJ41" s="153">
        <f t="shared" si="1"/>
        <v>58</v>
      </c>
      <c r="AK41" s="153">
        <v>0</v>
      </c>
      <c r="AL41" s="153">
        <v>0</v>
      </c>
      <c r="AM41" s="153">
        <v>0</v>
      </c>
      <c r="AN41" s="153">
        <f t="shared" si="2"/>
        <v>5258</v>
      </c>
      <c r="AO41" s="153">
        <f t="shared" si="3"/>
        <v>0</v>
      </c>
      <c r="AP41" s="168">
        <f t="shared" si="4"/>
        <v>0</v>
      </c>
      <c r="AQ41" s="153">
        <f t="shared" si="5"/>
        <v>0</v>
      </c>
      <c r="AR41" s="153">
        <v>0</v>
      </c>
      <c r="AS41" s="153">
        <v>0</v>
      </c>
      <c r="AT41" s="153">
        <f t="shared" si="6"/>
        <v>0</v>
      </c>
      <c r="AU41" s="153">
        <f t="shared" si="7"/>
        <v>5258</v>
      </c>
      <c r="AV41" s="170"/>
      <c r="AW41" s="132" t="s">
        <v>2482</v>
      </c>
    </row>
    <row r="42" s="49" customFormat="1" ht="48" customHeight="1" spans="1:49">
      <c r="A42" s="62">
        <f t="shared" si="0"/>
        <v>39</v>
      </c>
      <c r="B42" s="71" t="s">
        <v>2531</v>
      </c>
      <c r="C42" s="84" t="s">
        <v>425</v>
      </c>
      <c r="D42" s="65">
        <v>45604</v>
      </c>
      <c r="E42" s="75" t="s">
        <v>53</v>
      </c>
      <c r="F42" s="70">
        <v>31</v>
      </c>
      <c r="G42" s="69">
        <v>0</v>
      </c>
      <c r="H42" s="69">
        <v>0</v>
      </c>
      <c r="I42" s="69">
        <v>0</v>
      </c>
      <c r="J42" s="69">
        <v>0</v>
      </c>
      <c r="K42" s="69">
        <v>0</v>
      </c>
      <c r="L42" s="69">
        <v>0</v>
      </c>
      <c r="M42" s="69">
        <v>0</v>
      </c>
      <c r="N42" s="69">
        <v>0</v>
      </c>
      <c r="O42" s="69">
        <v>0</v>
      </c>
      <c r="P42" s="69">
        <v>0</v>
      </c>
      <c r="Q42" s="132" t="s">
        <v>2474</v>
      </c>
      <c r="R42" s="69">
        <v>10</v>
      </c>
      <c r="S42" s="69">
        <v>5.8</v>
      </c>
      <c r="T42" s="69">
        <f t="shared" si="8"/>
        <v>58</v>
      </c>
      <c r="U42" s="134"/>
      <c r="V42" s="120">
        <v>200</v>
      </c>
      <c r="W42" s="121">
        <v>3500</v>
      </c>
      <c r="X42" s="122">
        <v>2000</v>
      </c>
      <c r="Y42" s="153">
        <v>600</v>
      </c>
      <c r="Z42" s="153">
        <v>300</v>
      </c>
      <c r="AA42" s="153">
        <v>200</v>
      </c>
      <c r="AB42" s="153">
        <v>200</v>
      </c>
      <c r="AC42" s="153">
        <v>100</v>
      </c>
      <c r="AD42" s="153">
        <v>100</v>
      </c>
      <c r="AE42" s="153"/>
      <c r="AF42" s="154"/>
      <c r="AG42" s="120">
        <v>200</v>
      </c>
      <c r="AH42" s="153"/>
      <c r="AI42" s="153"/>
      <c r="AJ42" s="153">
        <f t="shared" si="1"/>
        <v>58</v>
      </c>
      <c r="AK42" s="153">
        <v>0</v>
      </c>
      <c r="AL42" s="153">
        <v>0</v>
      </c>
      <c r="AM42" s="153">
        <v>0</v>
      </c>
      <c r="AN42" s="153">
        <f t="shared" si="2"/>
        <v>3758</v>
      </c>
      <c r="AO42" s="153">
        <f t="shared" si="3"/>
        <v>0</v>
      </c>
      <c r="AP42" s="168">
        <f t="shared" si="4"/>
        <v>0</v>
      </c>
      <c r="AQ42" s="153">
        <f t="shared" si="5"/>
        <v>0</v>
      </c>
      <c r="AR42" s="153">
        <v>0</v>
      </c>
      <c r="AS42" s="169">
        <v>0</v>
      </c>
      <c r="AT42" s="153">
        <f t="shared" si="6"/>
        <v>0</v>
      </c>
      <c r="AU42" s="153">
        <f t="shared" si="7"/>
        <v>3758</v>
      </c>
      <c r="AV42" s="170"/>
      <c r="AW42" s="132" t="s">
        <v>2532</v>
      </c>
    </row>
    <row r="43" s="49" customFormat="1" ht="41" customHeight="1" spans="1:49">
      <c r="A43" s="62">
        <f t="shared" si="0"/>
        <v>40</v>
      </c>
      <c r="B43" s="71" t="s">
        <v>2533</v>
      </c>
      <c r="C43" s="84" t="s">
        <v>425</v>
      </c>
      <c r="D43" s="65">
        <v>45604</v>
      </c>
      <c r="E43" s="75" t="s">
        <v>53</v>
      </c>
      <c r="F43" s="70">
        <v>31</v>
      </c>
      <c r="G43" s="69">
        <v>0</v>
      </c>
      <c r="H43" s="69">
        <v>0</v>
      </c>
      <c r="I43" s="69">
        <v>0</v>
      </c>
      <c r="J43" s="69">
        <v>0</v>
      </c>
      <c r="K43" s="69">
        <v>0</v>
      </c>
      <c r="L43" s="69">
        <v>0</v>
      </c>
      <c r="M43" s="69">
        <v>0</v>
      </c>
      <c r="N43" s="69">
        <v>0</v>
      </c>
      <c r="O43" s="69">
        <v>0</v>
      </c>
      <c r="P43" s="69">
        <v>0</v>
      </c>
      <c r="Q43" s="132" t="s">
        <v>2474</v>
      </c>
      <c r="R43" s="69">
        <v>10</v>
      </c>
      <c r="S43" s="69">
        <v>5.8</v>
      </c>
      <c r="T43" s="69">
        <f t="shared" si="8"/>
        <v>58</v>
      </c>
      <c r="U43" s="134"/>
      <c r="V43" s="120">
        <v>200</v>
      </c>
      <c r="W43" s="121">
        <v>3500</v>
      </c>
      <c r="X43" s="122">
        <v>2000</v>
      </c>
      <c r="Y43" s="153">
        <v>600</v>
      </c>
      <c r="Z43" s="153">
        <v>300</v>
      </c>
      <c r="AA43" s="153">
        <v>200</v>
      </c>
      <c r="AB43" s="153">
        <v>200</v>
      </c>
      <c r="AC43" s="153">
        <v>100</v>
      </c>
      <c r="AD43" s="153">
        <v>100</v>
      </c>
      <c r="AE43" s="153"/>
      <c r="AF43" s="154"/>
      <c r="AG43" s="120">
        <v>200</v>
      </c>
      <c r="AH43" s="153"/>
      <c r="AI43" s="153"/>
      <c r="AJ43" s="153">
        <f t="shared" si="1"/>
        <v>58</v>
      </c>
      <c r="AK43" s="153">
        <v>0</v>
      </c>
      <c r="AL43" s="153">
        <v>0</v>
      </c>
      <c r="AM43" s="153">
        <v>0</v>
      </c>
      <c r="AN43" s="153">
        <f t="shared" si="2"/>
        <v>3758</v>
      </c>
      <c r="AO43" s="153">
        <f t="shared" si="3"/>
        <v>0</v>
      </c>
      <c r="AP43" s="168">
        <f t="shared" si="4"/>
        <v>0</v>
      </c>
      <c r="AQ43" s="153">
        <f t="shared" si="5"/>
        <v>0</v>
      </c>
      <c r="AR43" s="153">
        <v>0</v>
      </c>
      <c r="AS43" s="153">
        <v>0</v>
      </c>
      <c r="AT43" s="153">
        <f t="shared" si="6"/>
        <v>0</v>
      </c>
      <c r="AU43" s="153">
        <f t="shared" si="7"/>
        <v>3758</v>
      </c>
      <c r="AV43" s="170"/>
      <c r="AW43" s="132" t="s">
        <v>2532</v>
      </c>
    </row>
    <row r="44" s="49" customFormat="1" ht="47" customHeight="1" spans="1:49">
      <c r="A44" s="62">
        <f t="shared" si="0"/>
        <v>41</v>
      </c>
      <c r="B44" s="71" t="s">
        <v>2534</v>
      </c>
      <c r="C44" s="84" t="s">
        <v>425</v>
      </c>
      <c r="D44" s="65">
        <v>45604</v>
      </c>
      <c r="E44" s="75" t="s">
        <v>53</v>
      </c>
      <c r="F44" s="70">
        <v>31</v>
      </c>
      <c r="G44" s="69">
        <v>0</v>
      </c>
      <c r="H44" s="69">
        <v>0</v>
      </c>
      <c r="I44" s="69">
        <v>0</v>
      </c>
      <c r="J44" s="69">
        <v>0</v>
      </c>
      <c r="K44" s="69">
        <v>0</v>
      </c>
      <c r="L44" s="69">
        <v>0</v>
      </c>
      <c r="M44" s="69">
        <v>0</v>
      </c>
      <c r="N44" s="69">
        <v>0</v>
      </c>
      <c r="O44" s="69">
        <v>0</v>
      </c>
      <c r="P44" s="69">
        <v>0</v>
      </c>
      <c r="Q44" s="132" t="s">
        <v>2474</v>
      </c>
      <c r="R44" s="69">
        <v>10</v>
      </c>
      <c r="S44" s="69">
        <v>5.8</v>
      </c>
      <c r="T44" s="69">
        <f t="shared" si="8"/>
        <v>58</v>
      </c>
      <c r="U44" s="134"/>
      <c r="V44" s="120">
        <v>200</v>
      </c>
      <c r="W44" s="121">
        <v>3500</v>
      </c>
      <c r="X44" s="122">
        <v>2000</v>
      </c>
      <c r="Y44" s="153">
        <v>600</v>
      </c>
      <c r="Z44" s="153">
        <v>300</v>
      </c>
      <c r="AA44" s="153">
        <v>200</v>
      </c>
      <c r="AB44" s="153">
        <v>200</v>
      </c>
      <c r="AC44" s="153">
        <v>100</v>
      </c>
      <c r="AD44" s="153">
        <v>100</v>
      </c>
      <c r="AE44" s="153"/>
      <c r="AF44" s="154"/>
      <c r="AG44" s="120">
        <v>200</v>
      </c>
      <c r="AH44" s="153"/>
      <c r="AI44" s="153"/>
      <c r="AJ44" s="153">
        <f t="shared" si="1"/>
        <v>58</v>
      </c>
      <c r="AK44" s="153">
        <v>0</v>
      </c>
      <c r="AL44" s="153">
        <v>0</v>
      </c>
      <c r="AM44" s="153">
        <v>0</v>
      </c>
      <c r="AN44" s="153">
        <f t="shared" si="2"/>
        <v>3758</v>
      </c>
      <c r="AO44" s="153">
        <f t="shared" si="3"/>
        <v>0</v>
      </c>
      <c r="AP44" s="168">
        <f t="shared" si="4"/>
        <v>0</v>
      </c>
      <c r="AQ44" s="153">
        <f t="shared" si="5"/>
        <v>0</v>
      </c>
      <c r="AR44" s="153">
        <v>0</v>
      </c>
      <c r="AS44" s="169">
        <v>0</v>
      </c>
      <c r="AT44" s="153">
        <f t="shared" si="6"/>
        <v>0</v>
      </c>
      <c r="AU44" s="153">
        <f t="shared" si="7"/>
        <v>3758</v>
      </c>
      <c r="AV44" s="170"/>
      <c r="AW44" s="132" t="s">
        <v>2532</v>
      </c>
    </row>
    <row r="45" s="49" customFormat="1" ht="33" customHeight="1" spans="1:49">
      <c r="A45" s="62">
        <f t="shared" si="0"/>
        <v>42</v>
      </c>
      <c r="B45" s="71" t="s">
        <v>2535</v>
      </c>
      <c r="C45" s="84" t="s">
        <v>425</v>
      </c>
      <c r="D45" s="65">
        <v>45604</v>
      </c>
      <c r="E45" s="75" t="s">
        <v>53</v>
      </c>
      <c r="F45" s="70">
        <v>31</v>
      </c>
      <c r="G45" s="69">
        <v>0</v>
      </c>
      <c r="H45" s="69">
        <v>0</v>
      </c>
      <c r="I45" s="69">
        <v>0</v>
      </c>
      <c r="J45" s="69">
        <v>0</v>
      </c>
      <c r="K45" s="69">
        <v>0</v>
      </c>
      <c r="L45" s="69">
        <v>0</v>
      </c>
      <c r="M45" s="69">
        <v>0</v>
      </c>
      <c r="N45" s="69">
        <v>0</v>
      </c>
      <c r="O45" s="69">
        <v>0</v>
      </c>
      <c r="P45" s="69">
        <v>0</v>
      </c>
      <c r="Q45" s="132" t="s">
        <v>2474</v>
      </c>
      <c r="R45" s="69">
        <v>10</v>
      </c>
      <c r="S45" s="69">
        <v>5.8</v>
      </c>
      <c r="T45" s="69">
        <f t="shared" si="8"/>
        <v>58</v>
      </c>
      <c r="U45" s="134"/>
      <c r="V45" s="120">
        <v>200</v>
      </c>
      <c r="W45" s="121">
        <v>3500</v>
      </c>
      <c r="X45" s="122">
        <v>2000</v>
      </c>
      <c r="Y45" s="153">
        <v>600</v>
      </c>
      <c r="Z45" s="153">
        <v>300</v>
      </c>
      <c r="AA45" s="153">
        <v>200</v>
      </c>
      <c r="AB45" s="153">
        <v>200</v>
      </c>
      <c r="AC45" s="153">
        <v>100</v>
      </c>
      <c r="AD45" s="153">
        <v>100</v>
      </c>
      <c r="AE45" s="153"/>
      <c r="AF45" s="154"/>
      <c r="AG45" s="120">
        <v>200</v>
      </c>
      <c r="AH45" s="153"/>
      <c r="AI45" s="153"/>
      <c r="AJ45" s="153">
        <f t="shared" si="1"/>
        <v>58</v>
      </c>
      <c r="AK45" s="153">
        <v>0</v>
      </c>
      <c r="AL45" s="153">
        <v>0</v>
      </c>
      <c r="AM45" s="153">
        <v>0</v>
      </c>
      <c r="AN45" s="153">
        <f t="shared" si="2"/>
        <v>3758</v>
      </c>
      <c r="AO45" s="153">
        <f t="shared" si="3"/>
        <v>0</v>
      </c>
      <c r="AP45" s="168">
        <f t="shared" si="4"/>
        <v>0</v>
      </c>
      <c r="AQ45" s="153">
        <f t="shared" si="5"/>
        <v>0</v>
      </c>
      <c r="AR45" s="153">
        <v>0</v>
      </c>
      <c r="AS45" s="153">
        <v>0</v>
      </c>
      <c r="AT45" s="153">
        <f t="shared" si="6"/>
        <v>0</v>
      </c>
      <c r="AU45" s="153">
        <f t="shared" si="7"/>
        <v>3758</v>
      </c>
      <c r="AV45" s="170"/>
      <c r="AW45" s="132" t="s">
        <v>2532</v>
      </c>
    </row>
    <row r="46" s="49" customFormat="1" ht="60" customHeight="1" spans="1:49">
      <c r="A46" s="62">
        <f t="shared" si="0"/>
        <v>43</v>
      </c>
      <c r="B46" s="94" t="s">
        <v>2536</v>
      </c>
      <c r="C46" s="84" t="s">
        <v>425</v>
      </c>
      <c r="D46" s="65">
        <v>45607</v>
      </c>
      <c r="E46" s="75" t="s">
        <v>53</v>
      </c>
      <c r="F46" s="70">
        <v>31</v>
      </c>
      <c r="G46" s="69">
        <v>0</v>
      </c>
      <c r="H46" s="69">
        <v>0</v>
      </c>
      <c r="I46" s="69">
        <v>1</v>
      </c>
      <c r="J46" s="69">
        <v>0</v>
      </c>
      <c r="K46" s="69">
        <v>0</v>
      </c>
      <c r="L46" s="69">
        <v>0</v>
      </c>
      <c r="M46" s="69">
        <v>0</v>
      </c>
      <c r="N46" s="69">
        <v>0</v>
      </c>
      <c r="O46" s="69">
        <v>0</v>
      </c>
      <c r="P46" s="69">
        <v>0</v>
      </c>
      <c r="Q46" s="132" t="s">
        <v>2537</v>
      </c>
      <c r="R46" s="69">
        <v>10</v>
      </c>
      <c r="S46" s="69">
        <v>11.6</v>
      </c>
      <c r="T46" s="69">
        <f t="shared" si="8"/>
        <v>116</v>
      </c>
      <c r="U46" s="134" t="s">
        <v>2538</v>
      </c>
      <c r="V46" s="120">
        <v>200</v>
      </c>
      <c r="W46" s="121">
        <v>3500</v>
      </c>
      <c r="X46" s="122">
        <v>2000</v>
      </c>
      <c r="Y46" s="153">
        <v>600</v>
      </c>
      <c r="Z46" s="153">
        <v>300</v>
      </c>
      <c r="AA46" s="153">
        <v>200</v>
      </c>
      <c r="AB46" s="153">
        <v>200</v>
      </c>
      <c r="AC46" s="153">
        <v>100</v>
      </c>
      <c r="AD46" s="153">
        <v>100</v>
      </c>
      <c r="AE46" s="153"/>
      <c r="AF46" s="154">
        <v>100</v>
      </c>
      <c r="AG46" s="120">
        <v>200</v>
      </c>
      <c r="AH46" s="153"/>
      <c r="AI46" s="153"/>
      <c r="AJ46" s="153">
        <f t="shared" si="1"/>
        <v>116</v>
      </c>
      <c r="AK46" s="153">
        <v>0</v>
      </c>
      <c r="AL46" s="153">
        <v>0</v>
      </c>
      <c r="AM46" s="153">
        <v>0</v>
      </c>
      <c r="AN46" s="153">
        <f t="shared" si="2"/>
        <v>3916</v>
      </c>
      <c r="AO46" s="153">
        <f t="shared" si="3"/>
        <v>1</v>
      </c>
      <c r="AP46" s="168">
        <f t="shared" si="4"/>
        <v>112.903225806452</v>
      </c>
      <c r="AQ46" s="153">
        <f t="shared" si="5"/>
        <v>0</v>
      </c>
      <c r="AR46" s="153">
        <v>0</v>
      </c>
      <c r="AS46" s="169">
        <v>0</v>
      </c>
      <c r="AT46" s="153">
        <f t="shared" si="6"/>
        <v>112.903225806452</v>
      </c>
      <c r="AU46" s="153">
        <f t="shared" si="7"/>
        <v>3803.09677419355</v>
      </c>
      <c r="AV46" s="170"/>
      <c r="AW46" s="132" t="s">
        <v>2539</v>
      </c>
    </row>
    <row r="47" s="49" customFormat="1" ht="66" customHeight="1" spans="1:49">
      <c r="A47" s="62">
        <f t="shared" si="0"/>
        <v>44</v>
      </c>
      <c r="B47" s="71" t="s">
        <v>2540</v>
      </c>
      <c r="C47" s="84" t="s">
        <v>425</v>
      </c>
      <c r="D47" s="65">
        <v>45615</v>
      </c>
      <c r="E47" s="75" t="s">
        <v>53</v>
      </c>
      <c r="F47" s="70">
        <v>31</v>
      </c>
      <c r="G47" s="69">
        <v>0</v>
      </c>
      <c r="H47" s="69">
        <v>0</v>
      </c>
      <c r="I47" s="69">
        <v>1</v>
      </c>
      <c r="J47" s="69">
        <v>0</v>
      </c>
      <c r="K47" s="69">
        <v>0</v>
      </c>
      <c r="L47" s="69">
        <v>0</v>
      </c>
      <c r="M47" s="69">
        <v>0</v>
      </c>
      <c r="N47" s="69">
        <v>0</v>
      </c>
      <c r="O47" s="69">
        <v>0</v>
      </c>
      <c r="P47" s="69">
        <v>0</v>
      </c>
      <c r="Q47" s="132" t="s">
        <v>2541</v>
      </c>
      <c r="R47" s="69">
        <v>10</v>
      </c>
      <c r="S47" s="69">
        <v>11.6</v>
      </c>
      <c r="T47" s="69">
        <f t="shared" si="8"/>
        <v>116</v>
      </c>
      <c r="U47" s="134"/>
      <c r="V47" s="120">
        <v>200</v>
      </c>
      <c r="W47" s="121">
        <v>3500</v>
      </c>
      <c r="X47" s="122">
        <v>2000</v>
      </c>
      <c r="Y47" s="153">
        <v>600</v>
      </c>
      <c r="Z47" s="153">
        <v>300</v>
      </c>
      <c r="AA47" s="153">
        <v>200</v>
      </c>
      <c r="AB47" s="153">
        <v>200</v>
      </c>
      <c r="AC47" s="153">
        <v>100</v>
      </c>
      <c r="AD47" s="153">
        <v>100</v>
      </c>
      <c r="AE47" s="153"/>
      <c r="AF47" s="154"/>
      <c r="AG47" s="120">
        <v>200</v>
      </c>
      <c r="AH47" s="153"/>
      <c r="AI47" s="153"/>
      <c r="AJ47" s="153">
        <f t="shared" si="1"/>
        <v>116</v>
      </c>
      <c r="AK47" s="153">
        <v>0</v>
      </c>
      <c r="AL47" s="153">
        <v>0</v>
      </c>
      <c r="AM47" s="153">
        <v>0</v>
      </c>
      <c r="AN47" s="153">
        <f t="shared" si="2"/>
        <v>3816</v>
      </c>
      <c r="AO47" s="153">
        <f t="shared" si="3"/>
        <v>1</v>
      </c>
      <c r="AP47" s="168">
        <f t="shared" si="4"/>
        <v>112.903225806452</v>
      </c>
      <c r="AQ47" s="153">
        <f t="shared" si="5"/>
        <v>0</v>
      </c>
      <c r="AR47" s="153">
        <v>0</v>
      </c>
      <c r="AS47" s="153">
        <v>0</v>
      </c>
      <c r="AT47" s="153">
        <f t="shared" si="6"/>
        <v>112.903225806452</v>
      </c>
      <c r="AU47" s="153">
        <f t="shared" si="7"/>
        <v>3703.09677419355</v>
      </c>
      <c r="AV47" s="170"/>
      <c r="AW47" s="132" t="s">
        <v>2542</v>
      </c>
    </row>
    <row r="48" s="49" customFormat="1" ht="43" customHeight="1" spans="1:49">
      <c r="A48" s="62">
        <f t="shared" si="0"/>
        <v>45</v>
      </c>
      <c r="B48" s="71" t="s">
        <v>2543</v>
      </c>
      <c r="C48" s="84" t="s">
        <v>425</v>
      </c>
      <c r="D48" s="65">
        <v>45620</v>
      </c>
      <c r="E48" s="75" t="s">
        <v>53</v>
      </c>
      <c r="F48" s="70">
        <v>31</v>
      </c>
      <c r="G48" s="69">
        <v>0</v>
      </c>
      <c r="H48" s="69">
        <v>0</v>
      </c>
      <c r="I48" s="69">
        <v>0</v>
      </c>
      <c r="J48" s="69">
        <v>0</v>
      </c>
      <c r="K48" s="69">
        <v>0</v>
      </c>
      <c r="L48" s="69">
        <v>0</v>
      </c>
      <c r="M48" s="69">
        <v>0</v>
      </c>
      <c r="N48" s="69">
        <v>0</v>
      </c>
      <c r="O48" s="69">
        <v>0</v>
      </c>
      <c r="P48" s="69">
        <v>0</v>
      </c>
      <c r="Q48" s="132" t="s">
        <v>2544</v>
      </c>
      <c r="R48" s="69">
        <v>10</v>
      </c>
      <c r="S48" s="69">
        <v>5.8</v>
      </c>
      <c r="T48" s="69">
        <f t="shared" si="8"/>
        <v>58</v>
      </c>
      <c r="U48" s="134"/>
      <c r="V48" s="120">
        <v>200</v>
      </c>
      <c r="W48" s="121">
        <v>3500</v>
      </c>
      <c r="X48" s="122">
        <v>2000</v>
      </c>
      <c r="Y48" s="153">
        <v>600</v>
      </c>
      <c r="Z48" s="153">
        <v>300</v>
      </c>
      <c r="AA48" s="153">
        <v>200</v>
      </c>
      <c r="AB48" s="153">
        <v>200</v>
      </c>
      <c r="AC48" s="153">
        <v>100</v>
      </c>
      <c r="AD48" s="153">
        <v>100</v>
      </c>
      <c r="AE48" s="153"/>
      <c r="AF48" s="154">
        <v>2500</v>
      </c>
      <c r="AG48" s="120">
        <v>200</v>
      </c>
      <c r="AH48" s="153"/>
      <c r="AI48" s="153"/>
      <c r="AJ48" s="153">
        <f t="shared" si="1"/>
        <v>58</v>
      </c>
      <c r="AK48" s="153">
        <v>0</v>
      </c>
      <c r="AL48" s="153">
        <v>0</v>
      </c>
      <c r="AM48" s="153">
        <v>0</v>
      </c>
      <c r="AN48" s="153">
        <f t="shared" si="2"/>
        <v>6258</v>
      </c>
      <c r="AO48" s="153">
        <f t="shared" si="3"/>
        <v>0</v>
      </c>
      <c r="AP48" s="168">
        <f t="shared" si="4"/>
        <v>0</v>
      </c>
      <c r="AQ48" s="153">
        <f t="shared" si="5"/>
        <v>0</v>
      </c>
      <c r="AR48" s="153">
        <v>0</v>
      </c>
      <c r="AS48" s="169">
        <v>0</v>
      </c>
      <c r="AT48" s="153">
        <f t="shared" si="6"/>
        <v>0</v>
      </c>
      <c r="AU48" s="153">
        <f t="shared" si="7"/>
        <v>6258</v>
      </c>
      <c r="AV48" s="170"/>
      <c r="AW48" s="132" t="s">
        <v>2545</v>
      </c>
    </row>
    <row r="49" s="49" customFormat="1" ht="52" customHeight="1" spans="1:49">
      <c r="A49" s="62">
        <f t="shared" si="0"/>
        <v>46</v>
      </c>
      <c r="B49" s="95" t="s">
        <v>2546</v>
      </c>
      <c r="C49" s="84" t="s">
        <v>425</v>
      </c>
      <c r="D49" s="65">
        <v>45620</v>
      </c>
      <c r="E49" s="75" t="s">
        <v>53</v>
      </c>
      <c r="F49" s="70">
        <v>31</v>
      </c>
      <c r="G49" s="69">
        <v>0</v>
      </c>
      <c r="H49" s="69">
        <v>0</v>
      </c>
      <c r="I49" s="69">
        <v>1</v>
      </c>
      <c r="J49" s="69">
        <v>0</v>
      </c>
      <c r="K49" s="69">
        <v>0</v>
      </c>
      <c r="L49" s="69">
        <v>0</v>
      </c>
      <c r="M49" s="69">
        <v>0</v>
      </c>
      <c r="N49" s="69">
        <v>0</v>
      </c>
      <c r="O49" s="69">
        <v>0</v>
      </c>
      <c r="P49" s="69">
        <v>0</v>
      </c>
      <c r="Q49" s="132" t="s">
        <v>2547</v>
      </c>
      <c r="R49" s="69">
        <v>10</v>
      </c>
      <c r="S49" s="69">
        <v>5.8</v>
      </c>
      <c r="T49" s="69">
        <f t="shared" si="8"/>
        <v>58</v>
      </c>
      <c r="U49" s="134"/>
      <c r="V49" s="120">
        <v>200</v>
      </c>
      <c r="W49" s="121">
        <v>3500</v>
      </c>
      <c r="X49" s="122">
        <v>2000</v>
      </c>
      <c r="Y49" s="153">
        <v>600</v>
      </c>
      <c r="Z49" s="153">
        <v>300</v>
      </c>
      <c r="AA49" s="153">
        <v>200</v>
      </c>
      <c r="AB49" s="153">
        <v>200</v>
      </c>
      <c r="AC49" s="153">
        <v>100</v>
      </c>
      <c r="AD49" s="153">
        <v>100</v>
      </c>
      <c r="AE49" s="153"/>
      <c r="AF49" s="154"/>
      <c r="AG49" s="120">
        <v>200</v>
      </c>
      <c r="AH49" s="153"/>
      <c r="AI49" s="153"/>
      <c r="AJ49" s="153">
        <f t="shared" si="1"/>
        <v>58</v>
      </c>
      <c r="AK49" s="153">
        <v>0</v>
      </c>
      <c r="AL49" s="153">
        <v>0</v>
      </c>
      <c r="AM49" s="153">
        <v>0</v>
      </c>
      <c r="AN49" s="153">
        <f t="shared" si="2"/>
        <v>3758</v>
      </c>
      <c r="AO49" s="153">
        <f t="shared" si="3"/>
        <v>1</v>
      </c>
      <c r="AP49" s="168">
        <f t="shared" si="4"/>
        <v>112.903225806452</v>
      </c>
      <c r="AQ49" s="153">
        <f t="shared" si="5"/>
        <v>0</v>
      </c>
      <c r="AR49" s="153">
        <v>0</v>
      </c>
      <c r="AS49" s="153">
        <v>0</v>
      </c>
      <c r="AT49" s="153">
        <f t="shared" si="6"/>
        <v>112.903225806452</v>
      </c>
      <c r="AU49" s="153">
        <f t="shared" si="7"/>
        <v>3645.09677419355</v>
      </c>
      <c r="AV49" s="170"/>
      <c r="AW49" s="132" t="s">
        <v>2548</v>
      </c>
    </row>
    <row r="50" s="49" customFormat="1" ht="66" customHeight="1" spans="1:49">
      <c r="A50" s="62">
        <f t="shared" si="0"/>
        <v>47</v>
      </c>
      <c r="B50" s="71" t="s">
        <v>2549</v>
      </c>
      <c r="C50" s="84" t="s">
        <v>425</v>
      </c>
      <c r="D50" s="65">
        <v>45620</v>
      </c>
      <c r="E50" s="75" t="s">
        <v>53</v>
      </c>
      <c r="F50" s="70">
        <v>31</v>
      </c>
      <c r="G50" s="69">
        <v>0</v>
      </c>
      <c r="H50" s="69">
        <v>0</v>
      </c>
      <c r="I50" s="69">
        <v>5</v>
      </c>
      <c r="J50" s="69">
        <v>0</v>
      </c>
      <c r="K50" s="69">
        <v>0</v>
      </c>
      <c r="L50" s="69">
        <v>0</v>
      </c>
      <c r="M50" s="69">
        <v>0</v>
      </c>
      <c r="N50" s="69">
        <v>0</v>
      </c>
      <c r="O50" s="69">
        <v>0</v>
      </c>
      <c r="P50" s="69">
        <v>0</v>
      </c>
      <c r="Q50" s="132" t="s">
        <v>2550</v>
      </c>
      <c r="R50" s="69">
        <v>10</v>
      </c>
      <c r="S50" s="69">
        <v>11.6</v>
      </c>
      <c r="T50" s="69">
        <f t="shared" si="8"/>
        <v>116</v>
      </c>
      <c r="U50" s="134"/>
      <c r="V50" s="120">
        <v>200</v>
      </c>
      <c r="W50" s="121">
        <v>3500</v>
      </c>
      <c r="X50" s="122">
        <v>2000</v>
      </c>
      <c r="Y50" s="153">
        <v>600</v>
      </c>
      <c r="Z50" s="153">
        <v>300</v>
      </c>
      <c r="AA50" s="153">
        <v>200</v>
      </c>
      <c r="AB50" s="153">
        <v>200</v>
      </c>
      <c r="AC50" s="153">
        <v>100</v>
      </c>
      <c r="AD50" s="153">
        <v>100</v>
      </c>
      <c r="AE50" s="153"/>
      <c r="AF50" s="154"/>
      <c r="AG50" s="120">
        <v>200</v>
      </c>
      <c r="AH50" s="153"/>
      <c r="AI50" s="153"/>
      <c r="AJ50" s="153">
        <f t="shared" si="1"/>
        <v>116</v>
      </c>
      <c r="AK50" s="153">
        <v>0</v>
      </c>
      <c r="AL50" s="153">
        <v>0</v>
      </c>
      <c r="AM50" s="153">
        <v>0</v>
      </c>
      <c r="AN50" s="153">
        <f t="shared" si="2"/>
        <v>3816</v>
      </c>
      <c r="AO50" s="153">
        <f t="shared" si="3"/>
        <v>5</v>
      </c>
      <c r="AP50" s="168">
        <f t="shared" si="4"/>
        <v>564.516129032258</v>
      </c>
      <c r="AQ50" s="153">
        <f t="shared" si="5"/>
        <v>0</v>
      </c>
      <c r="AR50" s="153">
        <v>0</v>
      </c>
      <c r="AS50" s="169">
        <v>0</v>
      </c>
      <c r="AT50" s="153">
        <f t="shared" si="6"/>
        <v>564.516129032258</v>
      </c>
      <c r="AU50" s="153">
        <f t="shared" si="7"/>
        <v>3251.48387096774</v>
      </c>
      <c r="AV50" s="170"/>
      <c r="AW50" s="132" t="s">
        <v>2551</v>
      </c>
    </row>
    <row r="51" s="50" customFormat="1" ht="60" customHeight="1" spans="1:50">
      <c r="A51" s="96">
        <f t="shared" si="0"/>
        <v>48</v>
      </c>
      <c r="B51" s="89" t="s">
        <v>2552</v>
      </c>
      <c r="C51" s="97" t="s">
        <v>425</v>
      </c>
      <c r="D51" s="98">
        <v>45627</v>
      </c>
      <c r="E51" s="99" t="s">
        <v>228</v>
      </c>
      <c r="F51" s="100">
        <v>31</v>
      </c>
      <c r="G51" s="97">
        <v>0</v>
      </c>
      <c r="H51" s="97">
        <v>0</v>
      </c>
      <c r="I51" s="97">
        <v>2</v>
      </c>
      <c r="J51" s="97">
        <v>0</v>
      </c>
      <c r="K51" s="97">
        <v>0</v>
      </c>
      <c r="L51" s="97">
        <v>0</v>
      </c>
      <c r="M51" s="97">
        <v>0</v>
      </c>
      <c r="N51" s="97">
        <v>0</v>
      </c>
      <c r="O51" s="97">
        <v>0</v>
      </c>
      <c r="P51" s="97">
        <v>0</v>
      </c>
      <c r="Q51" s="142" t="s">
        <v>2553</v>
      </c>
      <c r="R51" s="97">
        <v>10</v>
      </c>
      <c r="S51" s="97">
        <v>5.8</v>
      </c>
      <c r="T51" s="97">
        <f t="shared" si="8"/>
        <v>58</v>
      </c>
      <c r="U51" s="143"/>
      <c r="V51" s="144">
        <v>200</v>
      </c>
      <c r="W51" s="145">
        <v>3500</v>
      </c>
      <c r="X51" s="146">
        <v>2000</v>
      </c>
      <c r="Y51" s="155">
        <v>600</v>
      </c>
      <c r="Z51" s="155">
        <v>300</v>
      </c>
      <c r="AA51" s="155">
        <v>200</v>
      </c>
      <c r="AB51" s="155">
        <v>200</v>
      </c>
      <c r="AC51" s="155">
        <v>100</v>
      </c>
      <c r="AD51" s="155">
        <v>100</v>
      </c>
      <c r="AE51" s="155"/>
      <c r="AF51" s="155"/>
      <c r="AG51" s="144">
        <v>200</v>
      </c>
      <c r="AH51" s="155"/>
      <c r="AI51" s="155"/>
      <c r="AJ51" s="155">
        <f t="shared" si="1"/>
        <v>58</v>
      </c>
      <c r="AK51" s="155">
        <v>0</v>
      </c>
      <c r="AL51" s="155">
        <v>0</v>
      </c>
      <c r="AM51" s="155">
        <v>0</v>
      </c>
      <c r="AN51" s="155">
        <f t="shared" si="2"/>
        <v>3758</v>
      </c>
      <c r="AO51" s="155">
        <f t="shared" si="3"/>
        <v>2</v>
      </c>
      <c r="AP51" s="171">
        <f t="shared" si="4"/>
        <v>225.806451612903</v>
      </c>
      <c r="AQ51" s="155">
        <f t="shared" si="5"/>
        <v>0</v>
      </c>
      <c r="AR51" s="155">
        <v>0</v>
      </c>
      <c r="AS51" s="155">
        <v>0</v>
      </c>
      <c r="AT51" s="155">
        <f t="shared" si="6"/>
        <v>225.806451612903</v>
      </c>
      <c r="AU51" s="155">
        <f t="shared" si="7"/>
        <v>3532.1935483871</v>
      </c>
      <c r="AV51" s="172"/>
      <c r="AW51" s="142" t="s">
        <v>2554</v>
      </c>
      <c r="AX51" s="50" t="s">
        <v>2555</v>
      </c>
    </row>
    <row r="52" s="51" customFormat="1" ht="61" customHeight="1" spans="1:49">
      <c r="A52" s="101"/>
      <c r="B52" s="102" t="s">
        <v>2556</v>
      </c>
      <c r="C52" s="84" t="s">
        <v>425</v>
      </c>
      <c r="D52" s="65">
        <v>45627</v>
      </c>
      <c r="E52" s="73" t="s">
        <v>228</v>
      </c>
      <c r="F52" s="70">
        <v>31</v>
      </c>
      <c r="G52" s="69">
        <v>0</v>
      </c>
      <c r="H52" s="69">
        <v>0</v>
      </c>
      <c r="I52" s="69">
        <v>1</v>
      </c>
      <c r="J52" s="69">
        <v>0</v>
      </c>
      <c r="K52" s="69">
        <v>0</v>
      </c>
      <c r="L52" s="69">
        <v>0</v>
      </c>
      <c r="M52" s="69">
        <v>0</v>
      </c>
      <c r="N52" s="69">
        <v>0</v>
      </c>
      <c r="O52" s="69">
        <v>0</v>
      </c>
      <c r="P52" s="69">
        <v>0</v>
      </c>
      <c r="Q52" s="132" t="s">
        <v>2557</v>
      </c>
      <c r="R52" s="69">
        <v>10</v>
      </c>
      <c r="S52" s="69">
        <v>11.6</v>
      </c>
      <c r="T52" s="69">
        <f t="shared" si="8"/>
        <v>116</v>
      </c>
      <c r="U52" s="134"/>
      <c r="V52" s="120">
        <v>200</v>
      </c>
      <c r="W52" s="147">
        <v>3500</v>
      </c>
      <c r="X52" s="148">
        <v>2000</v>
      </c>
      <c r="Y52" s="148">
        <v>600</v>
      </c>
      <c r="Z52" s="148">
        <v>300</v>
      </c>
      <c r="AA52" s="148">
        <v>200</v>
      </c>
      <c r="AB52" s="148">
        <v>200</v>
      </c>
      <c r="AC52" s="148">
        <v>100</v>
      </c>
      <c r="AD52" s="148">
        <v>100</v>
      </c>
      <c r="AE52" s="148"/>
      <c r="AF52" s="148"/>
      <c r="AG52" s="158">
        <v>200</v>
      </c>
      <c r="AH52" s="148"/>
      <c r="AI52" s="148"/>
      <c r="AJ52" s="153">
        <f t="shared" si="1"/>
        <v>116</v>
      </c>
      <c r="AK52" s="148">
        <v>0</v>
      </c>
      <c r="AL52" s="148">
        <v>0</v>
      </c>
      <c r="AM52" s="159">
        <v>0</v>
      </c>
      <c r="AN52" s="153">
        <f t="shared" si="2"/>
        <v>3816</v>
      </c>
      <c r="AO52" s="153">
        <f t="shared" si="3"/>
        <v>1</v>
      </c>
      <c r="AP52" s="168">
        <f t="shared" si="4"/>
        <v>112.903225806452</v>
      </c>
      <c r="AQ52" s="153">
        <f t="shared" si="5"/>
        <v>0</v>
      </c>
      <c r="AR52" s="173">
        <v>0</v>
      </c>
      <c r="AS52" s="173">
        <v>0</v>
      </c>
      <c r="AT52" s="153">
        <f t="shared" si="6"/>
        <v>112.903225806452</v>
      </c>
      <c r="AU52" s="153">
        <f t="shared" si="7"/>
        <v>3703.09677419355</v>
      </c>
      <c r="AV52" s="173"/>
      <c r="AW52" s="132" t="s">
        <v>2558</v>
      </c>
    </row>
    <row r="53" s="51" customFormat="1" ht="42" customHeight="1" spans="1:49">
      <c r="A53" s="101"/>
      <c r="B53" s="102" t="s">
        <v>2559</v>
      </c>
      <c r="C53" s="84" t="s">
        <v>425</v>
      </c>
      <c r="D53" s="65">
        <v>45631</v>
      </c>
      <c r="E53" s="73" t="s">
        <v>228</v>
      </c>
      <c r="F53" s="87">
        <v>27</v>
      </c>
      <c r="G53" s="69">
        <v>0</v>
      </c>
      <c r="H53" s="69">
        <v>0</v>
      </c>
      <c r="I53" s="69">
        <v>1</v>
      </c>
      <c r="J53" s="69">
        <v>0</v>
      </c>
      <c r="K53" s="69">
        <v>0</v>
      </c>
      <c r="L53" s="69">
        <v>0</v>
      </c>
      <c r="M53" s="69">
        <v>0</v>
      </c>
      <c r="N53" s="69">
        <v>0</v>
      </c>
      <c r="O53" s="69">
        <v>0</v>
      </c>
      <c r="P53" s="69">
        <v>0</v>
      </c>
      <c r="Q53" s="132" t="s">
        <v>2560</v>
      </c>
      <c r="R53" s="69">
        <v>10</v>
      </c>
      <c r="S53" s="69">
        <v>5.8</v>
      </c>
      <c r="T53" s="69">
        <f t="shared" si="8"/>
        <v>58</v>
      </c>
      <c r="U53" s="134" t="s">
        <v>2561</v>
      </c>
      <c r="V53" s="120">
        <v>200</v>
      </c>
      <c r="W53" s="147">
        <v>3500</v>
      </c>
      <c r="X53" s="148">
        <f>(W53/31*27)</f>
        <v>3048.38709677419</v>
      </c>
      <c r="Y53" s="148">
        <v>0</v>
      </c>
      <c r="Z53" s="148">
        <v>0</v>
      </c>
      <c r="AA53" s="148">
        <v>0</v>
      </c>
      <c r="AB53" s="148">
        <v>0</v>
      </c>
      <c r="AC53" s="148">
        <v>0</v>
      </c>
      <c r="AD53" s="148">
        <v>0</v>
      </c>
      <c r="AE53" s="148"/>
      <c r="AF53" s="148">
        <v>520</v>
      </c>
      <c r="AG53" s="158">
        <v>200</v>
      </c>
      <c r="AH53" s="148"/>
      <c r="AI53" s="148"/>
      <c r="AJ53" s="153">
        <f t="shared" si="1"/>
        <v>58</v>
      </c>
      <c r="AK53" s="148">
        <v>0</v>
      </c>
      <c r="AL53" s="148">
        <v>0</v>
      </c>
      <c r="AM53" s="159">
        <v>0</v>
      </c>
      <c r="AN53" s="153">
        <f t="shared" si="2"/>
        <v>3826.38709677419</v>
      </c>
      <c r="AO53" s="153">
        <f t="shared" si="3"/>
        <v>1</v>
      </c>
      <c r="AP53" s="168">
        <f t="shared" si="4"/>
        <v>129.62962962963</v>
      </c>
      <c r="AQ53" s="153">
        <f t="shared" si="5"/>
        <v>0</v>
      </c>
      <c r="AR53" s="173">
        <v>0</v>
      </c>
      <c r="AS53" s="173">
        <v>0</v>
      </c>
      <c r="AT53" s="153">
        <f t="shared" si="6"/>
        <v>129.62962962963</v>
      </c>
      <c r="AU53" s="153">
        <f t="shared" si="7"/>
        <v>3696.75746714456</v>
      </c>
      <c r="AV53" s="173"/>
      <c r="AW53" s="132" t="s">
        <v>2562</v>
      </c>
    </row>
    <row r="54" s="51" customFormat="1" ht="43" customHeight="1" spans="1:49">
      <c r="A54" s="101"/>
      <c r="B54" s="102" t="s">
        <v>2563</v>
      </c>
      <c r="C54" s="84" t="s">
        <v>425</v>
      </c>
      <c r="D54" s="65">
        <v>45633</v>
      </c>
      <c r="E54" s="73" t="s">
        <v>228</v>
      </c>
      <c r="F54" s="87">
        <v>25</v>
      </c>
      <c r="G54" s="69">
        <v>0</v>
      </c>
      <c r="H54" s="69">
        <v>0</v>
      </c>
      <c r="I54" s="69">
        <v>0</v>
      </c>
      <c r="J54" s="69">
        <v>0</v>
      </c>
      <c r="K54" s="69">
        <v>0</v>
      </c>
      <c r="L54" s="69">
        <v>0</v>
      </c>
      <c r="M54" s="69">
        <v>0</v>
      </c>
      <c r="N54" s="69">
        <v>0</v>
      </c>
      <c r="O54" s="69">
        <v>0</v>
      </c>
      <c r="P54" s="69">
        <v>0</v>
      </c>
      <c r="Q54" s="132" t="s">
        <v>2470</v>
      </c>
      <c r="R54" s="69">
        <v>10</v>
      </c>
      <c r="S54" s="69">
        <v>11.6</v>
      </c>
      <c r="T54" s="69">
        <f t="shared" si="8"/>
        <v>116</v>
      </c>
      <c r="U54" s="134" t="s">
        <v>2564</v>
      </c>
      <c r="V54" s="120">
        <v>200</v>
      </c>
      <c r="W54" s="147">
        <v>3500</v>
      </c>
      <c r="X54" s="148">
        <f>(W54/31*25)</f>
        <v>2822.58064516129</v>
      </c>
      <c r="Y54" s="148">
        <v>0</v>
      </c>
      <c r="Z54" s="148">
        <v>0</v>
      </c>
      <c r="AA54" s="56">
        <v>0</v>
      </c>
      <c r="AB54" s="148">
        <v>0</v>
      </c>
      <c r="AC54" s="148">
        <v>0</v>
      </c>
      <c r="AD54" s="148">
        <v>0</v>
      </c>
      <c r="AE54" s="148"/>
      <c r="AF54" s="148"/>
      <c r="AG54" s="158">
        <v>200</v>
      </c>
      <c r="AH54" s="148"/>
      <c r="AI54" s="148"/>
      <c r="AJ54" s="153">
        <f t="shared" si="1"/>
        <v>116</v>
      </c>
      <c r="AK54" s="148">
        <v>0</v>
      </c>
      <c r="AL54" s="148">
        <v>0</v>
      </c>
      <c r="AM54" s="159">
        <v>0</v>
      </c>
      <c r="AN54" s="153">
        <f t="shared" si="2"/>
        <v>3138.58064516129</v>
      </c>
      <c r="AO54" s="153">
        <f t="shared" si="3"/>
        <v>0</v>
      </c>
      <c r="AP54" s="168">
        <f t="shared" si="4"/>
        <v>0</v>
      </c>
      <c r="AQ54" s="153">
        <f t="shared" si="5"/>
        <v>0</v>
      </c>
      <c r="AR54" s="173">
        <v>0</v>
      </c>
      <c r="AS54" s="173">
        <v>0</v>
      </c>
      <c r="AT54" s="153">
        <f t="shared" si="6"/>
        <v>0</v>
      </c>
      <c r="AU54" s="153">
        <f t="shared" si="7"/>
        <v>3138.58064516129</v>
      </c>
      <c r="AV54" s="173"/>
      <c r="AW54" s="132" t="s">
        <v>2470</v>
      </c>
    </row>
    <row r="55" s="51" customFormat="1" ht="48" customHeight="1" spans="1:49">
      <c r="A55" s="101"/>
      <c r="B55" s="102" t="s">
        <v>2565</v>
      </c>
      <c r="C55" s="84" t="s">
        <v>425</v>
      </c>
      <c r="D55" s="65">
        <v>45634</v>
      </c>
      <c r="E55" s="73" t="s">
        <v>228</v>
      </c>
      <c r="F55" s="87">
        <v>24</v>
      </c>
      <c r="G55" s="69">
        <v>0</v>
      </c>
      <c r="H55" s="69">
        <v>0</v>
      </c>
      <c r="I55" s="69">
        <v>0</v>
      </c>
      <c r="J55" s="69">
        <v>0</v>
      </c>
      <c r="K55" s="69">
        <v>0</v>
      </c>
      <c r="L55" s="69">
        <v>0</v>
      </c>
      <c r="M55" s="69">
        <v>0</v>
      </c>
      <c r="N55" s="69">
        <v>0</v>
      </c>
      <c r="O55" s="69">
        <v>0</v>
      </c>
      <c r="P55" s="69">
        <v>0</v>
      </c>
      <c r="Q55" s="132" t="s">
        <v>2474</v>
      </c>
      <c r="R55" s="69">
        <v>10</v>
      </c>
      <c r="S55" s="69">
        <v>5.8</v>
      </c>
      <c r="T55" s="69">
        <f t="shared" si="8"/>
        <v>58</v>
      </c>
      <c r="U55" s="134" t="s">
        <v>2566</v>
      </c>
      <c r="V55" s="120">
        <v>200</v>
      </c>
      <c r="W55" s="147">
        <v>3500</v>
      </c>
      <c r="X55" s="148">
        <f>(W55/31*24)</f>
        <v>2709.67741935484</v>
      </c>
      <c r="Y55" s="148">
        <v>0</v>
      </c>
      <c r="Z55" s="148">
        <v>0</v>
      </c>
      <c r="AA55" s="148">
        <v>0</v>
      </c>
      <c r="AB55" s="148">
        <v>0</v>
      </c>
      <c r="AC55" s="148">
        <v>0</v>
      </c>
      <c r="AD55" s="148">
        <v>0</v>
      </c>
      <c r="AE55" s="148"/>
      <c r="AF55" s="148"/>
      <c r="AG55" s="158">
        <v>200</v>
      </c>
      <c r="AH55" s="148"/>
      <c r="AI55" s="148"/>
      <c r="AJ55" s="153">
        <f t="shared" si="1"/>
        <v>58</v>
      </c>
      <c r="AK55" s="148">
        <v>0</v>
      </c>
      <c r="AL55" s="148">
        <v>0</v>
      </c>
      <c r="AM55" s="159">
        <v>0</v>
      </c>
      <c r="AN55" s="153">
        <f t="shared" si="2"/>
        <v>2967.67741935484</v>
      </c>
      <c r="AO55" s="153">
        <f t="shared" si="3"/>
        <v>0</v>
      </c>
      <c r="AP55" s="168">
        <f t="shared" si="4"/>
        <v>0</v>
      </c>
      <c r="AQ55" s="153">
        <f t="shared" si="5"/>
        <v>0</v>
      </c>
      <c r="AR55" s="173">
        <v>0</v>
      </c>
      <c r="AS55" s="173">
        <v>0</v>
      </c>
      <c r="AT55" s="153">
        <f t="shared" si="6"/>
        <v>0</v>
      </c>
      <c r="AU55" s="153">
        <f t="shared" si="7"/>
        <v>2967.67741935484</v>
      </c>
      <c r="AV55" s="173"/>
      <c r="AW55" s="132" t="s">
        <v>2532</v>
      </c>
    </row>
    <row r="56" s="51" customFormat="1" ht="45" customHeight="1" spans="1:49">
      <c r="A56" s="101"/>
      <c r="B56" s="102" t="s">
        <v>2567</v>
      </c>
      <c r="C56" s="84" t="s">
        <v>425</v>
      </c>
      <c r="D56" s="65">
        <v>45644</v>
      </c>
      <c r="E56" s="73" t="s">
        <v>228</v>
      </c>
      <c r="F56" s="87">
        <v>14</v>
      </c>
      <c r="G56" s="69">
        <v>0</v>
      </c>
      <c r="H56" s="69">
        <v>0</v>
      </c>
      <c r="I56" s="69">
        <v>0</v>
      </c>
      <c r="J56" s="69">
        <v>0</v>
      </c>
      <c r="K56" s="69">
        <v>0</v>
      </c>
      <c r="L56" s="69">
        <v>0</v>
      </c>
      <c r="M56" s="69">
        <v>0</v>
      </c>
      <c r="N56" s="69">
        <v>0</v>
      </c>
      <c r="O56" s="69">
        <v>0</v>
      </c>
      <c r="P56" s="69">
        <v>0</v>
      </c>
      <c r="Q56" s="132" t="s">
        <v>2568</v>
      </c>
      <c r="R56" s="69">
        <v>10</v>
      </c>
      <c r="S56" s="69">
        <v>5.8</v>
      </c>
      <c r="T56" s="69">
        <f t="shared" si="8"/>
        <v>58</v>
      </c>
      <c r="U56" s="134" t="s">
        <v>2569</v>
      </c>
      <c r="V56" s="120">
        <v>200</v>
      </c>
      <c r="W56" s="147">
        <v>3500</v>
      </c>
      <c r="X56" s="148">
        <f>(W56/31*14)</f>
        <v>1580.64516129032</v>
      </c>
      <c r="Y56" s="148">
        <v>0</v>
      </c>
      <c r="Z56" s="148">
        <v>0</v>
      </c>
      <c r="AA56" s="148">
        <v>0</v>
      </c>
      <c r="AB56" s="56">
        <v>0</v>
      </c>
      <c r="AC56" s="148">
        <v>0</v>
      </c>
      <c r="AD56" s="148">
        <v>0</v>
      </c>
      <c r="AE56" s="148"/>
      <c r="AF56" s="148"/>
      <c r="AG56" s="158">
        <v>200</v>
      </c>
      <c r="AH56" s="148"/>
      <c r="AI56" s="148"/>
      <c r="AJ56" s="153">
        <f t="shared" si="1"/>
        <v>58</v>
      </c>
      <c r="AK56" s="148">
        <v>0</v>
      </c>
      <c r="AL56" s="148">
        <v>0</v>
      </c>
      <c r="AM56" s="159">
        <v>0</v>
      </c>
      <c r="AN56" s="153">
        <f t="shared" si="2"/>
        <v>1838.64516129032</v>
      </c>
      <c r="AO56" s="153">
        <f t="shared" si="3"/>
        <v>0</v>
      </c>
      <c r="AP56" s="168">
        <f t="shared" si="4"/>
        <v>0</v>
      </c>
      <c r="AQ56" s="153">
        <f t="shared" si="5"/>
        <v>0</v>
      </c>
      <c r="AR56" s="173">
        <v>0</v>
      </c>
      <c r="AS56" s="173">
        <v>0</v>
      </c>
      <c r="AT56" s="153">
        <f t="shared" si="6"/>
        <v>0</v>
      </c>
      <c r="AU56" s="153">
        <f t="shared" si="7"/>
        <v>1838.64516129032</v>
      </c>
      <c r="AV56" s="173"/>
      <c r="AW56" s="132" t="s">
        <v>2570</v>
      </c>
    </row>
    <row r="57" s="51" customFormat="1" ht="28" customHeight="1" spans="1:49">
      <c r="A57" s="101"/>
      <c r="B57" s="103" t="s">
        <v>2571</v>
      </c>
      <c r="C57" s="84" t="s">
        <v>425</v>
      </c>
      <c r="D57" s="104">
        <v>45635</v>
      </c>
      <c r="E57" s="73" t="s">
        <v>228</v>
      </c>
      <c r="F57" s="87">
        <v>23</v>
      </c>
      <c r="G57" s="69">
        <v>0</v>
      </c>
      <c r="H57" s="69">
        <v>0</v>
      </c>
      <c r="I57" s="69">
        <v>0</v>
      </c>
      <c r="J57" s="69">
        <v>0</v>
      </c>
      <c r="K57" s="69">
        <v>0</v>
      </c>
      <c r="L57" s="69">
        <v>0</v>
      </c>
      <c r="M57" s="69">
        <v>0</v>
      </c>
      <c r="N57" s="69">
        <v>0</v>
      </c>
      <c r="O57" s="69">
        <v>0</v>
      </c>
      <c r="P57" s="69">
        <v>0</v>
      </c>
      <c r="Q57" s="132"/>
      <c r="R57" s="69">
        <v>0</v>
      </c>
      <c r="S57" s="69">
        <v>0</v>
      </c>
      <c r="T57" s="69">
        <f t="shared" si="8"/>
        <v>0</v>
      </c>
      <c r="U57" s="134" t="s">
        <v>2572</v>
      </c>
      <c r="V57" s="120">
        <v>200</v>
      </c>
      <c r="W57" s="147">
        <v>3500</v>
      </c>
      <c r="X57" s="148">
        <f>(W57/31*23)</f>
        <v>2596.77419354839</v>
      </c>
      <c r="Y57" s="148">
        <v>0</v>
      </c>
      <c r="Z57" s="148">
        <v>0</v>
      </c>
      <c r="AA57" s="148">
        <v>0</v>
      </c>
      <c r="AB57" s="148">
        <v>0</v>
      </c>
      <c r="AC57" s="148">
        <v>0</v>
      </c>
      <c r="AD57" s="148">
        <v>0</v>
      </c>
      <c r="AE57" s="148"/>
      <c r="AF57" s="148"/>
      <c r="AG57" s="158">
        <v>200</v>
      </c>
      <c r="AH57" s="148"/>
      <c r="AI57" s="148"/>
      <c r="AJ57" s="153">
        <f t="shared" si="1"/>
        <v>0</v>
      </c>
      <c r="AK57" s="148">
        <v>0</v>
      </c>
      <c r="AL57" s="148">
        <v>0</v>
      </c>
      <c r="AM57" s="159">
        <v>0</v>
      </c>
      <c r="AN57" s="153">
        <f t="shared" si="2"/>
        <v>2796.77419354839</v>
      </c>
      <c r="AO57" s="153">
        <f t="shared" si="3"/>
        <v>0</v>
      </c>
      <c r="AP57" s="168">
        <f t="shared" si="4"/>
        <v>0</v>
      </c>
      <c r="AQ57" s="153">
        <f t="shared" si="5"/>
        <v>0</v>
      </c>
      <c r="AR57" s="173">
        <v>0</v>
      </c>
      <c r="AS57" s="173">
        <v>0</v>
      </c>
      <c r="AT57" s="153">
        <f t="shared" si="6"/>
        <v>0</v>
      </c>
      <c r="AU57" s="153">
        <f t="shared" si="7"/>
        <v>2796.77419354839</v>
      </c>
      <c r="AV57" s="173"/>
      <c r="AW57" s="132" t="s">
        <v>72</v>
      </c>
    </row>
    <row r="58" s="51" customFormat="1" ht="28" customHeight="1" spans="1:49">
      <c r="A58" s="101"/>
      <c r="B58" s="105" t="s">
        <v>2573</v>
      </c>
      <c r="C58" s="84" t="s">
        <v>425</v>
      </c>
      <c r="D58" s="106">
        <v>45651</v>
      </c>
      <c r="E58" s="73" t="s">
        <v>228</v>
      </c>
      <c r="F58" s="87">
        <v>7</v>
      </c>
      <c r="G58" s="69">
        <v>0</v>
      </c>
      <c r="H58" s="69">
        <v>0</v>
      </c>
      <c r="I58" s="69">
        <v>0</v>
      </c>
      <c r="J58" s="69">
        <v>0</v>
      </c>
      <c r="K58" s="69">
        <v>0</v>
      </c>
      <c r="L58" s="69">
        <v>0</v>
      </c>
      <c r="M58" s="69">
        <v>0</v>
      </c>
      <c r="N58" s="69">
        <v>0</v>
      </c>
      <c r="O58" s="69">
        <v>0</v>
      </c>
      <c r="P58" s="69">
        <v>0</v>
      </c>
      <c r="Q58" s="132" t="s">
        <v>2574</v>
      </c>
      <c r="R58" s="69">
        <v>0</v>
      </c>
      <c r="S58" s="69">
        <v>0</v>
      </c>
      <c r="T58" s="69">
        <f t="shared" si="8"/>
        <v>0</v>
      </c>
      <c r="U58" s="134" t="s">
        <v>2575</v>
      </c>
      <c r="V58" s="120">
        <v>200</v>
      </c>
      <c r="W58" s="147">
        <v>3500</v>
      </c>
      <c r="X58" s="148">
        <f>(W58/31*6)</f>
        <v>677.41935483871</v>
      </c>
      <c r="Y58" s="148">
        <v>0</v>
      </c>
      <c r="Z58" s="148">
        <v>0</v>
      </c>
      <c r="AA58" s="148">
        <v>0</v>
      </c>
      <c r="AB58" s="148">
        <v>0</v>
      </c>
      <c r="AC58" s="148">
        <v>0</v>
      </c>
      <c r="AD58" s="148">
        <v>0</v>
      </c>
      <c r="AE58" s="148"/>
      <c r="AF58" s="148"/>
      <c r="AG58" s="158">
        <v>200</v>
      </c>
      <c r="AH58" s="148"/>
      <c r="AI58" s="148"/>
      <c r="AJ58" s="153">
        <f t="shared" si="1"/>
        <v>0</v>
      </c>
      <c r="AK58" s="148">
        <v>0</v>
      </c>
      <c r="AL58" s="148">
        <v>0</v>
      </c>
      <c r="AM58" s="159">
        <v>0</v>
      </c>
      <c r="AN58" s="153">
        <f t="shared" si="2"/>
        <v>877.41935483871</v>
      </c>
      <c r="AO58" s="153">
        <f t="shared" si="3"/>
        <v>0</v>
      </c>
      <c r="AP58" s="168">
        <f t="shared" si="4"/>
        <v>0</v>
      </c>
      <c r="AQ58" s="153">
        <f t="shared" si="5"/>
        <v>0</v>
      </c>
      <c r="AR58" s="173">
        <v>0</v>
      </c>
      <c r="AS58" s="173">
        <v>0</v>
      </c>
      <c r="AT58" s="153">
        <f t="shared" si="6"/>
        <v>0</v>
      </c>
      <c r="AU58" s="153">
        <f t="shared" si="7"/>
        <v>877.41935483871</v>
      </c>
      <c r="AV58" s="173"/>
      <c r="AW58" s="132" t="s">
        <v>2576</v>
      </c>
    </row>
    <row r="59" s="51" customFormat="1" ht="28" customHeight="1" spans="1:49">
      <c r="A59" s="101"/>
      <c r="B59" s="105" t="s">
        <v>2577</v>
      </c>
      <c r="C59" s="84" t="s">
        <v>425</v>
      </c>
      <c r="D59" s="106">
        <v>45651</v>
      </c>
      <c r="E59" s="73" t="s">
        <v>228</v>
      </c>
      <c r="F59" s="87">
        <v>7</v>
      </c>
      <c r="G59" s="69">
        <v>0</v>
      </c>
      <c r="H59" s="69">
        <v>0</v>
      </c>
      <c r="I59" s="69">
        <v>0</v>
      </c>
      <c r="J59" s="69">
        <v>0</v>
      </c>
      <c r="K59" s="69">
        <v>0</v>
      </c>
      <c r="L59" s="69">
        <v>0</v>
      </c>
      <c r="M59" s="69">
        <v>0</v>
      </c>
      <c r="N59" s="69">
        <v>0</v>
      </c>
      <c r="O59" s="69">
        <v>0</v>
      </c>
      <c r="P59" s="69">
        <v>0</v>
      </c>
      <c r="Q59" s="132"/>
      <c r="R59" s="69">
        <v>0</v>
      </c>
      <c r="S59" s="69">
        <v>0</v>
      </c>
      <c r="T59" s="69">
        <f t="shared" si="8"/>
        <v>0</v>
      </c>
      <c r="U59" s="134" t="s">
        <v>2575</v>
      </c>
      <c r="V59" s="120">
        <v>200</v>
      </c>
      <c r="W59" s="147">
        <v>3500</v>
      </c>
      <c r="X59" s="148">
        <f>(W59/31*7)</f>
        <v>790.322580645161</v>
      </c>
      <c r="Y59" s="148">
        <v>0</v>
      </c>
      <c r="Z59" s="148">
        <v>0</v>
      </c>
      <c r="AA59" s="148">
        <v>0</v>
      </c>
      <c r="AB59" s="148">
        <v>0</v>
      </c>
      <c r="AC59" s="148">
        <v>0</v>
      </c>
      <c r="AD59" s="148">
        <v>0</v>
      </c>
      <c r="AE59" s="148"/>
      <c r="AF59" s="148"/>
      <c r="AG59" s="158">
        <v>200</v>
      </c>
      <c r="AH59" s="148"/>
      <c r="AI59" s="148"/>
      <c r="AJ59" s="153">
        <f t="shared" si="1"/>
        <v>0</v>
      </c>
      <c r="AK59" s="148">
        <v>0</v>
      </c>
      <c r="AL59" s="148">
        <v>0</v>
      </c>
      <c r="AM59" s="159">
        <v>0</v>
      </c>
      <c r="AN59" s="153">
        <f t="shared" si="2"/>
        <v>990.322580645161</v>
      </c>
      <c r="AO59" s="153">
        <f t="shared" si="3"/>
        <v>0</v>
      </c>
      <c r="AP59" s="168">
        <f t="shared" si="4"/>
        <v>0</v>
      </c>
      <c r="AQ59" s="153">
        <f t="shared" si="5"/>
        <v>0</v>
      </c>
      <c r="AR59" s="173">
        <v>0</v>
      </c>
      <c r="AS59" s="173">
        <v>0</v>
      </c>
      <c r="AT59" s="153">
        <f t="shared" si="6"/>
        <v>0</v>
      </c>
      <c r="AU59" s="153">
        <f t="shared" si="7"/>
        <v>990.322580645161</v>
      </c>
      <c r="AV59" s="173"/>
      <c r="AW59" s="132" t="s">
        <v>2578</v>
      </c>
    </row>
    <row r="60" s="51" customFormat="1" ht="28" customHeight="1" spans="1:49">
      <c r="A60" s="101"/>
      <c r="B60" s="107" t="s">
        <v>2579</v>
      </c>
      <c r="C60" s="69" t="s">
        <v>425</v>
      </c>
      <c r="D60" s="65">
        <v>45619</v>
      </c>
      <c r="E60" s="79" t="s">
        <v>202</v>
      </c>
      <c r="F60" s="87">
        <v>1</v>
      </c>
      <c r="G60" s="69">
        <v>0</v>
      </c>
      <c r="H60" s="69">
        <v>0</v>
      </c>
      <c r="I60" s="69">
        <v>0</v>
      </c>
      <c r="J60" s="69">
        <v>0</v>
      </c>
      <c r="K60" s="69">
        <v>0</v>
      </c>
      <c r="L60" s="69">
        <v>0</v>
      </c>
      <c r="M60" s="69">
        <v>0</v>
      </c>
      <c r="N60" s="69">
        <v>0</v>
      </c>
      <c r="O60" s="69">
        <v>0</v>
      </c>
      <c r="P60" s="69">
        <v>0</v>
      </c>
      <c r="Q60" s="135" t="s">
        <v>2580</v>
      </c>
      <c r="R60" s="69">
        <v>0</v>
      </c>
      <c r="S60" s="69">
        <v>0</v>
      </c>
      <c r="T60" s="69">
        <f t="shared" si="8"/>
        <v>0</v>
      </c>
      <c r="U60" s="136"/>
      <c r="V60" s="138">
        <v>0</v>
      </c>
      <c r="W60" s="147">
        <v>3500</v>
      </c>
      <c r="X60" s="148">
        <f>(W60/31*1)</f>
        <v>112.903225806452</v>
      </c>
      <c r="Y60" s="148">
        <v>0</v>
      </c>
      <c r="Z60" s="148">
        <v>0</v>
      </c>
      <c r="AA60" s="148">
        <v>0</v>
      </c>
      <c r="AB60" s="148">
        <v>0</v>
      </c>
      <c r="AC60" s="148">
        <v>0</v>
      </c>
      <c r="AD60" s="148">
        <v>0</v>
      </c>
      <c r="AE60" s="148"/>
      <c r="AF60" s="148"/>
      <c r="AG60" s="160">
        <v>0</v>
      </c>
      <c r="AH60" s="148"/>
      <c r="AI60" s="148"/>
      <c r="AJ60" s="153">
        <f t="shared" si="1"/>
        <v>0</v>
      </c>
      <c r="AK60" s="148">
        <v>0</v>
      </c>
      <c r="AL60" s="148">
        <v>0</v>
      </c>
      <c r="AM60" s="159">
        <v>0</v>
      </c>
      <c r="AN60" s="153">
        <f t="shared" si="2"/>
        <v>112.903225806452</v>
      </c>
      <c r="AO60" s="153">
        <f t="shared" si="3"/>
        <v>0</v>
      </c>
      <c r="AP60" s="168">
        <f t="shared" si="4"/>
        <v>0</v>
      </c>
      <c r="AQ60" s="153">
        <f t="shared" si="5"/>
        <v>0</v>
      </c>
      <c r="AR60" s="173">
        <v>0</v>
      </c>
      <c r="AS60" s="173">
        <v>0</v>
      </c>
      <c r="AT60" s="153">
        <f t="shared" si="6"/>
        <v>0</v>
      </c>
      <c r="AU60" s="153">
        <f t="shared" si="7"/>
        <v>112.903225806452</v>
      </c>
      <c r="AV60" s="173"/>
      <c r="AW60" s="135" t="s">
        <v>2580</v>
      </c>
    </row>
    <row r="61" s="51" customFormat="1" ht="28" customHeight="1" spans="1:49">
      <c r="A61" s="101"/>
      <c r="B61" s="107" t="s">
        <v>2581</v>
      </c>
      <c r="C61" s="69" t="s">
        <v>425</v>
      </c>
      <c r="D61" s="108">
        <v>45627</v>
      </c>
      <c r="E61" s="79" t="s">
        <v>202</v>
      </c>
      <c r="F61" s="87">
        <v>4</v>
      </c>
      <c r="G61" s="69">
        <v>0</v>
      </c>
      <c r="H61" s="69">
        <v>0</v>
      </c>
      <c r="I61" s="69">
        <v>0</v>
      </c>
      <c r="J61" s="69">
        <v>0</v>
      </c>
      <c r="K61" s="69">
        <v>0</v>
      </c>
      <c r="L61" s="69">
        <v>0</v>
      </c>
      <c r="M61" s="69">
        <v>0</v>
      </c>
      <c r="N61" s="69">
        <v>0</v>
      </c>
      <c r="O61" s="69">
        <v>0</v>
      </c>
      <c r="P61" s="69">
        <v>0</v>
      </c>
      <c r="Q61" s="135" t="s">
        <v>2582</v>
      </c>
      <c r="R61" s="69">
        <v>0</v>
      </c>
      <c r="S61" s="69">
        <v>0</v>
      </c>
      <c r="T61" s="69">
        <f t="shared" si="8"/>
        <v>0</v>
      </c>
      <c r="U61" s="136"/>
      <c r="V61" s="138">
        <v>0</v>
      </c>
      <c r="W61" s="147">
        <v>3500</v>
      </c>
      <c r="X61" s="148">
        <f>(W61/31*4)</f>
        <v>451.612903225806</v>
      </c>
      <c r="Y61" s="148">
        <v>0</v>
      </c>
      <c r="Z61" s="148">
        <v>0</v>
      </c>
      <c r="AA61" s="148">
        <v>0</v>
      </c>
      <c r="AB61" s="148">
        <v>0</v>
      </c>
      <c r="AC61" s="148">
        <v>0</v>
      </c>
      <c r="AD61" s="148">
        <v>0</v>
      </c>
      <c r="AE61" s="148"/>
      <c r="AF61" s="148"/>
      <c r="AG61" s="160">
        <v>0</v>
      </c>
      <c r="AH61" s="148"/>
      <c r="AI61" s="148"/>
      <c r="AJ61" s="153">
        <f t="shared" si="1"/>
        <v>0</v>
      </c>
      <c r="AK61" s="148">
        <v>0</v>
      </c>
      <c r="AL61" s="148">
        <v>0</v>
      </c>
      <c r="AM61" s="159">
        <v>0</v>
      </c>
      <c r="AN61" s="153">
        <f t="shared" si="2"/>
        <v>451.612903225806</v>
      </c>
      <c r="AO61" s="153">
        <f t="shared" si="3"/>
        <v>0</v>
      </c>
      <c r="AP61" s="168">
        <f t="shared" si="4"/>
        <v>0</v>
      </c>
      <c r="AQ61" s="153">
        <f t="shared" si="5"/>
        <v>0</v>
      </c>
      <c r="AR61" s="173">
        <v>0</v>
      </c>
      <c r="AS61" s="173">
        <v>0</v>
      </c>
      <c r="AT61" s="153">
        <f t="shared" si="6"/>
        <v>0</v>
      </c>
      <c r="AU61" s="153">
        <f t="shared" si="7"/>
        <v>451.612903225806</v>
      </c>
      <c r="AV61" s="173"/>
      <c r="AW61" s="135" t="s">
        <v>2582</v>
      </c>
    </row>
    <row r="62" s="51" customFormat="1" ht="28" customHeight="1" spans="1:49">
      <c r="A62" s="101"/>
      <c r="B62" s="109" t="s">
        <v>2583</v>
      </c>
      <c r="C62" s="69" t="s">
        <v>425</v>
      </c>
      <c r="D62" s="108">
        <v>45628</v>
      </c>
      <c r="E62" s="79" t="s">
        <v>202</v>
      </c>
      <c r="F62" s="87">
        <v>11</v>
      </c>
      <c r="G62" s="69">
        <v>0</v>
      </c>
      <c r="H62" s="69">
        <v>0</v>
      </c>
      <c r="I62" s="69">
        <v>0</v>
      </c>
      <c r="J62" s="69">
        <v>0</v>
      </c>
      <c r="K62" s="69">
        <v>0</v>
      </c>
      <c r="L62" s="69">
        <v>0</v>
      </c>
      <c r="M62" s="69">
        <v>0</v>
      </c>
      <c r="N62" s="69">
        <v>0</v>
      </c>
      <c r="O62" s="69">
        <v>0</v>
      </c>
      <c r="P62" s="69">
        <v>0</v>
      </c>
      <c r="Q62" s="135" t="s">
        <v>2584</v>
      </c>
      <c r="R62" s="69">
        <v>0</v>
      </c>
      <c r="S62" s="69">
        <v>0</v>
      </c>
      <c r="T62" s="69">
        <f t="shared" si="8"/>
        <v>0</v>
      </c>
      <c r="U62" s="136"/>
      <c r="V62" s="138">
        <v>0</v>
      </c>
      <c r="W62" s="147">
        <v>3500</v>
      </c>
      <c r="X62" s="148">
        <f>(W62/31*10)</f>
        <v>1129.03225806452</v>
      </c>
      <c r="Y62" s="148">
        <v>0</v>
      </c>
      <c r="Z62" s="148">
        <v>0</v>
      </c>
      <c r="AA62" s="148">
        <v>0</v>
      </c>
      <c r="AB62" s="148">
        <v>0</v>
      </c>
      <c r="AC62" s="148">
        <v>0</v>
      </c>
      <c r="AD62" s="148">
        <v>0</v>
      </c>
      <c r="AE62" s="148"/>
      <c r="AF62" s="148">
        <f>W62/31*1</f>
        <v>112.903225806452</v>
      </c>
      <c r="AG62" s="160">
        <v>0</v>
      </c>
      <c r="AH62" s="148"/>
      <c r="AI62" s="148"/>
      <c r="AJ62" s="153">
        <f t="shared" si="1"/>
        <v>0</v>
      </c>
      <c r="AK62" s="148">
        <v>0</v>
      </c>
      <c r="AL62" s="148">
        <v>0</v>
      </c>
      <c r="AM62" s="159">
        <v>0</v>
      </c>
      <c r="AN62" s="153">
        <f t="shared" si="2"/>
        <v>1241.93548387097</v>
      </c>
      <c r="AO62" s="153">
        <f t="shared" si="3"/>
        <v>0</v>
      </c>
      <c r="AP62" s="173">
        <v>0</v>
      </c>
      <c r="AQ62" s="153">
        <f t="shared" si="5"/>
        <v>0</v>
      </c>
      <c r="AR62" s="173">
        <v>0</v>
      </c>
      <c r="AS62" s="173">
        <v>0</v>
      </c>
      <c r="AT62" s="153">
        <f t="shared" si="6"/>
        <v>0</v>
      </c>
      <c r="AU62" s="155">
        <f t="shared" si="7"/>
        <v>1241.93548387097</v>
      </c>
      <c r="AV62" s="173"/>
      <c r="AW62" s="135" t="s">
        <v>2584</v>
      </c>
    </row>
    <row r="63" s="51" customFormat="1" ht="28" customHeight="1" spans="1:49">
      <c r="A63" s="101"/>
      <c r="B63" s="110"/>
      <c r="C63" s="111"/>
      <c r="D63" s="111"/>
      <c r="E63" s="110"/>
      <c r="F63" s="111"/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01"/>
      <c r="R63" s="111"/>
      <c r="S63" s="111"/>
      <c r="T63" s="149"/>
      <c r="U63" s="149"/>
      <c r="V63" s="149"/>
      <c r="W63" s="150">
        <f t="shared" ref="W63:AH63" si="9">SUM(W4:W62)</f>
        <v>211200</v>
      </c>
      <c r="X63" s="150">
        <f t="shared" si="9"/>
        <v>120619.35483871</v>
      </c>
      <c r="Y63" s="150">
        <f t="shared" si="9"/>
        <v>22500</v>
      </c>
      <c r="Z63" s="150">
        <f t="shared" si="9"/>
        <v>11700</v>
      </c>
      <c r="AA63" s="150">
        <f t="shared" si="9"/>
        <v>7800</v>
      </c>
      <c r="AB63" s="150">
        <f t="shared" si="9"/>
        <v>7700</v>
      </c>
      <c r="AC63" s="150">
        <f t="shared" si="9"/>
        <v>4300</v>
      </c>
      <c r="AD63" s="150">
        <f t="shared" si="9"/>
        <v>4100</v>
      </c>
      <c r="AE63" s="150">
        <f t="shared" si="9"/>
        <v>509.612903225806</v>
      </c>
      <c r="AF63" s="150">
        <f t="shared" si="9"/>
        <v>9044.51612903226</v>
      </c>
      <c r="AG63" s="150">
        <f t="shared" si="9"/>
        <v>8600</v>
      </c>
      <c r="AH63" s="150">
        <f t="shared" si="9"/>
        <v>0</v>
      </c>
      <c r="AI63" s="150">
        <f>SUM(AI4:AI51)</f>
        <v>0</v>
      </c>
      <c r="AJ63" s="150">
        <f>SUM(AJ4:AJ62)</f>
        <v>3697</v>
      </c>
      <c r="AK63" s="150">
        <f>SUM(AK4:AK62)</f>
        <v>0</v>
      </c>
      <c r="AL63" s="150">
        <f>SUM(AL4:AL62)</f>
        <v>400</v>
      </c>
      <c r="AM63" s="150">
        <f>SUM(AM4:AM62)</f>
        <v>100</v>
      </c>
      <c r="AN63" s="150">
        <f>SUM(AN4:AN51)</f>
        <v>179012.225806452</v>
      </c>
      <c r="AO63" s="150">
        <f>SUM(AO4:AO62)</f>
        <v>88.5</v>
      </c>
      <c r="AP63" s="150">
        <f>SUM(AP4:AP62)</f>
        <v>10508.6618876941</v>
      </c>
      <c r="AQ63" s="150">
        <f>SUM(AQ4:AQ51)</f>
        <v>0</v>
      </c>
      <c r="AR63" s="150">
        <f>SUM(AR4:AR62)</f>
        <v>1099.9</v>
      </c>
      <c r="AS63" s="150">
        <f>SUM(AS4:AS62)</f>
        <v>0</v>
      </c>
      <c r="AT63" s="150">
        <f>SUM(AT4:AT62)</f>
        <v>11608.5618876941</v>
      </c>
      <c r="AU63" s="150">
        <f>SUM(AU4:AU62)</f>
        <v>189461.921983274</v>
      </c>
      <c r="AV63" s="150"/>
      <c r="AW63" s="149"/>
    </row>
    <row r="64" spans="49:50">
      <c r="AW64" s="48">
        <v>13</v>
      </c>
      <c r="AX64" s="48" t="s">
        <v>2585</v>
      </c>
    </row>
  </sheetData>
  <mergeCells count="49">
    <mergeCell ref="W1:AW1"/>
    <mergeCell ref="I2:J2"/>
    <mergeCell ref="A2:A3"/>
    <mergeCell ref="B2:B3"/>
    <mergeCell ref="C2:C3"/>
    <mergeCell ref="D2:D3"/>
    <mergeCell ref="E2:E3"/>
    <mergeCell ref="F2:F3"/>
    <mergeCell ref="G2:G3"/>
    <mergeCell ref="H2:H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  <mergeCell ref="AH2:AH3"/>
    <mergeCell ref="AI2:AI3"/>
    <mergeCell ref="AJ2:AJ3"/>
    <mergeCell ref="AK2:AK3"/>
    <mergeCell ref="AL2:AL3"/>
    <mergeCell ref="AM2:AM3"/>
    <mergeCell ref="AN2:AN3"/>
    <mergeCell ref="AO2:AO3"/>
    <mergeCell ref="AP2:AP3"/>
    <mergeCell ref="AQ2:AQ3"/>
    <mergeCell ref="AR2:AR3"/>
    <mergeCell ref="AS2:AS3"/>
    <mergeCell ref="AT2:AT3"/>
    <mergeCell ref="AU2:AU3"/>
    <mergeCell ref="AV2:AV3"/>
    <mergeCell ref="AW2:AW3"/>
  </mergeCells>
  <conditionalFormatting sqref="B20">
    <cfRule type="duplicateValues" dxfId="0" priority="1"/>
  </conditionalFormatting>
  <conditionalFormatting sqref="B4:B19 B21:B62">
    <cfRule type="duplicateValues" dxfId="0" priority="2"/>
  </conditionalFormatting>
  <pageMargins left="0.751388888888889" right="0.751388888888889" top="0.118055555555556" bottom="0.550694444444444" header="0.5" footer="0.5"/>
  <pageSetup paperSize="9" scale="28" fitToHeight="0" orientation="landscape" horizontalDpi="600"/>
  <headerFooter>
    <oddFooter>&amp;L审批：&amp;C审核：&amp;R制表：陶刘燕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AX25"/>
  <sheetViews>
    <sheetView topLeftCell="B1" workbookViewId="0">
      <selection activeCell="C13" sqref="C13"/>
    </sheetView>
  </sheetViews>
  <sheetFormatPr defaultColWidth="9" defaultRowHeight="13.5"/>
  <cols>
    <col min="1" max="1" width="5.875" customWidth="1"/>
    <col min="2" max="2" width="6.25" customWidth="1"/>
    <col min="3" max="3" width="8.125" customWidth="1"/>
    <col min="4" max="5" width="8.625" customWidth="1"/>
    <col min="6" max="6" width="7.625" customWidth="1"/>
    <col min="7" max="7" width="8.625" customWidth="1"/>
    <col min="8" max="8" width="7.625" customWidth="1"/>
    <col min="9" max="9" width="5.875" customWidth="1"/>
    <col min="10" max="10" width="4.125" customWidth="1"/>
    <col min="11" max="11" width="5.875" customWidth="1"/>
    <col min="12" max="13" width="7.625" customWidth="1"/>
    <col min="14" max="14" width="5.875" customWidth="1"/>
    <col min="15" max="15" width="7.875" customWidth="1"/>
    <col min="16" max="16" width="17.75" customWidth="1"/>
    <col min="17" max="17" width="4.125" customWidth="1"/>
    <col min="18" max="18" width="8.625" customWidth="1"/>
    <col min="19" max="19" width="7.125" customWidth="1"/>
    <col min="20" max="25" width="8.375" customWidth="1"/>
    <col min="26" max="26" width="5.875" customWidth="1"/>
    <col min="27" max="31" width="8.375" customWidth="1"/>
    <col min="32" max="32" width="5.875" customWidth="1"/>
    <col min="33" max="33" width="8.375" customWidth="1"/>
    <col min="34" max="34" width="5.875" customWidth="1"/>
    <col min="35" max="37" width="8.375" customWidth="1"/>
    <col min="38" max="38" width="7.875" customWidth="1"/>
    <col min="39" max="39" width="8.375" customWidth="1"/>
    <col min="40" max="40" width="7.25" customWidth="1"/>
    <col min="41" max="41" width="5.875" customWidth="1"/>
    <col min="42" max="43" width="8.375" customWidth="1"/>
    <col min="44" max="44" width="5.875" customWidth="1"/>
    <col min="45" max="47" width="8.375" customWidth="1"/>
    <col min="48" max="48" width="5.875" customWidth="1"/>
    <col min="49" max="49" width="15" customWidth="1"/>
    <col min="50" max="50" width="8.375" customWidth="1"/>
  </cols>
  <sheetData>
    <row r="1" ht="18.75" spans="1:49">
      <c r="A1" s="1"/>
      <c r="B1" s="2"/>
      <c r="C1" s="3"/>
      <c r="D1" s="3"/>
      <c r="E1" s="3"/>
      <c r="F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3"/>
      <c r="T1" s="4"/>
      <c r="U1" s="4" t="s">
        <v>2586</v>
      </c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34"/>
      <c r="AH1" s="4"/>
      <c r="AI1" s="4"/>
      <c r="AJ1" s="4"/>
      <c r="AK1" s="4"/>
      <c r="AL1" s="4"/>
      <c r="AM1" s="4"/>
      <c r="AN1" s="4"/>
      <c r="AO1" s="4"/>
      <c r="AP1" s="34"/>
      <c r="AQ1" s="4"/>
      <c r="AR1" s="4"/>
      <c r="AS1" s="4"/>
      <c r="AT1" s="4"/>
      <c r="AU1" s="4"/>
      <c r="AV1" s="4"/>
      <c r="AW1" s="45"/>
    </row>
    <row r="2" ht="37.5" spans="1:50">
      <c r="A2" s="5" t="s">
        <v>0</v>
      </c>
      <c r="B2" s="6" t="s">
        <v>1</v>
      </c>
      <c r="C2" s="7" t="s">
        <v>272</v>
      </c>
      <c r="D2" s="7" t="s">
        <v>3</v>
      </c>
      <c r="E2" s="7" t="s">
        <v>273</v>
      </c>
      <c r="F2" s="7" t="s">
        <v>326</v>
      </c>
      <c r="G2" s="7" t="s">
        <v>6</v>
      </c>
      <c r="H2" s="7" t="s">
        <v>327</v>
      </c>
      <c r="I2" s="7" t="s">
        <v>8</v>
      </c>
      <c r="J2" s="7" t="s">
        <v>278</v>
      </c>
      <c r="K2" s="17" t="s">
        <v>10</v>
      </c>
      <c r="L2" s="7" t="s">
        <v>11</v>
      </c>
      <c r="M2" s="7" t="s">
        <v>12</v>
      </c>
      <c r="N2" s="7" t="s">
        <v>13</v>
      </c>
      <c r="O2" s="7" t="s">
        <v>14</v>
      </c>
      <c r="P2" s="7" t="s">
        <v>15</v>
      </c>
      <c r="Q2" s="7" t="s">
        <v>16</v>
      </c>
      <c r="R2" s="7" t="s">
        <v>17</v>
      </c>
      <c r="S2" s="7" t="s">
        <v>18</v>
      </c>
      <c r="T2" s="18" t="s">
        <v>21</v>
      </c>
      <c r="U2" s="19" t="s">
        <v>22</v>
      </c>
      <c r="V2" s="20" t="s">
        <v>23</v>
      </c>
      <c r="W2" s="5" t="s">
        <v>24</v>
      </c>
      <c r="X2" s="5" t="s">
        <v>25</v>
      </c>
      <c r="Y2" s="5" t="s">
        <v>26</v>
      </c>
      <c r="Z2" s="5" t="s">
        <v>27</v>
      </c>
      <c r="AA2" s="5" t="s">
        <v>28</v>
      </c>
      <c r="AB2" s="5" t="s">
        <v>29</v>
      </c>
      <c r="AC2" s="20" t="s">
        <v>277</v>
      </c>
      <c r="AD2" s="5" t="s">
        <v>21</v>
      </c>
      <c r="AE2" s="5" t="s">
        <v>32</v>
      </c>
      <c r="AF2" s="5" t="s">
        <v>278</v>
      </c>
      <c r="AG2" s="20" t="s">
        <v>29</v>
      </c>
      <c r="AH2" s="5" t="s">
        <v>33</v>
      </c>
      <c r="AI2" s="5" t="s">
        <v>34</v>
      </c>
      <c r="AJ2" s="5" t="s">
        <v>35</v>
      </c>
      <c r="AK2" s="5" t="s">
        <v>36</v>
      </c>
      <c r="AL2" s="5" t="s">
        <v>37</v>
      </c>
      <c r="AM2" s="5" t="s">
        <v>38</v>
      </c>
      <c r="AN2" s="5" t="s">
        <v>328</v>
      </c>
      <c r="AO2" s="5" t="s">
        <v>39</v>
      </c>
      <c r="AP2" s="20" t="s">
        <v>329</v>
      </c>
      <c r="AQ2" s="5" t="s">
        <v>44</v>
      </c>
      <c r="AR2" s="5" t="s">
        <v>330</v>
      </c>
      <c r="AS2" s="5" t="s">
        <v>331</v>
      </c>
      <c r="AT2" s="5" t="s">
        <v>46</v>
      </c>
      <c r="AU2" s="5" t="s">
        <v>47</v>
      </c>
      <c r="AV2" s="5" t="s">
        <v>48</v>
      </c>
      <c r="AW2" s="46" t="s">
        <v>49</v>
      </c>
      <c r="AX2" s="18" t="s">
        <v>21</v>
      </c>
    </row>
    <row r="3" ht="27" spans="1:50">
      <c r="A3" s="8">
        <f t="shared" ref="A3:A24" si="0">ROW()-2</f>
        <v>1</v>
      </c>
      <c r="B3" s="9" t="s">
        <v>2587</v>
      </c>
      <c r="C3" s="9" t="s">
        <v>954</v>
      </c>
      <c r="D3" s="9" t="s">
        <v>1863</v>
      </c>
      <c r="E3" s="9" t="s">
        <v>228</v>
      </c>
      <c r="F3" s="9">
        <v>18.5</v>
      </c>
      <c r="G3" s="9" t="s">
        <v>54</v>
      </c>
      <c r="H3" s="9" t="s">
        <v>54</v>
      </c>
      <c r="I3" s="9" t="s">
        <v>54</v>
      </c>
      <c r="J3" s="9">
        <v>0</v>
      </c>
      <c r="K3" s="9">
        <v>0</v>
      </c>
      <c r="L3" s="9">
        <v>0</v>
      </c>
      <c r="M3" s="9">
        <v>0</v>
      </c>
      <c r="N3" s="9">
        <v>0</v>
      </c>
      <c r="O3" s="9">
        <v>0</v>
      </c>
      <c r="P3" s="9" t="s">
        <v>2588</v>
      </c>
      <c r="Q3" s="9" t="s">
        <v>54</v>
      </c>
      <c r="R3" s="9" t="s">
        <v>54</v>
      </c>
      <c r="S3" s="9" t="s">
        <v>54</v>
      </c>
      <c r="T3" s="9" t="s">
        <v>72</v>
      </c>
      <c r="U3" s="21">
        <v>2500</v>
      </c>
      <c r="V3" s="22">
        <f>U3/31*18.5</f>
        <v>1491.93548387097</v>
      </c>
      <c r="W3" s="23">
        <v>0</v>
      </c>
      <c r="X3" s="24">
        <v>0</v>
      </c>
      <c r="Y3" s="24">
        <v>0</v>
      </c>
      <c r="Z3" s="31">
        <v>0</v>
      </c>
      <c r="AA3" s="24">
        <v>0</v>
      </c>
      <c r="AB3" s="31">
        <v>0</v>
      </c>
      <c r="AC3" s="31"/>
      <c r="AD3" s="31">
        <v>200</v>
      </c>
      <c r="AE3" s="31">
        <v>0</v>
      </c>
      <c r="AF3" s="31">
        <v>0</v>
      </c>
      <c r="AG3" s="35"/>
      <c r="AH3" s="36">
        <v>0</v>
      </c>
      <c r="AI3" s="31">
        <v>0</v>
      </c>
      <c r="AJ3" s="31">
        <v>0</v>
      </c>
      <c r="AK3" s="31">
        <v>0</v>
      </c>
      <c r="AL3" s="37">
        <f t="shared" ref="AL3:AL24" si="1">SUM(V3:AK3)</f>
        <v>1691.93548387097</v>
      </c>
      <c r="AM3" s="8" t="str">
        <f t="shared" ref="AM3:AM13" si="2">H3</f>
        <v>/</v>
      </c>
      <c r="AN3" s="8">
        <v>0</v>
      </c>
      <c r="AO3" s="38">
        <v>0</v>
      </c>
      <c r="AP3" s="39"/>
      <c r="AQ3" s="40">
        <v>0</v>
      </c>
      <c r="AR3" s="41"/>
      <c r="AS3" s="42">
        <v>0</v>
      </c>
      <c r="AT3" s="38">
        <f t="shared" ref="AT3:AT24" si="3">SUM(AN3:AS3)</f>
        <v>0</v>
      </c>
      <c r="AU3" s="38">
        <f t="shared" ref="AU3:AU24" si="4">AL3-AT3</f>
        <v>1691.93548387097</v>
      </c>
      <c r="AV3" s="41"/>
      <c r="AW3" s="9" t="s">
        <v>2588</v>
      </c>
      <c r="AX3" s="9" t="s">
        <v>72</v>
      </c>
    </row>
    <row r="4" ht="27" spans="1:50">
      <c r="A4" s="8">
        <f t="shared" si="0"/>
        <v>2</v>
      </c>
      <c r="B4" s="9" t="s">
        <v>2589</v>
      </c>
      <c r="C4" s="9" t="s">
        <v>717</v>
      </c>
      <c r="D4" s="9" t="s">
        <v>2590</v>
      </c>
      <c r="E4" s="9" t="s">
        <v>228</v>
      </c>
      <c r="F4" s="9">
        <v>11</v>
      </c>
      <c r="G4" s="9" t="s">
        <v>54</v>
      </c>
      <c r="H4" s="9" t="s">
        <v>54</v>
      </c>
      <c r="I4" s="9" t="s">
        <v>54</v>
      </c>
      <c r="J4" s="9">
        <v>0</v>
      </c>
      <c r="K4" s="9">
        <v>0</v>
      </c>
      <c r="L4" s="9">
        <v>0</v>
      </c>
      <c r="M4" s="9">
        <v>0</v>
      </c>
      <c r="N4" s="9">
        <v>0</v>
      </c>
      <c r="O4" s="9">
        <v>0</v>
      </c>
      <c r="P4" s="9" t="s">
        <v>2591</v>
      </c>
      <c r="Q4" s="9" t="s">
        <v>54</v>
      </c>
      <c r="R4" s="9" t="s">
        <v>54</v>
      </c>
      <c r="S4" s="9" t="s">
        <v>54</v>
      </c>
      <c r="T4" s="9" t="s">
        <v>72</v>
      </c>
      <c r="U4" s="19">
        <v>2900</v>
      </c>
      <c r="V4" s="22">
        <f>U4/31*11</f>
        <v>1029.03225806452</v>
      </c>
      <c r="W4" s="23">
        <v>0</v>
      </c>
      <c r="X4" s="23">
        <v>0</v>
      </c>
      <c r="Y4" s="23">
        <v>0</v>
      </c>
      <c r="Z4" s="23">
        <v>0</v>
      </c>
      <c r="AA4" s="23">
        <v>0</v>
      </c>
      <c r="AB4" s="23">
        <v>0</v>
      </c>
      <c r="AC4" s="25"/>
      <c r="AD4" s="32">
        <v>200</v>
      </c>
      <c r="AE4" s="32"/>
      <c r="AF4" s="32">
        <f t="shared" ref="AF4:AF24" si="5">J4</f>
        <v>0</v>
      </c>
      <c r="AG4" s="25">
        <v>0</v>
      </c>
      <c r="AH4" s="36">
        <v>0</v>
      </c>
      <c r="AI4" s="31">
        <v>0</v>
      </c>
      <c r="AJ4" s="31">
        <v>0</v>
      </c>
      <c r="AK4" s="31">
        <v>0</v>
      </c>
      <c r="AL4" s="37">
        <f t="shared" si="1"/>
        <v>1229.03225806452</v>
      </c>
      <c r="AM4" s="8" t="str">
        <f t="shared" si="2"/>
        <v>/</v>
      </c>
      <c r="AN4" s="8">
        <v>0</v>
      </c>
      <c r="AO4" s="38">
        <v>0</v>
      </c>
      <c r="AP4" s="38">
        <v>0</v>
      </c>
      <c r="AQ4" s="38">
        <v>0</v>
      </c>
      <c r="AR4" s="38"/>
      <c r="AS4" s="43">
        <v>0</v>
      </c>
      <c r="AT4" s="38">
        <f t="shared" si="3"/>
        <v>0</v>
      </c>
      <c r="AU4" s="38">
        <f t="shared" si="4"/>
        <v>1229.03225806452</v>
      </c>
      <c r="AV4" s="32"/>
      <c r="AW4" s="9" t="s">
        <v>2591</v>
      </c>
      <c r="AX4" s="9" t="s">
        <v>72</v>
      </c>
    </row>
    <row r="5" ht="27" spans="1:50">
      <c r="A5" s="8">
        <f t="shared" si="0"/>
        <v>3</v>
      </c>
      <c r="B5" s="9" t="s">
        <v>2592</v>
      </c>
      <c r="C5" s="9" t="s">
        <v>409</v>
      </c>
      <c r="D5" s="9" t="s">
        <v>2590</v>
      </c>
      <c r="E5" s="9" t="s">
        <v>228</v>
      </c>
      <c r="F5" s="9">
        <v>11</v>
      </c>
      <c r="G5" s="9" t="s">
        <v>54</v>
      </c>
      <c r="H5" s="9" t="s">
        <v>54</v>
      </c>
      <c r="I5" s="9" t="s">
        <v>54</v>
      </c>
      <c r="J5" s="9">
        <v>0</v>
      </c>
      <c r="K5" s="9">
        <v>0</v>
      </c>
      <c r="L5" s="9">
        <v>0</v>
      </c>
      <c r="M5" s="9">
        <v>0</v>
      </c>
      <c r="N5" s="9">
        <v>0</v>
      </c>
      <c r="O5" s="9">
        <v>0</v>
      </c>
      <c r="P5" s="9" t="s">
        <v>2591</v>
      </c>
      <c r="Q5" s="9" t="s">
        <v>54</v>
      </c>
      <c r="R5" s="9" t="s">
        <v>54</v>
      </c>
      <c r="S5" s="9" t="s">
        <v>54</v>
      </c>
      <c r="T5" s="9" t="s">
        <v>72</v>
      </c>
      <c r="U5" s="19">
        <v>3500</v>
      </c>
      <c r="V5" s="22">
        <f>U5/31*11</f>
        <v>1241.93548387097</v>
      </c>
      <c r="W5" s="23">
        <v>0</v>
      </c>
      <c r="X5" s="23">
        <v>0</v>
      </c>
      <c r="Y5" s="23">
        <v>0</v>
      </c>
      <c r="Z5" s="23">
        <v>0</v>
      </c>
      <c r="AA5" s="23">
        <v>0</v>
      </c>
      <c r="AB5" s="23">
        <v>0</v>
      </c>
      <c r="AC5" s="25"/>
      <c r="AD5" s="32">
        <v>200</v>
      </c>
      <c r="AE5" s="32"/>
      <c r="AF5" s="32">
        <f t="shared" si="5"/>
        <v>0</v>
      </c>
      <c r="AG5" s="25"/>
      <c r="AH5" s="36">
        <v>0</v>
      </c>
      <c r="AI5" s="31">
        <v>0</v>
      </c>
      <c r="AJ5" s="31">
        <v>0</v>
      </c>
      <c r="AK5" s="31">
        <v>0</v>
      </c>
      <c r="AL5" s="37">
        <f t="shared" si="1"/>
        <v>1441.93548387097</v>
      </c>
      <c r="AM5" s="8" t="str">
        <f t="shared" si="2"/>
        <v>/</v>
      </c>
      <c r="AN5" s="8">
        <v>0</v>
      </c>
      <c r="AO5" s="38">
        <v>0</v>
      </c>
      <c r="AP5" s="38">
        <v>0</v>
      </c>
      <c r="AQ5" s="38">
        <v>0</v>
      </c>
      <c r="AR5" s="38"/>
      <c r="AS5" s="38">
        <v>0</v>
      </c>
      <c r="AT5" s="38">
        <f t="shared" si="3"/>
        <v>0</v>
      </c>
      <c r="AU5" s="38">
        <f t="shared" si="4"/>
        <v>1441.93548387097</v>
      </c>
      <c r="AV5" s="32"/>
      <c r="AW5" s="9" t="s">
        <v>2591</v>
      </c>
      <c r="AX5" s="9" t="s">
        <v>72</v>
      </c>
    </row>
    <row r="6" ht="54" spans="1:50">
      <c r="A6" s="8">
        <f t="shared" si="0"/>
        <v>4</v>
      </c>
      <c r="B6" s="9" t="s">
        <v>2593</v>
      </c>
      <c r="C6" s="9" t="s">
        <v>425</v>
      </c>
      <c r="D6" s="9" t="s">
        <v>2590</v>
      </c>
      <c r="E6" s="9" t="s">
        <v>228</v>
      </c>
      <c r="F6" s="9">
        <v>11</v>
      </c>
      <c r="G6" s="9" t="s">
        <v>54</v>
      </c>
      <c r="H6" s="9" t="s">
        <v>54</v>
      </c>
      <c r="I6" s="9" t="s">
        <v>54</v>
      </c>
      <c r="J6" s="9">
        <v>0</v>
      </c>
      <c r="K6" s="9">
        <v>0</v>
      </c>
      <c r="L6" s="9">
        <v>0</v>
      </c>
      <c r="M6" s="9">
        <v>0</v>
      </c>
      <c r="N6" s="9">
        <v>0</v>
      </c>
      <c r="O6" s="9">
        <v>0</v>
      </c>
      <c r="P6" s="9" t="s">
        <v>2594</v>
      </c>
      <c r="Q6" s="9" t="s">
        <v>54</v>
      </c>
      <c r="R6" s="9" t="s">
        <v>54</v>
      </c>
      <c r="S6" s="9" t="s">
        <v>54</v>
      </c>
      <c r="T6" s="9" t="s">
        <v>72</v>
      </c>
      <c r="U6" s="19">
        <v>2500</v>
      </c>
      <c r="V6" s="22">
        <f>U6/31*10.5</f>
        <v>846.774193548387</v>
      </c>
      <c r="W6" s="23">
        <v>0</v>
      </c>
      <c r="X6" s="23">
        <v>0</v>
      </c>
      <c r="Y6" s="23">
        <v>0</v>
      </c>
      <c r="Z6" s="23">
        <v>0</v>
      </c>
      <c r="AA6" s="23">
        <v>0</v>
      </c>
      <c r="AB6" s="23">
        <v>0</v>
      </c>
      <c r="AC6" s="25"/>
      <c r="AD6" s="25">
        <v>200</v>
      </c>
      <c r="AE6" s="32"/>
      <c r="AF6" s="32">
        <f t="shared" si="5"/>
        <v>0</v>
      </c>
      <c r="AG6" s="25"/>
      <c r="AH6" s="36">
        <v>0</v>
      </c>
      <c r="AI6" s="31">
        <v>0</v>
      </c>
      <c r="AJ6" s="31">
        <v>0</v>
      </c>
      <c r="AK6" s="31">
        <v>0</v>
      </c>
      <c r="AL6" s="37">
        <f t="shared" si="1"/>
        <v>1046.77419354839</v>
      </c>
      <c r="AM6" s="8" t="str">
        <f t="shared" si="2"/>
        <v>/</v>
      </c>
      <c r="AN6" s="8">
        <v>0</v>
      </c>
      <c r="AO6" s="38">
        <v>0</v>
      </c>
      <c r="AP6" s="38">
        <v>0</v>
      </c>
      <c r="AQ6" s="38">
        <v>0</v>
      </c>
      <c r="AR6" s="38"/>
      <c r="AS6" s="38">
        <v>0</v>
      </c>
      <c r="AT6" s="38">
        <f t="shared" si="3"/>
        <v>0</v>
      </c>
      <c r="AU6" s="38">
        <f t="shared" si="4"/>
        <v>1046.77419354839</v>
      </c>
      <c r="AV6" s="32"/>
      <c r="AW6" s="9" t="s">
        <v>2594</v>
      </c>
      <c r="AX6" s="9" t="s">
        <v>72</v>
      </c>
    </row>
    <row r="7" ht="40.5" spans="1:50">
      <c r="A7" s="8">
        <f t="shared" si="0"/>
        <v>5</v>
      </c>
      <c r="B7" s="9" t="s">
        <v>2595</v>
      </c>
      <c r="C7" s="9" t="s">
        <v>425</v>
      </c>
      <c r="D7" s="9" t="s">
        <v>2590</v>
      </c>
      <c r="E7" s="9" t="s">
        <v>228</v>
      </c>
      <c r="F7" s="9">
        <v>11</v>
      </c>
      <c r="G7" s="9" t="s">
        <v>54</v>
      </c>
      <c r="H7" s="9" t="s">
        <v>54</v>
      </c>
      <c r="I7" s="9" t="s">
        <v>54</v>
      </c>
      <c r="J7" s="9">
        <v>0</v>
      </c>
      <c r="K7" s="9">
        <v>0</v>
      </c>
      <c r="L7" s="9">
        <v>0</v>
      </c>
      <c r="M7" s="9">
        <v>0</v>
      </c>
      <c r="N7" s="9">
        <v>0</v>
      </c>
      <c r="O7" s="9">
        <v>0</v>
      </c>
      <c r="P7" s="9" t="s">
        <v>2596</v>
      </c>
      <c r="Q7" s="9" t="s">
        <v>54</v>
      </c>
      <c r="R7" s="9" t="s">
        <v>54</v>
      </c>
      <c r="S7" s="9" t="s">
        <v>54</v>
      </c>
      <c r="T7" s="9" t="s">
        <v>72</v>
      </c>
      <c r="U7" s="19">
        <v>2500</v>
      </c>
      <c r="V7" s="22">
        <f>U7/31*11</f>
        <v>887.096774193548</v>
      </c>
      <c r="W7" s="23">
        <v>0</v>
      </c>
      <c r="X7" s="23">
        <v>0</v>
      </c>
      <c r="Y7" s="23">
        <v>0</v>
      </c>
      <c r="Z7" s="23">
        <v>0</v>
      </c>
      <c r="AA7" s="23">
        <v>0</v>
      </c>
      <c r="AB7" s="23">
        <v>0</v>
      </c>
      <c r="AC7" s="25">
        <v>20</v>
      </c>
      <c r="AD7" s="25">
        <v>200</v>
      </c>
      <c r="AE7" s="32"/>
      <c r="AF7" s="32">
        <f t="shared" si="5"/>
        <v>0</v>
      </c>
      <c r="AG7" s="25"/>
      <c r="AH7" s="36">
        <v>0</v>
      </c>
      <c r="AI7" s="31">
        <v>0</v>
      </c>
      <c r="AJ7" s="31">
        <v>0</v>
      </c>
      <c r="AK7" s="31">
        <v>0</v>
      </c>
      <c r="AL7" s="37">
        <f t="shared" si="1"/>
        <v>1107.09677419355</v>
      </c>
      <c r="AM7" s="8" t="str">
        <f t="shared" si="2"/>
        <v>/</v>
      </c>
      <c r="AN7" s="8">
        <v>0</v>
      </c>
      <c r="AO7" s="38">
        <v>0</v>
      </c>
      <c r="AP7" s="38">
        <v>0</v>
      </c>
      <c r="AQ7" s="38">
        <v>0</v>
      </c>
      <c r="AR7" s="38"/>
      <c r="AS7" s="38">
        <v>0</v>
      </c>
      <c r="AT7" s="38">
        <f t="shared" si="3"/>
        <v>0</v>
      </c>
      <c r="AU7" s="38">
        <f t="shared" si="4"/>
        <v>1107.09677419355</v>
      </c>
      <c r="AV7" s="32"/>
      <c r="AW7" s="9" t="s">
        <v>2596</v>
      </c>
      <c r="AX7" s="9" t="s">
        <v>72</v>
      </c>
    </row>
    <row r="8" ht="40.5" spans="1:50">
      <c r="A8" s="8">
        <f t="shared" si="0"/>
        <v>6</v>
      </c>
      <c r="B8" s="9" t="s">
        <v>2597</v>
      </c>
      <c r="C8" s="9" t="s">
        <v>425</v>
      </c>
      <c r="D8" s="9" t="s">
        <v>2590</v>
      </c>
      <c r="E8" s="9" t="s">
        <v>228</v>
      </c>
      <c r="F8" s="9">
        <v>11</v>
      </c>
      <c r="G8" s="9" t="s">
        <v>54</v>
      </c>
      <c r="H8" s="9" t="s">
        <v>54</v>
      </c>
      <c r="I8" s="9" t="s">
        <v>54</v>
      </c>
      <c r="J8" s="9">
        <v>0</v>
      </c>
      <c r="K8" s="9">
        <v>0</v>
      </c>
      <c r="L8" s="9">
        <v>0</v>
      </c>
      <c r="M8" s="9">
        <v>0</v>
      </c>
      <c r="N8" s="9">
        <v>0</v>
      </c>
      <c r="O8" s="9">
        <v>0</v>
      </c>
      <c r="P8" s="9" t="s">
        <v>2598</v>
      </c>
      <c r="Q8" s="9" t="s">
        <v>54</v>
      </c>
      <c r="R8" s="9" t="s">
        <v>54</v>
      </c>
      <c r="S8" s="9" t="s">
        <v>54</v>
      </c>
      <c r="T8" s="9" t="s">
        <v>72</v>
      </c>
      <c r="U8" s="19">
        <v>2500</v>
      </c>
      <c r="V8" s="22">
        <f>U8/31*11</f>
        <v>887.096774193548</v>
      </c>
      <c r="W8" s="23">
        <v>0</v>
      </c>
      <c r="X8" s="23">
        <v>0</v>
      </c>
      <c r="Y8" s="23">
        <v>0</v>
      </c>
      <c r="Z8" s="23">
        <v>0</v>
      </c>
      <c r="AA8" s="23">
        <v>0</v>
      </c>
      <c r="AB8" s="23">
        <v>0</v>
      </c>
      <c r="AC8" s="25">
        <v>20</v>
      </c>
      <c r="AD8" s="25">
        <v>200</v>
      </c>
      <c r="AE8" s="32"/>
      <c r="AF8" s="32">
        <f t="shared" si="5"/>
        <v>0</v>
      </c>
      <c r="AG8" s="25"/>
      <c r="AH8" s="36">
        <v>0</v>
      </c>
      <c r="AI8" s="31">
        <v>0</v>
      </c>
      <c r="AJ8" s="31">
        <v>0</v>
      </c>
      <c r="AK8" s="31">
        <v>0</v>
      </c>
      <c r="AL8" s="37">
        <f t="shared" si="1"/>
        <v>1107.09677419355</v>
      </c>
      <c r="AM8" s="8" t="str">
        <f t="shared" si="2"/>
        <v>/</v>
      </c>
      <c r="AN8" s="8">
        <v>0</v>
      </c>
      <c r="AO8" s="38">
        <v>0</v>
      </c>
      <c r="AP8" s="38">
        <v>0</v>
      </c>
      <c r="AQ8" s="38">
        <v>0</v>
      </c>
      <c r="AR8" s="38"/>
      <c r="AS8" s="38">
        <v>0</v>
      </c>
      <c r="AT8" s="38">
        <f t="shared" si="3"/>
        <v>0</v>
      </c>
      <c r="AU8" s="38">
        <f t="shared" si="4"/>
        <v>1107.09677419355</v>
      </c>
      <c r="AV8" s="32"/>
      <c r="AW8" s="9" t="s">
        <v>2598</v>
      </c>
      <c r="AX8" s="9" t="s">
        <v>72</v>
      </c>
    </row>
    <row r="9" ht="27" spans="1:50">
      <c r="A9" s="8">
        <f t="shared" si="0"/>
        <v>7</v>
      </c>
      <c r="B9" s="9" t="s">
        <v>2599</v>
      </c>
      <c r="C9" s="9" t="s">
        <v>425</v>
      </c>
      <c r="D9" s="9" t="s">
        <v>2590</v>
      </c>
      <c r="E9" s="9" t="s">
        <v>228</v>
      </c>
      <c r="F9" s="9">
        <v>11</v>
      </c>
      <c r="G9" s="9" t="s">
        <v>54</v>
      </c>
      <c r="H9" s="9" t="s">
        <v>54</v>
      </c>
      <c r="I9" s="9" t="s">
        <v>54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0</v>
      </c>
      <c r="P9" s="9" t="s">
        <v>2591</v>
      </c>
      <c r="Q9" s="9" t="s">
        <v>54</v>
      </c>
      <c r="R9" s="9" t="s">
        <v>54</v>
      </c>
      <c r="S9" s="9" t="s">
        <v>54</v>
      </c>
      <c r="T9" s="9" t="s">
        <v>72</v>
      </c>
      <c r="U9" s="19">
        <v>2500</v>
      </c>
      <c r="V9" s="22">
        <f>U9/31*11</f>
        <v>887.096774193548</v>
      </c>
      <c r="W9" s="23">
        <v>0</v>
      </c>
      <c r="X9" s="23">
        <v>0</v>
      </c>
      <c r="Y9" s="23">
        <v>0</v>
      </c>
      <c r="Z9" s="23">
        <v>0</v>
      </c>
      <c r="AA9" s="23">
        <v>0</v>
      </c>
      <c r="AB9" s="23">
        <v>0</v>
      </c>
      <c r="AC9" s="25"/>
      <c r="AD9" s="25">
        <v>200</v>
      </c>
      <c r="AE9" s="32"/>
      <c r="AF9" s="32">
        <f t="shared" si="5"/>
        <v>0</v>
      </c>
      <c r="AG9" s="25"/>
      <c r="AH9" s="36">
        <v>0</v>
      </c>
      <c r="AI9" s="31">
        <v>0</v>
      </c>
      <c r="AJ9" s="31">
        <v>0</v>
      </c>
      <c r="AK9" s="31">
        <v>0</v>
      </c>
      <c r="AL9" s="37">
        <f t="shared" si="1"/>
        <v>1087.09677419355</v>
      </c>
      <c r="AM9" s="8" t="str">
        <f t="shared" si="2"/>
        <v>/</v>
      </c>
      <c r="AN9" s="8">
        <v>0</v>
      </c>
      <c r="AO9" s="38">
        <v>0</v>
      </c>
      <c r="AP9" s="38">
        <v>0</v>
      </c>
      <c r="AQ9" s="38">
        <v>0</v>
      </c>
      <c r="AR9" s="38"/>
      <c r="AS9" s="38">
        <v>0</v>
      </c>
      <c r="AT9" s="38">
        <f t="shared" si="3"/>
        <v>0</v>
      </c>
      <c r="AU9" s="38">
        <f t="shared" si="4"/>
        <v>1087.09677419355</v>
      </c>
      <c r="AV9" s="32"/>
      <c r="AW9" s="9" t="s">
        <v>2591</v>
      </c>
      <c r="AX9" s="9" t="s">
        <v>72</v>
      </c>
    </row>
    <row r="10" ht="27" spans="1:50">
      <c r="A10" s="8">
        <f t="shared" si="0"/>
        <v>8</v>
      </c>
      <c r="B10" s="9" t="s">
        <v>2600</v>
      </c>
      <c r="C10" s="9" t="s">
        <v>425</v>
      </c>
      <c r="D10" s="9" t="s">
        <v>2590</v>
      </c>
      <c r="E10" s="9" t="s">
        <v>228</v>
      </c>
      <c r="F10" s="9">
        <v>11</v>
      </c>
      <c r="G10" s="9" t="s">
        <v>54</v>
      </c>
      <c r="H10" s="9" t="s">
        <v>54</v>
      </c>
      <c r="I10" s="9" t="s">
        <v>54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 t="s">
        <v>2591</v>
      </c>
      <c r="Q10" s="9" t="s">
        <v>54</v>
      </c>
      <c r="R10" s="9" t="s">
        <v>54</v>
      </c>
      <c r="S10" s="9" t="s">
        <v>54</v>
      </c>
      <c r="T10" s="9" t="s">
        <v>72</v>
      </c>
      <c r="U10" s="19">
        <v>2500</v>
      </c>
      <c r="V10" s="22">
        <f>U10/31*11</f>
        <v>887.096774193548</v>
      </c>
      <c r="W10" s="23">
        <v>0</v>
      </c>
      <c r="X10" s="23">
        <v>0</v>
      </c>
      <c r="Y10" s="23">
        <v>0</v>
      </c>
      <c r="Z10" s="23">
        <v>0</v>
      </c>
      <c r="AA10" s="23">
        <v>0</v>
      </c>
      <c r="AB10" s="23">
        <v>0</v>
      </c>
      <c r="AC10" s="25"/>
      <c r="AD10" s="25">
        <v>200</v>
      </c>
      <c r="AE10" s="32"/>
      <c r="AF10" s="32">
        <f t="shared" si="5"/>
        <v>0</v>
      </c>
      <c r="AG10" s="25"/>
      <c r="AH10" s="36">
        <v>0</v>
      </c>
      <c r="AI10" s="31">
        <v>0</v>
      </c>
      <c r="AJ10" s="31">
        <v>0</v>
      </c>
      <c r="AK10" s="31">
        <v>0</v>
      </c>
      <c r="AL10" s="37">
        <f t="shared" si="1"/>
        <v>1087.09677419355</v>
      </c>
      <c r="AM10" s="8" t="str">
        <f t="shared" si="2"/>
        <v>/</v>
      </c>
      <c r="AN10" s="8">
        <v>0</v>
      </c>
      <c r="AO10" s="38">
        <v>0</v>
      </c>
      <c r="AP10" s="38">
        <v>0</v>
      </c>
      <c r="AQ10" s="38">
        <v>0</v>
      </c>
      <c r="AR10" s="38"/>
      <c r="AS10" s="38">
        <v>0</v>
      </c>
      <c r="AT10" s="38">
        <f t="shared" si="3"/>
        <v>0</v>
      </c>
      <c r="AU10" s="38">
        <f t="shared" si="4"/>
        <v>1087.09677419355</v>
      </c>
      <c r="AV10" s="32"/>
      <c r="AW10" s="9" t="s">
        <v>2591</v>
      </c>
      <c r="AX10" s="9" t="s">
        <v>72</v>
      </c>
    </row>
    <row r="11" ht="27" spans="1:50">
      <c r="A11" s="8">
        <f t="shared" si="0"/>
        <v>9</v>
      </c>
      <c r="B11" s="9" t="s">
        <v>2601</v>
      </c>
      <c r="C11" s="9" t="s">
        <v>462</v>
      </c>
      <c r="D11" s="9" t="s">
        <v>1043</v>
      </c>
      <c r="E11" s="9" t="s">
        <v>228</v>
      </c>
      <c r="F11" s="9">
        <v>16</v>
      </c>
      <c r="G11" s="9" t="s">
        <v>54</v>
      </c>
      <c r="H11" s="9" t="s">
        <v>54</v>
      </c>
      <c r="I11" s="9" t="s">
        <v>54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  <c r="O11" s="9">
        <v>0</v>
      </c>
      <c r="P11" s="9" t="s">
        <v>2602</v>
      </c>
      <c r="Q11" s="9" t="s">
        <v>54</v>
      </c>
      <c r="R11" s="9" t="s">
        <v>54</v>
      </c>
      <c r="S11" s="9" t="s">
        <v>54</v>
      </c>
      <c r="T11" s="9" t="s">
        <v>72</v>
      </c>
      <c r="U11" s="19">
        <v>2400</v>
      </c>
      <c r="V11" s="22">
        <f>U11/31*16</f>
        <v>1238.70967741935</v>
      </c>
      <c r="W11" s="23">
        <v>0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5"/>
      <c r="AD11" s="25">
        <v>200</v>
      </c>
      <c r="AE11" s="33"/>
      <c r="AF11" s="32">
        <f t="shared" si="5"/>
        <v>0</v>
      </c>
      <c r="AG11" s="25"/>
      <c r="AH11" s="36">
        <v>0</v>
      </c>
      <c r="AI11" s="31">
        <v>0</v>
      </c>
      <c r="AJ11" s="31">
        <v>0</v>
      </c>
      <c r="AK11" s="31">
        <v>0</v>
      </c>
      <c r="AL11" s="37">
        <f t="shared" si="1"/>
        <v>1438.70967741935</v>
      </c>
      <c r="AM11" s="8" t="str">
        <f t="shared" si="2"/>
        <v>/</v>
      </c>
      <c r="AN11" s="8">
        <v>0</v>
      </c>
      <c r="AO11" s="38">
        <v>0</v>
      </c>
      <c r="AP11" s="38">
        <v>0</v>
      </c>
      <c r="AQ11" s="38">
        <v>0</v>
      </c>
      <c r="AR11" s="38"/>
      <c r="AS11" s="38">
        <v>0</v>
      </c>
      <c r="AT11" s="38">
        <f t="shared" si="3"/>
        <v>0</v>
      </c>
      <c r="AU11" s="38">
        <f t="shared" si="4"/>
        <v>1438.70967741935</v>
      </c>
      <c r="AV11" s="32"/>
      <c r="AW11" s="9" t="s">
        <v>2602</v>
      </c>
      <c r="AX11" s="9" t="s">
        <v>72</v>
      </c>
    </row>
    <row r="12" ht="27" spans="1:50">
      <c r="A12" s="8">
        <f t="shared" si="0"/>
        <v>10</v>
      </c>
      <c r="B12" s="9" t="s">
        <v>2603</v>
      </c>
      <c r="C12" s="9" t="s">
        <v>462</v>
      </c>
      <c r="D12" s="9" t="s">
        <v>2604</v>
      </c>
      <c r="E12" s="9" t="s">
        <v>228</v>
      </c>
      <c r="F12" s="9">
        <v>8</v>
      </c>
      <c r="G12" s="9" t="s">
        <v>54</v>
      </c>
      <c r="H12" s="9" t="s">
        <v>54</v>
      </c>
      <c r="I12" s="9" t="s">
        <v>54</v>
      </c>
      <c r="J12" s="9">
        <v>0</v>
      </c>
      <c r="K12" s="9">
        <v>0</v>
      </c>
      <c r="L12" s="9">
        <v>0</v>
      </c>
      <c r="M12" s="9">
        <v>0</v>
      </c>
      <c r="N12" s="9">
        <v>0</v>
      </c>
      <c r="O12" s="9">
        <v>0</v>
      </c>
      <c r="P12" s="9" t="s">
        <v>2605</v>
      </c>
      <c r="Q12" s="9" t="s">
        <v>54</v>
      </c>
      <c r="R12" s="9" t="s">
        <v>54</v>
      </c>
      <c r="S12" s="9" t="s">
        <v>54</v>
      </c>
      <c r="T12" s="9" t="s">
        <v>72</v>
      </c>
      <c r="U12" s="19">
        <v>2200</v>
      </c>
      <c r="V12" s="22">
        <f>U12/31*8</f>
        <v>567.741935483871</v>
      </c>
      <c r="W12" s="23">
        <v>0</v>
      </c>
      <c r="X12" s="23">
        <v>0</v>
      </c>
      <c r="Y12" s="23">
        <v>0</v>
      </c>
      <c r="Z12" s="23">
        <v>0</v>
      </c>
      <c r="AA12" s="23">
        <v>0</v>
      </c>
      <c r="AB12" s="23">
        <v>0</v>
      </c>
      <c r="AC12" s="25"/>
      <c r="AD12" s="25">
        <v>200</v>
      </c>
      <c r="AE12" s="32"/>
      <c r="AF12" s="32">
        <f t="shared" si="5"/>
        <v>0</v>
      </c>
      <c r="AG12" s="25"/>
      <c r="AH12" s="36">
        <v>0</v>
      </c>
      <c r="AI12" s="31">
        <v>0</v>
      </c>
      <c r="AJ12" s="31">
        <v>0</v>
      </c>
      <c r="AK12" s="31">
        <v>0</v>
      </c>
      <c r="AL12" s="37">
        <f t="shared" si="1"/>
        <v>767.741935483871</v>
      </c>
      <c r="AM12" s="8" t="str">
        <f t="shared" si="2"/>
        <v>/</v>
      </c>
      <c r="AN12" s="8">
        <v>0</v>
      </c>
      <c r="AO12" s="38">
        <v>0</v>
      </c>
      <c r="AP12" s="38">
        <v>0</v>
      </c>
      <c r="AQ12" s="38">
        <v>0</v>
      </c>
      <c r="AR12" s="38"/>
      <c r="AS12" s="38">
        <v>0</v>
      </c>
      <c r="AT12" s="38">
        <f t="shared" si="3"/>
        <v>0</v>
      </c>
      <c r="AU12" s="38">
        <f t="shared" si="4"/>
        <v>767.741935483871</v>
      </c>
      <c r="AV12" s="32"/>
      <c r="AW12" s="9" t="s">
        <v>2605</v>
      </c>
      <c r="AX12" s="9" t="s">
        <v>72</v>
      </c>
    </row>
    <row r="13" ht="27" spans="1:50">
      <c r="A13" s="8">
        <f t="shared" si="0"/>
        <v>11</v>
      </c>
      <c r="B13" s="10" t="s">
        <v>2606</v>
      </c>
      <c r="C13" s="9" t="s">
        <v>462</v>
      </c>
      <c r="D13" s="9" t="s">
        <v>2590</v>
      </c>
      <c r="E13" s="11" t="s">
        <v>202</v>
      </c>
      <c r="F13" s="9">
        <v>3.5</v>
      </c>
      <c r="G13" s="9" t="s">
        <v>54</v>
      </c>
      <c r="H13" s="9" t="s">
        <v>54</v>
      </c>
      <c r="I13" s="9" t="s">
        <v>54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  <c r="P13" s="9" t="s">
        <v>2607</v>
      </c>
      <c r="Q13" s="9" t="s">
        <v>54</v>
      </c>
      <c r="R13" s="9" t="s">
        <v>54</v>
      </c>
      <c r="S13" s="9" t="s">
        <v>54</v>
      </c>
      <c r="T13" s="9"/>
      <c r="U13" s="19">
        <v>2200</v>
      </c>
      <c r="V13" s="22">
        <f>U13/31*3.5</f>
        <v>248.387096774194</v>
      </c>
      <c r="W13" s="23">
        <v>0</v>
      </c>
      <c r="X13" s="23">
        <v>0</v>
      </c>
      <c r="Y13" s="23">
        <v>0</v>
      </c>
      <c r="Z13" s="23">
        <v>0</v>
      </c>
      <c r="AA13" s="23">
        <v>0</v>
      </c>
      <c r="AB13" s="23">
        <v>0</v>
      </c>
      <c r="AC13" s="25"/>
      <c r="AD13" s="25">
        <v>200</v>
      </c>
      <c r="AE13" s="32"/>
      <c r="AF13" s="32">
        <f t="shared" si="5"/>
        <v>0</v>
      </c>
      <c r="AG13" s="25"/>
      <c r="AH13" s="36">
        <v>0</v>
      </c>
      <c r="AI13" s="31">
        <v>0</v>
      </c>
      <c r="AJ13" s="31">
        <v>0</v>
      </c>
      <c r="AK13" s="31">
        <v>0</v>
      </c>
      <c r="AL13" s="37">
        <f t="shared" si="1"/>
        <v>448.387096774194</v>
      </c>
      <c r="AM13" s="8" t="str">
        <f t="shared" si="2"/>
        <v>/</v>
      </c>
      <c r="AN13" s="8">
        <v>0</v>
      </c>
      <c r="AO13" s="38">
        <v>0</v>
      </c>
      <c r="AP13" s="38">
        <v>0</v>
      </c>
      <c r="AQ13" s="38">
        <v>0</v>
      </c>
      <c r="AR13" s="38"/>
      <c r="AS13" s="38">
        <v>0</v>
      </c>
      <c r="AT13" s="38">
        <f t="shared" si="3"/>
        <v>0</v>
      </c>
      <c r="AU13" s="38">
        <f t="shared" si="4"/>
        <v>448.387096774194</v>
      </c>
      <c r="AV13" s="32"/>
      <c r="AW13" s="9" t="s">
        <v>2607</v>
      </c>
      <c r="AX13" s="9"/>
    </row>
    <row r="14" ht="27" spans="1:50">
      <c r="A14" s="8">
        <f t="shared" si="0"/>
        <v>12</v>
      </c>
      <c r="B14" s="9" t="s">
        <v>2608</v>
      </c>
      <c r="C14" s="9" t="s">
        <v>443</v>
      </c>
      <c r="D14" s="9" t="s">
        <v>2127</v>
      </c>
      <c r="E14" s="9" t="s">
        <v>228</v>
      </c>
      <c r="F14" s="9">
        <v>12.5</v>
      </c>
      <c r="G14" s="9" t="s">
        <v>54</v>
      </c>
      <c r="H14" s="9" t="s">
        <v>54</v>
      </c>
      <c r="I14" s="9" t="s">
        <v>54</v>
      </c>
      <c r="J14" s="9">
        <v>0</v>
      </c>
      <c r="K14" s="9">
        <v>0</v>
      </c>
      <c r="L14" s="9">
        <v>0</v>
      </c>
      <c r="M14" s="9">
        <v>0</v>
      </c>
      <c r="N14" s="9">
        <v>0</v>
      </c>
      <c r="O14" s="9">
        <v>0</v>
      </c>
      <c r="P14" s="9" t="s">
        <v>2609</v>
      </c>
      <c r="Q14" s="9" t="s">
        <v>54</v>
      </c>
      <c r="R14" s="9" t="s">
        <v>54</v>
      </c>
      <c r="S14" s="9" t="s">
        <v>54</v>
      </c>
      <c r="T14" s="9" t="s">
        <v>72</v>
      </c>
      <c r="U14" s="19">
        <v>2500</v>
      </c>
      <c r="V14" s="22">
        <f>U14/31*12.5</f>
        <v>1008.06451612903</v>
      </c>
      <c r="W14" s="23">
        <v>0</v>
      </c>
      <c r="X14" s="23">
        <v>0</v>
      </c>
      <c r="Y14" s="23">
        <v>0</v>
      </c>
      <c r="Z14" s="23">
        <v>0</v>
      </c>
      <c r="AA14" s="23">
        <v>0</v>
      </c>
      <c r="AB14" s="23">
        <v>0</v>
      </c>
      <c r="AC14" s="25"/>
      <c r="AD14" s="25">
        <v>200</v>
      </c>
      <c r="AE14" s="32"/>
      <c r="AF14" s="32">
        <f t="shared" si="5"/>
        <v>0</v>
      </c>
      <c r="AG14" s="25"/>
      <c r="AH14" s="36">
        <v>0</v>
      </c>
      <c r="AI14" s="31">
        <v>0</v>
      </c>
      <c r="AJ14" s="31">
        <v>0</v>
      </c>
      <c r="AK14" s="31">
        <v>0</v>
      </c>
      <c r="AL14" s="37">
        <f t="shared" si="1"/>
        <v>1208.06451612903</v>
      </c>
      <c r="AM14" s="8">
        <v>0</v>
      </c>
      <c r="AN14" s="8">
        <v>0</v>
      </c>
      <c r="AO14" s="38">
        <v>0</v>
      </c>
      <c r="AP14" s="38">
        <v>0</v>
      </c>
      <c r="AQ14" s="38">
        <v>0</v>
      </c>
      <c r="AR14" s="38"/>
      <c r="AS14" s="38">
        <v>0</v>
      </c>
      <c r="AT14" s="38">
        <f t="shared" si="3"/>
        <v>0</v>
      </c>
      <c r="AU14" s="38">
        <f t="shared" si="4"/>
        <v>1208.06451612903</v>
      </c>
      <c r="AV14" s="32"/>
      <c r="AW14" s="9" t="s">
        <v>2609</v>
      </c>
      <c r="AX14" s="9" t="s">
        <v>72</v>
      </c>
    </row>
    <row r="15" ht="54" spans="1:50">
      <c r="A15" s="8">
        <f t="shared" si="0"/>
        <v>13</v>
      </c>
      <c r="B15" s="12" t="s">
        <v>2610</v>
      </c>
      <c r="C15" s="9" t="s">
        <v>443</v>
      </c>
      <c r="D15" s="9" t="s">
        <v>2127</v>
      </c>
      <c r="E15" s="9" t="s">
        <v>228</v>
      </c>
      <c r="F15" s="9">
        <v>12.5</v>
      </c>
      <c r="G15" s="9" t="s">
        <v>54</v>
      </c>
      <c r="H15" s="9" t="s">
        <v>54</v>
      </c>
      <c r="I15" s="9" t="s">
        <v>54</v>
      </c>
      <c r="J15" s="9">
        <v>0</v>
      </c>
      <c r="K15" s="9">
        <v>0</v>
      </c>
      <c r="L15" s="9">
        <v>0</v>
      </c>
      <c r="M15" s="9">
        <v>0</v>
      </c>
      <c r="N15" s="9">
        <v>0</v>
      </c>
      <c r="O15" s="9">
        <v>0</v>
      </c>
      <c r="P15" s="9" t="s">
        <v>2611</v>
      </c>
      <c r="Q15" s="9" t="s">
        <v>54</v>
      </c>
      <c r="R15" s="9" t="s">
        <v>54</v>
      </c>
      <c r="S15" s="9" t="s">
        <v>54</v>
      </c>
      <c r="T15" s="9" t="s">
        <v>72</v>
      </c>
      <c r="U15" s="19">
        <v>2500</v>
      </c>
      <c r="V15" s="25">
        <f>U15/31*6.5</f>
        <v>524.193548387097</v>
      </c>
      <c r="W15" s="23">
        <v>0</v>
      </c>
      <c r="X15" s="23">
        <v>0</v>
      </c>
      <c r="Y15" s="23">
        <v>0</v>
      </c>
      <c r="Z15" s="23">
        <v>0</v>
      </c>
      <c r="AA15" s="23">
        <v>0</v>
      </c>
      <c r="AB15" s="23">
        <v>0</v>
      </c>
      <c r="AC15" s="25"/>
      <c r="AD15" s="25">
        <v>200</v>
      </c>
      <c r="AE15" s="32"/>
      <c r="AF15" s="32">
        <f t="shared" si="5"/>
        <v>0</v>
      </c>
      <c r="AG15" s="25"/>
      <c r="AH15" s="36">
        <v>0</v>
      </c>
      <c r="AI15" s="31">
        <v>0</v>
      </c>
      <c r="AJ15" s="31">
        <v>0</v>
      </c>
      <c r="AK15" s="31">
        <v>0</v>
      </c>
      <c r="AL15" s="37">
        <f t="shared" si="1"/>
        <v>724.193548387097</v>
      </c>
      <c r="AM15" s="8" t="str">
        <f t="shared" ref="AM15:AM24" si="6">H15</f>
        <v>/</v>
      </c>
      <c r="AN15" s="8">
        <v>0</v>
      </c>
      <c r="AO15" s="38">
        <v>0</v>
      </c>
      <c r="AP15" s="38">
        <v>0</v>
      </c>
      <c r="AQ15" s="38">
        <v>0</v>
      </c>
      <c r="AR15" s="38"/>
      <c r="AS15" s="38">
        <v>0</v>
      </c>
      <c r="AT15" s="38">
        <f t="shared" si="3"/>
        <v>0</v>
      </c>
      <c r="AU15" s="38">
        <f t="shared" si="4"/>
        <v>724.193548387097</v>
      </c>
      <c r="AV15" s="32"/>
      <c r="AW15" s="9" t="s">
        <v>2611</v>
      </c>
      <c r="AX15" s="9" t="s">
        <v>72</v>
      </c>
    </row>
    <row r="16" ht="40.5" spans="1:50">
      <c r="A16" s="8">
        <f t="shared" si="0"/>
        <v>14</v>
      </c>
      <c r="B16" s="9" t="s">
        <v>2612</v>
      </c>
      <c r="C16" s="9" t="s">
        <v>443</v>
      </c>
      <c r="D16" s="9" t="s">
        <v>2127</v>
      </c>
      <c r="E16" s="9" t="s">
        <v>228</v>
      </c>
      <c r="F16" s="9">
        <v>12.5</v>
      </c>
      <c r="G16" s="9" t="s">
        <v>54</v>
      </c>
      <c r="H16" s="9" t="s">
        <v>54</v>
      </c>
      <c r="I16" s="9" t="s">
        <v>54</v>
      </c>
      <c r="J16" s="9">
        <v>0</v>
      </c>
      <c r="K16" s="9">
        <v>0</v>
      </c>
      <c r="L16" s="9">
        <v>0</v>
      </c>
      <c r="M16" s="9">
        <v>0</v>
      </c>
      <c r="N16" s="9">
        <v>0</v>
      </c>
      <c r="O16" s="9">
        <v>0</v>
      </c>
      <c r="P16" s="9" t="s">
        <v>2613</v>
      </c>
      <c r="Q16" s="9" t="s">
        <v>54</v>
      </c>
      <c r="R16" s="9" t="s">
        <v>54</v>
      </c>
      <c r="S16" s="9" t="s">
        <v>54</v>
      </c>
      <c r="T16" s="9" t="s">
        <v>72</v>
      </c>
      <c r="U16" s="19">
        <v>2500</v>
      </c>
      <c r="V16" s="25">
        <f>U16/31*10.5</f>
        <v>846.774193548387</v>
      </c>
      <c r="W16" s="23">
        <v>0</v>
      </c>
      <c r="X16" s="23">
        <v>0</v>
      </c>
      <c r="Y16" s="23">
        <v>0</v>
      </c>
      <c r="Z16" s="23">
        <v>0</v>
      </c>
      <c r="AA16" s="23">
        <v>0</v>
      </c>
      <c r="AB16" s="23">
        <v>0</v>
      </c>
      <c r="AC16" s="25"/>
      <c r="AD16" s="25">
        <v>200</v>
      </c>
      <c r="AE16" s="32"/>
      <c r="AF16" s="32">
        <f t="shared" si="5"/>
        <v>0</v>
      </c>
      <c r="AG16" s="25"/>
      <c r="AH16" s="36">
        <v>0</v>
      </c>
      <c r="AI16" s="31">
        <v>0</v>
      </c>
      <c r="AJ16" s="31">
        <v>0</v>
      </c>
      <c r="AK16" s="31">
        <v>0</v>
      </c>
      <c r="AL16" s="37">
        <f t="shared" si="1"/>
        <v>1046.77419354839</v>
      </c>
      <c r="AM16" s="8" t="str">
        <f t="shared" si="6"/>
        <v>/</v>
      </c>
      <c r="AN16" s="8">
        <v>0</v>
      </c>
      <c r="AO16" s="38">
        <v>0</v>
      </c>
      <c r="AP16" s="38">
        <v>0</v>
      </c>
      <c r="AQ16" s="38">
        <v>0</v>
      </c>
      <c r="AR16" s="38"/>
      <c r="AS16" s="38">
        <v>0</v>
      </c>
      <c r="AT16" s="38">
        <f t="shared" si="3"/>
        <v>0</v>
      </c>
      <c r="AU16" s="38">
        <f t="shared" si="4"/>
        <v>1046.77419354839</v>
      </c>
      <c r="AV16" s="32"/>
      <c r="AW16" s="9" t="s">
        <v>2613</v>
      </c>
      <c r="AX16" s="9" t="s">
        <v>72</v>
      </c>
    </row>
    <row r="17" ht="27" spans="1:50">
      <c r="A17" s="8">
        <f t="shared" si="0"/>
        <v>15</v>
      </c>
      <c r="B17" s="9" t="s">
        <v>2614</v>
      </c>
      <c r="C17" s="9" t="s">
        <v>443</v>
      </c>
      <c r="D17" s="9" t="s">
        <v>2127</v>
      </c>
      <c r="E17" s="9" t="s">
        <v>228</v>
      </c>
      <c r="F17" s="9">
        <v>13</v>
      </c>
      <c r="G17" s="9" t="s">
        <v>54</v>
      </c>
      <c r="H17" s="9" t="s">
        <v>54</v>
      </c>
      <c r="I17" s="9" t="s">
        <v>54</v>
      </c>
      <c r="J17" s="9">
        <v>0</v>
      </c>
      <c r="K17" s="9">
        <v>0</v>
      </c>
      <c r="L17" s="9">
        <v>0</v>
      </c>
      <c r="M17" s="9">
        <v>0</v>
      </c>
      <c r="N17" s="9">
        <v>0</v>
      </c>
      <c r="O17" s="9">
        <v>0</v>
      </c>
      <c r="P17" s="9" t="s">
        <v>2615</v>
      </c>
      <c r="Q17" s="9" t="s">
        <v>54</v>
      </c>
      <c r="R17" s="9" t="s">
        <v>54</v>
      </c>
      <c r="S17" s="9" t="s">
        <v>54</v>
      </c>
      <c r="T17" s="9" t="s">
        <v>72</v>
      </c>
      <c r="U17" s="19">
        <v>2500</v>
      </c>
      <c r="V17" s="25">
        <f>U17/31*13</f>
        <v>1048.38709677419</v>
      </c>
      <c r="W17" s="23">
        <v>0</v>
      </c>
      <c r="X17" s="23">
        <v>0</v>
      </c>
      <c r="Y17" s="23">
        <v>0</v>
      </c>
      <c r="Z17" s="23">
        <v>0</v>
      </c>
      <c r="AA17" s="23">
        <v>0</v>
      </c>
      <c r="AB17" s="23">
        <v>0</v>
      </c>
      <c r="AC17" s="25"/>
      <c r="AD17" s="25">
        <v>200</v>
      </c>
      <c r="AE17" s="32"/>
      <c r="AF17" s="32">
        <f t="shared" si="5"/>
        <v>0</v>
      </c>
      <c r="AG17" s="25"/>
      <c r="AH17" s="36">
        <v>0</v>
      </c>
      <c r="AI17" s="31">
        <v>0</v>
      </c>
      <c r="AJ17" s="31">
        <v>0</v>
      </c>
      <c r="AK17" s="31">
        <v>0</v>
      </c>
      <c r="AL17" s="37">
        <f t="shared" si="1"/>
        <v>1248.38709677419</v>
      </c>
      <c r="AM17" s="8" t="str">
        <f t="shared" si="6"/>
        <v>/</v>
      </c>
      <c r="AN17" s="8">
        <v>0</v>
      </c>
      <c r="AO17" s="38">
        <v>0</v>
      </c>
      <c r="AP17" s="38">
        <v>0</v>
      </c>
      <c r="AQ17" s="38">
        <v>0</v>
      </c>
      <c r="AR17" s="38"/>
      <c r="AS17" s="38">
        <v>0</v>
      </c>
      <c r="AT17" s="38">
        <f t="shared" si="3"/>
        <v>0</v>
      </c>
      <c r="AU17" s="44">
        <f t="shared" si="4"/>
        <v>1248.38709677419</v>
      </c>
      <c r="AV17" s="32"/>
      <c r="AW17" s="9" t="s">
        <v>2615</v>
      </c>
      <c r="AX17" s="9" t="s">
        <v>72</v>
      </c>
    </row>
    <row r="18" ht="27" spans="1:50">
      <c r="A18" s="8">
        <f t="shared" si="0"/>
        <v>16</v>
      </c>
      <c r="B18" s="9" t="s">
        <v>2616</v>
      </c>
      <c r="C18" s="9" t="s">
        <v>443</v>
      </c>
      <c r="D18" s="9" t="s">
        <v>2127</v>
      </c>
      <c r="E18" s="9" t="s">
        <v>228</v>
      </c>
      <c r="F18" s="9">
        <v>12.5</v>
      </c>
      <c r="G18" s="9" t="s">
        <v>54</v>
      </c>
      <c r="H18" s="9" t="s">
        <v>54</v>
      </c>
      <c r="I18" s="9" t="s">
        <v>54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 t="s">
        <v>2609</v>
      </c>
      <c r="Q18" s="9" t="s">
        <v>54</v>
      </c>
      <c r="R18" s="9" t="s">
        <v>54</v>
      </c>
      <c r="S18" s="9" t="s">
        <v>54</v>
      </c>
      <c r="T18" s="9" t="s">
        <v>72</v>
      </c>
      <c r="U18" s="19">
        <v>2500</v>
      </c>
      <c r="V18" s="25">
        <f>U18/31*12.5</f>
        <v>1008.06451612903</v>
      </c>
      <c r="W18" s="23">
        <v>0</v>
      </c>
      <c r="X18" s="23">
        <v>0</v>
      </c>
      <c r="Y18" s="23">
        <v>0</v>
      </c>
      <c r="Z18" s="23">
        <v>0</v>
      </c>
      <c r="AA18" s="23">
        <v>0</v>
      </c>
      <c r="AB18" s="23">
        <v>0</v>
      </c>
      <c r="AC18" s="25"/>
      <c r="AD18" s="25"/>
      <c r="AE18" s="32"/>
      <c r="AF18" s="32">
        <f t="shared" si="5"/>
        <v>0</v>
      </c>
      <c r="AG18" s="25"/>
      <c r="AH18" s="36">
        <v>0</v>
      </c>
      <c r="AI18" s="31">
        <v>0</v>
      </c>
      <c r="AJ18" s="31">
        <v>0</v>
      </c>
      <c r="AK18" s="31">
        <v>0</v>
      </c>
      <c r="AL18" s="37">
        <f t="shared" si="1"/>
        <v>1008.06451612903</v>
      </c>
      <c r="AM18" s="8" t="str">
        <f t="shared" si="6"/>
        <v>/</v>
      </c>
      <c r="AN18" s="8">
        <v>0</v>
      </c>
      <c r="AO18" s="38">
        <v>0</v>
      </c>
      <c r="AP18" s="38">
        <v>0</v>
      </c>
      <c r="AQ18" s="38">
        <v>0</v>
      </c>
      <c r="AR18" s="38"/>
      <c r="AS18" s="38">
        <v>0</v>
      </c>
      <c r="AT18" s="38">
        <f t="shared" si="3"/>
        <v>0</v>
      </c>
      <c r="AU18" s="38">
        <f t="shared" si="4"/>
        <v>1008.06451612903</v>
      </c>
      <c r="AV18" s="32"/>
      <c r="AW18" s="9" t="s">
        <v>2609</v>
      </c>
      <c r="AX18" s="9" t="s">
        <v>72</v>
      </c>
    </row>
    <row r="19" ht="27" spans="1:50">
      <c r="A19" s="8">
        <f t="shared" si="0"/>
        <v>17</v>
      </c>
      <c r="B19" s="9" t="s">
        <v>2617</v>
      </c>
      <c r="C19" s="9" t="s">
        <v>443</v>
      </c>
      <c r="D19" s="9" t="s">
        <v>2127</v>
      </c>
      <c r="E19" s="9" t="s">
        <v>228</v>
      </c>
      <c r="F19" s="9">
        <v>13</v>
      </c>
      <c r="G19" s="9" t="s">
        <v>54</v>
      </c>
      <c r="H19" s="9" t="s">
        <v>54</v>
      </c>
      <c r="I19" s="9" t="s">
        <v>54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  <c r="O19" s="9">
        <v>0</v>
      </c>
      <c r="P19" s="9" t="s">
        <v>2615</v>
      </c>
      <c r="Q19" s="9" t="s">
        <v>54</v>
      </c>
      <c r="R19" s="9" t="s">
        <v>54</v>
      </c>
      <c r="S19" s="9" t="s">
        <v>54</v>
      </c>
      <c r="T19" s="9" t="s">
        <v>72</v>
      </c>
      <c r="U19" s="19">
        <v>2500</v>
      </c>
      <c r="V19" s="25">
        <f>U19/31*13</f>
        <v>1048.38709677419</v>
      </c>
      <c r="W19" s="23">
        <v>0</v>
      </c>
      <c r="X19" s="23">
        <v>0</v>
      </c>
      <c r="Y19" s="23">
        <v>0</v>
      </c>
      <c r="Z19" s="23">
        <v>0</v>
      </c>
      <c r="AA19" s="23">
        <v>0</v>
      </c>
      <c r="AB19" s="23">
        <v>0</v>
      </c>
      <c r="AC19" s="25"/>
      <c r="AD19" s="32">
        <v>200</v>
      </c>
      <c r="AE19" s="32"/>
      <c r="AF19" s="32">
        <f t="shared" si="5"/>
        <v>0</v>
      </c>
      <c r="AG19" s="25"/>
      <c r="AH19" s="36">
        <v>0</v>
      </c>
      <c r="AI19" s="31">
        <v>0</v>
      </c>
      <c r="AJ19" s="31">
        <v>0</v>
      </c>
      <c r="AK19" s="31">
        <v>0</v>
      </c>
      <c r="AL19" s="37">
        <f t="shared" si="1"/>
        <v>1248.38709677419</v>
      </c>
      <c r="AM19" s="8" t="str">
        <f t="shared" si="6"/>
        <v>/</v>
      </c>
      <c r="AN19" s="8">
        <v>0</v>
      </c>
      <c r="AO19" s="38">
        <v>0</v>
      </c>
      <c r="AP19" s="38">
        <v>0</v>
      </c>
      <c r="AQ19" s="38">
        <v>0</v>
      </c>
      <c r="AR19" s="38"/>
      <c r="AS19" s="38">
        <v>0</v>
      </c>
      <c r="AT19" s="38">
        <f t="shared" si="3"/>
        <v>0</v>
      </c>
      <c r="AU19" s="38">
        <f t="shared" si="4"/>
        <v>1248.38709677419</v>
      </c>
      <c r="AV19" s="32"/>
      <c r="AW19" s="9" t="s">
        <v>2618</v>
      </c>
      <c r="AX19" s="9" t="s">
        <v>72</v>
      </c>
    </row>
    <row r="20" ht="27" spans="1:50">
      <c r="A20" s="8">
        <f t="shared" si="0"/>
        <v>18</v>
      </c>
      <c r="B20" s="9" t="s">
        <v>2619</v>
      </c>
      <c r="C20" s="9" t="s">
        <v>443</v>
      </c>
      <c r="D20" s="9" t="s">
        <v>266</v>
      </c>
      <c r="E20" s="9" t="s">
        <v>228</v>
      </c>
      <c r="F20" s="9">
        <v>9</v>
      </c>
      <c r="G20" s="9" t="s">
        <v>54</v>
      </c>
      <c r="H20" s="9" t="s">
        <v>54</v>
      </c>
      <c r="I20" s="9" t="s">
        <v>54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 t="s">
        <v>2620</v>
      </c>
      <c r="Q20" s="9" t="s">
        <v>54</v>
      </c>
      <c r="R20" s="9" t="s">
        <v>54</v>
      </c>
      <c r="S20" s="9" t="s">
        <v>54</v>
      </c>
      <c r="T20" s="9" t="s">
        <v>72</v>
      </c>
      <c r="U20" s="19">
        <v>2500</v>
      </c>
      <c r="V20" s="25">
        <f>U20/31*9</f>
        <v>725.806451612903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5"/>
      <c r="AD20" s="25">
        <v>200</v>
      </c>
      <c r="AE20" s="32"/>
      <c r="AF20" s="32">
        <f t="shared" si="5"/>
        <v>0</v>
      </c>
      <c r="AG20" s="25"/>
      <c r="AH20" s="36">
        <v>0</v>
      </c>
      <c r="AI20" s="31">
        <v>0</v>
      </c>
      <c r="AJ20" s="31">
        <v>0</v>
      </c>
      <c r="AK20" s="31">
        <v>0</v>
      </c>
      <c r="AL20" s="37">
        <f t="shared" si="1"/>
        <v>925.806451612903</v>
      </c>
      <c r="AM20" s="8" t="str">
        <f t="shared" si="6"/>
        <v>/</v>
      </c>
      <c r="AN20" s="8">
        <v>0</v>
      </c>
      <c r="AO20" s="38">
        <v>0</v>
      </c>
      <c r="AP20" s="38">
        <v>0</v>
      </c>
      <c r="AQ20" s="38">
        <v>0</v>
      </c>
      <c r="AR20" s="38"/>
      <c r="AS20" s="38">
        <v>0</v>
      </c>
      <c r="AT20" s="38">
        <f t="shared" si="3"/>
        <v>0</v>
      </c>
      <c r="AU20" s="38">
        <f t="shared" si="4"/>
        <v>925.806451612903</v>
      </c>
      <c r="AV20" s="32"/>
      <c r="AW20" s="9" t="s">
        <v>2620</v>
      </c>
      <c r="AX20" s="9" t="s">
        <v>72</v>
      </c>
    </row>
    <row r="21" ht="27" spans="1:50">
      <c r="A21" s="8">
        <f t="shared" si="0"/>
        <v>19</v>
      </c>
      <c r="B21" s="9" t="s">
        <v>2621</v>
      </c>
      <c r="C21" s="9" t="s">
        <v>443</v>
      </c>
      <c r="D21" s="9" t="s">
        <v>2127</v>
      </c>
      <c r="E21" s="9" t="s">
        <v>228</v>
      </c>
      <c r="F21" s="9">
        <v>12.5</v>
      </c>
      <c r="G21" s="9" t="s">
        <v>54</v>
      </c>
      <c r="H21" s="9" t="s">
        <v>54</v>
      </c>
      <c r="I21" s="9" t="s">
        <v>54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 t="s">
        <v>2609</v>
      </c>
      <c r="Q21" s="9" t="s">
        <v>54</v>
      </c>
      <c r="R21" s="9" t="s">
        <v>54</v>
      </c>
      <c r="S21" s="9" t="s">
        <v>54</v>
      </c>
      <c r="T21" s="9" t="s">
        <v>72</v>
      </c>
      <c r="U21" s="19">
        <v>2500</v>
      </c>
      <c r="V21" s="25">
        <f>U21/31*12.5</f>
        <v>1008.06451612903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v>0</v>
      </c>
      <c r="AC21" s="25"/>
      <c r="AD21" s="25">
        <v>200</v>
      </c>
      <c r="AE21" s="32"/>
      <c r="AF21" s="32">
        <f t="shared" si="5"/>
        <v>0</v>
      </c>
      <c r="AG21" s="25"/>
      <c r="AH21" s="36">
        <v>0</v>
      </c>
      <c r="AI21" s="31">
        <v>0</v>
      </c>
      <c r="AJ21" s="31">
        <v>0</v>
      </c>
      <c r="AK21" s="31">
        <v>0</v>
      </c>
      <c r="AL21" s="37">
        <f t="shared" si="1"/>
        <v>1208.06451612903</v>
      </c>
      <c r="AM21" s="8" t="str">
        <f t="shared" si="6"/>
        <v>/</v>
      </c>
      <c r="AN21" s="8">
        <v>0</v>
      </c>
      <c r="AO21" s="38">
        <v>0</v>
      </c>
      <c r="AP21" s="38">
        <v>0</v>
      </c>
      <c r="AQ21" s="38">
        <v>0</v>
      </c>
      <c r="AR21" s="38"/>
      <c r="AS21" s="38">
        <v>0</v>
      </c>
      <c r="AT21" s="38">
        <f t="shared" si="3"/>
        <v>0</v>
      </c>
      <c r="AU21" s="38">
        <f t="shared" si="4"/>
        <v>1208.06451612903</v>
      </c>
      <c r="AV21" s="32"/>
      <c r="AW21" s="9" t="s">
        <v>2609</v>
      </c>
      <c r="AX21" s="9" t="s">
        <v>72</v>
      </c>
    </row>
    <row r="22" ht="27" spans="1:50">
      <c r="A22" s="8">
        <f t="shared" si="0"/>
        <v>20</v>
      </c>
      <c r="B22" s="9" t="s">
        <v>2622</v>
      </c>
      <c r="C22" s="9" t="s">
        <v>443</v>
      </c>
      <c r="D22" s="9" t="s">
        <v>2604</v>
      </c>
      <c r="E22" s="9" t="s">
        <v>228</v>
      </c>
      <c r="F22" s="9">
        <v>8</v>
      </c>
      <c r="G22" s="9" t="s">
        <v>54</v>
      </c>
      <c r="H22" s="9" t="s">
        <v>54</v>
      </c>
      <c r="I22" s="9" t="s">
        <v>54</v>
      </c>
      <c r="J22" s="9">
        <v>0</v>
      </c>
      <c r="K22" s="9">
        <v>0</v>
      </c>
      <c r="L22" s="9">
        <v>0</v>
      </c>
      <c r="M22" s="9">
        <v>0</v>
      </c>
      <c r="N22" s="9">
        <v>0</v>
      </c>
      <c r="O22" s="9">
        <v>0</v>
      </c>
      <c r="P22" s="9" t="s">
        <v>2605</v>
      </c>
      <c r="Q22" s="9" t="s">
        <v>54</v>
      </c>
      <c r="R22" s="9" t="s">
        <v>54</v>
      </c>
      <c r="S22" s="9" t="s">
        <v>54</v>
      </c>
      <c r="T22" s="9" t="s">
        <v>72</v>
      </c>
      <c r="U22" s="19">
        <v>2500</v>
      </c>
      <c r="V22" s="25">
        <f>U22/31*8</f>
        <v>645.161290322581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5"/>
      <c r="AD22" s="25">
        <v>200</v>
      </c>
      <c r="AE22" s="32"/>
      <c r="AF22" s="32">
        <f t="shared" si="5"/>
        <v>0</v>
      </c>
      <c r="AG22" s="25"/>
      <c r="AH22" s="36">
        <v>0</v>
      </c>
      <c r="AI22" s="31">
        <v>0</v>
      </c>
      <c r="AJ22" s="31">
        <v>0</v>
      </c>
      <c r="AK22" s="31">
        <v>0</v>
      </c>
      <c r="AL22" s="37">
        <f t="shared" si="1"/>
        <v>845.161290322581</v>
      </c>
      <c r="AM22" s="8" t="str">
        <f t="shared" si="6"/>
        <v>/</v>
      </c>
      <c r="AN22" s="8">
        <v>0</v>
      </c>
      <c r="AO22" s="38">
        <v>0</v>
      </c>
      <c r="AP22" s="38">
        <v>0</v>
      </c>
      <c r="AQ22" s="38">
        <v>0</v>
      </c>
      <c r="AR22" s="38"/>
      <c r="AS22" s="38">
        <v>0</v>
      </c>
      <c r="AT22" s="38">
        <f t="shared" si="3"/>
        <v>0</v>
      </c>
      <c r="AU22" s="38">
        <f t="shared" si="4"/>
        <v>845.161290322581</v>
      </c>
      <c r="AV22" s="32"/>
      <c r="AW22" s="9" t="s">
        <v>2605</v>
      </c>
      <c r="AX22" s="9" t="s">
        <v>72</v>
      </c>
    </row>
    <row r="23" ht="27" spans="1:50">
      <c r="A23" s="8">
        <f t="shared" si="0"/>
        <v>21</v>
      </c>
      <c r="B23" s="9" t="s">
        <v>2623</v>
      </c>
      <c r="C23" s="9" t="s">
        <v>425</v>
      </c>
      <c r="D23" s="9" t="s">
        <v>682</v>
      </c>
      <c r="E23" s="9" t="s">
        <v>228</v>
      </c>
      <c r="F23" s="9">
        <v>2.5</v>
      </c>
      <c r="G23" s="9" t="s">
        <v>54</v>
      </c>
      <c r="H23" s="9" t="s">
        <v>54</v>
      </c>
      <c r="I23" s="9" t="s">
        <v>54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9">
        <v>0</v>
      </c>
      <c r="P23" s="9" t="s">
        <v>2618</v>
      </c>
      <c r="Q23" s="9" t="s">
        <v>54</v>
      </c>
      <c r="R23" s="9" t="s">
        <v>54</v>
      </c>
      <c r="S23" s="9" t="s">
        <v>54</v>
      </c>
      <c r="T23" s="9" t="s">
        <v>72</v>
      </c>
      <c r="U23" s="19">
        <v>2500</v>
      </c>
      <c r="V23" s="25">
        <f>U23/31*2.5</f>
        <v>201.612903225806</v>
      </c>
      <c r="W23" s="23">
        <v>0</v>
      </c>
      <c r="X23" s="23">
        <v>0</v>
      </c>
      <c r="Y23" s="23">
        <v>0</v>
      </c>
      <c r="Z23" s="23">
        <v>0</v>
      </c>
      <c r="AA23" s="23">
        <v>0</v>
      </c>
      <c r="AB23" s="23">
        <v>0</v>
      </c>
      <c r="AC23" s="25"/>
      <c r="AD23" s="25">
        <v>200</v>
      </c>
      <c r="AE23" s="32"/>
      <c r="AF23" s="32">
        <f t="shared" si="5"/>
        <v>0</v>
      </c>
      <c r="AG23" s="25"/>
      <c r="AH23" s="36">
        <v>0</v>
      </c>
      <c r="AI23" s="31">
        <v>0</v>
      </c>
      <c r="AJ23" s="31">
        <v>0</v>
      </c>
      <c r="AK23" s="31">
        <v>0</v>
      </c>
      <c r="AL23" s="37">
        <f t="shared" si="1"/>
        <v>401.612903225806</v>
      </c>
      <c r="AM23" s="8" t="str">
        <f t="shared" si="6"/>
        <v>/</v>
      </c>
      <c r="AN23" s="8">
        <v>0</v>
      </c>
      <c r="AO23" s="38">
        <v>0</v>
      </c>
      <c r="AP23" s="38">
        <v>0</v>
      </c>
      <c r="AQ23" s="38">
        <v>0</v>
      </c>
      <c r="AR23" s="38"/>
      <c r="AS23" s="38">
        <v>0</v>
      </c>
      <c r="AT23" s="38">
        <f t="shared" si="3"/>
        <v>0</v>
      </c>
      <c r="AU23" s="38">
        <f t="shared" si="4"/>
        <v>401.612903225806</v>
      </c>
      <c r="AV23" s="32"/>
      <c r="AW23" s="9" t="s">
        <v>2618</v>
      </c>
      <c r="AX23" s="9" t="s">
        <v>72</v>
      </c>
    </row>
    <row r="24" ht="27" spans="1:50">
      <c r="A24" s="8">
        <f t="shared" si="0"/>
        <v>22</v>
      </c>
      <c r="B24" s="9" t="s">
        <v>2624</v>
      </c>
      <c r="C24" s="9" t="s">
        <v>425</v>
      </c>
      <c r="D24" s="9" t="s">
        <v>682</v>
      </c>
      <c r="E24" s="9" t="s">
        <v>228</v>
      </c>
      <c r="F24" s="9">
        <v>2.5</v>
      </c>
      <c r="G24" s="9" t="s">
        <v>54</v>
      </c>
      <c r="H24" s="9" t="s">
        <v>54</v>
      </c>
      <c r="I24" s="9" t="s">
        <v>54</v>
      </c>
      <c r="J24" s="9">
        <v>0</v>
      </c>
      <c r="K24" s="9">
        <v>0</v>
      </c>
      <c r="L24" s="9">
        <v>0</v>
      </c>
      <c r="M24" s="9">
        <v>0</v>
      </c>
      <c r="N24" s="9">
        <v>0</v>
      </c>
      <c r="O24" s="9">
        <v>0</v>
      </c>
      <c r="P24" s="9" t="s">
        <v>2618</v>
      </c>
      <c r="Q24" s="9" t="s">
        <v>54</v>
      </c>
      <c r="R24" s="9" t="s">
        <v>54</v>
      </c>
      <c r="S24" s="9" t="s">
        <v>54</v>
      </c>
      <c r="T24" s="9" t="s">
        <v>72</v>
      </c>
      <c r="U24" s="19">
        <v>2500</v>
      </c>
      <c r="V24" s="25">
        <f>U24/31*2.5</f>
        <v>201.612903225806</v>
      </c>
      <c r="W24" s="23">
        <v>0</v>
      </c>
      <c r="X24" s="23">
        <v>0</v>
      </c>
      <c r="Y24" s="23">
        <v>0</v>
      </c>
      <c r="Z24" s="23">
        <v>0</v>
      </c>
      <c r="AA24" s="23">
        <v>0</v>
      </c>
      <c r="AB24" s="23">
        <v>0</v>
      </c>
      <c r="AC24" s="25"/>
      <c r="AD24" s="25">
        <v>200</v>
      </c>
      <c r="AE24" s="32"/>
      <c r="AF24" s="32">
        <f t="shared" si="5"/>
        <v>0</v>
      </c>
      <c r="AG24" s="25"/>
      <c r="AH24" s="36">
        <v>0</v>
      </c>
      <c r="AI24" s="31">
        <v>0</v>
      </c>
      <c r="AJ24" s="31">
        <v>0</v>
      </c>
      <c r="AK24" s="31">
        <v>0</v>
      </c>
      <c r="AL24" s="37">
        <f t="shared" si="1"/>
        <v>401.612903225806</v>
      </c>
      <c r="AM24" s="8" t="str">
        <f t="shared" si="6"/>
        <v>/</v>
      </c>
      <c r="AN24" s="8">
        <v>0</v>
      </c>
      <c r="AO24" s="38">
        <v>0</v>
      </c>
      <c r="AP24" s="38">
        <v>0</v>
      </c>
      <c r="AQ24" s="38">
        <v>0</v>
      </c>
      <c r="AR24" s="38"/>
      <c r="AS24" s="38">
        <v>0</v>
      </c>
      <c r="AT24" s="38">
        <f t="shared" si="3"/>
        <v>0</v>
      </c>
      <c r="AU24" s="38">
        <f t="shared" si="4"/>
        <v>401.612903225806</v>
      </c>
      <c r="AV24" s="32"/>
      <c r="AW24" s="9" t="s">
        <v>2618</v>
      </c>
      <c r="AX24" s="9" t="s">
        <v>72</v>
      </c>
    </row>
    <row r="25" ht="14.25" spans="1:49">
      <c r="A25" s="13"/>
      <c r="B25" s="14"/>
      <c r="C25" s="15"/>
      <c r="D25" s="15"/>
      <c r="E25" s="15"/>
      <c r="F25" s="15"/>
      <c r="G25" s="15"/>
      <c r="H25" s="16" t="s">
        <v>382</v>
      </c>
      <c r="I25" s="16"/>
      <c r="J25" s="16"/>
      <c r="K25" s="16"/>
      <c r="L25" s="16"/>
      <c r="M25" s="16"/>
      <c r="N25" s="16"/>
      <c r="O25" s="16"/>
      <c r="P25" s="16"/>
      <c r="Q25" s="26"/>
      <c r="R25" s="27"/>
      <c r="S25" s="28"/>
      <c r="T25" s="29"/>
      <c r="U25" s="30">
        <f>SUM(U3:U24)</f>
        <v>55700</v>
      </c>
      <c r="V25" s="30">
        <f>SUM(V3:V24)</f>
        <v>18479.0322580645</v>
      </c>
      <c r="W25" s="30">
        <f t="shared" ref="W25:AU25" si="7">SUM(W3:W24)</f>
        <v>0</v>
      </c>
      <c r="X25" s="30">
        <f t="shared" si="7"/>
        <v>0</v>
      </c>
      <c r="Y25" s="30">
        <f t="shared" si="7"/>
        <v>0</v>
      </c>
      <c r="Z25" s="30">
        <f t="shared" si="7"/>
        <v>0</v>
      </c>
      <c r="AA25" s="30">
        <f t="shared" si="7"/>
        <v>0</v>
      </c>
      <c r="AB25" s="30">
        <f t="shared" si="7"/>
        <v>0</v>
      </c>
      <c r="AC25" s="30">
        <f t="shared" si="7"/>
        <v>40</v>
      </c>
      <c r="AD25" s="30">
        <f t="shared" si="7"/>
        <v>4200</v>
      </c>
      <c r="AE25" s="30">
        <f t="shared" si="7"/>
        <v>0</v>
      </c>
      <c r="AF25" s="30">
        <f t="shared" si="7"/>
        <v>0</v>
      </c>
      <c r="AG25" s="30">
        <f t="shared" si="7"/>
        <v>0</v>
      </c>
      <c r="AH25" s="30">
        <f t="shared" si="7"/>
        <v>0</v>
      </c>
      <c r="AI25" s="30">
        <f t="shared" si="7"/>
        <v>0</v>
      </c>
      <c r="AJ25" s="30">
        <f t="shared" si="7"/>
        <v>0</v>
      </c>
      <c r="AK25" s="30">
        <f t="shared" si="7"/>
        <v>0</v>
      </c>
      <c r="AL25" s="30">
        <f t="shared" si="7"/>
        <v>22719.0322580645</v>
      </c>
      <c r="AM25" s="30">
        <f t="shared" si="7"/>
        <v>0</v>
      </c>
      <c r="AN25" s="30">
        <f t="shared" si="7"/>
        <v>0</v>
      </c>
      <c r="AO25" s="30">
        <f t="shared" si="7"/>
        <v>0</v>
      </c>
      <c r="AP25" s="30">
        <f t="shared" si="7"/>
        <v>0</v>
      </c>
      <c r="AQ25" s="30">
        <f t="shared" si="7"/>
        <v>0</v>
      </c>
      <c r="AR25" s="30">
        <f t="shared" si="7"/>
        <v>0</v>
      </c>
      <c r="AS25" s="30">
        <f t="shared" si="7"/>
        <v>0</v>
      </c>
      <c r="AT25" s="30">
        <f t="shared" si="7"/>
        <v>0</v>
      </c>
      <c r="AU25" s="30">
        <f t="shared" si="7"/>
        <v>22719.0322580645</v>
      </c>
      <c r="AV25" s="29"/>
      <c r="AW25" s="47"/>
    </row>
  </sheetData>
  <mergeCells count="1">
    <mergeCell ref="U1:AW1"/>
  </mergeCells>
  <pageMargins left="0.25" right="0.25" top="0.75" bottom="0.75" header="0.298611111111111" footer="0.298611111111111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X34"/>
  <sheetViews>
    <sheetView zoomScale="70" zoomScaleNormal="70" topLeftCell="B22" workbookViewId="0">
      <pane xSplit="1" topLeftCell="C1" activePane="topRight" state="frozen"/>
      <selection/>
      <selection pane="topRight" activeCell="B11" sqref="B11"/>
    </sheetView>
  </sheetViews>
  <sheetFormatPr defaultColWidth="9" defaultRowHeight="26" customHeight="1"/>
  <cols>
    <col min="1" max="1" width="5.38333333333333" style="1388" hidden="1" customWidth="1"/>
    <col min="2" max="2" width="10.4666666666667" style="1382" customWidth="1"/>
    <col min="3" max="3" width="13.1166666666667" style="625" hidden="1" customWidth="1"/>
    <col min="4" max="4" width="13.2166666666667" style="625" hidden="1" customWidth="1"/>
    <col min="5" max="14" width="6.25" style="625" hidden="1" customWidth="1"/>
    <col min="15" max="15" width="6.60833333333333" style="625" hidden="1" customWidth="1"/>
    <col min="16" max="16" width="34.2833333333333" style="625" hidden="1" customWidth="1"/>
    <col min="17" max="17" width="8.575" style="625" hidden="1" customWidth="1"/>
    <col min="18" max="18" width="7.65" style="625" hidden="1" customWidth="1"/>
    <col min="19" max="19" width="9.81666666666667" style="625" hidden="1" customWidth="1"/>
    <col min="20" max="20" width="31.5583333333333" style="1380" hidden="1" customWidth="1"/>
    <col min="21" max="21" width="11.8833333333333" style="1388" hidden="1" customWidth="1"/>
    <col min="22" max="22" width="11.8833333333333" style="1388" customWidth="1"/>
    <col min="23" max="23" width="10.1333333333333" style="1388" customWidth="1"/>
    <col min="24" max="24" width="10.8333333333333" style="1388" customWidth="1"/>
    <col min="25" max="25" width="9.58333333333333" style="1388" customWidth="1"/>
    <col min="26" max="26" width="10.4166666666667" style="1388" customWidth="1"/>
    <col min="27" max="27" width="10.275" style="1388" customWidth="1"/>
    <col min="28" max="28" width="9.58333333333333" style="1388" customWidth="1"/>
    <col min="29" max="29" width="9.05" style="1388" customWidth="1"/>
    <col min="30" max="30" width="9.05" style="1551" customWidth="1"/>
    <col min="31" max="38" width="9.05" style="1388" customWidth="1"/>
    <col min="39" max="39" width="12.225" style="1388" customWidth="1"/>
    <col min="40" max="40" width="8.88333333333333" style="1758" customWidth="1"/>
    <col min="41" max="41" width="9.1" style="1388" customWidth="1"/>
    <col min="42" max="43" width="7.88333333333333" style="1388" customWidth="1"/>
    <col min="44" max="44" width="8" style="1388" customWidth="1"/>
    <col min="45" max="45" width="9" style="1388" customWidth="1"/>
    <col min="46" max="46" width="8.88333333333333" style="1388" customWidth="1"/>
    <col min="47" max="47" width="9.25" style="1388" customWidth="1"/>
    <col min="48" max="48" width="10.3583333333333" style="1388" customWidth="1"/>
    <col min="49" max="49" width="23.275" style="1759" customWidth="1"/>
    <col min="50" max="50" width="33.0333333333333" style="1388" customWidth="1"/>
    <col min="51" max="51" width="11.25" style="1388" customWidth="1"/>
    <col min="52" max="16366" width="9" style="1388"/>
  </cols>
  <sheetData>
    <row r="1" ht="33" customHeight="1" spans="1:49">
      <c r="A1" s="45"/>
      <c r="B1" s="1760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1798"/>
      <c r="U1" s="4"/>
      <c r="V1" s="4" t="s">
        <v>384</v>
      </c>
      <c r="W1" s="4"/>
      <c r="X1" s="4"/>
      <c r="Y1" s="4"/>
      <c r="Z1" s="4"/>
      <c r="AA1" s="4"/>
      <c r="AB1" s="4"/>
      <c r="AC1" s="4"/>
      <c r="AD1" s="34"/>
      <c r="AE1" s="4"/>
      <c r="AF1" s="4"/>
      <c r="AG1" s="4"/>
      <c r="AH1" s="4"/>
      <c r="AI1" s="4"/>
      <c r="AJ1" s="4"/>
      <c r="AK1" s="4"/>
      <c r="AL1" s="4"/>
      <c r="AM1" s="4"/>
      <c r="AN1" s="1836"/>
      <c r="AO1" s="4"/>
      <c r="AP1" s="4"/>
      <c r="AQ1" s="4"/>
      <c r="AR1" s="4"/>
      <c r="AS1" s="4"/>
      <c r="AT1" s="4"/>
      <c r="AU1" s="4"/>
      <c r="AV1" s="4"/>
      <c r="AW1" s="1846"/>
    </row>
    <row r="2" ht="34" customHeight="1" spans="1:49">
      <c r="A2" s="1761" t="s">
        <v>0</v>
      </c>
      <c r="B2" s="1762" t="s">
        <v>1</v>
      </c>
      <c r="C2" s="1763" t="s">
        <v>272</v>
      </c>
      <c r="D2" s="1763" t="s">
        <v>3</v>
      </c>
      <c r="E2" s="1763" t="s">
        <v>273</v>
      </c>
      <c r="F2" s="1764" t="s">
        <v>385</v>
      </c>
      <c r="G2" s="1763" t="s">
        <v>6</v>
      </c>
      <c r="H2" s="1763" t="s">
        <v>7</v>
      </c>
      <c r="I2" s="1763"/>
      <c r="J2" s="1792" t="s">
        <v>278</v>
      </c>
      <c r="K2" s="1792" t="s">
        <v>386</v>
      </c>
      <c r="L2" s="1792" t="s">
        <v>10</v>
      </c>
      <c r="M2" s="1792" t="s">
        <v>11</v>
      </c>
      <c r="N2" s="1792" t="s">
        <v>12</v>
      </c>
      <c r="O2" s="1792" t="s">
        <v>13</v>
      </c>
      <c r="P2" s="1763" t="s">
        <v>387</v>
      </c>
      <c r="Q2" s="1799" t="s">
        <v>15</v>
      </c>
      <c r="R2" s="1792" t="s">
        <v>16</v>
      </c>
      <c r="S2" s="1763" t="s">
        <v>17</v>
      </c>
      <c r="T2" s="1800" t="s">
        <v>18</v>
      </c>
      <c r="U2" s="4"/>
      <c r="V2" s="4"/>
      <c r="W2" s="4"/>
      <c r="X2" s="4"/>
      <c r="Y2" s="4"/>
      <c r="Z2" s="4"/>
      <c r="AA2" s="4"/>
      <c r="AB2" s="4"/>
      <c r="AC2" s="4"/>
      <c r="AD2" s="34"/>
      <c r="AE2" s="4"/>
      <c r="AF2" s="4"/>
      <c r="AG2" s="4"/>
      <c r="AH2" s="4"/>
      <c r="AI2" s="4"/>
      <c r="AJ2" s="4"/>
      <c r="AK2" s="4"/>
      <c r="AL2" s="4"/>
      <c r="AM2" s="4"/>
      <c r="AN2" s="1836"/>
      <c r="AO2" s="4"/>
      <c r="AP2" s="4"/>
      <c r="AQ2" s="4"/>
      <c r="AR2" s="4"/>
      <c r="AS2" s="4"/>
      <c r="AT2" s="4"/>
      <c r="AU2" s="4"/>
      <c r="AV2" s="4"/>
      <c r="AW2" s="1846"/>
    </row>
    <row r="3" ht="34" customHeight="1" spans="1:49">
      <c r="A3" s="1761"/>
      <c r="B3" s="1762"/>
      <c r="C3" s="1763"/>
      <c r="D3" s="1763"/>
      <c r="E3" s="1763"/>
      <c r="F3" s="1764"/>
      <c r="G3" s="1763"/>
      <c r="H3" s="1765" t="s">
        <v>327</v>
      </c>
      <c r="I3" s="1763" t="s">
        <v>8</v>
      </c>
      <c r="J3" s="1792"/>
      <c r="K3" s="1792"/>
      <c r="L3" s="1792"/>
      <c r="M3" s="1792"/>
      <c r="N3" s="1792"/>
      <c r="O3" s="1792"/>
      <c r="P3" s="1763"/>
      <c r="Q3" s="1799"/>
      <c r="R3" s="1792"/>
      <c r="S3" s="1763"/>
      <c r="T3" s="1800"/>
      <c r="U3" s="1801" t="s">
        <v>21</v>
      </c>
      <c r="V3" s="1802" t="s">
        <v>22</v>
      </c>
      <c r="W3" s="1803" t="s">
        <v>23</v>
      </c>
      <c r="X3" s="1803" t="s">
        <v>24</v>
      </c>
      <c r="Y3" s="1803" t="s">
        <v>25</v>
      </c>
      <c r="Z3" s="1803" t="s">
        <v>26</v>
      </c>
      <c r="AA3" s="1803" t="s">
        <v>27</v>
      </c>
      <c r="AB3" s="1803" t="s">
        <v>28</v>
      </c>
      <c r="AC3" s="1803" t="s">
        <v>29</v>
      </c>
      <c r="AD3" s="1706" t="s">
        <v>30</v>
      </c>
      <c r="AE3" s="1803" t="s">
        <v>21</v>
      </c>
      <c r="AF3" s="1803" t="s">
        <v>32</v>
      </c>
      <c r="AG3" s="1803" t="s">
        <v>278</v>
      </c>
      <c r="AH3" s="1803" t="s">
        <v>386</v>
      </c>
      <c r="AI3" s="1803" t="s">
        <v>33</v>
      </c>
      <c r="AJ3" s="1803" t="s">
        <v>34</v>
      </c>
      <c r="AK3" s="1803" t="s">
        <v>35</v>
      </c>
      <c r="AL3" s="1803" t="s">
        <v>36</v>
      </c>
      <c r="AM3" s="1803" t="s">
        <v>37</v>
      </c>
      <c r="AN3" s="1837" t="s">
        <v>38</v>
      </c>
      <c r="AO3" s="1803" t="s">
        <v>39</v>
      </c>
      <c r="AP3" s="1803" t="s">
        <v>40</v>
      </c>
      <c r="AQ3" s="1803" t="s">
        <v>329</v>
      </c>
      <c r="AR3" s="1803" t="s">
        <v>330</v>
      </c>
      <c r="AS3" s="1803" t="s">
        <v>331</v>
      </c>
      <c r="AT3" s="1803" t="s">
        <v>46</v>
      </c>
      <c r="AU3" s="1803" t="s">
        <v>47</v>
      </c>
      <c r="AV3" s="1803" t="s">
        <v>48</v>
      </c>
      <c r="AW3" s="1847" t="s">
        <v>49</v>
      </c>
    </row>
    <row r="4" ht="89" customHeight="1" spans="1:50">
      <c r="A4" s="1766">
        <f>ROW()-3</f>
        <v>1</v>
      </c>
      <c r="B4" s="1767" t="s">
        <v>388</v>
      </c>
      <c r="C4" s="1768" t="s">
        <v>253</v>
      </c>
      <c r="D4" s="1769" t="s">
        <v>389</v>
      </c>
      <c r="E4" s="1768" t="s">
        <v>53</v>
      </c>
      <c r="F4" s="1770" t="s">
        <v>390</v>
      </c>
      <c r="G4" s="1768">
        <v>0</v>
      </c>
      <c r="H4" s="1768">
        <v>0</v>
      </c>
      <c r="I4" s="1768">
        <v>0</v>
      </c>
      <c r="J4" s="179">
        <v>0</v>
      </c>
      <c r="K4" s="195">
        <v>0</v>
      </c>
      <c r="L4" s="179">
        <v>5</v>
      </c>
      <c r="M4" s="179">
        <v>2</v>
      </c>
      <c r="N4" s="179">
        <v>0</v>
      </c>
      <c r="O4" s="179">
        <v>7</v>
      </c>
      <c r="P4" s="1793" t="s">
        <v>391</v>
      </c>
      <c r="Q4" s="1804">
        <v>0</v>
      </c>
      <c r="R4" s="1805">
        <v>0</v>
      </c>
      <c r="S4" s="1806">
        <v>0</v>
      </c>
      <c r="T4" s="1807" t="s">
        <v>186</v>
      </c>
      <c r="U4" s="179">
        <v>200</v>
      </c>
      <c r="V4" s="1614">
        <v>4900</v>
      </c>
      <c r="W4" s="1467">
        <v>2000</v>
      </c>
      <c r="X4" s="1808">
        <v>1200</v>
      </c>
      <c r="Y4" s="1830">
        <v>500</v>
      </c>
      <c r="Z4" s="1830">
        <v>500</v>
      </c>
      <c r="AA4" s="1445">
        <v>200</v>
      </c>
      <c r="AB4" s="1830">
        <v>200</v>
      </c>
      <c r="AC4" s="1445">
        <v>300</v>
      </c>
      <c r="AD4" s="1634"/>
      <c r="AE4" s="1075">
        <v>200</v>
      </c>
      <c r="AF4" s="1075">
        <v>11</v>
      </c>
      <c r="AG4" s="1741">
        <f t="shared" ref="AG4:AG10" si="0">J4</f>
        <v>0</v>
      </c>
      <c r="AH4" s="1741">
        <f t="shared" ref="AH4:AH10" si="1">K4</f>
        <v>0</v>
      </c>
      <c r="AI4" s="1741">
        <f>180+990</f>
        <v>1170</v>
      </c>
      <c r="AJ4" s="1075">
        <v>400</v>
      </c>
      <c r="AK4" s="1075">
        <v>0</v>
      </c>
      <c r="AL4" s="1075">
        <v>100</v>
      </c>
      <c r="AM4" s="1838">
        <f t="shared" ref="AM4:AM12" si="2">SUM(W4:AL4)</f>
        <v>6781</v>
      </c>
      <c r="AN4" s="1839">
        <f t="shared" ref="AN4:AN9" si="3">H4+I4</f>
        <v>0</v>
      </c>
      <c r="AO4" s="1834">
        <f t="shared" ref="AO4:AO10" si="4">V4/F4*AN4</f>
        <v>0</v>
      </c>
      <c r="AP4" s="1834">
        <f t="shared" ref="AP4:AP10" si="5">G4*2</f>
        <v>0</v>
      </c>
      <c r="AQ4" s="1834"/>
      <c r="AR4" s="1841">
        <v>500</v>
      </c>
      <c r="AS4" s="42">
        <v>544.52</v>
      </c>
      <c r="AT4" s="1842">
        <f t="shared" ref="AT4:AT10" si="6">SUM(AO4:AS4)</f>
        <v>1044.52</v>
      </c>
      <c r="AU4" s="1832">
        <f>AM4-AT4</f>
        <v>5736.48</v>
      </c>
      <c r="AV4" s="1843"/>
      <c r="AW4" s="1848" t="s">
        <v>392</v>
      </c>
      <c r="AX4" s="1848" t="s">
        <v>186</v>
      </c>
    </row>
    <row r="5" ht="51" customHeight="1" spans="1:50">
      <c r="A5" s="1766">
        <f t="shared" ref="A5:A14" si="7">ROW()-3</f>
        <v>2</v>
      </c>
      <c r="B5" s="1767" t="s">
        <v>393</v>
      </c>
      <c r="C5" s="1768" t="s">
        <v>263</v>
      </c>
      <c r="D5" s="1769" t="s">
        <v>394</v>
      </c>
      <c r="E5" s="445" t="s">
        <v>53</v>
      </c>
      <c r="F5" s="1770" t="s">
        <v>390</v>
      </c>
      <c r="G5" s="1768">
        <v>0</v>
      </c>
      <c r="H5" s="1768">
        <v>0</v>
      </c>
      <c r="I5" s="1768">
        <v>0</v>
      </c>
      <c r="J5" s="179">
        <v>0</v>
      </c>
      <c r="K5" s="195">
        <v>0</v>
      </c>
      <c r="L5" s="179">
        <v>2.5</v>
      </c>
      <c r="M5" s="1794">
        <v>0</v>
      </c>
      <c r="N5" s="179">
        <v>0</v>
      </c>
      <c r="O5" s="179">
        <v>2.5</v>
      </c>
      <c r="P5" s="1793" t="s">
        <v>54</v>
      </c>
      <c r="Q5" s="1804">
        <v>0</v>
      </c>
      <c r="R5" s="1805">
        <v>0</v>
      </c>
      <c r="S5" s="1806">
        <v>0</v>
      </c>
      <c r="T5" s="1809"/>
      <c r="U5" s="179">
        <v>200</v>
      </c>
      <c r="V5" s="1614">
        <v>4400</v>
      </c>
      <c r="W5" s="1467">
        <v>2000</v>
      </c>
      <c r="X5" s="1808">
        <v>800</v>
      </c>
      <c r="Y5" s="1830">
        <v>500</v>
      </c>
      <c r="Z5" s="1830">
        <v>300</v>
      </c>
      <c r="AA5" s="1445">
        <v>300</v>
      </c>
      <c r="AB5" s="1830">
        <v>200</v>
      </c>
      <c r="AC5" s="1445">
        <v>300</v>
      </c>
      <c r="AD5" s="1634"/>
      <c r="AE5" s="1075">
        <v>200</v>
      </c>
      <c r="AF5" s="1075">
        <v>0</v>
      </c>
      <c r="AG5" s="1741">
        <f t="shared" si="0"/>
        <v>0</v>
      </c>
      <c r="AH5" s="1741">
        <f t="shared" si="1"/>
        <v>0</v>
      </c>
      <c r="AI5" s="1741">
        <f>210+714</f>
        <v>924</v>
      </c>
      <c r="AJ5" s="1075">
        <v>0</v>
      </c>
      <c r="AK5" s="1075">
        <v>0</v>
      </c>
      <c r="AL5" s="1075">
        <v>100</v>
      </c>
      <c r="AM5" s="1838">
        <f t="shared" si="2"/>
        <v>5624</v>
      </c>
      <c r="AN5" s="1839">
        <f t="shared" si="3"/>
        <v>0</v>
      </c>
      <c r="AO5" s="1834">
        <f t="shared" si="4"/>
        <v>0</v>
      </c>
      <c r="AP5" s="1834">
        <f t="shared" si="5"/>
        <v>0</v>
      </c>
      <c r="AQ5" s="1834"/>
      <c r="AR5" s="1844">
        <v>0</v>
      </c>
      <c r="AS5" s="43">
        <v>548.52</v>
      </c>
      <c r="AT5" s="1842">
        <f t="shared" si="6"/>
        <v>548.52</v>
      </c>
      <c r="AU5" s="1832">
        <f t="shared" ref="AU5:AU34" si="8">AM5-AT5</f>
        <v>5075.48</v>
      </c>
      <c r="AV5" s="1843"/>
      <c r="AW5" s="1848" t="s">
        <v>395</v>
      </c>
      <c r="AX5" s="1848"/>
    </row>
    <row r="6" ht="49" customHeight="1" spans="1:50">
      <c r="A6" s="1766">
        <f t="shared" si="7"/>
        <v>3</v>
      </c>
      <c r="B6" s="1767" t="s">
        <v>396</v>
      </c>
      <c r="C6" s="1768" t="s">
        <v>133</v>
      </c>
      <c r="D6" s="1769" t="s">
        <v>397</v>
      </c>
      <c r="E6" s="1768" t="s">
        <v>53</v>
      </c>
      <c r="F6" s="1770" t="s">
        <v>390</v>
      </c>
      <c r="G6" s="1768">
        <v>0</v>
      </c>
      <c r="H6" s="1768">
        <v>0</v>
      </c>
      <c r="I6" s="1768">
        <v>0</v>
      </c>
      <c r="J6" s="179">
        <v>0</v>
      </c>
      <c r="K6" s="195">
        <v>0</v>
      </c>
      <c r="L6" s="179">
        <v>0</v>
      </c>
      <c r="M6" s="179">
        <v>0</v>
      </c>
      <c r="N6" s="179">
        <v>0</v>
      </c>
      <c r="O6" s="179">
        <v>0</v>
      </c>
      <c r="P6" s="1793" t="s">
        <v>54</v>
      </c>
      <c r="Q6" s="1804">
        <v>0</v>
      </c>
      <c r="R6" s="1805">
        <v>0</v>
      </c>
      <c r="S6" s="1806">
        <v>0</v>
      </c>
      <c r="T6" s="1809" t="s">
        <v>398</v>
      </c>
      <c r="U6" s="179">
        <v>200</v>
      </c>
      <c r="V6" s="1614">
        <v>3200</v>
      </c>
      <c r="W6" s="1074">
        <v>1300</v>
      </c>
      <c r="X6" s="1075">
        <v>600</v>
      </c>
      <c r="Y6" s="1075">
        <v>300</v>
      </c>
      <c r="Z6" s="1075">
        <v>300</v>
      </c>
      <c r="AA6" s="1075">
        <v>300</v>
      </c>
      <c r="AB6" s="1075">
        <v>100</v>
      </c>
      <c r="AC6" s="1075">
        <v>300</v>
      </c>
      <c r="AD6" s="1074"/>
      <c r="AE6" s="1075">
        <v>200</v>
      </c>
      <c r="AF6" s="1075">
        <v>11</v>
      </c>
      <c r="AG6" s="1741">
        <f t="shared" si="0"/>
        <v>0</v>
      </c>
      <c r="AH6" s="1741">
        <f t="shared" si="1"/>
        <v>0</v>
      </c>
      <c r="AI6" s="1741">
        <v>392</v>
      </c>
      <c r="AJ6" s="1075">
        <v>300</v>
      </c>
      <c r="AK6" s="1075">
        <v>300</v>
      </c>
      <c r="AL6" s="1075">
        <v>100</v>
      </c>
      <c r="AM6" s="1838">
        <f t="shared" si="2"/>
        <v>4503</v>
      </c>
      <c r="AN6" s="1839">
        <f t="shared" si="3"/>
        <v>0</v>
      </c>
      <c r="AO6" s="1834">
        <f t="shared" si="4"/>
        <v>0</v>
      </c>
      <c r="AP6" s="1834">
        <f t="shared" si="5"/>
        <v>0</v>
      </c>
      <c r="AQ6" s="1834">
        <v>0</v>
      </c>
      <c r="AR6" s="1844">
        <v>500</v>
      </c>
      <c r="AS6" s="43">
        <v>444.52</v>
      </c>
      <c r="AT6" s="1842">
        <f t="shared" si="6"/>
        <v>944.52</v>
      </c>
      <c r="AU6" s="1832">
        <f t="shared" si="8"/>
        <v>3558.48</v>
      </c>
      <c r="AV6" s="1832"/>
      <c r="AW6" s="1848" t="s">
        <v>399</v>
      </c>
      <c r="AX6" s="1848" t="s">
        <v>400</v>
      </c>
    </row>
    <row r="7" ht="28" customHeight="1" spans="1:50">
      <c r="A7" s="1766">
        <f t="shared" si="7"/>
        <v>4</v>
      </c>
      <c r="B7" s="1767" t="s">
        <v>401</v>
      </c>
      <c r="C7" s="1771" t="s">
        <v>402</v>
      </c>
      <c r="D7" s="1772" t="s">
        <v>250</v>
      </c>
      <c r="E7" s="445" t="s">
        <v>53</v>
      </c>
      <c r="F7" s="1770" t="s">
        <v>390</v>
      </c>
      <c r="G7" s="1773">
        <v>0</v>
      </c>
      <c r="H7" s="1771">
        <v>0</v>
      </c>
      <c r="I7" s="1773">
        <v>0</v>
      </c>
      <c r="J7" s="1773">
        <v>0</v>
      </c>
      <c r="K7" s="1768">
        <v>0</v>
      </c>
      <c r="L7" s="1773">
        <v>0</v>
      </c>
      <c r="M7" s="1771">
        <v>0</v>
      </c>
      <c r="N7" s="1773">
        <v>0</v>
      </c>
      <c r="O7" s="1773">
        <v>0</v>
      </c>
      <c r="P7" s="1793" t="s">
        <v>54</v>
      </c>
      <c r="Q7" s="1773">
        <v>0</v>
      </c>
      <c r="R7" s="1773">
        <v>0</v>
      </c>
      <c r="S7" s="1806">
        <v>0</v>
      </c>
      <c r="T7" s="1810"/>
      <c r="U7" s="179">
        <v>200</v>
      </c>
      <c r="V7" s="1614">
        <v>2800</v>
      </c>
      <c r="W7" s="1370">
        <v>1500</v>
      </c>
      <c r="X7" s="501">
        <v>500</v>
      </c>
      <c r="Y7" s="501">
        <v>200</v>
      </c>
      <c r="Z7" s="501">
        <v>200</v>
      </c>
      <c r="AA7" s="501">
        <v>100</v>
      </c>
      <c r="AB7" s="501">
        <v>100</v>
      </c>
      <c r="AC7" s="501">
        <v>200</v>
      </c>
      <c r="AD7" s="1370"/>
      <c r="AE7" s="1075">
        <v>200</v>
      </c>
      <c r="AF7" s="1632">
        <v>0</v>
      </c>
      <c r="AG7" s="1741">
        <f t="shared" si="0"/>
        <v>0</v>
      </c>
      <c r="AH7" s="1741">
        <f t="shared" si="1"/>
        <v>0</v>
      </c>
      <c r="AI7" s="1741">
        <v>0</v>
      </c>
      <c r="AJ7" s="1840">
        <v>0</v>
      </c>
      <c r="AK7" s="1075">
        <v>0</v>
      </c>
      <c r="AL7" s="1075">
        <v>0</v>
      </c>
      <c r="AM7" s="1838">
        <f t="shared" si="2"/>
        <v>3000</v>
      </c>
      <c r="AN7" s="1839">
        <f t="shared" si="3"/>
        <v>0</v>
      </c>
      <c r="AO7" s="1834">
        <f t="shared" si="4"/>
        <v>0</v>
      </c>
      <c r="AP7" s="1834">
        <f t="shared" si="5"/>
        <v>0</v>
      </c>
      <c r="AQ7" s="1834">
        <v>0</v>
      </c>
      <c r="AR7" s="1845">
        <v>0</v>
      </c>
      <c r="AS7" s="43">
        <v>0</v>
      </c>
      <c r="AT7" s="1842">
        <f t="shared" si="6"/>
        <v>0</v>
      </c>
      <c r="AU7" s="1832">
        <f t="shared" si="8"/>
        <v>3000</v>
      </c>
      <c r="AV7" s="1370"/>
      <c r="AW7" s="1849" t="s">
        <v>72</v>
      </c>
      <c r="AX7" s="1848"/>
    </row>
    <row r="8" ht="74" customHeight="1" spans="1:50">
      <c r="A8" s="1766">
        <f t="shared" si="7"/>
        <v>5</v>
      </c>
      <c r="B8" s="1767" t="s">
        <v>403</v>
      </c>
      <c r="C8" s="9" t="s">
        <v>363</v>
      </c>
      <c r="D8" s="1774" t="s">
        <v>404</v>
      </c>
      <c r="E8" s="9" t="s">
        <v>53</v>
      </c>
      <c r="F8" s="1770" t="s">
        <v>390</v>
      </c>
      <c r="G8" s="9">
        <v>0</v>
      </c>
      <c r="H8" s="9">
        <v>0</v>
      </c>
      <c r="I8" s="9">
        <v>0</v>
      </c>
      <c r="J8" s="179">
        <v>30</v>
      </c>
      <c r="K8" s="195">
        <v>140</v>
      </c>
      <c r="L8" s="179">
        <v>0.5</v>
      </c>
      <c r="M8" s="179">
        <v>0</v>
      </c>
      <c r="N8" s="179">
        <v>0.5</v>
      </c>
      <c r="O8" s="179">
        <v>0</v>
      </c>
      <c r="P8" s="1793" t="s">
        <v>405</v>
      </c>
      <c r="Q8" s="1811">
        <v>10</v>
      </c>
      <c r="R8" s="1812">
        <v>16</v>
      </c>
      <c r="S8" s="1813">
        <f t="shared" ref="S8:S12" si="9">Q8*R8</f>
        <v>160</v>
      </c>
      <c r="T8" s="1814" t="s">
        <v>406</v>
      </c>
      <c r="U8" s="179">
        <v>200</v>
      </c>
      <c r="V8" s="1614">
        <v>2300</v>
      </c>
      <c r="W8" s="1370">
        <v>1400</v>
      </c>
      <c r="X8" s="1632">
        <v>300</v>
      </c>
      <c r="Y8" s="1632">
        <v>300</v>
      </c>
      <c r="Z8" s="1632">
        <v>50</v>
      </c>
      <c r="AA8" s="1632">
        <v>0</v>
      </c>
      <c r="AB8" s="1632">
        <v>50</v>
      </c>
      <c r="AC8" s="1632">
        <v>200</v>
      </c>
      <c r="AD8" s="1831">
        <v>200</v>
      </c>
      <c r="AE8" s="1075">
        <v>200</v>
      </c>
      <c r="AF8" s="1075">
        <v>0</v>
      </c>
      <c r="AG8" s="1741">
        <f t="shared" si="0"/>
        <v>30</v>
      </c>
      <c r="AH8" s="1741">
        <f t="shared" si="1"/>
        <v>140</v>
      </c>
      <c r="AI8" s="1741">
        <v>160</v>
      </c>
      <c r="AJ8" s="1075">
        <v>0</v>
      </c>
      <c r="AK8" s="1075">
        <v>0</v>
      </c>
      <c r="AL8" s="1075">
        <v>0</v>
      </c>
      <c r="AM8" s="1838">
        <f t="shared" si="2"/>
        <v>3030</v>
      </c>
      <c r="AN8" s="1839">
        <f t="shared" si="3"/>
        <v>0</v>
      </c>
      <c r="AO8" s="1834">
        <f t="shared" si="4"/>
        <v>0</v>
      </c>
      <c r="AP8" s="1834">
        <f t="shared" si="5"/>
        <v>0</v>
      </c>
      <c r="AQ8" s="1834">
        <v>0</v>
      </c>
      <c r="AR8" s="1845">
        <v>0</v>
      </c>
      <c r="AS8" s="43">
        <v>444.52</v>
      </c>
      <c r="AT8" s="1842">
        <f t="shared" si="6"/>
        <v>444.52</v>
      </c>
      <c r="AU8" s="1832">
        <f t="shared" si="8"/>
        <v>2585.48</v>
      </c>
      <c r="AV8" s="1843"/>
      <c r="AW8" s="1850" t="s">
        <v>407</v>
      </c>
      <c r="AX8" s="1848" t="s">
        <v>406</v>
      </c>
    </row>
    <row r="9" ht="63" customHeight="1" spans="1:50">
      <c r="A9" s="1766">
        <f t="shared" si="7"/>
        <v>6</v>
      </c>
      <c r="B9" s="1775" t="s">
        <v>408</v>
      </c>
      <c r="C9" s="1768" t="s">
        <v>409</v>
      </c>
      <c r="D9" s="179" t="s">
        <v>410</v>
      </c>
      <c r="E9" s="1768" t="s">
        <v>53</v>
      </c>
      <c r="F9" s="1770" t="s">
        <v>390</v>
      </c>
      <c r="G9" s="179">
        <v>0</v>
      </c>
      <c r="H9" s="1768">
        <v>0</v>
      </c>
      <c r="I9" s="179">
        <v>0</v>
      </c>
      <c r="J9" s="179">
        <v>0</v>
      </c>
      <c r="K9" s="195">
        <v>0</v>
      </c>
      <c r="L9" s="179">
        <v>0</v>
      </c>
      <c r="M9" s="179">
        <v>0</v>
      </c>
      <c r="N9" s="179">
        <v>0</v>
      </c>
      <c r="O9" s="179">
        <v>0</v>
      </c>
      <c r="P9" s="1793" t="s">
        <v>54</v>
      </c>
      <c r="Q9" s="1804">
        <v>0</v>
      </c>
      <c r="R9" s="1815">
        <v>0</v>
      </c>
      <c r="S9" s="1806">
        <v>0</v>
      </c>
      <c r="T9" s="1816" t="s">
        <v>411</v>
      </c>
      <c r="U9" s="179">
        <v>200</v>
      </c>
      <c r="V9" s="19">
        <v>4000</v>
      </c>
      <c r="W9" s="32">
        <v>2000</v>
      </c>
      <c r="X9" s="8">
        <v>500</v>
      </c>
      <c r="Y9" s="8">
        <v>300</v>
      </c>
      <c r="Z9" s="8">
        <v>300</v>
      </c>
      <c r="AA9" s="8">
        <v>300</v>
      </c>
      <c r="AB9" s="8">
        <v>200</v>
      </c>
      <c r="AC9" s="8">
        <v>400</v>
      </c>
      <c r="AD9" s="1832">
        <v>445</v>
      </c>
      <c r="AE9" s="1075">
        <v>200</v>
      </c>
      <c r="AF9" s="1075">
        <v>0</v>
      </c>
      <c r="AG9" s="1741">
        <f t="shared" si="0"/>
        <v>0</v>
      </c>
      <c r="AH9" s="1741">
        <f t="shared" si="1"/>
        <v>0</v>
      </c>
      <c r="AI9" s="1741">
        <v>0</v>
      </c>
      <c r="AJ9" s="1075">
        <v>0</v>
      </c>
      <c r="AK9" s="1075">
        <v>0</v>
      </c>
      <c r="AL9" s="1075">
        <v>0</v>
      </c>
      <c r="AM9" s="1838">
        <f t="shared" si="2"/>
        <v>4645</v>
      </c>
      <c r="AN9" s="1839">
        <f t="shared" si="3"/>
        <v>0</v>
      </c>
      <c r="AO9" s="1834">
        <f t="shared" si="4"/>
        <v>0</v>
      </c>
      <c r="AP9" s="1834">
        <f t="shared" si="5"/>
        <v>0</v>
      </c>
      <c r="AQ9" s="1834">
        <v>0</v>
      </c>
      <c r="AR9" s="1844">
        <v>0</v>
      </c>
      <c r="AS9" s="43">
        <v>444.52</v>
      </c>
      <c r="AT9" s="1842">
        <f t="shared" si="6"/>
        <v>444.52</v>
      </c>
      <c r="AU9" s="1832">
        <f t="shared" si="8"/>
        <v>4200.48</v>
      </c>
      <c r="AV9" s="1370"/>
      <c r="AW9" s="1850" t="s">
        <v>412</v>
      </c>
      <c r="AX9" s="1848" t="s">
        <v>411</v>
      </c>
    </row>
    <row r="10" ht="36" customHeight="1" spans="1:50">
      <c r="A10" s="1766">
        <f t="shared" si="7"/>
        <v>7</v>
      </c>
      <c r="B10" s="1776" t="s">
        <v>413</v>
      </c>
      <c r="C10" s="965" t="s">
        <v>414</v>
      </c>
      <c r="D10" s="1777" t="s">
        <v>415</v>
      </c>
      <c r="E10" s="965" t="s">
        <v>53</v>
      </c>
      <c r="F10" s="1770" t="s">
        <v>390</v>
      </c>
      <c r="G10" s="965">
        <v>0</v>
      </c>
      <c r="H10" s="9">
        <v>2</v>
      </c>
      <c r="I10" s="9">
        <v>0</v>
      </c>
      <c r="J10" s="179">
        <v>0</v>
      </c>
      <c r="K10" s="1795">
        <v>140</v>
      </c>
      <c r="L10" s="179">
        <v>0</v>
      </c>
      <c r="M10" s="179">
        <v>0</v>
      </c>
      <c r="N10" s="179">
        <v>0</v>
      </c>
      <c r="O10" s="179">
        <v>0</v>
      </c>
      <c r="P10" s="1793" t="s">
        <v>416</v>
      </c>
      <c r="Q10" s="1811">
        <v>10</v>
      </c>
      <c r="R10" s="1812">
        <v>18</v>
      </c>
      <c r="S10" s="1813">
        <v>180</v>
      </c>
      <c r="T10" s="1817" t="s">
        <v>417</v>
      </c>
      <c r="U10" s="179">
        <v>200</v>
      </c>
      <c r="V10" s="1614">
        <v>3000</v>
      </c>
      <c r="W10" s="1370">
        <v>2000</v>
      </c>
      <c r="X10" s="1632">
        <v>300</v>
      </c>
      <c r="Y10" s="1632">
        <v>100</v>
      </c>
      <c r="Z10" s="1632">
        <v>100</v>
      </c>
      <c r="AA10" s="1632">
        <v>100</v>
      </c>
      <c r="AB10" s="1632">
        <v>100</v>
      </c>
      <c r="AC10" s="1788">
        <v>300</v>
      </c>
      <c r="AD10" s="1634"/>
      <c r="AE10" s="1075">
        <v>200</v>
      </c>
      <c r="AF10" s="1075">
        <v>0</v>
      </c>
      <c r="AG10" s="1741">
        <f t="shared" ref="AG10:AG33" si="10">J10</f>
        <v>0</v>
      </c>
      <c r="AH10" s="1741">
        <f t="shared" ref="AH10:AH33" si="11">K10</f>
        <v>140</v>
      </c>
      <c r="AI10" s="1741">
        <v>180</v>
      </c>
      <c r="AJ10" s="1075">
        <v>0</v>
      </c>
      <c r="AK10" s="1075">
        <v>0</v>
      </c>
      <c r="AL10" s="1075">
        <v>0</v>
      </c>
      <c r="AM10" s="1838">
        <f t="shared" si="2"/>
        <v>3520</v>
      </c>
      <c r="AN10" s="1839">
        <f t="shared" ref="AN10:AN33" si="12">H10+I10</f>
        <v>2</v>
      </c>
      <c r="AO10" s="1834">
        <f t="shared" si="4"/>
        <v>193.548387096774</v>
      </c>
      <c r="AP10" s="1834">
        <f t="shared" ref="AP10:AP33" si="13">G10*2</f>
        <v>0</v>
      </c>
      <c r="AQ10" s="1834">
        <v>0</v>
      </c>
      <c r="AR10" s="1845">
        <v>0</v>
      </c>
      <c r="AS10" s="1832">
        <v>0</v>
      </c>
      <c r="AT10" s="1842">
        <f t="shared" ref="AT10:AT33" si="14">SUM(AO10:AS10)</f>
        <v>193.548387096774</v>
      </c>
      <c r="AU10" s="1832">
        <f t="shared" si="8"/>
        <v>3326.45161290323</v>
      </c>
      <c r="AV10" s="1843"/>
      <c r="AW10" s="1849" t="s">
        <v>418</v>
      </c>
      <c r="AX10" s="1848" t="s">
        <v>417</v>
      </c>
    </row>
    <row r="11" ht="36" customHeight="1" spans="1:50">
      <c r="A11" s="1766">
        <f t="shared" si="7"/>
        <v>8</v>
      </c>
      <c r="B11" s="1776" t="s">
        <v>419</v>
      </c>
      <c r="C11" s="784" t="s">
        <v>343</v>
      </c>
      <c r="D11" s="1778" t="s">
        <v>420</v>
      </c>
      <c r="E11" s="784" t="s">
        <v>53</v>
      </c>
      <c r="F11" s="1770" t="s">
        <v>390</v>
      </c>
      <c r="G11" s="784">
        <v>0</v>
      </c>
      <c r="H11" s="1768">
        <v>6</v>
      </c>
      <c r="I11" s="1768">
        <v>0</v>
      </c>
      <c r="J11" s="179">
        <v>0</v>
      </c>
      <c r="K11" s="195">
        <v>140</v>
      </c>
      <c r="L11" s="179">
        <v>2</v>
      </c>
      <c r="M11" s="179">
        <v>1</v>
      </c>
      <c r="N11" s="179">
        <v>0</v>
      </c>
      <c r="O11" s="179">
        <v>3</v>
      </c>
      <c r="P11" s="1793" t="s">
        <v>421</v>
      </c>
      <c r="Q11" s="1804">
        <v>10</v>
      </c>
      <c r="R11" s="1815">
        <v>13</v>
      </c>
      <c r="S11" s="1806">
        <f t="shared" si="9"/>
        <v>130</v>
      </c>
      <c r="T11" s="1818" t="s">
        <v>422</v>
      </c>
      <c r="U11" s="179">
        <v>200</v>
      </c>
      <c r="V11" s="1614">
        <v>4400</v>
      </c>
      <c r="W11" s="1370">
        <v>2000</v>
      </c>
      <c r="X11" s="1632">
        <v>700</v>
      </c>
      <c r="Y11" s="1632">
        <v>600</v>
      </c>
      <c r="Z11" s="1632">
        <v>300</v>
      </c>
      <c r="AA11" s="1632">
        <v>300</v>
      </c>
      <c r="AB11" s="1632">
        <v>200</v>
      </c>
      <c r="AC11" s="1788">
        <v>300</v>
      </c>
      <c r="AD11" s="1634"/>
      <c r="AE11" s="1075">
        <v>200</v>
      </c>
      <c r="AF11" s="1075">
        <v>0</v>
      </c>
      <c r="AG11" s="1741">
        <f t="shared" si="10"/>
        <v>0</v>
      </c>
      <c r="AH11" s="1741">
        <f t="shared" si="11"/>
        <v>140</v>
      </c>
      <c r="AI11" s="1741">
        <v>130</v>
      </c>
      <c r="AJ11" s="1075">
        <v>0</v>
      </c>
      <c r="AK11" s="1075">
        <v>0</v>
      </c>
      <c r="AL11" s="1075">
        <v>300</v>
      </c>
      <c r="AM11" s="1838">
        <f t="shared" si="2"/>
        <v>5170</v>
      </c>
      <c r="AN11" s="1839">
        <f t="shared" si="12"/>
        <v>6</v>
      </c>
      <c r="AO11" s="1834">
        <f t="shared" ref="AO10:AO26" si="15">V11/F11*AN11</f>
        <v>851.612903225806</v>
      </c>
      <c r="AP11" s="1834">
        <f t="shared" si="13"/>
        <v>0</v>
      </c>
      <c r="AQ11" s="1834">
        <v>0</v>
      </c>
      <c r="AR11" s="1845">
        <v>0</v>
      </c>
      <c r="AS11" s="1832">
        <v>0</v>
      </c>
      <c r="AT11" s="1842">
        <f t="shared" si="14"/>
        <v>851.612903225806</v>
      </c>
      <c r="AU11" s="1832">
        <f t="shared" si="8"/>
        <v>4318.38709677419</v>
      </c>
      <c r="AV11" s="1843"/>
      <c r="AW11" s="1849" t="s">
        <v>423</v>
      </c>
      <c r="AX11" s="1848" t="s">
        <v>422</v>
      </c>
    </row>
    <row r="12" ht="36" customHeight="1" spans="1:50">
      <c r="A12" s="1766">
        <f t="shared" si="7"/>
        <v>9</v>
      </c>
      <c r="B12" s="1776" t="s">
        <v>424</v>
      </c>
      <c r="C12" s="9" t="s">
        <v>425</v>
      </c>
      <c r="D12" s="1774" t="s">
        <v>426</v>
      </c>
      <c r="E12" s="1779" t="s">
        <v>53</v>
      </c>
      <c r="F12" s="1770" t="s">
        <v>390</v>
      </c>
      <c r="G12" s="9">
        <v>0</v>
      </c>
      <c r="H12" s="9">
        <v>0</v>
      </c>
      <c r="I12" s="9">
        <v>0</v>
      </c>
      <c r="J12" s="179">
        <v>30</v>
      </c>
      <c r="K12" s="9">
        <v>140</v>
      </c>
      <c r="L12" s="179">
        <v>6.5</v>
      </c>
      <c r="M12" s="189" t="s">
        <v>427</v>
      </c>
      <c r="N12" s="179">
        <v>0</v>
      </c>
      <c r="O12" s="179">
        <v>7</v>
      </c>
      <c r="P12" s="1793" t="s">
        <v>428</v>
      </c>
      <c r="Q12" s="1811">
        <v>10</v>
      </c>
      <c r="R12" s="1812">
        <v>14</v>
      </c>
      <c r="S12" s="1813">
        <f t="shared" si="9"/>
        <v>140</v>
      </c>
      <c r="T12" s="1814" t="s">
        <v>429</v>
      </c>
      <c r="U12" s="179">
        <v>200</v>
      </c>
      <c r="V12" s="1614">
        <v>2000</v>
      </c>
      <c r="W12" s="1370">
        <v>1200</v>
      </c>
      <c r="X12" s="1632">
        <v>200</v>
      </c>
      <c r="Y12" s="1632">
        <v>100</v>
      </c>
      <c r="Z12" s="1632">
        <v>150</v>
      </c>
      <c r="AA12" s="1632">
        <v>150</v>
      </c>
      <c r="AB12" s="1632">
        <v>50</v>
      </c>
      <c r="AC12" s="1632">
        <v>150</v>
      </c>
      <c r="AD12" s="1831">
        <v>300</v>
      </c>
      <c r="AE12" s="1075">
        <v>200</v>
      </c>
      <c r="AF12" s="1075">
        <v>0</v>
      </c>
      <c r="AG12" s="1741">
        <f t="shared" si="10"/>
        <v>30</v>
      </c>
      <c r="AH12" s="1741">
        <f t="shared" si="11"/>
        <v>140</v>
      </c>
      <c r="AI12" s="1741">
        <v>140</v>
      </c>
      <c r="AJ12" s="1075">
        <v>0</v>
      </c>
      <c r="AK12" s="1075">
        <v>0</v>
      </c>
      <c r="AL12" s="1075">
        <v>0</v>
      </c>
      <c r="AM12" s="1838">
        <f t="shared" si="2"/>
        <v>2810</v>
      </c>
      <c r="AN12" s="1839">
        <f t="shared" si="12"/>
        <v>0</v>
      </c>
      <c r="AO12" s="1834">
        <f t="shared" si="15"/>
        <v>0</v>
      </c>
      <c r="AP12" s="1834">
        <f t="shared" si="13"/>
        <v>0</v>
      </c>
      <c r="AQ12" s="1834">
        <v>0</v>
      </c>
      <c r="AR12" s="1844">
        <v>0</v>
      </c>
      <c r="AS12" s="1832">
        <v>0</v>
      </c>
      <c r="AT12" s="1842">
        <f t="shared" si="14"/>
        <v>0</v>
      </c>
      <c r="AU12" s="1832">
        <f t="shared" si="8"/>
        <v>2810</v>
      </c>
      <c r="AV12" s="1370"/>
      <c r="AW12" s="1849" t="s">
        <v>72</v>
      </c>
      <c r="AX12" s="1848" t="s">
        <v>429</v>
      </c>
    </row>
    <row r="13" ht="36" customHeight="1" spans="1:50">
      <c r="A13" s="1766">
        <f t="shared" si="7"/>
        <v>10</v>
      </c>
      <c r="B13" s="1780" t="s">
        <v>430</v>
      </c>
      <c r="C13" s="9" t="s">
        <v>363</v>
      </c>
      <c r="D13" s="179" t="s">
        <v>431</v>
      </c>
      <c r="E13" s="1768" t="s">
        <v>53</v>
      </c>
      <c r="F13" s="1770" t="s">
        <v>390</v>
      </c>
      <c r="G13" s="9">
        <v>0</v>
      </c>
      <c r="H13" s="9">
        <v>0</v>
      </c>
      <c r="I13" s="9">
        <v>0</v>
      </c>
      <c r="J13" s="179">
        <v>30</v>
      </c>
      <c r="K13" s="195">
        <v>120</v>
      </c>
      <c r="L13" s="179">
        <v>0</v>
      </c>
      <c r="M13" s="179">
        <v>0.5</v>
      </c>
      <c r="N13" s="193">
        <v>0.5</v>
      </c>
      <c r="O13" s="179">
        <v>0</v>
      </c>
      <c r="P13" s="1793" t="s">
        <v>432</v>
      </c>
      <c r="Q13" s="1811">
        <v>10</v>
      </c>
      <c r="R13" s="1812">
        <v>17</v>
      </c>
      <c r="S13" s="1813">
        <v>170</v>
      </c>
      <c r="T13" s="1814" t="s">
        <v>433</v>
      </c>
      <c r="U13" s="179">
        <v>200</v>
      </c>
      <c r="V13" s="1614">
        <v>2600</v>
      </c>
      <c r="W13" s="1370">
        <v>1500</v>
      </c>
      <c r="X13" s="1632">
        <v>300</v>
      </c>
      <c r="Y13" s="1632">
        <v>300</v>
      </c>
      <c r="Z13" s="1632">
        <v>0</v>
      </c>
      <c r="AA13" s="1632">
        <v>50</v>
      </c>
      <c r="AB13" s="1632">
        <v>50</v>
      </c>
      <c r="AC13" s="1632">
        <v>400</v>
      </c>
      <c r="AD13" s="1833"/>
      <c r="AE13" s="1075">
        <v>200</v>
      </c>
      <c r="AF13" s="1632">
        <v>0</v>
      </c>
      <c r="AG13" s="1741">
        <f t="shared" si="10"/>
        <v>30</v>
      </c>
      <c r="AH13" s="1741">
        <f t="shared" si="11"/>
        <v>120</v>
      </c>
      <c r="AI13" s="1741">
        <v>170</v>
      </c>
      <c r="AJ13" s="1075">
        <v>0</v>
      </c>
      <c r="AK13" s="1075">
        <v>0</v>
      </c>
      <c r="AL13" s="1075">
        <v>0</v>
      </c>
      <c r="AM13" s="1838">
        <f t="shared" ref="AM13:AM33" si="16">SUM(W13:AL13)</f>
        <v>3120</v>
      </c>
      <c r="AN13" s="1839">
        <f t="shared" si="12"/>
        <v>0</v>
      </c>
      <c r="AO13" s="1834">
        <f t="shared" si="15"/>
        <v>0</v>
      </c>
      <c r="AP13" s="1834">
        <f t="shared" si="13"/>
        <v>0</v>
      </c>
      <c r="AQ13" s="1834">
        <v>0</v>
      </c>
      <c r="AR13" s="1844">
        <v>0</v>
      </c>
      <c r="AS13" s="1832">
        <v>0</v>
      </c>
      <c r="AT13" s="1842">
        <f t="shared" si="14"/>
        <v>0</v>
      </c>
      <c r="AU13" s="1832">
        <f t="shared" si="8"/>
        <v>3120</v>
      </c>
      <c r="AV13" s="1370"/>
      <c r="AW13" s="1849" t="s">
        <v>72</v>
      </c>
      <c r="AX13" s="1848" t="s">
        <v>433</v>
      </c>
    </row>
    <row r="14" ht="48" customHeight="1" spans="1:50">
      <c r="A14" s="1766">
        <f t="shared" si="7"/>
        <v>11</v>
      </c>
      <c r="B14" s="1781" t="s">
        <v>434</v>
      </c>
      <c r="C14" s="1768" t="s">
        <v>343</v>
      </c>
      <c r="D14" s="179" t="s">
        <v>435</v>
      </c>
      <c r="E14" s="1768" t="s">
        <v>53</v>
      </c>
      <c r="F14" s="1770" t="s">
        <v>390</v>
      </c>
      <c r="G14" s="1768">
        <v>0</v>
      </c>
      <c r="H14" s="1768">
        <v>0</v>
      </c>
      <c r="I14" s="1768">
        <v>0</v>
      </c>
      <c r="J14" s="179">
        <v>30</v>
      </c>
      <c r="K14" s="195">
        <v>140</v>
      </c>
      <c r="L14" s="179">
        <v>0</v>
      </c>
      <c r="M14" s="179">
        <v>0</v>
      </c>
      <c r="N14" s="179">
        <v>0</v>
      </c>
      <c r="O14" s="179">
        <v>0</v>
      </c>
      <c r="P14" s="1793" t="s">
        <v>54</v>
      </c>
      <c r="Q14" s="1804">
        <v>10</v>
      </c>
      <c r="R14" s="1815">
        <v>50</v>
      </c>
      <c r="S14" s="1806">
        <f>Q14*R14</f>
        <v>500</v>
      </c>
      <c r="T14" s="1819" t="s">
        <v>436</v>
      </c>
      <c r="U14" s="179">
        <v>200</v>
      </c>
      <c r="V14" s="1614">
        <v>5200</v>
      </c>
      <c r="W14" s="1370">
        <v>2000</v>
      </c>
      <c r="X14" s="1632">
        <v>1400</v>
      </c>
      <c r="Y14" s="1632">
        <v>650</v>
      </c>
      <c r="Z14" s="1632">
        <v>200</v>
      </c>
      <c r="AA14" s="1632">
        <v>200</v>
      </c>
      <c r="AB14" s="1632">
        <v>200</v>
      </c>
      <c r="AC14" s="1788">
        <v>550</v>
      </c>
      <c r="AD14" s="1833"/>
      <c r="AE14" s="1075">
        <v>200</v>
      </c>
      <c r="AF14" s="1632">
        <v>0</v>
      </c>
      <c r="AG14" s="1741">
        <f t="shared" si="10"/>
        <v>30</v>
      </c>
      <c r="AH14" s="1741">
        <f t="shared" si="11"/>
        <v>140</v>
      </c>
      <c r="AI14" s="1741">
        <v>500</v>
      </c>
      <c r="AJ14" s="1075">
        <v>0</v>
      </c>
      <c r="AK14" s="1075">
        <v>0</v>
      </c>
      <c r="AL14" s="1075">
        <v>200</v>
      </c>
      <c r="AM14" s="1838">
        <f t="shared" si="16"/>
        <v>6270</v>
      </c>
      <c r="AN14" s="1839">
        <f t="shared" si="12"/>
        <v>0</v>
      </c>
      <c r="AO14" s="1834">
        <f t="shared" si="15"/>
        <v>0</v>
      </c>
      <c r="AP14" s="1834">
        <f t="shared" si="13"/>
        <v>0</v>
      </c>
      <c r="AQ14" s="1834">
        <v>0</v>
      </c>
      <c r="AR14" s="1844">
        <v>0</v>
      </c>
      <c r="AS14" s="1832">
        <v>0</v>
      </c>
      <c r="AT14" s="1842">
        <f t="shared" si="14"/>
        <v>0</v>
      </c>
      <c r="AU14" s="1832">
        <f t="shared" si="8"/>
        <v>6270</v>
      </c>
      <c r="AW14" s="1849" t="s">
        <v>72</v>
      </c>
      <c r="AX14" s="1848" t="s">
        <v>436</v>
      </c>
    </row>
    <row r="15" ht="37" customHeight="1" spans="1:50">
      <c r="A15" s="1766">
        <f t="shared" ref="A15:A24" si="17">ROW()-3</f>
        <v>12</v>
      </c>
      <c r="B15" s="1781" t="s">
        <v>437</v>
      </c>
      <c r="C15" s="9" t="s">
        <v>425</v>
      </c>
      <c r="D15" s="179" t="s">
        <v>438</v>
      </c>
      <c r="E15" s="1768" t="s">
        <v>53</v>
      </c>
      <c r="F15" s="1770" t="s">
        <v>390</v>
      </c>
      <c r="G15" s="9">
        <v>0</v>
      </c>
      <c r="H15" s="9">
        <v>0</v>
      </c>
      <c r="I15" s="9">
        <v>0</v>
      </c>
      <c r="J15" s="179">
        <v>30</v>
      </c>
      <c r="K15" s="195">
        <v>80</v>
      </c>
      <c r="L15" s="179">
        <v>6</v>
      </c>
      <c r="M15" s="189" t="s">
        <v>439</v>
      </c>
      <c r="N15" s="193">
        <v>6</v>
      </c>
      <c r="O15" s="179">
        <v>1</v>
      </c>
      <c r="P15" s="1793" t="s">
        <v>440</v>
      </c>
      <c r="Q15" s="1811">
        <v>10</v>
      </c>
      <c r="R15" s="1812">
        <v>12</v>
      </c>
      <c r="S15" s="1813">
        <f>Q15*R15</f>
        <v>120</v>
      </c>
      <c r="T15" s="1814" t="s">
        <v>441</v>
      </c>
      <c r="U15" s="179">
        <v>200</v>
      </c>
      <c r="V15" s="19">
        <v>2000</v>
      </c>
      <c r="W15" s="25">
        <v>1200</v>
      </c>
      <c r="X15" s="32">
        <v>200</v>
      </c>
      <c r="Y15" s="32">
        <v>100</v>
      </c>
      <c r="Z15" s="32">
        <v>150</v>
      </c>
      <c r="AA15" s="32">
        <v>150</v>
      </c>
      <c r="AB15" s="32">
        <v>50</v>
      </c>
      <c r="AC15" s="32">
        <v>150</v>
      </c>
      <c r="AD15" s="1634"/>
      <c r="AE15" s="1075">
        <v>200</v>
      </c>
      <c r="AF15" s="1632">
        <v>0</v>
      </c>
      <c r="AG15" s="1741">
        <f t="shared" si="10"/>
        <v>30</v>
      </c>
      <c r="AH15" s="1741">
        <f t="shared" si="11"/>
        <v>80</v>
      </c>
      <c r="AI15" s="1741">
        <v>120</v>
      </c>
      <c r="AJ15" s="1075">
        <v>0</v>
      </c>
      <c r="AK15" s="1075">
        <v>0</v>
      </c>
      <c r="AL15" s="1075">
        <v>0</v>
      </c>
      <c r="AM15" s="1838">
        <f t="shared" si="16"/>
        <v>2430</v>
      </c>
      <c r="AN15" s="1839">
        <f t="shared" si="12"/>
        <v>0</v>
      </c>
      <c r="AO15" s="1834">
        <f t="shared" si="15"/>
        <v>0</v>
      </c>
      <c r="AP15" s="1834">
        <f t="shared" si="13"/>
        <v>0</v>
      </c>
      <c r="AQ15" s="1834">
        <v>0</v>
      </c>
      <c r="AR15" s="1844">
        <v>0</v>
      </c>
      <c r="AS15" s="1832">
        <v>0</v>
      </c>
      <c r="AT15" s="1842">
        <f t="shared" si="14"/>
        <v>0</v>
      </c>
      <c r="AU15" s="1832">
        <f t="shared" si="8"/>
        <v>2430</v>
      </c>
      <c r="AV15" s="1370"/>
      <c r="AW15" s="1849" t="s">
        <v>72</v>
      </c>
      <c r="AX15" s="1848" t="s">
        <v>441</v>
      </c>
    </row>
    <row r="16" ht="36" customHeight="1" spans="1:50">
      <c r="A16" s="1766">
        <f t="shared" si="17"/>
        <v>13</v>
      </c>
      <c r="B16" s="1781" t="s">
        <v>442</v>
      </c>
      <c r="C16" s="1768" t="s">
        <v>443</v>
      </c>
      <c r="D16" s="179" t="s">
        <v>410</v>
      </c>
      <c r="E16" s="1768" t="s">
        <v>53</v>
      </c>
      <c r="F16" s="1770" t="s">
        <v>390</v>
      </c>
      <c r="G16" s="1768">
        <v>0</v>
      </c>
      <c r="H16" s="1768">
        <v>1</v>
      </c>
      <c r="I16" s="1768">
        <v>0</v>
      </c>
      <c r="J16" s="179">
        <v>0</v>
      </c>
      <c r="K16" s="195">
        <v>0</v>
      </c>
      <c r="L16" s="179">
        <v>0</v>
      </c>
      <c r="M16" s="179">
        <v>0</v>
      </c>
      <c r="N16" s="179">
        <v>0</v>
      </c>
      <c r="O16" s="179">
        <v>0</v>
      </c>
      <c r="P16" s="1793" t="s">
        <v>444</v>
      </c>
      <c r="Q16" s="1804">
        <v>0</v>
      </c>
      <c r="R16" s="1815">
        <v>0</v>
      </c>
      <c r="S16" s="1806">
        <v>0</v>
      </c>
      <c r="T16" s="1809"/>
      <c r="U16" s="179">
        <v>200</v>
      </c>
      <c r="V16" s="1614">
        <v>2600</v>
      </c>
      <c r="W16" s="1370">
        <v>1500</v>
      </c>
      <c r="X16" s="1632">
        <v>300</v>
      </c>
      <c r="Y16" s="1632">
        <v>300</v>
      </c>
      <c r="Z16" s="1632">
        <v>0</v>
      </c>
      <c r="AA16" s="1632">
        <v>50</v>
      </c>
      <c r="AB16" s="1632">
        <v>50</v>
      </c>
      <c r="AC16" s="1632">
        <v>400</v>
      </c>
      <c r="AD16" s="1833"/>
      <c r="AE16" s="1075">
        <v>200</v>
      </c>
      <c r="AF16" s="1834">
        <v>0</v>
      </c>
      <c r="AG16" s="1741">
        <f t="shared" si="10"/>
        <v>0</v>
      </c>
      <c r="AH16" s="1741">
        <f t="shared" si="11"/>
        <v>0</v>
      </c>
      <c r="AI16" s="1741">
        <v>0</v>
      </c>
      <c r="AJ16" s="1840">
        <v>0</v>
      </c>
      <c r="AK16" s="1075">
        <v>0</v>
      </c>
      <c r="AL16" s="1075">
        <v>0</v>
      </c>
      <c r="AM16" s="1838">
        <f t="shared" si="16"/>
        <v>2800</v>
      </c>
      <c r="AN16" s="1839">
        <f t="shared" si="12"/>
        <v>1</v>
      </c>
      <c r="AO16" s="1834">
        <f t="shared" si="15"/>
        <v>83.8709677419355</v>
      </c>
      <c r="AP16" s="1834">
        <f t="shared" si="13"/>
        <v>0</v>
      </c>
      <c r="AQ16" s="1834">
        <v>0</v>
      </c>
      <c r="AR16" s="1844">
        <v>0</v>
      </c>
      <c r="AS16" s="1832">
        <v>0</v>
      </c>
      <c r="AT16" s="1842">
        <f t="shared" si="14"/>
        <v>83.8709677419355</v>
      </c>
      <c r="AU16" s="1832">
        <f t="shared" si="8"/>
        <v>2716.12903225806</v>
      </c>
      <c r="AV16" s="1370"/>
      <c r="AW16" s="1849" t="s">
        <v>445</v>
      </c>
      <c r="AX16" s="1848"/>
    </row>
    <row r="17" ht="36" customHeight="1" spans="1:50">
      <c r="A17" s="1766">
        <f t="shared" si="17"/>
        <v>14</v>
      </c>
      <c r="B17" s="1781" t="s">
        <v>446</v>
      </c>
      <c r="C17" s="1768" t="s">
        <v>443</v>
      </c>
      <c r="D17" s="179" t="s">
        <v>410</v>
      </c>
      <c r="E17" s="1768" t="s">
        <v>53</v>
      </c>
      <c r="F17" s="1770" t="s">
        <v>390</v>
      </c>
      <c r="G17" s="1768">
        <v>0</v>
      </c>
      <c r="H17" s="1768">
        <v>0</v>
      </c>
      <c r="I17" s="1768">
        <v>0</v>
      </c>
      <c r="J17" s="179">
        <v>0</v>
      </c>
      <c r="K17" s="195">
        <v>0</v>
      </c>
      <c r="L17" s="179">
        <v>0</v>
      </c>
      <c r="M17" s="179">
        <v>0</v>
      </c>
      <c r="N17" s="179">
        <v>0</v>
      </c>
      <c r="O17" s="179">
        <v>0</v>
      </c>
      <c r="P17" s="1793" t="s">
        <v>54</v>
      </c>
      <c r="Q17" s="1804">
        <v>0</v>
      </c>
      <c r="R17" s="1815">
        <v>0</v>
      </c>
      <c r="S17" s="1806">
        <v>0</v>
      </c>
      <c r="T17" s="1809"/>
      <c r="U17" s="179">
        <v>200</v>
      </c>
      <c r="V17" s="1614">
        <v>2300</v>
      </c>
      <c r="W17" s="1370">
        <v>1400</v>
      </c>
      <c r="X17" s="1632">
        <v>300</v>
      </c>
      <c r="Y17" s="1632">
        <v>300</v>
      </c>
      <c r="Z17" s="1632">
        <v>50</v>
      </c>
      <c r="AA17" s="1632">
        <v>0</v>
      </c>
      <c r="AB17" s="1632">
        <v>50</v>
      </c>
      <c r="AC17" s="1632">
        <v>200</v>
      </c>
      <c r="AD17" s="1833"/>
      <c r="AE17" s="1075">
        <v>200</v>
      </c>
      <c r="AF17" s="1632">
        <v>0</v>
      </c>
      <c r="AG17" s="1741">
        <f t="shared" si="10"/>
        <v>0</v>
      </c>
      <c r="AH17" s="1741">
        <f t="shared" si="11"/>
        <v>0</v>
      </c>
      <c r="AI17" s="1741">
        <v>0</v>
      </c>
      <c r="AJ17" s="1075">
        <v>0</v>
      </c>
      <c r="AK17" s="1075">
        <v>0</v>
      </c>
      <c r="AL17" s="1075">
        <v>0</v>
      </c>
      <c r="AM17" s="1838">
        <f t="shared" si="16"/>
        <v>2500</v>
      </c>
      <c r="AN17" s="1839">
        <f t="shared" si="12"/>
        <v>0</v>
      </c>
      <c r="AO17" s="1834">
        <f t="shared" si="15"/>
        <v>0</v>
      </c>
      <c r="AP17" s="1834">
        <f t="shared" si="13"/>
        <v>0</v>
      </c>
      <c r="AQ17" s="1834">
        <v>0</v>
      </c>
      <c r="AR17" s="1844">
        <v>0</v>
      </c>
      <c r="AS17" s="1832">
        <v>0</v>
      </c>
      <c r="AT17" s="1842">
        <f t="shared" si="14"/>
        <v>0</v>
      </c>
      <c r="AU17" s="1832">
        <f t="shared" si="8"/>
        <v>2500</v>
      </c>
      <c r="AV17" s="1370"/>
      <c r="AW17" s="1849" t="s">
        <v>72</v>
      </c>
      <c r="AX17" s="1848"/>
    </row>
    <row r="18" ht="36" customHeight="1" spans="1:50">
      <c r="A18" s="1766">
        <f t="shared" si="17"/>
        <v>15</v>
      </c>
      <c r="B18" s="1781" t="s">
        <v>447</v>
      </c>
      <c r="C18" s="1768" t="s">
        <v>443</v>
      </c>
      <c r="D18" s="179" t="s">
        <v>410</v>
      </c>
      <c r="E18" s="1768" t="s">
        <v>53</v>
      </c>
      <c r="F18" s="1770" t="s">
        <v>390</v>
      </c>
      <c r="G18" s="1768">
        <v>0</v>
      </c>
      <c r="H18" s="1768">
        <v>1</v>
      </c>
      <c r="I18" s="1768">
        <v>0</v>
      </c>
      <c r="J18" s="179">
        <v>0</v>
      </c>
      <c r="K18" s="195">
        <v>0</v>
      </c>
      <c r="L18" s="179">
        <v>0</v>
      </c>
      <c r="M18" s="179">
        <v>0</v>
      </c>
      <c r="N18" s="179">
        <v>0</v>
      </c>
      <c r="O18" s="179">
        <v>0</v>
      </c>
      <c r="P18" s="1793" t="s">
        <v>448</v>
      </c>
      <c r="Q18" s="1804">
        <v>0</v>
      </c>
      <c r="R18" s="1815">
        <v>0</v>
      </c>
      <c r="S18" s="1806">
        <v>0</v>
      </c>
      <c r="T18" s="1809"/>
      <c r="U18" s="179">
        <v>200</v>
      </c>
      <c r="V18" s="1614">
        <v>2600</v>
      </c>
      <c r="W18" s="1370">
        <v>1500</v>
      </c>
      <c r="X18" s="1632">
        <v>300</v>
      </c>
      <c r="Y18" s="1632">
        <v>300</v>
      </c>
      <c r="Z18" s="1632">
        <v>0</v>
      </c>
      <c r="AA18" s="1632">
        <v>50</v>
      </c>
      <c r="AB18" s="1632">
        <v>50</v>
      </c>
      <c r="AC18" s="1632">
        <v>400</v>
      </c>
      <c r="AD18" s="1833"/>
      <c r="AE18" s="1075">
        <v>200</v>
      </c>
      <c r="AF18" s="1632">
        <v>0</v>
      </c>
      <c r="AG18" s="1741">
        <f t="shared" si="10"/>
        <v>0</v>
      </c>
      <c r="AH18" s="1741">
        <f t="shared" si="11"/>
        <v>0</v>
      </c>
      <c r="AI18" s="1741">
        <v>0</v>
      </c>
      <c r="AJ18" s="1075">
        <v>0</v>
      </c>
      <c r="AK18" s="1075">
        <v>0</v>
      </c>
      <c r="AL18" s="1075">
        <v>0</v>
      </c>
      <c r="AM18" s="1838">
        <f t="shared" si="16"/>
        <v>2800</v>
      </c>
      <c r="AN18" s="1839">
        <f t="shared" si="12"/>
        <v>1</v>
      </c>
      <c r="AO18" s="1834">
        <f t="shared" si="15"/>
        <v>83.8709677419355</v>
      </c>
      <c r="AP18" s="1834">
        <f t="shared" si="13"/>
        <v>0</v>
      </c>
      <c r="AQ18" s="1834">
        <v>0</v>
      </c>
      <c r="AR18" s="1844">
        <v>0</v>
      </c>
      <c r="AS18" s="1832">
        <v>0</v>
      </c>
      <c r="AT18" s="1842">
        <f t="shared" si="14"/>
        <v>83.8709677419355</v>
      </c>
      <c r="AU18" s="1832">
        <f t="shared" si="8"/>
        <v>2716.12903225806</v>
      </c>
      <c r="AV18" s="1370"/>
      <c r="AW18" s="1849" t="s">
        <v>449</v>
      </c>
      <c r="AX18" s="1848"/>
    </row>
    <row r="19" ht="36" customHeight="1" spans="1:50">
      <c r="A19" s="1766">
        <f t="shared" si="17"/>
        <v>16</v>
      </c>
      <c r="B19" s="1781" t="s">
        <v>450</v>
      </c>
      <c r="C19" s="1768" t="s">
        <v>443</v>
      </c>
      <c r="D19" s="179" t="s">
        <v>451</v>
      </c>
      <c r="E19" s="1768" t="s">
        <v>53</v>
      </c>
      <c r="F19" s="1770" t="s">
        <v>390</v>
      </c>
      <c r="G19" s="1768">
        <v>0</v>
      </c>
      <c r="H19" s="1768">
        <v>0</v>
      </c>
      <c r="I19" s="1768">
        <v>0</v>
      </c>
      <c r="J19" s="179">
        <v>0</v>
      </c>
      <c r="K19" s="195">
        <v>0</v>
      </c>
      <c r="L19" s="179">
        <v>0</v>
      </c>
      <c r="M19" s="179">
        <v>0</v>
      </c>
      <c r="N19" s="179">
        <v>0</v>
      </c>
      <c r="O19" s="179">
        <v>0</v>
      </c>
      <c r="P19" s="1793" t="s">
        <v>54</v>
      </c>
      <c r="Q19" s="1804">
        <v>0</v>
      </c>
      <c r="R19" s="1815">
        <v>0</v>
      </c>
      <c r="S19" s="1806">
        <v>0</v>
      </c>
      <c r="T19" s="1819" t="s">
        <v>452</v>
      </c>
      <c r="U19" s="179">
        <v>200</v>
      </c>
      <c r="V19" s="1614">
        <v>3300</v>
      </c>
      <c r="W19" s="1370">
        <v>1600</v>
      </c>
      <c r="X19" s="1632">
        <v>700</v>
      </c>
      <c r="Y19" s="1632">
        <v>350</v>
      </c>
      <c r="Z19" s="1632">
        <v>100</v>
      </c>
      <c r="AA19" s="1632">
        <v>100</v>
      </c>
      <c r="AB19" s="1632">
        <v>100</v>
      </c>
      <c r="AC19" s="1632">
        <v>350</v>
      </c>
      <c r="AD19" s="1833"/>
      <c r="AE19" s="1075">
        <v>200</v>
      </c>
      <c r="AF19" s="1632">
        <v>0</v>
      </c>
      <c r="AG19" s="1741">
        <f t="shared" si="10"/>
        <v>0</v>
      </c>
      <c r="AH19" s="1741">
        <f t="shared" si="11"/>
        <v>0</v>
      </c>
      <c r="AI19" s="1741">
        <v>0</v>
      </c>
      <c r="AJ19" s="1075">
        <v>0</v>
      </c>
      <c r="AK19" s="1075">
        <v>0</v>
      </c>
      <c r="AL19" s="1075">
        <v>0</v>
      </c>
      <c r="AM19" s="1838">
        <f t="shared" si="16"/>
        <v>3500</v>
      </c>
      <c r="AN19" s="1839">
        <f t="shared" si="12"/>
        <v>0</v>
      </c>
      <c r="AO19" s="1834">
        <f t="shared" si="15"/>
        <v>0</v>
      </c>
      <c r="AP19" s="1834">
        <f t="shared" si="13"/>
        <v>0</v>
      </c>
      <c r="AQ19" s="1834">
        <v>0</v>
      </c>
      <c r="AR19" s="1844">
        <v>0</v>
      </c>
      <c r="AS19" s="1832">
        <v>0</v>
      </c>
      <c r="AT19" s="1842">
        <f t="shared" si="14"/>
        <v>0</v>
      </c>
      <c r="AU19" s="1832">
        <f t="shared" si="8"/>
        <v>3500</v>
      </c>
      <c r="AV19" s="1370"/>
      <c r="AW19" s="1849" t="s">
        <v>72</v>
      </c>
      <c r="AX19" s="1848" t="s">
        <v>452</v>
      </c>
    </row>
    <row r="20" ht="36" customHeight="1" spans="1:50">
      <c r="A20" s="1766">
        <f t="shared" si="17"/>
        <v>17</v>
      </c>
      <c r="B20" s="1781" t="s">
        <v>453</v>
      </c>
      <c r="C20" s="1768" t="s">
        <v>425</v>
      </c>
      <c r="D20" s="179" t="s">
        <v>451</v>
      </c>
      <c r="E20" s="1768" t="s">
        <v>53</v>
      </c>
      <c r="F20" s="1770" t="s">
        <v>390</v>
      </c>
      <c r="G20" s="1768">
        <v>0</v>
      </c>
      <c r="H20" s="1768">
        <v>0</v>
      </c>
      <c r="I20" s="1768">
        <v>0</v>
      </c>
      <c r="J20" s="179">
        <v>0</v>
      </c>
      <c r="K20" s="195">
        <v>0</v>
      </c>
      <c r="L20" s="179">
        <v>0</v>
      </c>
      <c r="M20" s="179">
        <v>0</v>
      </c>
      <c r="N20" s="179">
        <v>0</v>
      </c>
      <c r="O20" s="179">
        <v>0</v>
      </c>
      <c r="P20" s="1793" t="s">
        <v>54</v>
      </c>
      <c r="Q20" s="1804">
        <v>0</v>
      </c>
      <c r="R20" s="1815">
        <v>0</v>
      </c>
      <c r="S20" s="1806">
        <v>0</v>
      </c>
      <c r="T20" s="1819" t="s">
        <v>452</v>
      </c>
      <c r="U20" s="179">
        <v>200</v>
      </c>
      <c r="V20" s="1614">
        <v>3300</v>
      </c>
      <c r="W20" s="1370">
        <v>1600</v>
      </c>
      <c r="X20" s="1632">
        <v>700</v>
      </c>
      <c r="Y20" s="1632">
        <v>350</v>
      </c>
      <c r="Z20" s="1632">
        <v>100</v>
      </c>
      <c r="AA20" s="1632">
        <v>100</v>
      </c>
      <c r="AB20" s="1632">
        <v>100</v>
      </c>
      <c r="AC20" s="1632">
        <v>350</v>
      </c>
      <c r="AD20" s="1833"/>
      <c r="AE20" s="1075">
        <v>200</v>
      </c>
      <c r="AF20" s="1632">
        <v>0</v>
      </c>
      <c r="AG20" s="1741">
        <f t="shared" si="10"/>
        <v>0</v>
      </c>
      <c r="AH20" s="1741">
        <f t="shared" si="11"/>
        <v>0</v>
      </c>
      <c r="AI20" s="1741">
        <v>0</v>
      </c>
      <c r="AJ20" s="1075">
        <v>0</v>
      </c>
      <c r="AK20" s="1075">
        <v>0</v>
      </c>
      <c r="AL20" s="1075">
        <v>0</v>
      </c>
      <c r="AM20" s="1838">
        <f t="shared" si="16"/>
        <v>3500</v>
      </c>
      <c r="AN20" s="1839">
        <f t="shared" si="12"/>
        <v>0</v>
      </c>
      <c r="AO20" s="1834">
        <f t="shared" si="15"/>
        <v>0</v>
      </c>
      <c r="AP20" s="1834">
        <f t="shared" si="13"/>
        <v>0</v>
      </c>
      <c r="AQ20" s="1834">
        <v>0</v>
      </c>
      <c r="AR20" s="1844">
        <v>0</v>
      </c>
      <c r="AS20" s="1832">
        <v>0</v>
      </c>
      <c r="AT20" s="1842">
        <f t="shared" si="14"/>
        <v>0</v>
      </c>
      <c r="AU20" s="1832">
        <f t="shared" si="8"/>
        <v>3500</v>
      </c>
      <c r="AV20" s="1370"/>
      <c r="AW20" s="1849" t="s">
        <v>72</v>
      </c>
      <c r="AX20" s="1848" t="s">
        <v>452</v>
      </c>
    </row>
    <row r="21" ht="36" customHeight="1" spans="1:50">
      <c r="A21" s="1766">
        <f t="shared" si="17"/>
        <v>18</v>
      </c>
      <c r="B21" s="1262" t="s">
        <v>454</v>
      </c>
      <c r="C21" s="445" t="s">
        <v>409</v>
      </c>
      <c r="D21" s="445" t="s">
        <v>455</v>
      </c>
      <c r="E21" s="1768" t="s">
        <v>53</v>
      </c>
      <c r="F21" s="1770" t="s">
        <v>390</v>
      </c>
      <c r="G21" s="1768">
        <v>0</v>
      </c>
      <c r="H21" s="1768">
        <v>0</v>
      </c>
      <c r="I21" s="1768">
        <v>0</v>
      </c>
      <c r="J21" s="445">
        <v>0</v>
      </c>
      <c r="K21" s="445">
        <v>80</v>
      </c>
      <c r="L21" s="179">
        <v>0</v>
      </c>
      <c r="M21" s="179">
        <v>1</v>
      </c>
      <c r="N21" s="179">
        <v>0</v>
      </c>
      <c r="O21" s="179">
        <v>1</v>
      </c>
      <c r="P21" s="1793" t="s">
        <v>456</v>
      </c>
      <c r="Q21" s="445">
        <v>0</v>
      </c>
      <c r="R21" s="1815">
        <v>0</v>
      </c>
      <c r="S21" s="1806">
        <v>0</v>
      </c>
      <c r="T21" s="1820" t="s">
        <v>457</v>
      </c>
      <c r="U21" s="179">
        <v>200</v>
      </c>
      <c r="V21" s="1614">
        <v>4000</v>
      </c>
      <c r="W21" s="32">
        <v>2000</v>
      </c>
      <c r="X21" s="8">
        <v>500</v>
      </c>
      <c r="Y21" s="8">
        <v>300</v>
      </c>
      <c r="Z21" s="8">
        <v>300</v>
      </c>
      <c r="AA21" s="8">
        <v>300</v>
      </c>
      <c r="AB21" s="8">
        <v>200</v>
      </c>
      <c r="AC21" s="8">
        <v>400</v>
      </c>
      <c r="AD21" s="1370"/>
      <c r="AE21" s="1075">
        <v>200</v>
      </c>
      <c r="AF21" s="1632">
        <v>0</v>
      </c>
      <c r="AG21" s="1741">
        <f t="shared" si="10"/>
        <v>0</v>
      </c>
      <c r="AH21" s="1741">
        <f t="shared" si="11"/>
        <v>80</v>
      </c>
      <c r="AI21" s="1741">
        <v>0</v>
      </c>
      <c r="AJ21" s="1075">
        <v>0</v>
      </c>
      <c r="AK21" s="1075">
        <v>0</v>
      </c>
      <c r="AL21" s="1075">
        <v>300</v>
      </c>
      <c r="AM21" s="1838">
        <f t="shared" si="16"/>
        <v>4580</v>
      </c>
      <c r="AN21" s="1839">
        <f t="shared" si="12"/>
        <v>0</v>
      </c>
      <c r="AO21" s="1834">
        <f t="shared" si="15"/>
        <v>0</v>
      </c>
      <c r="AP21" s="1834">
        <f t="shared" si="13"/>
        <v>0</v>
      </c>
      <c r="AQ21" s="1834">
        <v>0</v>
      </c>
      <c r="AR21" s="1844">
        <v>0</v>
      </c>
      <c r="AS21" s="1832">
        <v>0</v>
      </c>
      <c r="AT21" s="1842">
        <f t="shared" si="14"/>
        <v>0</v>
      </c>
      <c r="AU21" s="1832">
        <f t="shared" si="8"/>
        <v>4580</v>
      </c>
      <c r="AV21" s="1370"/>
      <c r="AW21" s="1849" t="s">
        <v>458</v>
      </c>
      <c r="AX21" s="1848" t="s">
        <v>457</v>
      </c>
    </row>
    <row r="22" ht="38" customHeight="1" spans="1:50">
      <c r="A22" s="1766">
        <f t="shared" si="17"/>
        <v>19</v>
      </c>
      <c r="B22" s="1782" t="s">
        <v>459</v>
      </c>
      <c r="C22" s="445" t="s">
        <v>425</v>
      </c>
      <c r="D22" s="445" t="s">
        <v>460</v>
      </c>
      <c r="E22" s="1783" t="s">
        <v>53</v>
      </c>
      <c r="F22" s="1770" t="s">
        <v>390</v>
      </c>
      <c r="G22" s="9">
        <v>0</v>
      </c>
      <c r="H22" s="9">
        <v>0</v>
      </c>
      <c r="I22" s="9">
        <v>0</v>
      </c>
      <c r="J22" s="445">
        <v>30</v>
      </c>
      <c r="K22" s="445">
        <v>0</v>
      </c>
      <c r="L22" s="179">
        <v>4.5</v>
      </c>
      <c r="M22" s="189" t="s">
        <v>427</v>
      </c>
      <c r="N22" s="179">
        <v>0</v>
      </c>
      <c r="O22" s="179">
        <v>5</v>
      </c>
      <c r="P22" s="1793" t="s">
        <v>428</v>
      </c>
      <c r="Q22" s="1811">
        <v>10</v>
      </c>
      <c r="R22" s="1812">
        <v>15</v>
      </c>
      <c r="S22" s="1813">
        <f t="shared" ref="S22:S29" si="18">Q22*R22</f>
        <v>150</v>
      </c>
      <c r="T22" s="1821" t="s">
        <v>441</v>
      </c>
      <c r="U22" s="179">
        <v>200</v>
      </c>
      <c r="V22" s="19">
        <v>2000</v>
      </c>
      <c r="W22" s="25">
        <v>1200</v>
      </c>
      <c r="X22" s="32">
        <v>200</v>
      </c>
      <c r="Y22" s="32">
        <v>100</v>
      </c>
      <c r="Z22" s="32">
        <v>150</v>
      </c>
      <c r="AA22" s="32">
        <v>150</v>
      </c>
      <c r="AB22" s="32">
        <v>50</v>
      </c>
      <c r="AC22" s="32">
        <v>150</v>
      </c>
      <c r="AD22" s="1833"/>
      <c r="AE22" s="1075">
        <v>200</v>
      </c>
      <c r="AF22" s="1632">
        <v>0</v>
      </c>
      <c r="AG22" s="1741">
        <f t="shared" si="10"/>
        <v>30</v>
      </c>
      <c r="AH22" s="1741">
        <f t="shared" si="11"/>
        <v>0</v>
      </c>
      <c r="AI22" s="1741">
        <v>150</v>
      </c>
      <c r="AJ22" s="1075">
        <v>0</v>
      </c>
      <c r="AK22" s="1075">
        <v>0</v>
      </c>
      <c r="AL22" s="1075">
        <v>0</v>
      </c>
      <c r="AM22" s="1838">
        <f t="shared" si="16"/>
        <v>2380</v>
      </c>
      <c r="AN22" s="1839">
        <f t="shared" si="12"/>
        <v>0</v>
      </c>
      <c r="AO22" s="1834">
        <f t="shared" si="15"/>
        <v>0</v>
      </c>
      <c r="AP22" s="1834">
        <f t="shared" si="13"/>
        <v>0</v>
      </c>
      <c r="AQ22" s="1834">
        <v>0</v>
      </c>
      <c r="AR22" s="1844">
        <v>0</v>
      </c>
      <c r="AS22" s="1832">
        <v>0</v>
      </c>
      <c r="AT22" s="1842">
        <f t="shared" si="14"/>
        <v>0</v>
      </c>
      <c r="AU22" s="1832">
        <f t="shared" si="8"/>
        <v>2380</v>
      </c>
      <c r="AV22" s="1370"/>
      <c r="AW22" s="1849" t="s">
        <v>72</v>
      </c>
      <c r="AX22" s="1848" t="s">
        <v>441</v>
      </c>
    </row>
    <row r="23" ht="36" customHeight="1" spans="1:50">
      <c r="A23" s="1766">
        <f t="shared" si="17"/>
        <v>20</v>
      </c>
      <c r="B23" s="1782" t="s">
        <v>461</v>
      </c>
      <c r="C23" s="445" t="s">
        <v>462</v>
      </c>
      <c r="D23" s="445" t="s">
        <v>463</v>
      </c>
      <c r="E23" s="445" t="s">
        <v>53</v>
      </c>
      <c r="F23" s="1770" t="s">
        <v>390</v>
      </c>
      <c r="G23" s="9">
        <v>0</v>
      </c>
      <c r="H23" s="9">
        <v>1</v>
      </c>
      <c r="I23" s="9">
        <v>0</v>
      </c>
      <c r="J23" s="445">
        <v>0</v>
      </c>
      <c r="K23" s="9">
        <v>0</v>
      </c>
      <c r="L23" s="445">
        <v>0</v>
      </c>
      <c r="M23" s="189" t="s">
        <v>464</v>
      </c>
      <c r="N23" s="445">
        <v>0</v>
      </c>
      <c r="O23" s="445">
        <v>0</v>
      </c>
      <c r="P23" s="1793" t="s">
        <v>465</v>
      </c>
      <c r="Q23" s="1811">
        <v>10</v>
      </c>
      <c r="R23" s="1812">
        <v>7</v>
      </c>
      <c r="S23" s="1813">
        <v>70</v>
      </c>
      <c r="T23" s="1822"/>
      <c r="U23" s="179">
        <v>200</v>
      </c>
      <c r="V23" s="1614">
        <v>1800</v>
      </c>
      <c r="W23" s="1370">
        <v>1570</v>
      </c>
      <c r="X23" s="1632">
        <v>0</v>
      </c>
      <c r="Y23" s="1632">
        <v>0</v>
      </c>
      <c r="Z23" s="1632">
        <v>0</v>
      </c>
      <c r="AA23" s="1632">
        <v>0</v>
      </c>
      <c r="AB23" s="1632">
        <v>0</v>
      </c>
      <c r="AC23" s="1632">
        <v>230</v>
      </c>
      <c r="AD23" s="1833"/>
      <c r="AE23" s="1075">
        <v>200</v>
      </c>
      <c r="AF23" s="1632">
        <v>0</v>
      </c>
      <c r="AG23" s="1741">
        <f t="shared" si="10"/>
        <v>0</v>
      </c>
      <c r="AH23" s="1741">
        <f t="shared" si="11"/>
        <v>0</v>
      </c>
      <c r="AI23" s="1741">
        <v>70</v>
      </c>
      <c r="AJ23" s="1075">
        <v>0</v>
      </c>
      <c r="AK23" s="1075">
        <v>0</v>
      </c>
      <c r="AL23" s="1075">
        <v>0</v>
      </c>
      <c r="AM23" s="1838">
        <f t="shared" si="16"/>
        <v>2070</v>
      </c>
      <c r="AN23" s="1839">
        <f t="shared" si="12"/>
        <v>1</v>
      </c>
      <c r="AO23" s="1834">
        <f t="shared" si="15"/>
        <v>58.0645161290323</v>
      </c>
      <c r="AP23" s="1834">
        <f t="shared" si="13"/>
        <v>0</v>
      </c>
      <c r="AQ23" s="1834">
        <v>0</v>
      </c>
      <c r="AR23" s="1844">
        <v>0</v>
      </c>
      <c r="AS23" s="1832">
        <v>0</v>
      </c>
      <c r="AT23" s="1842">
        <f t="shared" si="14"/>
        <v>58.0645161290323</v>
      </c>
      <c r="AU23" s="1832">
        <f t="shared" si="8"/>
        <v>2011.93548387097</v>
      </c>
      <c r="AV23" s="1788"/>
      <c r="AW23" s="1849" t="s">
        <v>466</v>
      </c>
      <c r="AX23" s="1848"/>
    </row>
    <row r="24" ht="36" customHeight="1" spans="1:50">
      <c r="A24" s="1766">
        <f t="shared" si="17"/>
        <v>21</v>
      </c>
      <c r="B24" s="1784" t="s">
        <v>467</v>
      </c>
      <c r="C24" s="1773" t="s">
        <v>443</v>
      </c>
      <c r="D24" s="1772" t="s">
        <v>468</v>
      </c>
      <c r="E24" s="445" t="s">
        <v>53</v>
      </c>
      <c r="F24" s="1770" t="s">
        <v>390</v>
      </c>
      <c r="G24" s="1768">
        <v>0</v>
      </c>
      <c r="H24" s="1768">
        <v>0</v>
      </c>
      <c r="I24" s="1768">
        <v>0</v>
      </c>
      <c r="J24" s="445">
        <v>0</v>
      </c>
      <c r="K24" s="1768">
        <v>0</v>
      </c>
      <c r="L24" s="1773">
        <v>0</v>
      </c>
      <c r="M24" s="1773">
        <v>0</v>
      </c>
      <c r="N24" s="1773">
        <v>0</v>
      </c>
      <c r="O24" s="1773">
        <v>0</v>
      </c>
      <c r="P24" s="1793" t="s">
        <v>54</v>
      </c>
      <c r="Q24" s="1773">
        <v>0</v>
      </c>
      <c r="R24" s="1773">
        <v>0</v>
      </c>
      <c r="S24" s="1806">
        <v>0</v>
      </c>
      <c r="T24" s="1823"/>
      <c r="U24" s="179">
        <v>200</v>
      </c>
      <c r="V24" s="1614">
        <v>2300</v>
      </c>
      <c r="W24" s="1370">
        <v>1500</v>
      </c>
      <c r="X24" s="1632">
        <v>100</v>
      </c>
      <c r="Y24" s="1632">
        <v>0</v>
      </c>
      <c r="Z24" s="1632">
        <v>0</v>
      </c>
      <c r="AA24" s="1632">
        <v>200</v>
      </c>
      <c r="AB24" s="1632">
        <v>100</v>
      </c>
      <c r="AC24" s="1632">
        <v>400</v>
      </c>
      <c r="AD24" s="1833"/>
      <c r="AE24" s="1075">
        <v>200</v>
      </c>
      <c r="AF24" s="1632">
        <v>0</v>
      </c>
      <c r="AG24" s="1741">
        <f t="shared" si="10"/>
        <v>0</v>
      </c>
      <c r="AH24" s="1741">
        <f t="shared" si="11"/>
        <v>0</v>
      </c>
      <c r="AI24" s="1741">
        <v>0</v>
      </c>
      <c r="AJ24" s="1075">
        <v>0</v>
      </c>
      <c r="AK24" s="1075">
        <v>0</v>
      </c>
      <c r="AL24" s="1075">
        <v>0</v>
      </c>
      <c r="AM24" s="1838">
        <f t="shared" si="16"/>
        <v>2500</v>
      </c>
      <c r="AN24" s="1839">
        <f t="shared" si="12"/>
        <v>0</v>
      </c>
      <c r="AO24" s="1834">
        <f t="shared" si="15"/>
        <v>0</v>
      </c>
      <c r="AP24" s="1834">
        <f t="shared" si="13"/>
        <v>0</v>
      </c>
      <c r="AQ24" s="1834">
        <v>0</v>
      </c>
      <c r="AR24" s="1844">
        <v>0</v>
      </c>
      <c r="AS24" s="1832">
        <v>0</v>
      </c>
      <c r="AT24" s="1842">
        <f t="shared" si="14"/>
        <v>0</v>
      </c>
      <c r="AU24" s="1832">
        <f t="shared" si="8"/>
        <v>2500</v>
      </c>
      <c r="AV24" s="1788"/>
      <c r="AW24" s="1849" t="s">
        <v>72</v>
      </c>
      <c r="AX24" s="1848"/>
    </row>
    <row r="25" ht="36" customHeight="1" spans="1:50">
      <c r="A25" s="1766">
        <f t="shared" ref="A25:A32" si="19">ROW()-3</f>
        <v>22</v>
      </c>
      <c r="B25" s="1784" t="s">
        <v>469</v>
      </c>
      <c r="C25" s="1773" t="s">
        <v>443</v>
      </c>
      <c r="D25" s="445" t="s">
        <v>470</v>
      </c>
      <c r="E25" s="445" t="s">
        <v>53</v>
      </c>
      <c r="F25" s="1770" t="s">
        <v>390</v>
      </c>
      <c r="G25" s="1768">
        <v>0</v>
      </c>
      <c r="H25" s="1768">
        <v>0</v>
      </c>
      <c r="I25" s="1768">
        <v>2</v>
      </c>
      <c r="J25" s="445">
        <v>0</v>
      </c>
      <c r="K25" s="1768">
        <v>0</v>
      </c>
      <c r="L25" s="445">
        <v>0</v>
      </c>
      <c r="M25" s="445">
        <v>0</v>
      </c>
      <c r="N25" s="445">
        <v>0</v>
      </c>
      <c r="O25" s="445">
        <v>0</v>
      </c>
      <c r="P25" s="1793" t="s">
        <v>54</v>
      </c>
      <c r="Q25" s="1804">
        <v>0</v>
      </c>
      <c r="R25" s="1815">
        <v>0</v>
      </c>
      <c r="S25" s="1806">
        <v>0</v>
      </c>
      <c r="T25" s="1822"/>
      <c r="U25" s="179">
        <v>200</v>
      </c>
      <c r="V25" s="1614">
        <v>2600</v>
      </c>
      <c r="W25" s="1370">
        <v>1500</v>
      </c>
      <c r="X25" s="1632">
        <v>300</v>
      </c>
      <c r="Y25" s="1632">
        <v>300</v>
      </c>
      <c r="Z25" s="1632">
        <v>0</v>
      </c>
      <c r="AA25" s="1632">
        <v>50</v>
      </c>
      <c r="AB25" s="1632">
        <v>50</v>
      </c>
      <c r="AC25" s="1632">
        <v>400</v>
      </c>
      <c r="AD25" s="1833"/>
      <c r="AE25" s="1075">
        <v>200</v>
      </c>
      <c r="AF25" s="1632">
        <v>0</v>
      </c>
      <c r="AG25" s="1741">
        <f t="shared" si="10"/>
        <v>0</v>
      </c>
      <c r="AH25" s="1741">
        <f t="shared" si="11"/>
        <v>0</v>
      </c>
      <c r="AI25" s="1741">
        <v>0</v>
      </c>
      <c r="AJ25" s="1075">
        <v>0</v>
      </c>
      <c r="AK25" s="1075">
        <v>0</v>
      </c>
      <c r="AL25" s="1075">
        <v>0</v>
      </c>
      <c r="AM25" s="1838">
        <f t="shared" si="16"/>
        <v>2800</v>
      </c>
      <c r="AN25" s="1839">
        <f t="shared" si="12"/>
        <v>2</v>
      </c>
      <c r="AO25" s="1834">
        <f t="shared" si="15"/>
        <v>167.741935483871</v>
      </c>
      <c r="AP25" s="1834">
        <f t="shared" si="13"/>
        <v>0</v>
      </c>
      <c r="AQ25" s="1834">
        <v>0</v>
      </c>
      <c r="AR25" s="1844">
        <v>0</v>
      </c>
      <c r="AS25" s="1832">
        <v>0</v>
      </c>
      <c r="AT25" s="1842">
        <f t="shared" si="14"/>
        <v>167.741935483871</v>
      </c>
      <c r="AU25" s="1832">
        <f t="shared" si="8"/>
        <v>2632.25806451613</v>
      </c>
      <c r="AV25" s="1788"/>
      <c r="AW25" s="1851" t="s">
        <v>471</v>
      </c>
      <c r="AX25" s="1848"/>
    </row>
    <row r="26" ht="36" customHeight="1" spans="1:50">
      <c r="A26" s="1766">
        <f t="shared" si="19"/>
        <v>23</v>
      </c>
      <c r="B26" s="1784" t="s">
        <v>472</v>
      </c>
      <c r="C26" s="445" t="s">
        <v>363</v>
      </c>
      <c r="D26" s="445" t="s">
        <v>165</v>
      </c>
      <c r="E26" s="445" t="s">
        <v>53</v>
      </c>
      <c r="F26" s="1770" t="s">
        <v>390</v>
      </c>
      <c r="G26" s="9">
        <v>0</v>
      </c>
      <c r="H26" s="9">
        <v>0</v>
      </c>
      <c r="I26" s="9">
        <v>0</v>
      </c>
      <c r="J26" s="445">
        <v>30</v>
      </c>
      <c r="K26" s="9">
        <v>0</v>
      </c>
      <c r="L26" s="1773">
        <v>1</v>
      </c>
      <c r="M26" s="1773">
        <v>0</v>
      </c>
      <c r="N26" s="1773">
        <v>0</v>
      </c>
      <c r="O26" s="1773">
        <v>1</v>
      </c>
      <c r="P26" s="1793" t="s">
        <v>54</v>
      </c>
      <c r="Q26" s="1811">
        <v>10</v>
      </c>
      <c r="R26" s="1812">
        <v>17</v>
      </c>
      <c r="S26" s="1813">
        <f t="shared" si="18"/>
        <v>170</v>
      </c>
      <c r="T26" s="1822" t="s">
        <v>433</v>
      </c>
      <c r="U26" s="179">
        <v>200</v>
      </c>
      <c r="V26" s="1614">
        <v>2600</v>
      </c>
      <c r="W26" s="1370">
        <v>1500</v>
      </c>
      <c r="X26" s="1632">
        <v>300</v>
      </c>
      <c r="Y26" s="1632">
        <v>300</v>
      </c>
      <c r="Z26" s="1632">
        <v>0</v>
      </c>
      <c r="AA26" s="1632">
        <v>50</v>
      </c>
      <c r="AB26" s="1632">
        <v>50</v>
      </c>
      <c r="AC26" s="1632">
        <v>400</v>
      </c>
      <c r="AD26" s="1833"/>
      <c r="AE26" s="1075">
        <v>200</v>
      </c>
      <c r="AF26" s="1632">
        <v>0</v>
      </c>
      <c r="AG26" s="1741">
        <f t="shared" si="10"/>
        <v>30</v>
      </c>
      <c r="AH26" s="1741">
        <f t="shared" si="11"/>
        <v>0</v>
      </c>
      <c r="AI26" s="1741">
        <v>170</v>
      </c>
      <c r="AJ26" s="1075">
        <v>0</v>
      </c>
      <c r="AK26" s="1075">
        <v>0</v>
      </c>
      <c r="AL26" s="1075">
        <v>0</v>
      </c>
      <c r="AM26" s="1838">
        <f t="shared" si="16"/>
        <v>3000</v>
      </c>
      <c r="AN26" s="1839">
        <f t="shared" si="12"/>
        <v>0</v>
      </c>
      <c r="AO26" s="1834">
        <f t="shared" si="15"/>
        <v>0</v>
      </c>
      <c r="AP26" s="1834">
        <f t="shared" si="13"/>
        <v>0</v>
      </c>
      <c r="AQ26" s="1834">
        <v>0</v>
      </c>
      <c r="AR26" s="1844">
        <v>0</v>
      </c>
      <c r="AS26" s="1832">
        <v>0</v>
      </c>
      <c r="AT26" s="1842">
        <f t="shared" si="14"/>
        <v>0</v>
      </c>
      <c r="AU26" s="1832">
        <f t="shared" si="8"/>
        <v>3000</v>
      </c>
      <c r="AV26" s="1788"/>
      <c r="AW26" s="1849" t="s">
        <v>72</v>
      </c>
      <c r="AX26" s="1848" t="s">
        <v>433</v>
      </c>
    </row>
    <row r="27" ht="36" customHeight="1" spans="1:50">
      <c r="A27" s="1766">
        <f t="shared" si="19"/>
        <v>24</v>
      </c>
      <c r="B27" s="1784" t="s">
        <v>473</v>
      </c>
      <c r="C27" s="445" t="s">
        <v>474</v>
      </c>
      <c r="D27" s="445" t="s">
        <v>475</v>
      </c>
      <c r="E27" s="445" t="s">
        <v>53</v>
      </c>
      <c r="F27" s="1770" t="s">
        <v>390</v>
      </c>
      <c r="G27" s="9">
        <v>0</v>
      </c>
      <c r="H27" s="9">
        <v>0</v>
      </c>
      <c r="I27" s="9">
        <v>0</v>
      </c>
      <c r="J27" s="445">
        <v>30</v>
      </c>
      <c r="K27" s="9">
        <v>0</v>
      </c>
      <c r="L27" s="1773">
        <v>0.5</v>
      </c>
      <c r="M27" s="445">
        <v>0</v>
      </c>
      <c r="N27" s="1773">
        <v>0.5</v>
      </c>
      <c r="O27" s="1773">
        <v>0</v>
      </c>
      <c r="P27" s="1793" t="s">
        <v>476</v>
      </c>
      <c r="Q27" s="1811">
        <v>10</v>
      </c>
      <c r="R27" s="1812">
        <v>15</v>
      </c>
      <c r="S27" s="1813">
        <f t="shared" si="18"/>
        <v>150</v>
      </c>
      <c r="T27" s="1823"/>
      <c r="U27" s="179">
        <v>200</v>
      </c>
      <c r="V27" s="1614">
        <v>2200</v>
      </c>
      <c r="W27" s="501">
        <v>1700</v>
      </c>
      <c r="X27" s="1632">
        <v>100</v>
      </c>
      <c r="Y27" s="1632">
        <v>100</v>
      </c>
      <c r="Z27" s="1632">
        <v>100</v>
      </c>
      <c r="AA27" s="1632">
        <v>50</v>
      </c>
      <c r="AB27" s="1632">
        <v>50</v>
      </c>
      <c r="AC27" s="1788">
        <v>100</v>
      </c>
      <c r="AD27" s="1833"/>
      <c r="AE27" s="1075">
        <v>200</v>
      </c>
      <c r="AF27" s="1632">
        <v>0</v>
      </c>
      <c r="AG27" s="1741">
        <f t="shared" ref="AG27:AG33" si="20">J27</f>
        <v>30</v>
      </c>
      <c r="AH27" s="1741">
        <f t="shared" ref="AH27:AH33" si="21">K27</f>
        <v>0</v>
      </c>
      <c r="AI27" s="1741">
        <v>150</v>
      </c>
      <c r="AJ27" s="1075">
        <v>0</v>
      </c>
      <c r="AK27" s="1075">
        <v>0</v>
      </c>
      <c r="AL27" s="1075">
        <v>0</v>
      </c>
      <c r="AM27" s="1838">
        <f t="shared" si="16"/>
        <v>2580</v>
      </c>
      <c r="AN27" s="1839">
        <f t="shared" si="12"/>
        <v>0</v>
      </c>
      <c r="AO27" s="1834">
        <f>V27/30*AN27</f>
        <v>0</v>
      </c>
      <c r="AP27" s="1834">
        <f t="shared" si="13"/>
        <v>0</v>
      </c>
      <c r="AQ27" s="1834">
        <v>0</v>
      </c>
      <c r="AR27" s="1844">
        <v>0</v>
      </c>
      <c r="AS27" s="1832">
        <v>0</v>
      </c>
      <c r="AT27" s="1842">
        <f t="shared" si="14"/>
        <v>0</v>
      </c>
      <c r="AU27" s="1832">
        <f t="shared" si="8"/>
        <v>2580</v>
      </c>
      <c r="AV27" s="1788"/>
      <c r="AW27" s="1849" t="s">
        <v>72</v>
      </c>
      <c r="AX27" s="1848"/>
    </row>
    <row r="28" ht="36" customHeight="1" spans="1:50">
      <c r="A28" s="1766">
        <f t="shared" si="19"/>
        <v>25</v>
      </c>
      <c r="B28" s="1784" t="s">
        <v>477</v>
      </c>
      <c r="C28" s="445" t="s">
        <v>474</v>
      </c>
      <c r="D28" s="445" t="s">
        <v>478</v>
      </c>
      <c r="E28" s="445" t="s">
        <v>53</v>
      </c>
      <c r="F28" s="1770" t="s">
        <v>390</v>
      </c>
      <c r="G28" s="1768">
        <v>0</v>
      </c>
      <c r="H28" s="1768">
        <v>0</v>
      </c>
      <c r="I28" s="1768">
        <v>0</v>
      </c>
      <c r="J28" s="445">
        <v>0</v>
      </c>
      <c r="K28" s="1768">
        <v>0</v>
      </c>
      <c r="L28" s="1773">
        <v>2</v>
      </c>
      <c r="M28" s="1773">
        <v>0</v>
      </c>
      <c r="N28" s="1773">
        <v>0</v>
      </c>
      <c r="O28" s="1773">
        <v>2</v>
      </c>
      <c r="P28" s="1793" t="s">
        <v>54</v>
      </c>
      <c r="Q28" s="1804">
        <v>10</v>
      </c>
      <c r="R28" s="1815">
        <v>15</v>
      </c>
      <c r="S28" s="1806">
        <f t="shared" si="18"/>
        <v>150</v>
      </c>
      <c r="T28" s="1823"/>
      <c r="U28" s="179">
        <v>200</v>
      </c>
      <c r="V28" s="1614">
        <v>2200</v>
      </c>
      <c r="W28" s="501">
        <v>1700</v>
      </c>
      <c r="X28" s="1632">
        <v>100</v>
      </c>
      <c r="Y28" s="1632">
        <v>100</v>
      </c>
      <c r="Z28" s="1632">
        <v>100</v>
      </c>
      <c r="AA28" s="1632">
        <v>50</v>
      </c>
      <c r="AB28" s="1632">
        <v>50</v>
      </c>
      <c r="AC28" s="1788">
        <v>100</v>
      </c>
      <c r="AD28" s="1833"/>
      <c r="AE28" s="1075">
        <v>200</v>
      </c>
      <c r="AF28" s="1632">
        <v>0</v>
      </c>
      <c r="AG28" s="1741">
        <f t="shared" si="20"/>
        <v>0</v>
      </c>
      <c r="AH28" s="1741">
        <f t="shared" si="21"/>
        <v>0</v>
      </c>
      <c r="AI28" s="1741">
        <v>150</v>
      </c>
      <c r="AJ28" s="1075">
        <v>0</v>
      </c>
      <c r="AK28" s="1075">
        <v>0</v>
      </c>
      <c r="AL28" s="1075">
        <v>0</v>
      </c>
      <c r="AM28" s="1838">
        <f t="shared" si="16"/>
        <v>2550</v>
      </c>
      <c r="AN28" s="1839">
        <f t="shared" si="12"/>
        <v>0</v>
      </c>
      <c r="AO28" s="1834">
        <f t="shared" ref="AO28:AO33" si="22">V28/30*AN28</f>
        <v>0</v>
      </c>
      <c r="AP28" s="1834">
        <f t="shared" ref="AP28:AP33" si="23">G28*2</f>
        <v>0</v>
      </c>
      <c r="AQ28" s="1834">
        <v>0</v>
      </c>
      <c r="AR28" s="1844">
        <v>0</v>
      </c>
      <c r="AS28" s="1832">
        <v>0</v>
      </c>
      <c r="AT28" s="1842">
        <f t="shared" si="14"/>
        <v>0</v>
      </c>
      <c r="AU28" s="1832">
        <f t="shared" si="8"/>
        <v>2550</v>
      </c>
      <c r="AV28" s="1788"/>
      <c r="AW28" s="1849" t="s">
        <v>72</v>
      </c>
      <c r="AX28" s="1848"/>
    </row>
    <row r="29" ht="36" customHeight="1" spans="1:50">
      <c r="A29" s="1766">
        <f t="shared" si="19"/>
        <v>26</v>
      </c>
      <c r="B29" s="1785" t="s">
        <v>479</v>
      </c>
      <c r="C29" s="1771" t="s">
        <v>363</v>
      </c>
      <c r="D29" s="1772" t="s">
        <v>480</v>
      </c>
      <c r="E29" s="445" t="s">
        <v>53</v>
      </c>
      <c r="F29" s="1770" t="s">
        <v>390</v>
      </c>
      <c r="G29" s="1773">
        <v>0</v>
      </c>
      <c r="H29" s="1773">
        <v>0</v>
      </c>
      <c r="I29" s="1773">
        <v>0</v>
      </c>
      <c r="J29" s="445">
        <v>30</v>
      </c>
      <c r="K29" s="1768">
        <v>0</v>
      </c>
      <c r="L29" s="1773">
        <v>0</v>
      </c>
      <c r="M29" s="1773">
        <v>0</v>
      </c>
      <c r="N29" s="1773">
        <v>0</v>
      </c>
      <c r="O29" s="1773">
        <v>0</v>
      </c>
      <c r="P29" s="1793" t="s">
        <v>54</v>
      </c>
      <c r="Q29" s="1773">
        <v>10</v>
      </c>
      <c r="R29" s="1773">
        <v>17</v>
      </c>
      <c r="S29" s="1806">
        <f t="shared" si="18"/>
        <v>170</v>
      </c>
      <c r="T29" s="1824" t="s">
        <v>433</v>
      </c>
      <c r="U29" s="179">
        <v>200</v>
      </c>
      <c r="V29" s="1614">
        <v>2600</v>
      </c>
      <c r="W29" s="1370">
        <v>1500</v>
      </c>
      <c r="X29" s="1632">
        <v>300</v>
      </c>
      <c r="Y29" s="1632">
        <v>300</v>
      </c>
      <c r="Z29" s="1632">
        <v>0</v>
      </c>
      <c r="AA29" s="1632">
        <v>50</v>
      </c>
      <c r="AB29" s="1632">
        <v>50</v>
      </c>
      <c r="AC29" s="1788">
        <v>400</v>
      </c>
      <c r="AD29" s="1833"/>
      <c r="AE29" s="1075">
        <v>200</v>
      </c>
      <c r="AF29" s="1632">
        <v>0</v>
      </c>
      <c r="AG29" s="1741">
        <f t="shared" si="20"/>
        <v>30</v>
      </c>
      <c r="AH29" s="1741">
        <f t="shared" si="21"/>
        <v>0</v>
      </c>
      <c r="AI29" s="1741">
        <v>170</v>
      </c>
      <c r="AJ29" s="1075">
        <v>0</v>
      </c>
      <c r="AK29" s="1075">
        <v>0</v>
      </c>
      <c r="AL29" s="1075">
        <v>0</v>
      </c>
      <c r="AM29" s="1838">
        <f t="shared" si="16"/>
        <v>3000</v>
      </c>
      <c r="AN29" s="1839">
        <f t="shared" si="12"/>
        <v>0</v>
      </c>
      <c r="AO29" s="1834">
        <f t="shared" si="22"/>
        <v>0</v>
      </c>
      <c r="AP29" s="1834">
        <f t="shared" si="23"/>
        <v>0</v>
      </c>
      <c r="AQ29" s="1834">
        <v>0</v>
      </c>
      <c r="AR29" s="1844">
        <v>0</v>
      </c>
      <c r="AS29" s="1832">
        <v>0</v>
      </c>
      <c r="AT29" s="1842">
        <f t="shared" si="14"/>
        <v>0</v>
      </c>
      <c r="AU29" s="1832">
        <f t="shared" si="8"/>
        <v>3000</v>
      </c>
      <c r="AV29" s="1788"/>
      <c r="AW29" s="1852" t="s">
        <v>72</v>
      </c>
      <c r="AX29" s="1848" t="s">
        <v>433</v>
      </c>
    </row>
    <row r="30" ht="36" customHeight="1" spans="1:50">
      <c r="A30" s="1766">
        <f t="shared" si="19"/>
        <v>27</v>
      </c>
      <c r="B30" s="1786" t="s">
        <v>481</v>
      </c>
      <c r="C30" s="1771" t="s">
        <v>443</v>
      </c>
      <c r="D30" s="1772" t="s">
        <v>482</v>
      </c>
      <c r="E30" s="1787" t="s">
        <v>202</v>
      </c>
      <c r="F30" s="1770" t="s">
        <v>390</v>
      </c>
      <c r="G30" s="1773">
        <v>0</v>
      </c>
      <c r="H30" s="1773">
        <v>0</v>
      </c>
      <c r="I30" s="1773">
        <v>0</v>
      </c>
      <c r="J30" s="445">
        <v>0</v>
      </c>
      <c r="K30" s="1768">
        <v>0</v>
      </c>
      <c r="L30" s="1773">
        <v>0</v>
      </c>
      <c r="M30" s="1773">
        <v>0</v>
      </c>
      <c r="N30" s="1773">
        <v>0</v>
      </c>
      <c r="O30" s="1773">
        <v>0</v>
      </c>
      <c r="P30" s="1796" t="s">
        <v>483</v>
      </c>
      <c r="Q30" s="1773">
        <v>0</v>
      </c>
      <c r="R30" s="1773">
        <v>0</v>
      </c>
      <c r="S30" s="1806">
        <v>0</v>
      </c>
      <c r="T30" s="1823"/>
      <c r="U30" s="179">
        <v>0</v>
      </c>
      <c r="V30" s="1614">
        <v>2300</v>
      </c>
      <c r="W30" s="1370">
        <v>1500</v>
      </c>
      <c r="X30" s="1632">
        <v>100</v>
      </c>
      <c r="Y30" s="1632">
        <v>0</v>
      </c>
      <c r="Z30" s="1632">
        <v>0</v>
      </c>
      <c r="AA30" s="1632">
        <v>200</v>
      </c>
      <c r="AB30" s="1632">
        <v>100</v>
      </c>
      <c r="AC30" s="1788">
        <v>400</v>
      </c>
      <c r="AD30" s="1833"/>
      <c r="AE30" s="1075"/>
      <c r="AF30" s="1632">
        <v>0</v>
      </c>
      <c r="AG30" s="1741">
        <f t="shared" si="20"/>
        <v>0</v>
      </c>
      <c r="AH30" s="1741">
        <f t="shared" si="21"/>
        <v>0</v>
      </c>
      <c r="AI30" s="1741">
        <v>0</v>
      </c>
      <c r="AJ30" s="1075">
        <v>0</v>
      </c>
      <c r="AK30" s="1075">
        <v>0</v>
      </c>
      <c r="AL30" s="1075">
        <v>0</v>
      </c>
      <c r="AM30" s="1838">
        <f t="shared" si="16"/>
        <v>2300</v>
      </c>
      <c r="AN30" s="1839">
        <f t="shared" si="12"/>
        <v>0</v>
      </c>
      <c r="AO30" s="1834">
        <f t="shared" si="22"/>
        <v>0</v>
      </c>
      <c r="AP30" s="1834">
        <f t="shared" si="23"/>
        <v>0</v>
      </c>
      <c r="AQ30" s="1834">
        <v>0</v>
      </c>
      <c r="AR30" s="1844">
        <v>0</v>
      </c>
      <c r="AS30" s="1832">
        <v>0</v>
      </c>
      <c r="AT30" s="1842">
        <f t="shared" si="14"/>
        <v>0</v>
      </c>
      <c r="AU30" s="1832">
        <f t="shared" si="8"/>
        <v>2300</v>
      </c>
      <c r="AV30" s="1788"/>
      <c r="AW30" s="1852" t="s">
        <v>72</v>
      </c>
      <c r="AX30" s="1848"/>
    </row>
    <row r="31" ht="36" customHeight="1" spans="1:50">
      <c r="A31" s="1766">
        <f t="shared" si="19"/>
        <v>28</v>
      </c>
      <c r="B31" s="1785" t="s">
        <v>484</v>
      </c>
      <c r="C31" s="1771" t="s">
        <v>363</v>
      </c>
      <c r="D31" s="1772" t="s">
        <v>485</v>
      </c>
      <c r="E31" s="445" t="s">
        <v>53</v>
      </c>
      <c r="F31" s="1770" t="s">
        <v>390</v>
      </c>
      <c r="G31" s="1773">
        <v>0</v>
      </c>
      <c r="H31" s="1773">
        <v>0</v>
      </c>
      <c r="I31" s="1773">
        <v>0</v>
      </c>
      <c r="J31" s="445">
        <v>30</v>
      </c>
      <c r="K31" s="1768">
        <v>0</v>
      </c>
      <c r="L31" s="1773">
        <v>0</v>
      </c>
      <c r="M31" s="1773">
        <v>0</v>
      </c>
      <c r="N31" s="1773">
        <v>0</v>
      </c>
      <c r="O31" s="1773">
        <v>0</v>
      </c>
      <c r="P31" s="1793" t="s">
        <v>54</v>
      </c>
      <c r="Q31" s="1773">
        <v>10</v>
      </c>
      <c r="R31" s="1773">
        <v>16</v>
      </c>
      <c r="S31" s="1806">
        <v>160</v>
      </c>
      <c r="T31" s="1810"/>
      <c r="U31" s="179">
        <v>200</v>
      </c>
      <c r="V31" s="1614">
        <v>2600</v>
      </c>
      <c r="W31" s="1370">
        <v>1500</v>
      </c>
      <c r="X31" s="1632">
        <v>300</v>
      </c>
      <c r="Y31" s="1632">
        <v>300</v>
      </c>
      <c r="Z31" s="1632">
        <v>0</v>
      </c>
      <c r="AA31" s="1632">
        <v>50</v>
      </c>
      <c r="AB31" s="1632">
        <v>50</v>
      </c>
      <c r="AC31" s="1788">
        <v>400</v>
      </c>
      <c r="AD31" s="1833"/>
      <c r="AE31" s="1075">
        <v>200</v>
      </c>
      <c r="AF31" s="1632">
        <v>0</v>
      </c>
      <c r="AG31" s="1741">
        <f t="shared" si="20"/>
        <v>30</v>
      </c>
      <c r="AH31" s="1741">
        <f t="shared" si="21"/>
        <v>0</v>
      </c>
      <c r="AI31" s="1741">
        <v>160</v>
      </c>
      <c r="AJ31" s="1075">
        <v>0</v>
      </c>
      <c r="AK31" s="1075">
        <v>0</v>
      </c>
      <c r="AL31" s="1075">
        <v>0</v>
      </c>
      <c r="AM31" s="1838">
        <f t="shared" si="16"/>
        <v>2990</v>
      </c>
      <c r="AN31" s="1839">
        <f t="shared" si="12"/>
        <v>0</v>
      </c>
      <c r="AO31" s="1834">
        <f t="shared" si="22"/>
        <v>0</v>
      </c>
      <c r="AP31" s="1834">
        <f t="shared" si="23"/>
        <v>0</v>
      </c>
      <c r="AQ31" s="1834">
        <v>0</v>
      </c>
      <c r="AR31" s="1844">
        <v>0</v>
      </c>
      <c r="AS31" s="1832">
        <v>0</v>
      </c>
      <c r="AT31" s="1842">
        <f t="shared" si="14"/>
        <v>0</v>
      </c>
      <c r="AU31" s="1832">
        <f t="shared" si="8"/>
        <v>2990</v>
      </c>
      <c r="AV31" s="1788"/>
      <c r="AW31" s="1852" t="s">
        <v>72</v>
      </c>
      <c r="AX31" s="1848"/>
    </row>
    <row r="32" ht="36" customHeight="1" spans="1:50">
      <c r="A32" s="1766">
        <f t="shared" si="19"/>
        <v>29</v>
      </c>
      <c r="B32" s="1785" t="s">
        <v>486</v>
      </c>
      <c r="C32" s="1771" t="s">
        <v>363</v>
      </c>
      <c r="D32" s="1772" t="s">
        <v>487</v>
      </c>
      <c r="E32" s="445" t="s">
        <v>53</v>
      </c>
      <c r="F32" s="1770" t="s">
        <v>390</v>
      </c>
      <c r="G32" s="1773">
        <v>0</v>
      </c>
      <c r="H32" s="1771">
        <v>0</v>
      </c>
      <c r="I32" s="1773">
        <v>0</v>
      </c>
      <c r="J32" s="1773">
        <v>30</v>
      </c>
      <c r="K32" s="1768">
        <v>0</v>
      </c>
      <c r="L32" s="1773">
        <v>0</v>
      </c>
      <c r="M32" s="1773">
        <v>0</v>
      </c>
      <c r="N32" s="1773">
        <v>0</v>
      </c>
      <c r="O32" s="1773">
        <v>0</v>
      </c>
      <c r="P32" s="1793" t="s">
        <v>54</v>
      </c>
      <c r="Q32" s="1773">
        <v>10</v>
      </c>
      <c r="R32" s="1773">
        <v>16</v>
      </c>
      <c r="S32" s="1806">
        <v>160</v>
      </c>
      <c r="T32" s="1810"/>
      <c r="U32" s="179">
        <v>200</v>
      </c>
      <c r="V32" s="1614">
        <v>2600</v>
      </c>
      <c r="W32" s="1370">
        <v>1500</v>
      </c>
      <c r="X32" s="1632">
        <v>300</v>
      </c>
      <c r="Y32" s="1632">
        <v>200</v>
      </c>
      <c r="Z32" s="1632">
        <v>200</v>
      </c>
      <c r="AA32" s="1632">
        <v>200</v>
      </c>
      <c r="AB32" s="1632">
        <v>100</v>
      </c>
      <c r="AC32" s="1788">
        <v>100</v>
      </c>
      <c r="AD32" s="1833"/>
      <c r="AE32" s="1075">
        <v>200</v>
      </c>
      <c r="AF32" s="1632">
        <v>0</v>
      </c>
      <c r="AG32" s="1741">
        <f t="shared" si="20"/>
        <v>30</v>
      </c>
      <c r="AH32" s="1741">
        <f t="shared" si="21"/>
        <v>0</v>
      </c>
      <c r="AI32" s="1741">
        <v>160</v>
      </c>
      <c r="AJ32" s="1075">
        <v>0</v>
      </c>
      <c r="AK32" s="1075">
        <v>0</v>
      </c>
      <c r="AL32" s="1075">
        <v>0</v>
      </c>
      <c r="AM32" s="1838">
        <f t="shared" si="16"/>
        <v>2990</v>
      </c>
      <c r="AN32" s="1839">
        <f t="shared" si="12"/>
        <v>0</v>
      </c>
      <c r="AO32" s="1834">
        <f t="shared" si="22"/>
        <v>0</v>
      </c>
      <c r="AP32" s="1834">
        <f t="shared" si="23"/>
        <v>0</v>
      </c>
      <c r="AQ32" s="1834">
        <v>0</v>
      </c>
      <c r="AR32" s="1844">
        <v>0</v>
      </c>
      <c r="AS32" s="1832">
        <v>0</v>
      </c>
      <c r="AT32" s="1842">
        <f t="shared" si="14"/>
        <v>0</v>
      </c>
      <c r="AU32" s="1832">
        <f t="shared" si="8"/>
        <v>2990</v>
      </c>
      <c r="AV32" s="1788"/>
      <c r="AW32" s="1852" t="s">
        <v>72</v>
      </c>
      <c r="AX32" s="1848"/>
    </row>
    <row r="33" ht="36" customHeight="1" spans="1:50">
      <c r="A33" s="1788"/>
      <c r="B33" s="1773" t="s">
        <v>488</v>
      </c>
      <c r="C33" s="1771" t="s">
        <v>343</v>
      </c>
      <c r="D33" s="1772" t="s">
        <v>489</v>
      </c>
      <c r="E33" s="1789" t="s">
        <v>228</v>
      </c>
      <c r="F33" s="1773">
        <v>3</v>
      </c>
      <c r="G33" s="1773">
        <v>0</v>
      </c>
      <c r="H33" s="1773">
        <v>0</v>
      </c>
      <c r="I33" s="1773">
        <v>0</v>
      </c>
      <c r="J33" s="445">
        <v>0</v>
      </c>
      <c r="K33" s="1768">
        <v>0</v>
      </c>
      <c r="L33" s="1773">
        <v>0</v>
      </c>
      <c r="M33" s="1773">
        <v>0</v>
      </c>
      <c r="N33" s="1773">
        <v>0</v>
      </c>
      <c r="O33" s="1773">
        <v>0</v>
      </c>
      <c r="P33" s="1797" t="s">
        <v>490</v>
      </c>
      <c r="Q33" s="1773">
        <v>0</v>
      </c>
      <c r="R33" s="1773">
        <v>0</v>
      </c>
      <c r="S33" s="1806">
        <v>0</v>
      </c>
      <c r="T33" s="1825"/>
      <c r="U33" s="179">
        <v>200</v>
      </c>
      <c r="V33" s="1826">
        <v>4500</v>
      </c>
      <c r="W33" s="1827">
        <f>(V33/31*3)</f>
        <v>435.483870967742</v>
      </c>
      <c r="X33" s="1827">
        <v>0</v>
      </c>
      <c r="Y33" s="1827">
        <v>0</v>
      </c>
      <c r="Z33" s="1827">
        <v>0</v>
      </c>
      <c r="AA33" s="1827">
        <v>0</v>
      </c>
      <c r="AB33" s="1827">
        <v>0</v>
      </c>
      <c r="AC33" s="1827">
        <v>0</v>
      </c>
      <c r="AD33" s="1706"/>
      <c r="AE33" s="1835">
        <v>200</v>
      </c>
      <c r="AF33" s="1827">
        <v>0</v>
      </c>
      <c r="AG33" s="1741">
        <f t="shared" si="20"/>
        <v>0</v>
      </c>
      <c r="AH33" s="1741">
        <f t="shared" si="21"/>
        <v>0</v>
      </c>
      <c r="AI33" s="1741">
        <v>0</v>
      </c>
      <c r="AJ33" s="1827">
        <v>0</v>
      </c>
      <c r="AK33" s="1827">
        <v>0</v>
      </c>
      <c r="AL33" s="1827">
        <v>0</v>
      </c>
      <c r="AM33" s="1838">
        <f t="shared" si="16"/>
        <v>635.483870967742</v>
      </c>
      <c r="AN33" s="1839">
        <f t="shared" si="12"/>
        <v>0</v>
      </c>
      <c r="AO33" s="1834">
        <f t="shared" si="22"/>
        <v>0</v>
      </c>
      <c r="AP33" s="1834">
        <f t="shared" si="23"/>
        <v>0</v>
      </c>
      <c r="AQ33" s="1827">
        <v>0</v>
      </c>
      <c r="AR33" s="1827">
        <v>0</v>
      </c>
      <c r="AS33" s="1827"/>
      <c r="AT33" s="1842">
        <f t="shared" si="14"/>
        <v>0</v>
      </c>
      <c r="AU33" s="1832">
        <f t="shared" si="8"/>
        <v>635.483870967742</v>
      </c>
      <c r="AV33" s="1827"/>
      <c r="AW33" s="1853" t="s">
        <v>72</v>
      </c>
      <c r="AX33" s="1848"/>
    </row>
    <row r="34" ht="36" customHeight="1" spans="1:49">
      <c r="A34" s="1788"/>
      <c r="B34" s="1790" t="s">
        <v>37</v>
      </c>
      <c r="C34" s="1771"/>
      <c r="D34" s="1772"/>
      <c r="E34" s="1791"/>
      <c r="F34" s="9"/>
      <c r="G34" s="1773"/>
      <c r="H34" s="1771"/>
      <c r="I34" s="1773"/>
      <c r="J34" s="1773"/>
      <c r="K34" s="9"/>
      <c r="L34" s="1773"/>
      <c r="M34" s="1771"/>
      <c r="N34" s="1773"/>
      <c r="O34" s="1773"/>
      <c r="P34" s="1797"/>
      <c r="Q34" s="1773"/>
      <c r="R34" s="1828"/>
      <c r="S34" s="1813"/>
      <c r="T34" s="1829"/>
      <c r="U34" s="1827"/>
      <c r="V34" s="1826">
        <f t="shared" ref="V34:AH34" si="24">SUM(V4:V33)</f>
        <v>89200</v>
      </c>
      <c r="W34" s="1826">
        <f t="shared" si="24"/>
        <v>46805.4838709677</v>
      </c>
      <c r="X34" s="1826">
        <f t="shared" si="24"/>
        <v>11900</v>
      </c>
      <c r="Y34" s="1826">
        <f t="shared" si="24"/>
        <v>7550</v>
      </c>
      <c r="Z34" s="1826">
        <f t="shared" si="24"/>
        <v>3650</v>
      </c>
      <c r="AA34" s="1826">
        <f t="shared" si="24"/>
        <v>3800</v>
      </c>
      <c r="AB34" s="1826">
        <f t="shared" si="24"/>
        <v>2700</v>
      </c>
      <c r="AC34" s="1826">
        <f t="shared" si="24"/>
        <v>8730</v>
      </c>
      <c r="AD34" s="1826">
        <f t="shared" si="24"/>
        <v>945</v>
      </c>
      <c r="AE34" s="1826">
        <f t="shared" si="24"/>
        <v>5800</v>
      </c>
      <c r="AF34" s="1826">
        <f t="shared" si="24"/>
        <v>22</v>
      </c>
      <c r="AG34" s="1826">
        <f t="shared" si="24"/>
        <v>330</v>
      </c>
      <c r="AH34" s="1826">
        <f t="shared" si="24"/>
        <v>980</v>
      </c>
      <c r="AI34" s="1826">
        <f t="shared" ref="AI34:AU34" si="25">SUM(AI4:AI33)</f>
        <v>5066</v>
      </c>
      <c r="AJ34" s="1826">
        <f t="shared" si="25"/>
        <v>700</v>
      </c>
      <c r="AK34" s="1826">
        <f t="shared" si="25"/>
        <v>300</v>
      </c>
      <c r="AL34" s="1826">
        <f t="shared" si="25"/>
        <v>1100</v>
      </c>
      <c r="AM34" s="1826">
        <f t="shared" si="25"/>
        <v>100378.483870968</v>
      </c>
      <c r="AN34" s="1826">
        <f t="shared" si="25"/>
        <v>13</v>
      </c>
      <c r="AO34" s="1826">
        <f t="shared" si="25"/>
        <v>1438.70967741935</v>
      </c>
      <c r="AP34" s="1826">
        <f t="shared" si="25"/>
        <v>0</v>
      </c>
      <c r="AQ34" s="1826">
        <f t="shared" si="25"/>
        <v>0</v>
      </c>
      <c r="AR34" s="1826">
        <f t="shared" si="25"/>
        <v>1000</v>
      </c>
      <c r="AS34" s="1826">
        <f t="shared" si="25"/>
        <v>2426.6</v>
      </c>
      <c r="AT34" s="1826">
        <f t="shared" si="25"/>
        <v>4865.30967741935</v>
      </c>
      <c r="AU34" s="1826">
        <f t="shared" si="25"/>
        <v>95513.1741935484</v>
      </c>
      <c r="AV34" s="1826" t="s">
        <v>491</v>
      </c>
      <c r="AW34" s="1854"/>
    </row>
  </sheetData>
  <mergeCells count="20">
    <mergeCell ref="H2:I2"/>
    <mergeCell ref="A2:A3"/>
    <mergeCell ref="B2:B3"/>
    <mergeCell ref="C2:C3"/>
    <mergeCell ref="D2:D3"/>
    <mergeCell ref="E2:E3"/>
    <mergeCell ref="F2:F3"/>
    <mergeCell ref="G2:G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V1:AW2"/>
  </mergeCells>
  <pageMargins left="0.251388888888889" right="0.251388888888889" top="0.826388888888889" bottom="0.708333333333333" header="0.298611111111111" footer="0.298611111111111"/>
  <pageSetup paperSize="9" scale="29" fitToHeight="0" orientation="landscape" horizontalDpi="600"/>
  <headerFooter>
    <oddFooter>&amp;L审批：&amp;C审核：&amp;R制表：陶刘燕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X67"/>
  <sheetViews>
    <sheetView zoomScale="70" zoomScaleNormal="70" workbookViewId="0">
      <pane xSplit="2" ySplit="2" topLeftCell="C3" activePane="bottomRight" state="frozen"/>
      <selection/>
      <selection pane="topRight"/>
      <selection pane="bottomLeft"/>
      <selection pane="bottomRight" activeCell="AJ3" sqref="AJ3:AJ4"/>
    </sheetView>
  </sheetViews>
  <sheetFormatPr defaultColWidth="9" defaultRowHeight="23" customHeight="1"/>
  <cols>
    <col min="1" max="1" width="9.66666666666667" style="1662" customWidth="1"/>
    <col min="2" max="2" width="9.40833333333333" style="1663" customWidth="1"/>
    <col min="3" max="5" width="11.7666666666667" style="1662" hidden="1" customWidth="1"/>
    <col min="6" max="6" width="7.49166666666667" style="1662" hidden="1" customWidth="1"/>
    <col min="7" max="7" width="7.2" style="1662" hidden="1" customWidth="1"/>
    <col min="8" max="14" width="5.88333333333333" style="1662" hidden="1" customWidth="1"/>
    <col min="15" max="15" width="8.23333333333333" style="1662" hidden="1" customWidth="1"/>
    <col min="16" max="16" width="22.4916666666667" style="1664" hidden="1" customWidth="1"/>
    <col min="17" max="18" width="9.525" style="1664" hidden="1" customWidth="1"/>
    <col min="19" max="19" width="9.525" style="1662" hidden="1" customWidth="1"/>
    <col min="20" max="20" width="30.7166666666667" style="1662" hidden="1" customWidth="1"/>
    <col min="21" max="21" width="15.9416666666667" style="1662" hidden="1" customWidth="1"/>
    <col min="22" max="22" width="15.9416666666667" style="1662" customWidth="1"/>
    <col min="23" max="23" width="9.99166666666667" style="1664" customWidth="1"/>
    <col min="24" max="24" width="9.275" style="1664" customWidth="1"/>
    <col min="25" max="26" width="7.025" style="1664" customWidth="1"/>
    <col min="27" max="27" width="10.5833333333333" style="1664" customWidth="1"/>
    <col min="28" max="28" width="7.025" style="1664" customWidth="1"/>
    <col min="29" max="29" width="8.2" style="1664" customWidth="1"/>
    <col min="30" max="30" width="7.025" style="1664" customWidth="1"/>
    <col min="31" max="31" width="10.975" style="1664" customWidth="1"/>
    <col min="32" max="33" width="6.55833333333333" style="1664" customWidth="1"/>
    <col min="34" max="34" width="7.65833333333333" style="1664" customWidth="1"/>
    <col min="35" max="37" width="6.55833333333333" style="1664" customWidth="1"/>
    <col min="38" max="38" width="9.03333333333333" style="1664" customWidth="1"/>
    <col min="39" max="39" width="9.525" style="1665" customWidth="1"/>
    <col min="40" max="41" width="7.5" style="1664" customWidth="1"/>
    <col min="42" max="42" width="7.18333333333333" style="1664" customWidth="1"/>
    <col min="43" max="43" width="6.71666666666667" style="1664" customWidth="1"/>
    <col min="44" max="44" width="8.13333333333333" style="1664" customWidth="1"/>
    <col min="45" max="45" width="8.28333333333333" style="1664" customWidth="1"/>
    <col min="46" max="46" width="9.01666666666667" style="1664" customWidth="1"/>
    <col min="47" max="47" width="12.0583333333333" style="1662" customWidth="1"/>
    <col min="48" max="48" width="32.35" style="1662" customWidth="1"/>
    <col min="49" max="16384" width="9" style="1666"/>
  </cols>
  <sheetData>
    <row r="1" ht="39" customHeight="1" spans="1:48">
      <c r="A1" s="1667"/>
      <c r="B1" s="1668"/>
      <c r="C1" s="1669"/>
      <c r="D1" s="1669"/>
      <c r="E1" s="1669"/>
      <c r="F1" s="1669"/>
      <c r="G1" s="1669"/>
      <c r="H1" s="1669"/>
      <c r="I1" s="1669"/>
      <c r="J1" s="1669"/>
      <c r="K1" s="1669"/>
      <c r="L1" s="1669"/>
      <c r="M1" s="1669"/>
      <c r="N1" s="1669"/>
      <c r="O1" s="1669"/>
      <c r="P1" s="1696"/>
      <c r="Q1" s="1696"/>
      <c r="R1" s="1696"/>
      <c r="S1" s="1698"/>
      <c r="T1" s="1699"/>
      <c r="U1" s="1699"/>
      <c r="V1" s="1700" t="s">
        <v>492</v>
      </c>
      <c r="W1" s="1701"/>
      <c r="X1" s="1701"/>
      <c r="Y1" s="1701"/>
      <c r="Z1" s="1701"/>
      <c r="AA1" s="1701"/>
      <c r="AB1" s="1701"/>
      <c r="AC1" s="1701"/>
      <c r="AD1" s="1701"/>
      <c r="AE1" s="1701"/>
      <c r="AF1" s="1701"/>
      <c r="AG1" s="1701"/>
      <c r="AH1" s="1701"/>
      <c r="AI1" s="1701"/>
      <c r="AJ1" s="1701"/>
      <c r="AK1" s="1701"/>
      <c r="AL1" s="1701"/>
      <c r="AM1" s="1738"/>
      <c r="AN1" s="1701"/>
      <c r="AO1" s="1701"/>
      <c r="AP1" s="1701"/>
      <c r="AQ1" s="1701"/>
      <c r="AR1" s="1701"/>
      <c r="AS1" s="1701"/>
      <c r="AT1" s="1701"/>
      <c r="AU1" s="1699"/>
      <c r="AV1" s="1742"/>
    </row>
    <row r="2" ht="44" customHeight="1" spans="1:49">
      <c r="A2" s="223" t="s">
        <v>0</v>
      </c>
      <c r="B2" s="223" t="s">
        <v>1</v>
      </c>
      <c r="C2" s="223" t="s">
        <v>272</v>
      </c>
      <c r="D2" s="223" t="s">
        <v>3</v>
      </c>
      <c r="E2" s="224" t="s">
        <v>273</v>
      </c>
      <c r="F2" s="225" t="s">
        <v>385</v>
      </c>
      <c r="G2" s="223" t="s">
        <v>6</v>
      </c>
      <c r="H2" s="223" t="s">
        <v>7</v>
      </c>
      <c r="I2" s="223"/>
      <c r="J2" s="223" t="s">
        <v>274</v>
      </c>
      <c r="K2" s="223" t="s">
        <v>278</v>
      </c>
      <c r="L2" s="223" t="s">
        <v>493</v>
      </c>
      <c r="M2" s="223" t="s">
        <v>494</v>
      </c>
      <c r="N2" s="223" t="s">
        <v>12</v>
      </c>
      <c r="O2" s="223" t="s">
        <v>13</v>
      </c>
      <c r="P2" s="223" t="s">
        <v>387</v>
      </c>
      <c r="Q2" s="226" t="s">
        <v>15</v>
      </c>
      <c r="R2" s="1702" t="s">
        <v>16</v>
      </c>
      <c r="S2" s="1703" t="s">
        <v>17</v>
      </c>
      <c r="T2" s="1702" t="s">
        <v>18</v>
      </c>
      <c r="U2" s="1704" t="s">
        <v>21</v>
      </c>
      <c r="V2" s="1705" t="s">
        <v>22</v>
      </c>
      <c r="W2" s="1706" t="s">
        <v>23</v>
      </c>
      <c r="X2" s="1706" t="s">
        <v>24</v>
      </c>
      <c r="Y2" s="1706" t="s">
        <v>25</v>
      </c>
      <c r="Z2" s="1706" t="s">
        <v>26</v>
      </c>
      <c r="AA2" s="1706" t="s">
        <v>27</v>
      </c>
      <c r="AB2" s="1706" t="s">
        <v>28</v>
      </c>
      <c r="AC2" s="1706" t="s">
        <v>29</v>
      </c>
      <c r="AD2" s="1736" t="s">
        <v>30</v>
      </c>
      <c r="AE2" s="1706" t="s">
        <v>21</v>
      </c>
      <c r="AF2" s="1706" t="s">
        <v>32</v>
      </c>
      <c r="AG2" s="1706" t="s">
        <v>278</v>
      </c>
      <c r="AH2" s="1706" t="s">
        <v>33</v>
      </c>
      <c r="AI2" s="1706" t="s">
        <v>34</v>
      </c>
      <c r="AJ2" s="1706" t="s">
        <v>35</v>
      </c>
      <c r="AK2" s="1706" t="s">
        <v>36</v>
      </c>
      <c r="AL2" s="1706" t="s">
        <v>37</v>
      </c>
      <c r="AM2" s="1739" t="s">
        <v>38</v>
      </c>
      <c r="AN2" s="1706" t="s">
        <v>39</v>
      </c>
      <c r="AO2" s="1706" t="s">
        <v>40</v>
      </c>
      <c r="AP2" s="1706" t="s">
        <v>495</v>
      </c>
      <c r="AQ2" s="1706" t="s">
        <v>44</v>
      </c>
      <c r="AR2" s="1706" t="s">
        <v>331</v>
      </c>
      <c r="AS2" s="1706" t="s">
        <v>46</v>
      </c>
      <c r="AT2" s="1706" t="s">
        <v>47</v>
      </c>
      <c r="AU2" s="1743" t="s">
        <v>48</v>
      </c>
      <c r="AV2" s="1744" t="s">
        <v>49</v>
      </c>
      <c r="AW2" s="1666" t="s">
        <v>21</v>
      </c>
    </row>
    <row r="3" ht="34" customHeight="1" spans="1:50">
      <c r="A3" s="1670">
        <f>ROW()-2</f>
        <v>1</v>
      </c>
      <c r="B3" s="1671" t="s">
        <v>496</v>
      </c>
      <c r="C3" s="372" t="s">
        <v>497</v>
      </c>
      <c r="D3" s="372" t="s">
        <v>498</v>
      </c>
      <c r="E3" s="1672" t="s">
        <v>53</v>
      </c>
      <c r="F3" s="351">
        <v>31</v>
      </c>
      <c r="G3" s="1673">
        <v>0</v>
      </c>
      <c r="H3" s="372">
        <v>0</v>
      </c>
      <c r="I3" s="372">
        <v>0</v>
      </c>
      <c r="J3" s="372">
        <v>0</v>
      </c>
      <c r="K3" s="372">
        <v>0</v>
      </c>
      <c r="L3" s="372">
        <v>4</v>
      </c>
      <c r="M3" s="372">
        <v>0</v>
      </c>
      <c r="N3" s="372">
        <v>1</v>
      </c>
      <c r="O3" s="372">
        <f t="shared" ref="O3:O14" si="0">L3+M3-N3</f>
        <v>3</v>
      </c>
      <c r="P3" s="472" t="s">
        <v>499</v>
      </c>
      <c r="Q3" s="372">
        <v>12</v>
      </c>
      <c r="R3" s="1707">
        <v>0</v>
      </c>
      <c r="S3" s="1672">
        <v>0</v>
      </c>
      <c r="T3" s="1672" t="s">
        <v>500</v>
      </c>
      <c r="U3" s="237">
        <v>200</v>
      </c>
      <c r="V3" s="1708">
        <v>5600</v>
      </c>
      <c r="W3" s="8">
        <v>3600</v>
      </c>
      <c r="X3" s="8">
        <v>600</v>
      </c>
      <c r="Y3" s="8">
        <v>300</v>
      </c>
      <c r="Z3" s="8">
        <v>300</v>
      </c>
      <c r="AA3" s="8">
        <v>300</v>
      </c>
      <c r="AB3" s="8">
        <v>200</v>
      </c>
      <c r="AC3" s="8">
        <v>300</v>
      </c>
      <c r="AD3" s="1710"/>
      <c r="AE3" s="1710">
        <v>200</v>
      </c>
      <c r="AF3" s="1710">
        <v>11</v>
      </c>
      <c r="AG3" s="1300">
        <f t="shared" ref="AG3:AG21" si="1">K3</f>
        <v>0</v>
      </c>
      <c r="AH3" s="1300">
        <f>360+1344</f>
        <v>1704</v>
      </c>
      <c r="AI3" s="1300">
        <v>500</v>
      </c>
      <c r="AJ3" s="1300">
        <v>0</v>
      </c>
      <c r="AK3" s="1300">
        <v>300</v>
      </c>
      <c r="AL3" s="1300">
        <f>SUM(W3:AK3)</f>
        <v>8315</v>
      </c>
      <c r="AM3" s="1740">
        <f>0/2+H3+I3</f>
        <v>0</v>
      </c>
      <c r="AN3" s="1300">
        <f>V3/F3*AM3</f>
        <v>0</v>
      </c>
      <c r="AO3" s="1300">
        <f>G3*2</f>
        <v>0</v>
      </c>
      <c r="AP3" s="1745">
        <v>257</v>
      </c>
      <c r="AQ3" s="1300">
        <v>0</v>
      </c>
      <c r="AR3" s="38">
        <v>544.52</v>
      </c>
      <c r="AS3" s="1300">
        <f t="shared" ref="AS3:AS21" si="2">SUM(AN3:AR3)</f>
        <v>801.52</v>
      </c>
      <c r="AT3" s="1300">
        <f>AL3-AS3</f>
        <v>7513.48</v>
      </c>
      <c r="AU3" s="1670"/>
      <c r="AV3" s="1672" t="s">
        <v>500</v>
      </c>
      <c r="AW3" s="237">
        <v>200</v>
      </c>
      <c r="AX3" s="1747" t="s">
        <v>499</v>
      </c>
    </row>
    <row r="4" ht="33" customHeight="1" spans="1:50">
      <c r="A4" s="1670">
        <f>ROW()-2</f>
        <v>2</v>
      </c>
      <c r="B4" s="1674" t="s">
        <v>501</v>
      </c>
      <c r="C4" s="372" t="s">
        <v>133</v>
      </c>
      <c r="D4" s="372" t="s">
        <v>502</v>
      </c>
      <c r="E4" s="1672" t="s">
        <v>53</v>
      </c>
      <c r="F4" s="351">
        <v>31</v>
      </c>
      <c r="G4" s="1673">
        <v>0</v>
      </c>
      <c r="H4" s="372">
        <v>9</v>
      </c>
      <c r="I4" s="372">
        <v>0</v>
      </c>
      <c r="J4" s="372">
        <v>0</v>
      </c>
      <c r="K4" s="372">
        <v>0</v>
      </c>
      <c r="L4" s="372">
        <v>1</v>
      </c>
      <c r="M4" s="372">
        <v>0</v>
      </c>
      <c r="N4" s="372">
        <v>1</v>
      </c>
      <c r="O4" s="372">
        <f t="shared" si="0"/>
        <v>0</v>
      </c>
      <c r="P4" s="472" t="s">
        <v>503</v>
      </c>
      <c r="Q4" s="1673">
        <v>4</v>
      </c>
      <c r="R4" s="1707">
        <v>0</v>
      </c>
      <c r="S4" s="1672">
        <v>0</v>
      </c>
      <c r="T4" s="1672" t="s">
        <v>504</v>
      </c>
      <c r="U4" s="237">
        <v>200</v>
      </c>
      <c r="V4" s="1709">
        <v>3200</v>
      </c>
      <c r="W4" s="1710">
        <v>2000</v>
      </c>
      <c r="X4" s="1711">
        <v>700</v>
      </c>
      <c r="Y4" s="1711">
        <v>100</v>
      </c>
      <c r="Z4" s="1711">
        <v>100</v>
      </c>
      <c r="AA4" s="1710">
        <v>100</v>
      </c>
      <c r="AB4" s="1711">
        <v>100</v>
      </c>
      <c r="AC4" s="1710">
        <v>100</v>
      </c>
      <c r="AD4" s="1711"/>
      <c r="AE4" s="1710">
        <v>200</v>
      </c>
      <c r="AF4" s="1711">
        <v>11</v>
      </c>
      <c r="AG4" s="1300">
        <f t="shared" si="1"/>
        <v>0</v>
      </c>
      <c r="AH4" s="1300">
        <v>356</v>
      </c>
      <c r="AI4" s="1300">
        <v>200</v>
      </c>
      <c r="AJ4" s="1300">
        <v>0</v>
      </c>
      <c r="AK4" s="1300">
        <v>0</v>
      </c>
      <c r="AL4" s="1300">
        <f>SUM(W4:AK4)</f>
        <v>3967</v>
      </c>
      <c r="AM4" s="1740">
        <f>0/2+H4+I4</f>
        <v>9</v>
      </c>
      <c r="AN4" s="1300">
        <f>V4/F4*AM4</f>
        <v>929.032258064516</v>
      </c>
      <c r="AO4" s="1300">
        <f>G4*2</f>
        <v>0</v>
      </c>
      <c r="AP4" s="1300">
        <v>0</v>
      </c>
      <c r="AQ4" s="1300">
        <v>0</v>
      </c>
      <c r="AR4" s="38">
        <v>444.52</v>
      </c>
      <c r="AS4" s="1300">
        <f t="shared" si="2"/>
        <v>1373.55225806452</v>
      </c>
      <c r="AT4" s="1300">
        <f t="shared" ref="AT4:AT35" si="3">AL4-AS4</f>
        <v>2593.44774193548</v>
      </c>
      <c r="AU4" s="1300"/>
      <c r="AV4" s="1672" t="s">
        <v>504</v>
      </c>
      <c r="AW4" s="237">
        <v>200</v>
      </c>
      <c r="AX4" s="1747" t="s">
        <v>503</v>
      </c>
    </row>
    <row r="5" ht="33" customHeight="1" spans="1:50">
      <c r="A5" s="1670">
        <f>ROW()-2</f>
        <v>3</v>
      </c>
      <c r="B5" s="1674" t="s">
        <v>505</v>
      </c>
      <c r="C5" s="372" t="s">
        <v>402</v>
      </c>
      <c r="D5" s="372" t="s">
        <v>250</v>
      </c>
      <c r="E5" s="1675" t="s">
        <v>228</v>
      </c>
      <c r="F5" s="351">
        <v>31</v>
      </c>
      <c r="G5" s="1673">
        <v>0</v>
      </c>
      <c r="H5" s="372">
        <v>4</v>
      </c>
      <c r="I5" s="372">
        <v>0</v>
      </c>
      <c r="J5" s="372">
        <v>0</v>
      </c>
      <c r="K5" s="372">
        <v>0</v>
      </c>
      <c r="L5" s="372">
        <v>1</v>
      </c>
      <c r="M5" s="372">
        <v>0</v>
      </c>
      <c r="N5" s="372">
        <v>1</v>
      </c>
      <c r="O5" s="372">
        <f t="shared" si="0"/>
        <v>0</v>
      </c>
      <c r="P5" s="472" t="s">
        <v>506</v>
      </c>
      <c r="Q5" s="1712"/>
      <c r="R5" s="1713">
        <v>0</v>
      </c>
      <c r="S5" s="1714">
        <v>0</v>
      </c>
      <c r="T5" s="1672"/>
      <c r="U5" s="237">
        <v>200</v>
      </c>
      <c r="V5" s="1709">
        <v>2800</v>
      </c>
      <c r="W5" s="1710">
        <v>1200</v>
      </c>
      <c r="X5" s="1711">
        <v>500</v>
      </c>
      <c r="Y5" s="1711">
        <v>300</v>
      </c>
      <c r="Z5" s="1711">
        <v>200</v>
      </c>
      <c r="AA5" s="1710">
        <v>200</v>
      </c>
      <c r="AB5" s="1711">
        <v>200</v>
      </c>
      <c r="AC5" s="1710">
        <v>200</v>
      </c>
      <c r="AD5" s="1711"/>
      <c r="AE5" s="1710">
        <v>200</v>
      </c>
      <c r="AF5" s="1711"/>
      <c r="AG5" s="1300">
        <f t="shared" si="1"/>
        <v>0</v>
      </c>
      <c r="AH5" s="1300">
        <v>0</v>
      </c>
      <c r="AI5" s="1300">
        <v>0</v>
      </c>
      <c r="AJ5" s="1300">
        <v>0</v>
      </c>
      <c r="AK5" s="1300">
        <v>0</v>
      </c>
      <c r="AL5" s="1300">
        <f>SUM(W5:AK5)</f>
        <v>3000</v>
      </c>
      <c r="AM5" s="1740">
        <f>0/2+H5+I5</f>
        <v>4</v>
      </c>
      <c r="AN5" s="1300">
        <f>V5/F5*AM5</f>
        <v>361.290322580645</v>
      </c>
      <c r="AO5" s="1300">
        <f>G5*2</f>
        <v>0</v>
      </c>
      <c r="AP5" s="1300">
        <v>0</v>
      </c>
      <c r="AQ5" s="1300">
        <v>0</v>
      </c>
      <c r="AR5" s="38">
        <v>0</v>
      </c>
      <c r="AS5" s="1300">
        <f t="shared" si="2"/>
        <v>361.290322580645</v>
      </c>
      <c r="AT5" s="1300">
        <f t="shared" si="3"/>
        <v>2638.70967741936</v>
      </c>
      <c r="AU5" s="1300"/>
      <c r="AV5" s="1672"/>
      <c r="AW5" s="237">
        <v>200</v>
      </c>
      <c r="AX5" s="1747" t="s">
        <v>506</v>
      </c>
    </row>
    <row r="6" ht="26" customHeight="1" spans="1:50">
      <c r="A6" s="1670">
        <f t="shared" ref="A6:A13" si="4">ROW()-2</f>
        <v>4</v>
      </c>
      <c r="B6" s="1676" t="s">
        <v>507</v>
      </c>
      <c r="C6" s="372" t="s">
        <v>409</v>
      </c>
      <c r="D6" s="372" t="s">
        <v>508</v>
      </c>
      <c r="E6" s="1672" t="s">
        <v>53</v>
      </c>
      <c r="F6" s="351">
        <v>31</v>
      </c>
      <c r="G6" s="1673">
        <v>0</v>
      </c>
      <c r="H6" s="372">
        <v>0</v>
      </c>
      <c r="I6" s="372">
        <v>0</v>
      </c>
      <c r="J6" s="372">
        <v>0</v>
      </c>
      <c r="K6" s="372">
        <v>30</v>
      </c>
      <c r="L6" s="372">
        <v>2</v>
      </c>
      <c r="M6" s="372">
        <v>0</v>
      </c>
      <c r="N6" s="372">
        <v>1</v>
      </c>
      <c r="O6" s="372">
        <f t="shared" si="0"/>
        <v>1</v>
      </c>
      <c r="P6" s="472" t="s">
        <v>499</v>
      </c>
      <c r="Q6" s="1316" t="s">
        <v>509</v>
      </c>
      <c r="R6" s="1713">
        <v>20</v>
      </c>
      <c r="S6" s="1714">
        <f t="shared" ref="S6:S55" si="5">R6*Q6</f>
        <v>200</v>
      </c>
      <c r="T6" s="1672"/>
      <c r="U6" s="237">
        <v>200</v>
      </c>
      <c r="V6" s="1709">
        <v>3600</v>
      </c>
      <c r="W6" s="1710">
        <v>2000</v>
      </c>
      <c r="X6" s="1710">
        <v>700</v>
      </c>
      <c r="Y6" s="1710">
        <v>300</v>
      </c>
      <c r="Z6" s="1710">
        <v>200</v>
      </c>
      <c r="AA6" s="1710">
        <v>200</v>
      </c>
      <c r="AB6" s="1710">
        <v>100</v>
      </c>
      <c r="AC6" s="1710">
        <v>100</v>
      </c>
      <c r="AD6" s="1710"/>
      <c r="AE6" s="1710">
        <v>200</v>
      </c>
      <c r="AF6" s="1710">
        <v>0</v>
      </c>
      <c r="AG6" s="1300">
        <f t="shared" si="1"/>
        <v>30</v>
      </c>
      <c r="AH6" s="1300">
        <v>200</v>
      </c>
      <c r="AI6" s="1741">
        <v>0</v>
      </c>
      <c r="AJ6" s="1075">
        <v>0</v>
      </c>
      <c r="AK6" s="1075">
        <v>0</v>
      </c>
      <c r="AL6" s="1300">
        <f>SUM(W6:AK6)</f>
        <v>4030</v>
      </c>
      <c r="AM6" s="1740">
        <f t="shared" ref="AM6:AM22" si="6">J6/2+H6+I6</f>
        <v>0</v>
      </c>
      <c r="AN6" s="1300">
        <f t="shared" ref="AN6:AN36" si="7">V6/F6*AM6</f>
        <v>0</v>
      </c>
      <c r="AO6" s="1300">
        <f t="shared" ref="AO6:AO36" si="8">G6*2</f>
        <v>0</v>
      </c>
      <c r="AP6" s="1300">
        <v>0</v>
      </c>
      <c r="AQ6" s="1300">
        <v>0</v>
      </c>
      <c r="AR6" s="1300">
        <v>0</v>
      </c>
      <c r="AS6" s="1300">
        <f t="shared" si="2"/>
        <v>0</v>
      </c>
      <c r="AT6" s="1300">
        <f t="shared" si="3"/>
        <v>4030</v>
      </c>
      <c r="AU6" s="1670"/>
      <c r="AV6" s="1672"/>
      <c r="AW6" s="237">
        <v>200</v>
      </c>
      <c r="AX6" s="1747" t="s">
        <v>499</v>
      </c>
    </row>
    <row r="7" ht="32" customHeight="1" spans="1:50">
      <c r="A7" s="1670">
        <f t="shared" si="4"/>
        <v>5</v>
      </c>
      <c r="B7" s="1676" t="s">
        <v>510</v>
      </c>
      <c r="C7" s="372" t="s">
        <v>474</v>
      </c>
      <c r="D7" s="372" t="s">
        <v>511</v>
      </c>
      <c r="E7" s="1672" t="s">
        <v>53</v>
      </c>
      <c r="F7" s="351">
        <v>31</v>
      </c>
      <c r="G7" s="1673">
        <v>0</v>
      </c>
      <c r="H7" s="372">
        <v>1</v>
      </c>
      <c r="I7" s="372">
        <v>0</v>
      </c>
      <c r="J7" s="372">
        <v>0</v>
      </c>
      <c r="K7" s="372">
        <v>0</v>
      </c>
      <c r="L7" s="372">
        <v>0</v>
      </c>
      <c r="M7" s="372">
        <v>0</v>
      </c>
      <c r="N7" s="372">
        <v>0</v>
      </c>
      <c r="O7" s="372">
        <f t="shared" si="0"/>
        <v>0</v>
      </c>
      <c r="P7" s="372" t="s">
        <v>512</v>
      </c>
      <c r="Q7" s="1316" t="s">
        <v>509</v>
      </c>
      <c r="R7" s="1713">
        <v>10</v>
      </c>
      <c r="S7" s="1714">
        <f t="shared" si="5"/>
        <v>100</v>
      </c>
      <c r="T7" s="1672" t="s">
        <v>513</v>
      </c>
      <c r="U7" s="237">
        <v>200</v>
      </c>
      <c r="V7" s="1709">
        <v>2600</v>
      </c>
      <c r="W7" s="1300">
        <v>1500</v>
      </c>
      <c r="X7" s="1300">
        <v>200</v>
      </c>
      <c r="Y7" s="1300">
        <v>200</v>
      </c>
      <c r="Z7" s="1300">
        <v>50</v>
      </c>
      <c r="AA7" s="1300">
        <v>100</v>
      </c>
      <c r="AB7" s="1300">
        <v>50</v>
      </c>
      <c r="AC7" s="1300">
        <v>500</v>
      </c>
      <c r="AD7" s="1737">
        <v>700</v>
      </c>
      <c r="AE7" s="1710">
        <v>200</v>
      </c>
      <c r="AF7" s="1300">
        <v>0</v>
      </c>
      <c r="AG7" s="1300">
        <f t="shared" si="1"/>
        <v>0</v>
      </c>
      <c r="AH7" s="1300">
        <v>100</v>
      </c>
      <c r="AI7" s="1300">
        <v>0</v>
      </c>
      <c r="AJ7" s="1300">
        <v>0</v>
      </c>
      <c r="AK7" s="1300">
        <v>0</v>
      </c>
      <c r="AL7" s="1300">
        <f t="shared" ref="AL7:AL25" si="9">SUM(W7:AK7)</f>
        <v>3600</v>
      </c>
      <c r="AM7" s="1740">
        <f t="shared" si="6"/>
        <v>1</v>
      </c>
      <c r="AN7" s="1300">
        <f t="shared" si="7"/>
        <v>83.8709677419355</v>
      </c>
      <c r="AO7" s="1300">
        <f t="shared" si="8"/>
        <v>0</v>
      </c>
      <c r="AP7" s="1300">
        <v>0</v>
      </c>
      <c r="AQ7" s="1300">
        <v>0</v>
      </c>
      <c r="AR7" s="1300">
        <v>0</v>
      </c>
      <c r="AS7" s="1300">
        <f t="shared" si="2"/>
        <v>83.8709677419355</v>
      </c>
      <c r="AT7" s="1300">
        <f t="shared" si="3"/>
        <v>3516.12903225806</v>
      </c>
      <c r="AU7" s="1670"/>
      <c r="AV7" s="1672" t="s">
        <v>513</v>
      </c>
      <c r="AW7" s="237">
        <v>200</v>
      </c>
      <c r="AX7" s="1747" t="s">
        <v>512</v>
      </c>
    </row>
    <row r="8" ht="27" customHeight="1" spans="1:50">
      <c r="A8" s="1670">
        <f t="shared" si="4"/>
        <v>6</v>
      </c>
      <c r="B8" s="1676" t="s">
        <v>514</v>
      </c>
      <c r="C8" s="372" t="s">
        <v>425</v>
      </c>
      <c r="D8" s="372" t="s">
        <v>515</v>
      </c>
      <c r="E8" s="997" t="s">
        <v>53</v>
      </c>
      <c r="F8" s="351">
        <v>31</v>
      </c>
      <c r="G8" s="1673">
        <v>0</v>
      </c>
      <c r="H8" s="515">
        <v>0</v>
      </c>
      <c r="I8" s="515">
        <v>0</v>
      </c>
      <c r="J8" s="372">
        <v>0</v>
      </c>
      <c r="K8" s="372">
        <v>30</v>
      </c>
      <c r="L8" s="372">
        <v>1</v>
      </c>
      <c r="M8" s="372">
        <v>0</v>
      </c>
      <c r="N8" s="372">
        <v>0</v>
      </c>
      <c r="O8" s="372">
        <f t="shared" si="0"/>
        <v>1</v>
      </c>
      <c r="P8" s="372" t="s">
        <v>516</v>
      </c>
      <c r="Q8" s="1316" t="s">
        <v>509</v>
      </c>
      <c r="R8" s="1713">
        <v>3</v>
      </c>
      <c r="S8" s="1715">
        <f t="shared" si="5"/>
        <v>30</v>
      </c>
      <c r="T8" s="997"/>
      <c r="U8" s="237">
        <v>200</v>
      </c>
      <c r="V8" s="1709">
        <v>2200</v>
      </c>
      <c r="W8" s="1300">
        <v>1500</v>
      </c>
      <c r="X8" s="1300">
        <v>100</v>
      </c>
      <c r="Y8" s="1300">
        <v>0</v>
      </c>
      <c r="Z8" s="1300">
        <v>0</v>
      </c>
      <c r="AA8" s="1300">
        <v>100</v>
      </c>
      <c r="AB8" s="1300">
        <v>0</v>
      </c>
      <c r="AC8" s="1300">
        <v>500</v>
      </c>
      <c r="AD8" s="1737">
        <v>100</v>
      </c>
      <c r="AE8" s="1710">
        <v>200</v>
      </c>
      <c r="AF8" s="1300">
        <v>0</v>
      </c>
      <c r="AG8" s="1300">
        <f t="shared" si="1"/>
        <v>30</v>
      </c>
      <c r="AH8" s="1300">
        <v>30</v>
      </c>
      <c r="AI8" s="1300">
        <v>0</v>
      </c>
      <c r="AJ8" s="1300">
        <v>0</v>
      </c>
      <c r="AK8" s="1300">
        <v>0</v>
      </c>
      <c r="AL8" s="1300">
        <f t="shared" si="9"/>
        <v>2560</v>
      </c>
      <c r="AM8" s="1740">
        <f t="shared" si="6"/>
        <v>0</v>
      </c>
      <c r="AN8" s="1300">
        <f t="shared" si="7"/>
        <v>0</v>
      </c>
      <c r="AO8" s="1300">
        <f t="shared" si="8"/>
        <v>0</v>
      </c>
      <c r="AP8" s="1300">
        <v>0</v>
      </c>
      <c r="AQ8" s="1300">
        <v>0</v>
      </c>
      <c r="AR8" s="1300">
        <v>0</v>
      </c>
      <c r="AS8" s="1300">
        <f t="shared" si="2"/>
        <v>0</v>
      </c>
      <c r="AT8" s="1300">
        <f t="shared" si="3"/>
        <v>2560</v>
      </c>
      <c r="AU8" s="1670"/>
      <c r="AV8" s="997"/>
      <c r="AW8" s="237">
        <v>200</v>
      </c>
      <c r="AX8" s="1747" t="s">
        <v>516</v>
      </c>
    </row>
    <row r="9" ht="41" customHeight="1" spans="1:50">
      <c r="A9" s="1670">
        <f t="shared" si="4"/>
        <v>7</v>
      </c>
      <c r="B9" s="1676" t="s">
        <v>517</v>
      </c>
      <c r="C9" s="372" t="s">
        <v>425</v>
      </c>
      <c r="D9" s="372" t="s">
        <v>518</v>
      </c>
      <c r="E9" s="1672" t="s">
        <v>53</v>
      </c>
      <c r="F9" s="351">
        <v>31</v>
      </c>
      <c r="G9" s="1673">
        <v>0</v>
      </c>
      <c r="H9" s="372">
        <v>0</v>
      </c>
      <c r="I9" s="372">
        <v>0</v>
      </c>
      <c r="J9" s="372">
        <v>0</v>
      </c>
      <c r="K9" s="372">
        <v>30</v>
      </c>
      <c r="L9" s="372">
        <v>1.5</v>
      </c>
      <c r="M9" s="372">
        <v>0</v>
      </c>
      <c r="N9" s="372">
        <v>1</v>
      </c>
      <c r="O9" s="372">
        <f t="shared" si="0"/>
        <v>0.5</v>
      </c>
      <c r="P9" s="472" t="s">
        <v>499</v>
      </c>
      <c r="Q9" s="1316" t="s">
        <v>509</v>
      </c>
      <c r="R9" s="1713">
        <v>6</v>
      </c>
      <c r="S9" s="1714">
        <f t="shared" si="5"/>
        <v>60</v>
      </c>
      <c r="T9" s="1672" t="s">
        <v>519</v>
      </c>
      <c r="U9" s="237">
        <v>200</v>
      </c>
      <c r="V9" s="1709">
        <v>2500</v>
      </c>
      <c r="W9" s="1300">
        <v>1600</v>
      </c>
      <c r="X9" s="1300">
        <v>100</v>
      </c>
      <c r="Y9" s="1300">
        <v>100</v>
      </c>
      <c r="Z9" s="1300">
        <v>100</v>
      </c>
      <c r="AA9" s="1300">
        <v>100</v>
      </c>
      <c r="AB9" s="1300">
        <v>100</v>
      </c>
      <c r="AC9" s="1300">
        <v>400</v>
      </c>
      <c r="AD9" s="1300">
        <v>100</v>
      </c>
      <c r="AE9" s="1710">
        <v>200</v>
      </c>
      <c r="AF9" s="1300">
        <v>0</v>
      </c>
      <c r="AG9" s="1300">
        <f t="shared" si="1"/>
        <v>30</v>
      </c>
      <c r="AH9" s="1300">
        <v>60</v>
      </c>
      <c r="AI9" s="1300">
        <v>0</v>
      </c>
      <c r="AJ9" s="1300">
        <v>0</v>
      </c>
      <c r="AK9" s="1300">
        <v>0</v>
      </c>
      <c r="AL9" s="1300">
        <f t="shared" si="9"/>
        <v>2890</v>
      </c>
      <c r="AM9" s="1740">
        <f t="shared" si="6"/>
        <v>0</v>
      </c>
      <c r="AN9" s="1300">
        <f t="shared" si="7"/>
        <v>0</v>
      </c>
      <c r="AO9" s="1300">
        <f t="shared" si="8"/>
        <v>0</v>
      </c>
      <c r="AP9" s="1300">
        <v>0</v>
      </c>
      <c r="AQ9" s="1300">
        <v>0</v>
      </c>
      <c r="AR9" s="1300">
        <v>0</v>
      </c>
      <c r="AS9" s="1300">
        <f t="shared" si="2"/>
        <v>0</v>
      </c>
      <c r="AT9" s="1300">
        <f t="shared" si="3"/>
        <v>2890</v>
      </c>
      <c r="AU9" s="1670"/>
      <c r="AV9" s="1672" t="s">
        <v>519</v>
      </c>
      <c r="AW9" s="237">
        <v>200</v>
      </c>
      <c r="AX9" s="1747" t="s">
        <v>499</v>
      </c>
    </row>
    <row r="10" ht="50" customHeight="1" spans="1:50">
      <c r="A10" s="1670">
        <f t="shared" si="4"/>
        <v>8</v>
      </c>
      <c r="B10" s="1676" t="s">
        <v>520</v>
      </c>
      <c r="C10" s="372" t="s">
        <v>425</v>
      </c>
      <c r="D10" s="372" t="s">
        <v>515</v>
      </c>
      <c r="E10" s="1672" t="s">
        <v>53</v>
      </c>
      <c r="F10" s="351">
        <v>31</v>
      </c>
      <c r="G10" s="1673">
        <v>0</v>
      </c>
      <c r="H10" s="372">
        <v>6.5</v>
      </c>
      <c r="I10" s="372">
        <v>0</v>
      </c>
      <c r="J10" s="515">
        <v>0</v>
      </c>
      <c r="K10" s="372">
        <v>0</v>
      </c>
      <c r="L10" s="515">
        <v>1.5</v>
      </c>
      <c r="M10" s="515">
        <v>0</v>
      </c>
      <c r="N10" s="515">
        <v>1.5</v>
      </c>
      <c r="O10" s="515">
        <f t="shared" si="0"/>
        <v>0</v>
      </c>
      <c r="P10" s="372" t="s">
        <v>521</v>
      </c>
      <c r="Q10" s="1316" t="s">
        <v>509</v>
      </c>
      <c r="R10" s="1713">
        <v>2</v>
      </c>
      <c r="S10" s="1714">
        <f t="shared" si="5"/>
        <v>20</v>
      </c>
      <c r="T10" s="1672"/>
      <c r="U10" s="237">
        <v>200</v>
      </c>
      <c r="V10" s="1709">
        <v>2300</v>
      </c>
      <c r="W10" s="1300">
        <v>1500</v>
      </c>
      <c r="X10" s="1300">
        <v>100</v>
      </c>
      <c r="Y10" s="1300">
        <v>50</v>
      </c>
      <c r="Z10" s="1300">
        <v>50</v>
      </c>
      <c r="AA10" s="1300">
        <v>100</v>
      </c>
      <c r="AB10" s="1300">
        <v>0</v>
      </c>
      <c r="AC10" s="1300">
        <v>500</v>
      </c>
      <c r="AD10" s="1300">
        <v>150</v>
      </c>
      <c r="AE10" s="1710">
        <v>200</v>
      </c>
      <c r="AF10" s="1300">
        <v>0</v>
      </c>
      <c r="AG10" s="1300">
        <f t="shared" si="1"/>
        <v>0</v>
      </c>
      <c r="AH10" s="1300">
        <v>20</v>
      </c>
      <c r="AI10" s="1300">
        <v>0</v>
      </c>
      <c r="AJ10" s="1300">
        <v>0</v>
      </c>
      <c r="AK10" s="1300">
        <v>0</v>
      </c>
      <c r="AL10" s="1300">
        <f t="shared" si="9"/>
        <v>2670</v>
      </c>
      <c r="AM10" s="1740">
        <f t="shared" si="6"/>
        <v>6.5</v>
      </c>
      <c r="AN10" s="1300">
        <f t="shared" si="7"/>
        <v>482.258064516129</v>
      </c>
      <c r="AO10" s="1300">
        <f t="shared" si="8"/>
        <v>0</v>
      </c>
      <c r="AP10" s="1300">
        <v>0</v>
      </c>
      <c r="AQ10" s="1300">
        <v>0</v>
      </c>
      <c r="AR10" s="1300">
        <v>0</v>
      </c>
      <c r="AS10" s="1300">
        <f t="shared" si="2"/>
        <v>482.258064516129</v>
      </c>
      <c r="AT10" s="1300">
        <f t="shared" si="3"/>
        <v>2187.74193548387</v>
      </c>
      <c r="AU10" s="1670"/>
      <c r="AV10" s="1672" t="s">
        <v>521</v>
      </c>
      <c r="AW10" s="237">
        <v>200</v>
      </c>
      <c r="AX10" s="1747" t="s">
        <v>521</v>
      </c>
    </row>
    <row r="11" ht="27" customHeight="1" spans="1:50">
      <c r="A11" s="1670">
        <f t="shared" si="4"/>
        <v>9</v>
      </c>
      <c r="B11" s="1676" t="s">
        <v>522</v>
      </c>
      <c r="C11" s="372" t="s">
        <v>425</v>
      </c>
      <c r="D11" s="372" t="s">
        <v>523</v>
      </c>
      <c r="E11" s="1672" t="s">
        <v>53</v>
      </c>
      <c r="F11" s="351">
        <v>31</v>
      </c>
      <c r="G11" s="1673">
        <v>0</v>
      </c>
      <c r="H11" s="372">
        <v>0</v>
      </c>
      <c r="I11" s="372">
        <v>0</v>
      </c>
      <c r="J11" s="372">
        <v>0</v>
      </c>
      <c r="K11" s="372">
        <v>30</v>
      </c>
      <c r="L11" s="372">
        <v>2</v>
      </c>
      <c r="M11" s="372">
        <v>0</v>
      </c>
      <c r="N11" s="372">
        <v>1</v>
      </c>
      <c r="O11" s="372">
        <f t="shared" si="0"/>
        <v>1</v>
      </c>
      <c r="P11" s="372" t="s">
        <v>499</v>
      </c>
      <c r="Q11" s="1316" t="s">
        <v>509</v>
      </c>
      <c r="R11" s="1713">
        <v>7</v>
      </c>
      <c r="S11" s="1714">
        <f t="shared" si="5"/>
        <v>70</v>
      </c>
      <c r="T11" s="1672" t="s">
        <v>524</v>
      </c>
      <c r="U11" s="237">
        <v>200</v>
      </c>
      <c r="V11" s="1709">
        <v>2500</v>
      </c>
      <c r="W11" s="1300">
        <v>1600</v>
      </c>
      <c r="X11" s="1300">
        <v>100</v>
      </c>
      <c r="Y11" s="1300">
        <v>100</v>
      </c>
      <c r="Z11" s="1300">
        <v>100</v>
      </c>
      <c r="AA11" s="1300">
        <v>100</v>
      </c>
      <c r="AB11" s="1300">
        <v>100</v>
      </c>
      <c r="AC11" s="1300">
        <v>400</v>
      </c>
      <c r="AD11" s="1300">
        <v>100</v>
      </c>
      <c r="AE11" s="1710">
        <v>200</v>
      </c>
      <c r="AF11" s="1300">
        <v>0</v>
      </c>
      <c r="AG11" s="1300">
        <f t="shared" si="1"/>
        <v>30</v>
      </c>
      <c r="AH11" s="1300">
        <v>70</v>
      </c>
      <c r="AI11" s="1300">
        <v>0</v>
      </c>
      <c r="AJ11" s="1300">
        <v>0</v>
      </c>
      <c r="AK11" s="1300">
        <v>0</v>
      </c>
      <c r="AL11" s="1300">
        <f t="shared" si="9"/>
        <v>2900</v>
      </c>
      <c r="AM11" s="1740">
        <f t="shared" si="6"/>
        <v>0</v>
      </c>
      <c r="AN11" s="1300">
        <f t="shared" si="7"/>
        <v>0</v>
      </c>
      <c r="AO11" s="1300">
        <f t="shared" si="8"/>
        <v>0</v>
      </c>
      <c r="AP11" s="1300">
        <v>0</v>
      </c>
      <c r="AQ11" s="1300">
        <v>0</v>
      </c>
      <c r="AR11" s="1300">
        <v>0</v>
      </c>
      <c r="AS11" s="1300">
        <f t="shared" si="2"/>
        <v>0</v>
      </c>
      <c r="AT11" s="1300">
        <f t="shared" si="3"/>
        <v>2900</v>
      </c>
      <c r="AU11" s="1670"/>
      <c r="AV11" s="1672" t="s">
        <v>524</v>
      </c>
      <c r="AW11" s="237">
        <v>200</v>
      </c>
      <c r="AX11" s="1747" t="s">
        <v>499</v>
      </c>
    </row>
    <row r="12" ht="44" customHeight="1" spans="1:50">
      <c r="A12" s="1670">
        <f t="shared" si="4"/>
        <v>10</v>
      </c>
      <c r="B12" s="1676" t="s">
        <v>525</v>
      </c>
      <c r="C12" s="372" t="s">
        <v>425</v>
      </c>
      <c r="D12" s="372" t="s">
        <v>526</v>
      </c>
      <c r="E12" s="1672" t="s">
        <v>53</v>
      </c>
      <c r="F12" s="351">
        <v>31</v>
      </c>
      <c r="G12" s="1673">
        <v>0</v>
      </c>
      <c r="H12" s="372">
        <v>0</v>
      </c>
      <c r="I12" s="372">
        <v>0</v>
      </c>
      <c r="J12" s="372">
        <v>0</v>
      </c>
      <c r="K12" s="372">
        <v>30</v>
      </c>
      <c r="L12" s="372">
        <v>1.5</v>
      </c>
      <c r="M12" s="372">
        <v>0</v>
      </c>
      <c r="N12" s="372">
        <v>0</v>
      </c>
      <c r="O12" s="372">
        <f t="shared" si="0"/>
        <v>1.5</v>
      </c>
      <c r="P12" s="372" t="s">
        <v>54</v>
      </c>
      <c r="Q12" s="1316" t="s">
        <v>509</v>
      </c>
      <c r="R12" s="1713">
        <v>6</v>
      </c>
      <c r="S12" s="1714">
        <f t="shared" si="5"/>
        <v>60</v>
      </c>
      <c r="T12" s="1672" t="s">
        <v>527</v>
      </c>
      <c r="U12" s="237">
        <v>200</v>
      </c>
      <c r="V12" s="1709">
        <v>2500</v>
      </c>
      <c r="W12" s="1300">
        <v>1600</v>
      </c>
      <c r="X12" s="1300">
        <v>100</v>
      </c>
      <c r="Y12" s="1300">
        <v>100</v>
      </c>
      <c r="Z12" s="1300">
        <v>100</v>
      </c>
      <c r="AA12" s="1300">
        <v>100</v>
      </c>
      <c r="AB12" s="1300">
        <v>100</v>
      </c>
      <c r="AC12" s="1300">
        <v>400</v>
      </c>
      <c r="AD12" s="1300"/>
      <c r="AE12" s="1710">
        <v>200</v>
      </c>
      <c r="AF12" s="1300">
        <v>0</v>
      </c>
      <c r="AG12" s="1300">
        <f t="shared" si="1"/>
        <v>30</v>
      </c>
      <c r="AH12" s="1300">
        <v>60</v>
      </c>
      <c r="AI12" s="1300">
        <v>0</v>
      </c>
      <c r="AJ12" s="1300">
        <v>0</v>
      </c>
      <c r="AK12" s="1300">
        <v>0</v>
      </c>
      <c r="AL12" s="1300">
        <f t="shared" si="9"/>
        <v>2790</v>
      </c>
      <c r="AM12" s="1740">
        <f t="shared" si="6"/>
        <v>0</v>
      </c>
      <c r="AN12" s="1300">
        <f t="shared" si="7"/>
        <v>0</v>
      </c>
      <c r="AO12" s="1300">
        <f t="shared" si="8"/>
        <v>0</v>
      </c>
      <c r="AP12" s="1300">
        <v>0</v>
      </c>
      <c r="AQ12" s="1300">
        <v>0</v>
      </c>
      <c r="AR12" s="1300">
        <v>0</v>
      </c>
      <c r="AS12" s="1300">
        <f t="shared" si="2"/>
        <v>0</v>
      </c>
      <c r="AT12" s="1300">
        <f t="shared" si="3"/>
        <v>2790</v>
      </c>
      <c r="AU12" s="1670"/>
      <c r="AV12" s="1672" t="s">
        <v>527</v>
      </c>
      <c r="AW12" s="237">
        <v>200</v>
      </c>
      <c r="AX12" s="1747" t="s">
        <v>54</v>
      </c>
    </row>
    <row r="13" ht="22" customHeight="1" spans="1:50">
      <c r="A13" s="1670">
        <f t="shared" si="4"/>
        <v>11</v>
      </c>
      <c r="B13" s="1676" t="s">
        <v>528</v>
      </c>
      <c r="C13" s="372" t="s">
        <v>425</v>
      </c>
      <c r="D13" s="372" t="s">
        <v>529</v>
      </c>
      <c r="E13" s="1672" t="s">
        <v>53</v>
      </c>
      <c r="F13" s="351">
        <v>31</v>
      </c>
      <c r="G13" s="1673">
        <v>0</v>
      </c>
      <c r="H13" s="372">
        <v>0</v>
      </c>
      <c r="I13" s="372">
        <v>0</v>
      </c>
      <c r="J13" s="372">
        <v>0</v>
      </c>
      <c r="K13" s="372">
        <v>30</v>
      </c>
      <c r="L13" s="372">
        <v>1.5</v>
      </c>
      <c r="M13" s="372">
        <v>0</v>
      </c>
      <c r="N13" s="372">
        <v>1</v>
      </c>
      <c r="O13" s="372">
        <f t="shared" si="0"/>
        <v>0.5</v>
      </c>
      <c r="P13" s="372" t="s">
        <v>530</v>
      </c>
      <c r="Q13" s="1316" t="s">
        <v>509</v>
      </c>
      <c r="R13" s="1713">
        <v>9</v>
      </c>
      <c r="S13" s="1715">
        <f t="shared" si="5"/>
        <v>90</v>
      </c>
      <c r="T13" s="997"/>
      <c r="U13" s="237">
        <v>200</v>
      </c>
      <c r="V13" s="1709">
        <v>2200</v>
      </c>
      <c r="W13" s="1300">
        <v>1500</v>
      </c>
      <c r="X13" s="1300">
        <v>100</v>
      </c>
      <c r="Y13" s="1300">
        <v>0</v>
      </c>
      <c r="Z13" s="1300">
        <v>0</v>
      </c>
      <c r="AA13" s="1300">
        <v>100</v>
      </c>
      <c r="AB13" s="1300">
        <v>0</v>
      </c>
      <c r="AC13" s="1300">
        <v>500</v>
      </c>
      <c r="AD13" s="1300">
        <v>100</v>
      </c>
      <c r="AE13" s="1710">
        <v>200</v>
      </c>
      <c r="AF13" s="1300">
        <v>0</v>
      </c>
      <c r="AG13" s="1300">
        <f t="shared" si="1"/>
        <v>30</v>
      </c>
      <c r="AH13" s="1300">
        <v>90</v>
      </c>
      <c r="AI13" s="1300">
        <v>0</v>
      </c>
      <c r="AJ13" s="1300">
        <v>0</v>
      </c>
      <c r="AK13" s="1300">
        <v>0</v>
      </c>
      <c r="AL13" s="1300">
        <f t="shared" si="9"/>
        <v>2620</v>
      </c>
      <c r="AM13" s="1740">
        <f t="shared" si="6"/>
        <v>0</v>
      </c>
      <c r="AN13" s="1300">
        <f t="shared" si="7"/>
        <v>0</v>
      </c>
      <c r="AO13" s="1300">
        <f t="shared" si="8"/>
        <v>0</v>
      </c>
      <c r="AP13" s="1300">
        <v>0</v>
      </c>
      <c r="AQ13" s="1300">
        <v>0</v>
      </c>
      <c r="AR13" s="1300">
        <v>0</v>
      </c>
      <c r="AS13" s="1300">
        <f t="shared" si="2"/>
        <v>0</v>
      </c>
      <c r="AT13" s="1300">
        <f t="shared" si="3"/>
        <v>2620</v>
      </c>
      <c r="AU13" s="1670"/>
      <c r="AV13" s="997"/>
      <c r="AW13" s="237">
        <v>200</v>
      </c>
      <c r="AX13" s="1747" t="s">
        <v>530</v>
      </c>
    </row>
    <row r="14" ht="27" customHeight="1" spans="1:50">
      <c r="A14" s="1670">
        <f t="shared" ref="A14:A23" si="10">ROW()-2</f>
        <v>12</v>
      </c>
      <c r="B14" s="1676" t="s">
        <v>531</v>
      </c>
      <c r="C14" s="372" t="s">
        <v>425</v>
      </c>
      <c r="D14" s="372" t="s">
        <v>532</v>
      </c>
      <c r="E14" s="1672" t="s">
        <v>53</v>
      </c>
      <c r="F14" s="351">
        <v>31</v>
      </c>
      <c r="G14" s="1673">
        <v>0</v>
      </c>
      <c r="H14" s="372">
        <v>0</v>
      </c>
      <c r="I14" s="372">
        <v>0</v>
      </c>
      <c r="J14" s="372">
        <v>0</v>
      </c>
      <c r="K14" s="372">
        <v>30</v>
      </c>
      <c r="L14" s="372">
        <v>3</v>
      </c>
      <c r="M14" s="372">
        <v>0</v>
      </c>
      <c r="N14" s="372">
        <v>1</v>
      </c>
      <c r="O14" s="372">
        <f t="shared" si="0"/>
        <v>2</v>
      </c>
      <c r="P14" s="372" t="s">
        <v>499</v>
      </c>
      <c r="Q14" s="1316" t="s">
        <v>509</v>
      </c>
      <c r="R14" s="1713">
        <v>3</v>
      </c>
      <c r="S14" s="1715">
        <f t="shared" si="5"/>
        <v>30</v>
      </c>
      <c r="T14" s="1672"/>
      <c r="U14" s="237">
        <v>200</v>
      </c>
      <c r="V14" s="1709">
        <v>2200</v>
      </c>
      <c r="W14" s="1300">
        <v>1500</v>
      </c>
      <c r="X14" s="1300">
        <v>100</v>
      </c>
      <c r="Y14" s="1300">
        <v>0</v>
      </c>
      <c r="Z14" s="1300">
        <v>0</v>
      </c>
      <c r="AA14" s="1300">
        <v>100</v>
      </c>
      <c r="AB14" s="1300">
        <v>0</v>
      </c>
      <c r="AC14" s="1300">
        <v>500</v>
      </c>
      <c r="AD14" s="1300"/>
      <c r="AE14" s="1710">
        <v>200</v>
      </c>
      <c r="AF14" s="1300">
        <v>0</v>
      </c>
      <c r="AG14" s="1300">
        <f t="shared" si="1"/>
        <v>30</v>
      </c>
      <c r="AH14" s="1300">
        <v>30</v>
      </c>
      <c r="AI14" s="1300">
        <v>0</v>
      </c>
      <c r="AJ14" s="1300">
        <v>0</v>
      </c>
      <c r="AK14" s="1300">
        <v>0</v>
      </c>
      <c r="AL14" s="1300">
        <f t="shared" si="9"/>
        <v>2460</v>
      </c>
      <c r="AM14" s="1740">
        <f t="shared" si="6"/>
        <v>0</v>
      </c>
      <c r="AN14" s="1300">
        <f t="shared" si="7"/>
        <v>0</v>
      </c>
      <c r="AO14" s="1300">
        <f t="shared" si="8"/>
        <v>0</v>
      </c>
      <c r="AP14" s="1300">
        <v>0</v>
      </c>
      <c r="AQ14" s="1300">
        <v>0</v>
      </c>
      <c r="AR14" s="1300">
        <v>0</v>
      </c>
      <c r="AS14" s="1300">
        <f t="shared" si="2"/>
        <v>0</v>
      </c>
      <c r="AT14" s="1300">
        <f t="shared" si="3"/>
        <v>2460</v>
      </c>
      <c r="AU14" s="1670"/>
      <c r="AV14" s="1672"/>
      <c r="AW14" s="237">
        <v>200</v>
      </c>
      <c r="AX14" s="1747" t="s">
        <v>499</v>
      </c>
    </row>
    <row r="15" ht="51" customHeight="1" spans="1:50">
      <c r="A15" s="1670">
        <f t="shared" si="10"/>
        <v>13</v>
      </c>
      <c r="B15" s="1676" t="s">
        <v>533</v>
      </c>
      <c r="C15" s="372" t="s">
        <v>534</v>
      </c>
      <c r="D15" s="372" t="s">
        <v>535</v>
      </c>
      <c r="E15" s="1672" t="s">
        <v>53</v>
      </c>
      <c r="F15" s="351">
        <v>31</v>
      </c>
      <c r="G15" s="1673">
        <v>0</v>
      </c>
      <c r="H15" s="372">
        <v>0</v>
      </c>
      <c r="I15" s="372">
        <v>0</v>
      </c>
      <c r="J15" s="372">
        <v>0</v>
      </c>
      <c r="K15" s="372">
        <v>30</v>
      </c>
      <c r="L15" s="372">
        <v>1</v>
      </c>
      <c r="M15" s="372">
        <v>0</v>
      </c>
      <c r="N15" s="372">
        <v>0</v>
      </c>
      <c r="O15" s="372">
        <v>1</v>
      </c>
      <c r="P15" s="372" t="s">
        <v>54</v>
      </c>
      <c r="Q15" s="1316" t="s">
        <v>509</v>
      </c>
      <c r="R15" s="1713">
        <v>7</v>
      </c>
      <c r="S15" s="1715">
        <f t="shared" si="5"/>
        <v>70</v>
      </c>
      <c r="T15" s="1716" t="s">
        <v>536</v>
      </c>
      <c r="U15" s="237">
        <v>200</v>
      </c>
      <c r="V15" s="1709">
        <v>2400</v>
      </c>
      <c r="W15" s="1300">
        <v>1500</v>
      </c>
      <c r="X15" s="1300">
        <v>200</v>
      </c>
      <c r="Y15" s="1300">
        <v>100</v>
      </c>
      <c r="Z15" s="1300">
        <v>0</v>
      </c>
      <c r="AA15" s="1300">
        <v>100</v>
      </c>
      <c r="AB15" s="1300">
        <v>0</v>
      </c>
      <c r="AC15" s="1300">
        <v>500</v>
      </c>
      <c r="AD15" s="1300"/>
      <c r="AE15" s="1710">
        <v>200</v>
      </c>
      <c r="AF15" s="1300">
        <v>0</v>
      </c>
      <c r="AG15" s="1300">
        <f t="shared" si="1"/>
        <v>30</v>
      </c>
      <c r="AH15" s="1300">
        <v>70</v>
      </c>
      <c r="AI15" s="1300">
        <v>0</v>
      </c>
      <c r="AJ15" s="1300">
        <v>0</v>
      </c>
      <c r="AK15" s="1300">
        <v>0</v>
      </c>
      <c r="AL15" s="1300">
        <f t="shared" si="9"/>
        <v>2700</v>
      </c>
      <c r="AM15" s="1740">
        <f t="shared" si="6"/>
        <v>0</v>
      </c>
      <c r="AN15" s="1300">
        <f t="shared" si="7"/>
        <v>0</v>
      </c>
      <c r="AO15" s="1300">
        <f t="shared" si="8"/>
        <v>0</v>
      </c>
      <c r="AP15" s="1300">
        <v>0</v>
      </c>
      <c r="AQ15" s="1300">
        <v>0</v>
      </c>
      <c r="AR15" s="1300">
        <v>0</v>
      </c>
      <c r="AS15" s="1300">
        <f t="shared" si="2"/>
        <v>0</v>
      </c>
      <c r="AT15" s="1300">
        <f t="shared" si="3"/>
        <v>2700</v>
      </c>
      <c r="AU15" s="1670"/>
      <c r="AV15" s="1716" t="s">
        <v>536</v>
      </c>
      <c r="AW15" s="237">
        <v>200</v>
      </c>
      <c r="AX15" s="1747" t="s">
        <v>54</v>
      </c>
    </row>
    <row r="16" ht="54" customHeight="1" spans="1:50">
      <c r="A16" s="1670">
        <f t="shared" si="10"/>
        <v>14</v>
      </c>
      <c r="B16" s="1676" t="s">
        <v>537</v>
      </c>
      <c r="C16" s="372" t="s">
        <v>538</v>
      </c>
      <c r="D16" s="372" t="s">
        <v>539</v>
      </c>
      <c r="E16" s="1672" t="s">
        <v>53</v>
      </c>
      <c r="F16" s="351">
        <v>31</v>
      </c>
      <c r="G16" s="1673">
        <v>0</v>
      </c>
      <c r="H16" s="372">
        <v>0</v>
      </c>
      <c r="I16" s="372">
        <v>0</v>
      </c>
      <c r="J16" s="372">
        <v>0</v>
      </c>
      <c r="K16" s="372">
        <v>30</v>
      </c>
      <c r="L16" s="372">
        <v>0</v>
      </c>
      <c r="M16" s="372">
        <v>0</v>
      </c>
      <c r="N16" s="372">
        <v>0</v>
      </c>
      <c r="O16" s="372">
        <v>0</v>
      </c>
      <c r="P16" s="372" t="s">
        <v>54</v>
      </c>
      <c r="Q16" s="1316" t="s">
        <v>509</v>
      </c>
      <c r="R16" s="1713">
        <v>7</v>
      </c>
      <c r="S16" s="1715">
        <f t="shared" si="5"/>
        <v>70</v>
      </c>
      <c r="T16" s="1717" t="s">
        <v>540</v>
      </c>
      <c r="U16" s="237">
        <v>200</v>
      </c>
      <c r="V16" s="1709">
        <v>2400</v>
      </c>
      <c r="W16" s="1300">
        <v>1500</v>
      </c>
      <c r="X16" s="1300">
        <v>200</v>
      </c>
      <c r="Y16" s="1300">
        <v>100</v>
      </c>
      <c r="Z16" s="1300">
        <v>0</v>
      </c>
      <c r="AA16" s="1300">
        <v>100</v>
      </c>
      <c r="AB16" s="1300">
        <v>0</v>
      </c>
      <c r="AC16" s="1300">
        <v>500</v>
      </c>
      <c r="AD16" s="1300"/>
      <c r="AE16" s="1710">
        <v>200</v>
      </c>
      <c r="AF16" s="1300">
        <v>0</v>
      </c>
      <c r="AG16" s="1300">
        <f t="shared" si="1"/>
        <v>30</v>
      </c>
      <c r="AH16" s="1300">
        <v>70</v>
      </c>
      <c r="AI16" s="1300">
        <v>0</v>
      </c>
      <c r="AJ16" s="1300">
        <v>0</v>
      </c>
      <c r="AK16" s="1300">
        <v>0</v>
      </c>
      <c r="AL16" s="1300">
        <f t="shared" si="9"/>
        <v>2700</v>
      </c>
      <c r="AM16" s="1740">
        <f t="shared" si="6"/>
        <v>0</v>
      </c>
      <c r="AN16" s="1300">
        <f t="shared" si="7"/>
        <v>0</v>
      </c>
      <c r="AO16" s="1300">
        <f t="shared" si="8"/>
        <v>0</v>
      </c>
      <c r="AP16" s="1300">
        <v>0</v>
      </c>
      <c r="AQ16" s="1300">
        <v>0</v>
      </c>
      <c r="AR16" s="1300">
        <v>0</v>
      </c>
      <c r="AS16" s="1300">
        <f t="shared" si="2"/>
        <v>0</v>
      </c>
      <c r="AT16" s="1300">
        <f t="shared" si="3"/>
        <v>2700</v>
      </c>
      <c r="AU16" s="1670"/>
      <c r="AV16" s="1717" t="s">
        <v>540</v>
      </c>
      <c r="AW16" s="237">
        <v>200</v>
      </c>
      <c r="AX16" s="1747" t="s">
        <v>54</v>
      </c>
    </row>
    <row r="17" ht="83" customHeight="1" spans="1:50">
      <c r="A17" s="1670">
        <f t="shared" si="10"/>
        <v>15</v>
      </c>
      <c r="B17" s="1676" t="s">
        <v>541</v>
      </c>
      <c r="C17" s="372" t="s">
        <v>542</v>
      </c>
      <c r="D17" s="372" t="s">
        <v>543</v>
      </c>
      <c r="E17" s="1672" t="s">
        <v>53</v>
      </c>
      <c r="F17" s="351">
        <v>31</v>
      </c>
      <c r="G17" s="1673">
        <v>0</v>
      </c>
      <c r="H17" s="372">
        <v>0</v>
      </c>
      <c r="I17" s="372">
        <v>0</v>
      </c>
      <c r="J17" s="372">
        <v>0</v>
      </c>
      <c r="K17" s="372">
        <v>30</v>
      </c>
      <c r="L17" s="372">
        <v>1</v>
      </c>
      <c r="M17" s="372">
        <v>0</v>
      </c>
      <c r="N17" s="372">
        <v>0</v>
      </c>
      <c r="O17" s="372">
        <f t="shared" ref="O17:O21" si="11">L17+M17-N17</f>
        <v>1</v>
      </c>
      <c r="P17" s="372" t="s">
        <v>54</v>
      </c>
      <c r="Q17" s="1316" t="s">
        <v>509</v>
      </c>
      <c r="R17" s="1713">
        <v>7</v>
      </c>
      <c r="S17" s="1715">
        <f t="shared" si="5"/>
        <v>70</v>
      </c>
      <c r="T17" s="1672" t="s">
        <v>544</v>
      </c>
      <c r="U17" s="237">
        <v>200</v>
      </c>
      <c r="V17" s="1709">
        <v>2400</v>
      </c>
      <c r="W17" s="1300">
        <v>1500</v>
      </c>
      <c r="X17" s="1300">
        <v>200</v>
      </c>
      <c r="Y17" s="1300">
        <v>100</v>
      </c>
      <c r="Z17" s="1300">
        <v>0</v>
      </c>
      <c r="AA17" s="1300">
        <v>100</v>
      </c>
      <c r="AB17" s="1300">
        <v>0</v>
      </c>
      <c r="AC17" s="1300">
        <v>500</v>
      </c>
      <c r="AD17" s="1074"/>
      <c r="AE17" s="1710">
        <v>200</v>
      </c>
      <c r="AF17" s="1300">
        <v>0</v>
      </c>
      <c r="AG17" s="1300">
        <f t="shared" si="1"/>
        <v>30</v>
      </c>
      <c r="AH17" s="1300">
        <v>70</v>
      </c>
      <c r="AI17" s="1300">
        <v>0</v>
      </c>
      <c r="AJ17" s="1300">
        <v>0</v>
      </c>
      <c r="AK17" s="1300">
        <v>0</v>
      </c>
      <c r="AL17" s="1300">
        <f t="shared" si="9"/>
        <v>2700</v>
      </c>
      <c r="AM17" s="1740">
        <f t="shared" si="6"/>
        <v>0</v>
      </c>
      <c r="AN17" s="1300">
        <f t="shared" si="7"/>
        <v>0</v>
      </c>
      <c r="AO17" s="1300">
        <f t="shared" si="8"/>
        <v>0</v>
      </c>
      <c r="AP17" s="1300">
        <v>0</v>
      </c>
      <c r="AQ17" s="1300">
        <v>0</v>
      </c>
      <c r="AR17" s="1300">
        <v>0</v>
      </c>
      <c r="AS17" s="1300">
        <f t="shared" si="2"/>
        <v>0</v>
      </c>
      <c r="AT17" s="1300">
        <f t="shared" si="3"/>
        <v>2700</v>
      </c>
      <c r="AU17" s="1670"/>
      <c r="AV17" s="1672" t="s">
        <v>544</v>
      </c>
      <c r="AW17" s="237">
        <v>200</v>
      </c>
      <c r="AX17" s="1747" t="s">
        <v>54</v>
      </c>
    </row>
    <row r="18" ht="39" customHeight="1" spans="1:50">
      <c r="A18" s="1670">
        <f t="shared" si="10"/>
        <v>16</v>
      </c>
      <c r="B18" s="1676" t="s">
        <v>545</v>
      </c>
      <c r="C18" s="372" t="s">
        <v>546</v>
      </c>
      <c r="D18" s="372" t="s">
        <v>547</v>
      </c>
      <c r="E18" s="1672" t="s">
        <v>53</v>
      </c>
      <c r="F18" s="351">
        <v>31</v>
      </c>
      <c r="G18" s="1673">
        <v>0</v>
      </c>
      <c r="H18" s="515">
        <v>0</v>
      </c>
      <c r="I18" s="515">
        <v>0</v>
      </c>
      <c r="J18" s="372">
        <v>0</v>
      </c>
      <c r="K18" s="372">
        <v>30</v>
      </c>
      <c r="L18" s="372">
        <v>1</v>
      </c>
      <c r="M18" s="372">
        <v>0</v>
      </c>
      <c r="N18" s="372">
        <v>0</v>
      </c>
      <c r="O18" s="372">
        <f t="shared" si="11"/>
        <v>1</v>
      </c>
      <c r="P18" s="372" t="s">
        <v>548</v>
      </c>
      <c r="Q18" s="1316" t="s">
        <v>509</v>
      </c>
      <c r="R18" s="1713">
        <v>9</v>
      </c>
      <c r="S18" s="1715">
        <f t="shared" si="5"/>
        <v>90</v>
      </c>
      <c r="T18" s="1672" t="s">
        <v>549</v>
      </c>
      <c r="U18" s="237">
        <v>200</v>
      </c>
      <c r="V18" s="1709">
        <v>2300</v>
      </c>
      <c r="W18" s="1300">
        <v>1500</v>
      </c>
      <c r="X18" s="1300">
        <v>200</v>
      </c>
      <c r="Y18" s="1300">
        <v>0</v>
      </c>
      <c r="Z18" s="1300">
        <v>0</v>
      </c>
      <c r="AA18" s="1300">
        <v>100</v>
      </c>
      <c r="AB18" s="1300">
        <v>0</v>
      </c>
      <c r="AC18" s="1300">
        <v>500</v>
      </c>
      <c r="AD18" s="1300">
        <v>450</v>
      </c>
      <c r="AE18" s="1710">
        <v>200</v>
      </c>
      <c r="AF18" s="1300">
        <v>0</v>
      </c>
      <c r="AG18" s="1300">
        <f t="shared" si="1"/>
        <v>30</v>
      </c>
      <c r="AH18" s="1300">
        <v>90</v>
      </c>
      <c r="AI18" s="1300">
        <v>0</v>
      </c>
      <c r="AJ18" s="1300">
        <v>0</v>
      </c>
      <c r="AK18" s="1300">
        <v>0</v>
      </c>
      <c r="AL18" s="1300">
        <f t="shared" si="9"/>
        <v>3070</v>
      </c>
      <c r="AM18" s="1740">
        <f t="shared" si="6"/>
        <v>0</v>
      </c>
      <c r="AN18" s="1300">
        <f t="shared" si="7"/>
        <v>0</v>
      </c>
      <c r="AO18" s="1300">
        <f t="shared" si="8"/>
        <v>0</v>
      </c>
      <c r="AP18" s="1300">
        <v>0</v>
      </c>
      <c r="AQ18" s="1300">
        <v>0</v>
      </c>
      <c r="AR18" s="1300">
        <v>0</v>
      </c>
      <c r="AS18" s="1300">
        <f t="shared" si="2"/>
        <v>0</v>
      </c>
      <c r="AT18" s="1300">
        <f t="shared" si="3"/>
        <v>3070</v>
      </c>
      <c r="AU18" s="1670"/>
      <c r="AV18" s="1672" t="s">
        <v>549</v>
      </c>
      <c r="AW18" s="237">
        <v>200</v>
      </c>
      <c r="AX18" s="1747" t="s">
        <v>548</v>
      </c>
    </row>
    <row r="19" ht="27" customHeight="1" spans="1:50">
      <c r="A19" s="1670">
        <f t="shared" si="10"/>
        <v>17</v>
      </c>
      <c r="B19" s="1676" t="s">
        <v>550</v>
      </c>
      <c r="C19" s="372" t="s">
        <v>425</v>
      </c>
      <c r="D19" s="372" t="s">
        <v>551</v>
      </c>
      <c r="E19" s="1672" t="s">
        <v>53</v>
      </c>
      <c r="F19" s="351">
        <v>31</v>
      </c>
      <c r="G19" s="1673">
        <v>0</v>
      </c>
      <c r="H19" s="372">
        <v>0</v>
      </c>
      <c r="I19" s="372">
        <v>0</v>
      </c>
      <c r="J19" s="372">
        <v>0</v>
      </c>
      <c r="K19" s="372">
        <v>30</v>
      </c>
      <c r="L19" s="372">
        <v>1</v>
      </c>
      <c r="M19" s="372">
        <v>0</v>
      </c>
      <c r="N19" s="372">
        <v>1</v>
      </c>
      <c r="O19" s="372">
        <f t="shared" si="11"/>
        <v>0</v>
      </c>
      <c r="P19" s="372" t="s">
        <v>552</v>
      </c>
      <c r="Q19" s="1316" t="s">
        <v>509</v>
      </c>
      <c r="R19" s="1713">
        <v>1</v>
      </c>
      <c r="S19" s="1715">
        <f t="shared" si="5"/>
        <v>10</v>
      </c>
      <c r="T19" s="1672" t="s">
        <v>553</v>
      </c>
      <c r="U19" s="237">
        <v>200</v>
      </c>
      <c r="V19" s="1709">
        <v>2400</v>
      </c>
      <c r="W19" s="1300">
        <v>1500</v>
      </c>
      <c r="X19" s="1300">
        <v>200</v>
      </c>
      <c r="Y19" s="1300">
        <v>100</v>
      </c>
      <c r="Z19" s="1300">
        <v>0</v>
      </c>
      <c r="AA19" s="1300">
        <v>100</v>
      </c>
      <c r="AB19" s="1300">
        <v>0</v>
      </c>
      <c r="AC19" s="1300">
        <v>500</v>
      </c>
      <c r="AD19" s="1300"/>
      <c r="AE19" s="1710">
        <v>200</v>
      </c>
      <c r="AF19" s="1300">
        <v>0</v>
      </c>
      <c r="AG19" s="1300">
        <f t="shared" si="1"/>
        <v>30</v>
      </c>
      <c r="AH19" s="1300">
        <v>10</v>
      </c>
      <c r="AI19" s="1300">
        <v>0</v>
      </c>
      <c r="AJ19" s="1300">
        <v>0</v>
      </c>
      <c r="AK19" s="1300">
        <v>0</v>
      </c>
      <c r="AL19" s="1300">
        <f t="shared" si="9"/>
        <v>2640</v>
      </c>
      <c r="AM19" s="1740">
        <f t="shared" si="6"/>
        <v>0</v>
      </c>
      <c r="AN19" s="1300">
        <f t="shared" si="7"/>
        <v>0</v>
      </c>
      <c r="AO19" s="1300">
        <f t="shared" si="8"/>
        <v>0</v>
      </c>
      <c r="AP19" s="1300">
        <v>0</v>
      </c>
      <c r="AQ19" s="1300">
        <v>0</v>
      </c>
      <c r="AR19" s="1300">
        <v>0</v>
      </c>
      <c r="AS19" s="1300">
        <f t="shared" si="2"/>
        <v>0</v>
      </c>
      <c r="AT19" s="1300">
        <f t="shared" si="3"/>
        <v>2640</v>
      </c>
      <c r="AU19" s="1670"/>
      <c r="AV19" s="1672" t="s">
        <v>553</v>
      </c>
      <c r="AW19" s="237">
        <v>200</v>
      </c>
      <c r="AX19" s="1747" t="s">
        <v>552</v>
      </c>
    </row>
    <row r="20" ht="27" customHeight="1" spans="1:50">
      <c r="A20" s="1670">
        <f t="shared" si="10"/>
        <v>18</v>
      </c>
      <c r="B20" s="1676" t="s">
        <v>554</v>
      </c>
      <c r="C20" s="372" t="s">
        <v>425</v>
      </c>
      <c r="D20" s="372" t="s">
        <v>555</v>
      </c>
      <c r="E20" s="1672" t="s">
        <v>53</v>
      </c>
      <c r="F20" s="351">
        <v>31</v>
      </c>
      <c r="G20" s="1673">
        <v>0</v>
      </c>
      <c r="H20" s="372">
        <v>0</v>
      </c>
      <c r="I20" s="372">
        <v>0</v>
      </c>
      <c r="J20" s="372">
        <v>0</v>
      </c>
      <c r="K20" s="372">
        <v>30</v>
      </c>
      <c r="L20" s="372">
        <v>1</v>
      </c>
      <c r="M20" s="372">
        <v>0</v>
      </c>
      <c r="N20" s="372">
        <v>0</v>
      </c>
      <c r="O20" s="372">
        <f t="shared" si="11"/>
        <v>1</v>
      </c>
      <c r="P20" s="372" t="s">
        <v>54</v>
      </c>
      <c r="Q20" s="1316" t="s">
        <v>509</v>
      </c>
      <c r="R20" s="1713">
        <v>4</v>
      </c>
      <c r="S20" s="1714">
        <f t="shared" si="5"/>
        <v>40</v>
      </c>
      <c r="T20" s="1672"/>
      <c r="U20" s="237">
        <v>200</v>
      </c>
      <c r="V20" s="1709">
        <v>2400</v>
      </c>
      <c r="W20" s="1300">
        <v>1500</v>
      </c>
      <c r="X20" s="1300">
        <v>200</v>
      </c>
      <c r="Y20" s="1300">
        <v>100</v>
      </c>
      <c r="Z20" s="1300">
        <v>0</v>
      </c>
      <c r="AA20" s="1300">
        <v>100</v>
      </c>
      <c r="AB20" s="1300">
        <v>0</v>
      </c>
      <c r="AC20" s="1300">
        <v>500</v>
      </c>
      <c r="AD20" s="1300"/>
      <c r="AE20" s="1710">
        <v>200</v>
      </c>
      <c r="AF20" s="1300">
        <v>0</v>
      </c>
      <c r="AG20" s="1300">
        <f t="shared" si="1"/>
        <v>30</v>
      </c>
      <c r="AH20" s="1300">
        <v>40</v>
      </c>
      <c r="AI20" s="1300">
        <v>0</v>
      </c>
      <c r="AJ20" s="1300">
        <v>0</v>
      </c>
      <c r="AK20" s="1300">
        <v>0</v>
      </c>
      <c r="AL20" s="1300">
        <f t="shared" si="9"/>
        <v>2670</v>
      </c>
      <c r="AM20" s="1740">
        <f t="shared" si="6"/>
        <v>0</v>
      </c>
      <c r="AN20" s="1300">
        <f t="shared" si="7"/>
        <v>0</v>
      </c>
      <c r="AO20" s="1300">
        <f t="shared" si="8"/>
        <v>0</v>
      </c>
      <c r="AP20" s="1300">
        <v>0</v>
      </c>
      <c r="AQ20" s="1300">
        <v>0</v>
      </c>
      <c r="AR20" s="1300">
        <v>0</v>
      </c>
      <c r="AS20" s="1300">
        <f t="shared" si="2"/>
        <v>0</v>
      </c>
      <c r="AT20" s="1300">
        <f t="shared" si="3"/>
        <v>2670</v>
      </c>
      <c r="AU20" s="1670"/>
      <c r="AV20" s="1672"/>
      <c r="AW20" s="237">
        <v>200</v>
      </c>
      <c r="AX20" s="1747" t="s">
        <v>54</v>
      </c>
    </row>
    <row r="21" ht="27" customHeight="1" spans="1:50">
      <c r="A21" s="1670">
        <f t="shared" si="10"/>
        <v>19</v>
      </c>
      <c r="B21" s="1676" t="s">
        <v>556</v>
      </c>
      <c r="C21" s="372" t="s">
        <v>425</v>
      </c>
      <c r="D21" s="372" t="s">
        <v>557</v>
      </c>
      <c r="E21" s="1672" t="s">
        <v>53</v>
      </c>
      <c r="F21" s="351">
        <v>31</v>
      </c>
      <c r="G21" s="1673">
        <v>0</v>
      </c>
      <c r="H21" s="372">
        <v>0</v>
      </c>
      <c r="I21" s="372">
        <v>0</v>
      </c>
      <c r="J21" s="372">
        <v>0</v>
      </c>
      <c r="K21" s="372">
        <v>30</v>
      </c>
      <c r="L21" s="372">
        <v>1</v>
      </c>
      <c r="M21" s="372">
        <v>0</v>
      </c>
      <c r="N21" s="372">
        <v>0</v>
      </c>
      <c r="O21" s="372">
        <f t="shared" si="11"/>
        <v>1</v>
      </c>
      <c r="P21" s="372" t="s">
        <v>54</v>
      </c>
      <c r="Q21" s="1316" t="s">
        <v>509</v>
      </c>
      <c r="R21" s="1713">
        <v>2</v>
      </c>
      <c r="S21" s="1714">
        <f t="shared" si="5"/>
        <v>20</v>
      </c>
      <c r="T21" s="1672"/>
      <c r="U21" s="237">
        <v>200</v>
      </c>
      <c r="V21" s="1709">
        <v>2200</v>
      </c>
      <c r="W21" s="1300">
        <v>1500</v>
      </c>
      <c r="X21" s="1300">
        <v>100</v>
      </c>
      <c r="Y21" s="1300">
        <v>0</v>
      </c>
      <c r="Z21" s="1300">
        <v>0</v>
      </c>
      <c r="AA21" s="1300">
        <v>100</v>
      </c>
      <c r="AB21" s="1300">
        <v>0</v>
      </c>
      <c r="AC21" s="1300">
        <v>500</v>
      </c>
      <c r="AD21" s="1300"/>
      <c r="AE21" s="1710">
        <v>200</v>
      </c>
      <c r="AF21" s="1300">
        <v>0</v>
      </c>
      <c r="AG21" s="1300">
        <f t="shared" si="1"/>
        <v>30</v>
      </c>
      <c r="AH21" s="1300">
        <v>20</v>
      </c>
      <c r="AI21" s="1300">
        <v>0</v>
      </c>
      <c r="AJ21" s="1300">
        <v>0</v>
      </c>
      <c r="AK21" s="1300">
        <v>0</v>
      </c>
      <c r="AL21" s="1300">
        <f t="shared" si="9"/>
        <v>2450</v>
      </c>
      <c r="AM21" s="1740">
        <f t="shared" si="6"/>
        <v>0</v>
      </c>
      <c r="AN21" s="1300">
        <f t="shared" si="7"/>
        <v>0</v>
      </c>
      <c r="AO21" s="1300">
        <f t="shared" si="8"/>
        <v>0</v>
      </c>
      <c r="AP21" s="1300">
        <v>0</v>
      </c>
      <c r="AQ21" s="1300">
        <v>0</v>
      </c>
      <c r="AR21" s="1300">
        <v>0</v>
      </c>
      <c r="AS21" s="1300">
        <f t="shared" si="2"/>
        <v>0</v>
      </c>
      <c r="AT21" s="1300">
        <f t="shared" si="3"/>
        <v>2450</v>
      </c>
      <c r="AU21" s="1670"/>
      <c r="AV21" s="1672"/>
      <c r="AW21" s="237">
        <v>200</v>
      </c>
      <c r="AX21" s="1747" t="s">
        <v>54</v>
      </c>
    </row>
    <row r="22" ht="45" customHeight="1" spans="1:50">
      <c r="A22" s="1670">
        <f t="shared" si="10"/>
        <v>20</v>
      </c>
      <c r="B22" s="1676" t="s">
        <v>558</v>
      </c>
      <c r="C22" s="372" t="s">
        <v>559</v>
      </c>
      <c r="D22" s="372" t="s">
        <v>560</v>
      </c>
      <c r="E22" s="1672" t="s">
        <v>53</v>
      </c>
      <c r="F22" s="351">
        <v>31</v>
      </c>
      <c r="G22" s="1673">
        <v>0</v>
      </c>
      <c r="H22" s="372">
        <v>0</v>
      </c>
      <c r="I22" s="372">
        <v>0</v>
      </c>
      <c r="J22" s="372">
        <v>0</v>
      </c>
      <c r="K22" s="372">
        <v>30</v>
      </c>
      <c r="L22" s="372">
        <v>3</v>
      </c>
      <c r="M22" s="372">
        <v>0</v>
      </c>
      <c r="N22" s="372">
        <v>0</v>
      </c>
      <c r="O22" s="372">
        <v>3</v>
      </c>
      <c r="P22" s="372" t="s">
        <v>54</v>
      </c>
      <c r="Q22" s="1316" t="s">
        <v>509</v>
      </c>
      <c r="R22" s="1713">
        <v>9</v>
      </c>
      <c r="S22" s="1715">
        <f t="shared" si="5"/>
        <v>90</v>
      </c>
      <c r="T22" s="1672" t="s">
        <v>561</v>
      </c>
      <c r="U22" s="237">
        <v>200</v>
      </c>
      <c r="V22" s="1709">
        <v>2400</v>
      </c>
      <c r="W22" s="1300">
        <v>1500</v>
      </c>
      <c r="X22" s="1300">
        <v>200</v>
      </c>
      <c r="Y22" s="1300">
        <v>100</v>
      </c>
      <c r="Z22" s="1300">
        <v>0</v>
      </c>
      <c r="AA22" s="1300">
        <v>100</v>
      </c>
      <c r="AB22" s="1300">
        <v>0</v>
      </c>
      <c r="AC22" s="1300">
        <v>500</v>
      </c>
      <c r="AD22" s="1074"/>
      <c r="AE22" s="1710">
        <v>200</v>
      </c>
      <c r="AF22" s="1300">
        <v>0</v>
      </c>
      <c r="AG22" s="1300">
        <f t="shared" ref="AG22:AG44" si="12">K22</f>
        <v>30</v>
      </c>
      <c r="AH22" s="1300">
        <v>90</v>
      </c>
      <c r="AI22" s="1300">
        <v>0</v>
      </c>
      <c r="AJ22" s="1300">
        <v>0</v>
      </c>
      <c r="AK22" s="1300">
        <v>0</v>
      </c>
      <c r="AL22" s="1300">
        <f t="shared" ref="AL22:AL44" si="13">SUM(W22:AK22)</f>
        <v>2720</v>
      </c>
      <c r="AM22" s="1740">
        <f t="shared" ref="AM22:AM44" si="14">J22/2+H22+I22</f>
        <v>0</v>
      </c>
      <c r="AN22" s="1300">
        <f t="shared" si="7"/>
        <v>0</v>
      </c>
      <c r="AO22" s="1300">
        <f t="shared" si="8"/>
        <v>0</v>
      </c>
      <c r="AP22" s="1300">
        <v>0</v>
      </c>
      <c r="AQ22" s="1300">
        <v>0</v>
      </c>
      <c r="AR22" s="1300">
        <v>0</v>
      </c>
      <c r="AS22" s="1300">
        <f t="shared" ref="AS22:AS44" si="15">SUM(AN22:AR22)</f>
        <v>0</v>
      </c>
      <c r="AT22" s="1300">
        <f t="shared" si="3"/>
        <v>2720</v>
      </c>
      <c r="AU22" s="1670"/>
      <c r="AV22" s="1672" t="s">
        <v>561</v>
      </c>
      <c r="AW22" s="237">
        <v>200</v>
      </c>
      <c r="AX22" s="1747" t="s">
        <v>54</v>
      </c>
    </row>
    <row r="23" ht="24" customHeight="1" spans="1:50">
      <c r="A23" s="1670">
        <f t="shared" si="10"/>
        <v>21</v>
      </c>
      <c r="B23" s="1676" t="s">
        <v>562</v>
      </c>
      <c r="C23" s="372" t="s">
        <v>563</v>
      </c>
      <c r="D23" s="372" t="s">
        <v>564</v>
      </c>
      <c r="E23" s="1672" t="s">
        <v>53</v>
      </c>
      <c r="F23" s="351">
        <v>31</v>
      </c>
      <c r="G23" s="1673">
        <v>0</v>
      </c>
      <c r="H23" s="372">
        <v>0</v>
      </c>
      <c r="I23" s="515">
        <v>0</v>
      </c>
      <c r="J23" s="372">
        <v>0</v>
      </c>
      <c r="K23" s="372">
        <v>30</v>
      </c>
      <c r="L23" s="372">
        <v>2</v>
      </c>
      <c r="M23" s="372">
        <v>0</v>
      </c>
      <c r="N23" s="372">
        <v>2</v>
      </c>
      <c r="O23" s="372">
        <f t="shared" ref="O23:O31" si="16">L23+M23-N23</f>
        <v>0</v>
      </c>
      <c r="P23" s="372" t="s">
        <v>565</v>
      </c>
      <c r="Q23" s="1316" t="s">
        <v>509</v>
      </c>
      <c r="R23" s="1713">
        <v>10</v>
      </c>
      <c r="S23" s="1715">
        <f t="shared" si="5"/>
        <v>100</v>
      </c>
      <c r="T23" s="1672" t="s">
        <v>566</v>
      </c>
      <c r="U23" s="237">
        <v>200</v>
      </c>
      <c r="V23" s="1709">
        <v>2200</v>
      </c>
      <c r="W23" s="1300">
        <v>1500</v>
      </c>
      <c r="X23" s="1300">
        <v>100</v>
      </c>
      <c r="Y23" s="1300">
        <v>0</v>
      </c>
      <c r="Z23" s="1300">
        <v>0</v>
      </c>
      <c r="AA23" s="1300">
        <v>100</v>
      </c>
      <c r="AB23" s="1300">
        <v>0</v>
      </c>
      <c r="AC23" s="1300">
        <v>500</v>
      </c>
      <c r="AD23" s="1300"/>
      <c r="AE23" s="1710">
        <v>200</v>
      </c>
      <c r="AF23" s="1300">
        <v>0</v>
      </c>
      <c r="AG23" s="1300">
        <f t="shared" si="12"/>
        <v>30</v>
      </c>
      <c r="AH23" s="1300">
        <v>100</v>
      </c>
      <c r="AI23" s="1300">
        <v>0</v>
      </c>
      <c r="AJ23" s="1300">
        <v>0</v>
      </c>
      <c r="AK23" s="1300">
        <v>0</v>
      </c>
      <c r="AL23" s="1300">
        <f t="shared" si="13"/>
        <v>2530</v>
      </c>
      <c r="AM23" s="1740">
        <f t="shared" si="14"/>
        <v>0</v>
      </c>
      <c r="AN23" s="1300">
        <f t="shared" si="7"/>
        <v>0</v>
      </c>
      <c r="AO23" s="1300">
        <f t="shared" si="8"/>
        <v>0</v>
      </c>
      <c r="AP23" s="1300">
        <v>0</v>
      </c>
      <c r="AQ23" s="1300">
        <v>0</v>
      </c>
      <c r="AR23" s="1300">
        <v>0</v>
      </c>
      <c r="AS23" s="1300">
        <f t="shared" si="15"/>
        <v>0</v>
      </c>
      <c r="AT23" s="1300">
        <f t="shared" si="3"/>
        <v>2530</v>
      </c>
      <c r="AU23" s="1670"/>
      <c r="AV23" s="1672" t="s">
        <v>566</v>
      </c>
      <c r="AW23" s="237">
        <v>200</v>
      </c>
      <c r="AX23" s="1747" t="s">
        <v>565</v>
      </c>
    </row>
    <row r="24" ht="24" customHeight="1" spans="1:50">
      <c r="A24" s="1670">
        <f t="shared" ref="A24:A34" si="17">ROW()-2</f>
        <v>22</v>
      </c>
      <c r="B24" s="1094" t="s">
        <v>567</v>
      </c>
      <c r="C24" s="351" t="s">
        <v>425</v>
      </c>
      <c r="D24" s="372" t="s">
        <v>568</v>
      </c>
      <c r="E24" s="1672" t="s">
        <v>53</v>
      </c>
      <c r="F24" s="351">
        <v>31</v>
      </c>
      <c r="G24" s="1673">
        <v>0</v>
      </c>
      <c r="H24" s="372">
        <v>16</v>
      </c>
      <c r="I24" s="372">
        <v>0</v>
      </c>
      <c r="J24" s="372">
        <v>0</v>
      </c>
      <c r="K24" s="372">
        <v>0</v>
      </c>
      <c r="L24" s="372">
        <v>0</v>
      </c>
      <c r="M24" s="372">
        <v>0</v>
      </c>
      <c r="N24" s="372">
        <v>0</v>
      </c>
      <c r="O24" s="372">
        <f t="shared" si="16"/>
        <v>0</v>
      </c>
      <c r="P24" s="372" t="s">
        <v>569</v>
      </c>
      <c r="Q24" s="1316" t="s">
        <v>509</v>
      </c>
      <c r="R24" s="1713">
        <v>0</v>
      </c>
      <c r="S24" s="1715">
        <f t="shared" si="5"/>
        <v>0</v>
      </c>
      <c r="T24" s="1672" t="s">
        <v>553</v>
      </c>
      <c r="U24" s="237">
        <v>200</v>
      </c>
      <c r="V24" s="1709">
        <v>2400</v>
      </c>
      <c r="W24" s="1300">
        <v>1500</v>
      </c>
      <c r="X24" s="1300">
        <v>200</v>
      </c>
      <c r="Y24" s="1300">
        <v>100</v>
      </c>
      <c r="Z24" s="1300">
        <v>0</v>
      </c>
      <c r="AA24" s="1300">
        <v>100</v>
      </c>
      <c r="AB24" s="1300">
        <v>0</v>
      </c>
      <c r="AC24" s="1300">
        <v>500</v>
      </c>
      <c r="AD24" s="1300"/>
      <c r="AE24" s="1710">
        <v>200</v>
      </c>
      <c r="AF24" s="1300">
        <v>0</v>
      </c>
      <c r="AG24" s="1300">
        <f t="shared" si="12"/>
        <v>0</v>
      </c>
      <c r="AH24" s="1300">
        <v>0</v>
      </c>
      <c r="AI24" s="1300">
        <v>0</v>
      </c>
      <c r="AJ24" s="1300">
        <v>0</v>
      </c>
      <c r="AK24" s="1300">
        <v>0</v>
      </c>
      <c r="AL24" s="1300">
        <f t="shared" si="13"/>
        <v>2600</v>
      </c>
      <c r="AM24" s="1740">
        <f t="shared" si="14"/>
        <v>16</v>
      </c>
      <c r="AN24" s="1300">
        <f t="shared" si="7"/>
        <v>1238.70967741935</v>
      </c>
      <c r="AO24" s="1300">
        <f t="shared" si="8"/>
        <v>0</v>
      </c>
      <c r="AP24" s="1300">
        <v>0</v>
      </c>
      <c r="AQ24" s="1300">
        <v>0</v>
      </c>
      <c r="AR24" s="1300">
        <v>0</v>
      </c>
      <c r="AS24" s="1300">
        <f t="shared" si="15"/>
        <v>1238.70967741935</v>
      </c>
      <c r="AT24" s="1300">
        <f t="shared" si="3"/>
        <v>1361.29032258065</v>
      </c>
      <c r="AU24" s="1670"/>
      <c r="AV24" s="1672" t="s">
        <v>553</v>
      </c>
      <c r="AW24" s="237">
        <v>200</v>
      </c>
      <c r="AX24" s="1747" t="s">
        <v>569</v>
      </c>
    </row>
    <row r="25" ht="24" customHeight="1" spans="1:50">
      <c r="A25" s="1670">
        <f t="shared" si="17"/>
        <v>23</v>
      </c>
      <c r="B25" s="1094" t="s">
        <v>570</v>
      </c>
      <c r="C25" s="351" t="s">
        <v>425</v>
      </c>
      <c r="D25" s="372" t="s">
        <v>571</v>
      </c>
      <c r="E25" s="1672" t="s">
        <v>53</v>
      </c>
      <c r="F25" s="351">
        <v>31</v>
      </c>
      <c r="G25" s="685">
        <v>0</v>
      </c>
      <c r="H25" s="372">
        <v>0</v>
      </c>
      <c r="I25" s="372">
        <v>0</v>
      </c>
      <c r="J25" s="372">
        <v>0</v>
      </c>
      <c r="K25" s="372">
        <v>30</v>
      </c>
      <c r="L25" s="372">
        <v>3.5</v>
      </c>
      <c r="M25" s="372">
        <v>0</v>
      </c>
      <c r="N25" s="372">
        <v>2</v>
      </c>
      <c r="O25" s="372">
        <f t="shared" si="16"/>
        <v>1.5</v>
      </c>
      <c r="P25" s="372" t="s">
        <v>572</v>
      </c>
      <c r="Q25" s="1316" t="s">
        <v>509</v>
      </c>
      <c r="R25" s="1713">
        <v>3</v>
      </c>
      <c r="S25" s="1714">
        <f t="shared" si="5"/>
        <v>30</v>
      </c>
      <c r="T25" s="1672" t="s">
        <v>573</v>
      </c>
      <c r="U25" s="237">
        <v>200</v>
      </c>
      <c r="V25" s="1709">
        <v>2200</v>
      </c>
      <c r="W25" s="1300">
        <v>1400</v>
      </c>
      <c r="X25" s="1300">
        <v>200</v>
      </c>
      <c r="Y25" s="1300">
        <v>0</v>
      </c>
      <c r="Z25" s="1300">
        <v>0</v>
      </c>
      <c r="AA25" s="1300">
        <v>100</v>
      </c>
      <c r="AB25" s="1300">
        <v>0</v>
      </c>
      <c r="AC25" s="1300">
        <v>500</v>
      </c>
      <c r="AD25" s="1300">
        <v>600</v>
      </c>
      <c r="AE25" s="1710">
        <v>200</v>
      </c>
      <c r="AF25" s="1300">
        <v>0</v>
      </c>
      <c r="AG25" s="1300">
        <f t="shared" si="12"/>
        <v>30</v>
      </c>
      <c r="AH25" s="1300">
        <v>30</v>
      </c>
      <c r="AI25" s="1300">
        <v>0</v>
      </c>
      <c r="AJ25" s="1300">
        <v>0</v>
      </c>
      <c r="AK25" s="1300">
        <v>0</v>
      </c>
      <c r="AL25" s="1300">
        <f t="shared" si="13"/>
        <v>3060</v>
      </c>
      <c r="AM25" s="1740">
        <f t="shared" si="14"/>
        <v>0</v>
      </c>
      <c r="AN25" s="1300">
        <f t="shared" si="7"/>
        <v>0</v>
      </c>
      <c r="AO25" s="1300">
        <f t="shared" si="8"/>
        <v>0</v>
      </c>
      <c r="AP25" s="1300">
        <v>0</v>
      </c>
      <c r="AQ25" s="1300">
        <v>0</v>
      </c>
      <c r="AR25" s="1300">
        <v>0</v>
      </c>
      <c r="AS25" s="1300">
        <f t="shared" si="15"/>
        <v>0</v>
      </c>
      <c r="AT25" s="1300">
        <f t="shared" si="3"/>
        <v>3060</v>
      </c>
      <c r="AU25" s="1670"/>
      <c r="AV25" s="1672" t="s">
        <v>573</v>
      </c>
      <c r="AW25" s="237">
        <v>200</v>
      </c>
      <c r="AX25" s="1747" t="s">
        <v>572</v>
      </c>
    </row>
    <row r="26" ht="24" customHeight="1" spans="1:50">
      <c r="A26" s="1670">
        <f t="shared" si="17"/>
        <v>24</v>
      </c>
      <c r="B26" s="1397" t="s">
        <v>574</v>
      </c>
      <c r="C26" s="372" t="s">
        <v>462</v>
      </c>
      <c r="D26" s="372" t="s">
        <v>575</v>
      </c>
      <c r="E26" s="1672" t="s">
        <v>53</v>
      </c>
      <c r="F26" s="351">
        <v>31</v>
      </c>
      <c r="G26" s="1673">
        <v>0</v>
      </c>
      <c r="H26" s="372">
        <v>0</v>
      </c>
      <c r="I26" s="372">
        <v>0</v>
      </c>
      <c r="J26" s="372">
        <v>0</v>
      </c>
      <c r="K26" s="372">
        <v>30</v>
      </c>
      <c r="L26" s="372">
        <v>0</v>
      </c>
      <c r="M26" s="372">
        <v>0</v>
      </c>
      <c r="N26" s="372">
        <v>0</v>
      </c>
      <c r="O26" s="372">
        <f t="shared" si="16"/>
        <v>0</v>
      </c>
      <c r="P26" s="372" t="s">
        <v>54</v>
      </c>
      <c r="Q26" s="1316" t="s">
        <v>509</v>
      </c>
      <c r="R26" s="1713">
        <v>7</v>
      </c>
      <c r="S26" s="1715">
        <f t="shared" si="5"/>
        <v>70</v>
      </c>
      <c r="T26" s="1672"/>
      <c r="U26" s="237">
        <v>200</v>
      </c>
      <c r="V26" s="1718">
        <v>2500</v>
      </c>
      <c r="W26" s="1300">
        <v>1600</v>
      </c>
      <c r="X26" s="1300">
        <v>100</v>
      </c>
      <c r="Y26" s="1300">
        <v>100</v>
      </c>
      <c r="Z26" s="1300">
        <v>100</v>
      </c>
      <c r="AA26" s="1300">
        <v>100</v>
      </c>
      <c r="AB26" s="1300">
        <v>100</v>
      </c>
      <c r="AC26" s="1300">
        <v>400</v>
      </c>
      <c r="AD26" s="1300"/>
      <c r="AE26" s="1710">
        <v>200</v>
      </c>
      <c r="AF26" s="1300">
        <v>0</v>
      </c>
      <c r="AG26" s="1300">
        <f t="shared" si="12"/>
        <v>30</v>
      </c>
      <c r="AH26" s="1300">
        <v>70</v>
      </c>
      <c r="AI26" s="1300">
        <v>0</v>
      </c>
      <c r="AJ26" s="1300">
        <v>0</v>
      </c>
      <c r="AK26" s="1300">
        <v>0</v>
      </c>
      <c r="AL26" s="1300">
        <f t="shared" si="13"/>
        <v>2800</v>
      </c>
      <c r="AM26" s="1740">
        <f t="shared" si="14"/>
        <v>0</v>
      </c>
      <c r="AN26" s="1300">
        <f t="shared" si="7"/>
        <v>0</v>
      </c>
      <c r="AO26" s="1300">
        <f t="shared" si="8"/>
        <v>0</v>
      </c>
      <c r="AP26" s="1300">
        <v>0</v>
      </c>
      <c r="AQ26" s="1300">
        <v>0</v>
      </c>
      <c r="AR26" s="1300">
        <v>0</v>
      </c>
      <c r="AS26" s="1300">
        <f t="shared" si="15"/>
        <v>0</v>
      </c>
      <c r="AT26" s="1300">
        <f t="shared" si="3"/>
        <v>2800</v>
      </c>
      <c r="AU26" s="1670"/>
      <c r="AV26" s="1672"/>
      <c r="AW26" s="237">
        <v>200</v>
      </c>
      <c r="AX26" s="1748" t="s">
        <v>54</v>
      </c>
    </row>
    <row r="27" ht="24" customHeight="1" spans="1:50">
      <c r="A27" s="1670">
        <f t="shared" si="17"/>
        <v>25</v>
      </c>
      <c r="B27" s="1677" t="s">
        <v>576</v>
      </c>
      <c r="C27" s="351" t="s">
        <v>425</v>
      </c>
      <c r="D27" s="372" t="s">
        <v>577</v>
      </c>
      <c r="E27" s="997" t="s">
        <v>53</v>
      </c>
      <c r="F27" s="351">
        <v>31</v>
      </c>
      <c r="G27" s="1673">
        <v>0</v>
      </c>
      <c r="H27" s="372">
        <v>0</v>
      </c>
      <c r="I27" s="372">
        <v>0</v>
      </c>
      <c r="J27" s="372">
        <v>0</v>
      </c>
      <c r="K27" s="372">
        <v>30</v>
      </c>
      <c r="L27" s="372">
        <v>2</v>
      </c>
      <c r="M27" s="372">
        <v>0</v>
      </c>
      <c r="N27" s="372">
        <v>1</v>
      </c>
      <c r="O27" s="372">
        <f t="shared" si="16"/>
        <v>1</v>
      </c>
      <c r="P27" s="372" t="s">
        <v>578</v>
      </c>
      <c r="Q27" s="1316" t="s">
        <v>509</v>
      </c>
      <c r="R27" s="1713">
        <v>4</v>
      </c>
      <c r="S27" s="1715">
        <f t="shared" si="5"/>
        <v>40</v>
      </c>
      <c r="T27" s="1358"/>
      <c r="U27" s="237">
        <v>200</v>
      </c>
      <c r="V27" s="1709">
        <v>2200</v>
      </c>
      <c r="W27" s="1300">
        <v>1500</v>
      </c>
      <c r="X27" s="1300">
        <v>100</v>
      </c>
      <c r="Y27" s="1300">
        <v>0</v>
      </c>
      <c r="Z27" s="1300">
        <v>0</v>
      </c>
      <c r="AA27" s="1300">
        <v>100</v>
      </c>
      <c r="AB27" s="1300">
        <v>0</v>
      </c>
      <c r="AC27" s="1300">
        <v>500</v>
      </c>
      <c r="AD27" s="1300">
        <v>400</v>
      </c>
      <c r="AE27" s="1710">
        <v>200</v>
      </c>
      <c r="AF27" s="1300">
        <v>0</v>
      </c>
      <c r="AG27" s="1300">
        <f t="shared" si="12"/>
        <v>30</v>
      </c>
      <c r="AH27" s="1300">
        <v>40</v>
      </c>
      <c r="AI27" s="1300">
        <v>0</v>
      </c>
      <c r="AJ27" s="1300">
        <v>0</v>
      </c>
      <c r="AK27" s="1300">
        <v>0</v>
      </c>
      <c r="AL27" s="1300">
        <f t="shared" si="13"/>
        <v>2870</v>
      </c>
      <c r="AM27" s="1740">
        <f t="shared" si="14"/>
        <v>0</v>
      </c>
      <c r="AN27" s="1300">
        <f t="shared" si="7"/>
        <v>0</v>
      </c>
      <c r="AO27" s="1300">
        <f t="shared" si="8"/>
        <v>0</v>
      </c>
      <c r="AP27" s="1300">
        <v>0</v>
      </c>
      <c r="AQ27" s="1300">
        <v>0</v>
      </c>
      <c r="AR27" s="1300">
        <v>0</v>
      </c>
      <c r="AS27" s="1300">
        <f t="shared" si="15"/>
        <v>0</v>
      </c>
      <c r="AT27" s="1300">
        <f t="shared" si="3"/>
        <v>2870</v>
      </c>
      <c r="AU27" s="1670"/>
      <c r="AV27" s="1358"/>
      <c r="AW27" s="237">
        <v>200</v>
      </c>
      <c r="AX27" s="1747" t="s">
        <v>578</v>
      </c>
    </row>
    <row r="28" ht="24" customHeight="1" spans="1:50">
      <c r="A28" s="1670">
        <f t="shared" si="17"/>
        <v>26</v>
      </c>
      <c r="B28" s="1678" t="s">
        <v>579</v>
      </c>
      <c r="C28" s="472" t="s">
        <v>425</v>
      </c>
      <c r="D28" s="472" t="s">
        <v>580</v>
      </c>
      <c r="E28" s="1672" t="s">
        <v>53</v>
      </c>
      <c r="F28" s="351">
        <v>31</v>
      </c>
      <c r="G28" s="1679">
        <v>0</v>
      </c>
      <c r="H28" s="372">
        <v>1.5</v>
      </c>
      <c r="I28" s="372">
        <v>0</v>
      </c>
      <c r="J28" s="372">
        <v>0</v>
      </c>
      <c r="K28" s="372">
        <v>0</v>
      </c>
      <c r="L28" s="372">
        <v>0</v>
      </c>
      <c r="M28" s="372">
        <v>0</v>
      </c>
      <c r="N28" s="372">
        <v>0</v>
      </c>
      <c r="O28" s="372">
        <f t="shared" si="16"/>
        <v>0</v>
      </c>
      <c r="P28" s="372" t="s">
        <v>581</v>
      </c>
      <c r="Q28" s="1719" t="s">
        <v>509</v>
      </c>
      <c r="R28" s="1713">
        <v>4</v>
      </c>
      <c r="S28" s="1715">
        <f t="shared" si="5"/>
        <v>40</v>
      </c>
      <c r="T28" s="1672"/>
      <c r="U28" s="237">
        <v>200</v>
      </c>
      <c r="V28" s="1718">
        <v>2200</v>
      </c>
      <c r="W28" s="1300">
        <v>1500</v>
      </c>
      <c r="X28" s="1300">
        <v>100</v>
      </c>
      <c r="Y28" s="1300">
        <v>0</v>
      </c>
      <c r="Z28" s="1300">
        <v>0</v>
      </c>
      <c r="AA28" s="1300">
        <v>100</v>
      </c>
      <c r="AB28" s="1300">
        <v>0</v>
      </c>
      <c r="AC28" s="1300">
        <v>500</v>
      </c>
      <c r="AD28" s="1300">
        <v>400</v>
      </c>
      <c r="AE28" s="1710">
        <v>200</v>
      </c>
      <c r="AF28" s="1711">
        <v>0</v>
      </c>
      <c r="AG28" s="1300">
        <f t="shared" si="12"/>
        <v>0</v>
      </c>
      <c r="AH28" s="1300">
        <v>40</v>
      </c>
      <c r="AI28" s="1300">
        <v>0</v>
      </c>
      <c r="AJ28" s="1300">
        <v>0</v>
      </c>
      <c r="AK28" s="1300">
        <v>0</v>
      </c>
      <c r="AL28" s="1300">
        <f t="shared" si="13"/>
        <v>2840</v>
      </c>
      <c r="AM28" s="1740">
        <f t="shared" si="14"/>
        <v>1.5</v>
      </c>
      <c r="AN28" s="1300">
        <f t="shared" si="7"/>
        <v>106.451612903226</v>
      </c>
      <c r="AO28" s="1300">
        <f t="shared" si="8"/>
        <v>0</v>
      </c>
      <c r="AP28" s="1300">
        <v>0</v>
      </c>
      <c r="AQ28" s="1300">
        <v>0</v>
      </c>
      <c r="AR28" s="1300">
        <v>0</v>
      </c>
      <c r="AS28" s="1300">
        <f t="shared" si="15"/>
        <v>106.451612903226</v>
      </c>
      <c r="AT28" s="1300">
        <f t="shared" si="3"/>
        <v>2733.54838709677</v>
      </c>
      <c r="AU28" s="1670"/>
      <c r="AV28" s="1672"/>
      <c r="AW28" s="237">
        <v>200</v>
      </c>
      <c r="AX28" s="1747" t="s">
        <v>581</v>
      </c>
    </row>
    <row r="29" ht="24" customHeight="1" spans="1:50">
      <c r="A29" s="1670">
        <f t="shared" si="17"/>
        <v>27</v>
      </c>
      <c r="B29" s="1676" t="s">
        <v>582</v>
      </c>
      <c r="C29" s="515" t="s">
        <v>583</v>
      </c>
      <c r="D29" s="515" t="s">
        <v>584</v>
      </c>
      <c r="E29" s="1680" t="s">
        <v>53</v>
      </c>
      <c r="F29" s="351">
        <v>31</v>
      </c>
      <c r="G29" s="1681">
        <v>0</v>
      </c>
      <c r="H29" s="515">
        <v>0</v>
      </c>
      <c r="I29" s="515">
        <v>0</v>
      </c>
      <c r="J29" s="372">
        <v>0</v>
      </c>
      <c r="K29" s="372">
        <v>30</v>
      </c>
      <c r="L29" s="372">
        <v>1</v>
      </c>
      <c r="M29" s="372">
        <v>0</v>
      </c>
      <c r="N29" s="372">
        <v>1</v>
      </c>
      <c r="O29" s="372">
        <f t="shared" si="16"/>
        <v>0</v>
      </c>
      <c r="P29" s="372" t="s">
        <v>585</v>
      </c>
      <c r="Q29" s="1720" t="s">
        <v>509</v>
      </c>
      <c r="R29" s="1713">
        <v>10</v>
      </c>
      <c r="S29" s="1715">
        <f t="shared" si="5"/>
        <v>100</v>
      </c>
      <c r="T29" s="997"/>
      <c r="U29" s="237">
        <v>200</v>
      </c>
      <c r="V29" s="1709">
        <v>2300</v>
      </c>
      <c r="W29" s="1300">
        <v>1500</v>
      </c>
      <c r="X29" s="1300">
        <v>200</v>
      </c>
      <c r="Y29" s="1300">
        <v>0</v>
      </c>
      <c r="Z29" s="1300">
        <v>0</v>
      </c>
      <c r="AA29" s="1300">
        <v>100</v>
      </c>
      <c r="AB29" s="1300">
        <v>0</v>
      </c>
      <c r="AC29" s="1300">
        <v>500</v>
      </c>
      <c r="AD29" s="1300">
        <v>200</v>
      </c>
      <c r="AE29" s="1710">
        <v>200</v>
      </c>
      <c r="AF29" s="1300">
        <v>0</v>
      </c>
      <c r="AG29" s="1300">
        <f t="shared" si="12"/>
        <v>30</v>
      </c>
      <c r="AH29" s="1300">
        <v>100</v>
      </c>
      <c r="AI29" s="1300">
        <v>0</v>
      </c>
      <c r="AJ29" s="1300">
        <v>0</v>
      </c>
      <c r="AK29" s="1300">
        <v>0</v>
      </c>
      <c r="AL29" s="1300">
        <f t="shared" si="13"/>
        <v>2830</v>
      </c>
      <c r="AM29" s="1740">
        <f t="shared" si="14"/>
        <v>0</v>
      </c>
      <c r="AN29" s="1300">
        <f t="shared" si="7"/>
        <v>0</v>
      </c>
      <c r="AO29" s="1300">
        <f t="shared" si="8"/>
        <v>0</v>
      </c>
      <c r="AP29" s="1300">
        <v>0</v>
      </c>
      <c r="AQ29" s="1300">
        <v>0</v>
      </c>
      <c r="AR29" s="1300">
        <v>0</v>
      </c>
      <c r="AS29" s="1300">
        <f t="shared" si="15"/>
        <v>0</v>
      </c>
      <c r="AT29" s="1300">
        <f t="shared" si="3"/>
        <v>2830</v>
      </c>
      <c r="AU29" s="1670"/>
      <c r="AV29" s="997"/>
      <c r="AW29" s="237">
        <v>200</v>
      </c>
      <c r="AX29" s="1747" t="s">
        <v>585</v>
      </c>
    </row>
    <row r="30" ht="24" customHeight="1" spans="1:50">
      <c r="A30" s="1670">
        <f t="shared" si="17"/>
        <v>28</v>
      </c>
      <c r="B30" s="1676" t="s">
        <v>586</v>
      </c>
      <c r="C30" s="353" t="s">
        <v>462</v>
      </c>
      <c r="D30" s="472" t="s">
        <v>587</v>
      </c>
      <c r="E30" s="1682" t="s">
        <v>53</v>
      </c>
      <c r="F30" s="351">
        <v>31</v>
      </c>
      <c r="G30" s="1679">
        <v>0</v>
      </c>
      <c r="H30" s="372">
        <v>0</v>
      </c>
      <c r="I30" s="372">
        <v>0</v>
      </c>
      <c r="J30" s="372">
        <v>0</v>
      </c>
      <c r="K30" s="372">
        <v>30</v>
      </c>
      <c r="L30" s="372">
        <v>2</v>
      </c>
      <c r="M30" s="372">
        <v>0</v>
      </c>
      <c r="N30" s="372">
        <v>1</v>
      </c>
      <c r="O30" s="372">
        <f t="shared" si="16"/>
        <v>1</v>
      </c>
      <c r="P30" s="372" t="s">
        <v>499</v>
      </c>
      <c r="Q30" s="1719" t="s">
        <v>509</v>
      </c>
      <c r="R30" s="1713">
        <v>7</v>
      </c>
      <c r="S30" s="1715">
        <f t="shared" si="5"/>
        <v>70</v>
      </c>
      <c r="T30" s="684" t="s">
        <v>588</v>
      </c>
      <c r="U30" s="237">
        <v>200</v>
      </c>
      <c r="V30" s="1709">
        <v>2500</v>
      </c>
      <c r="W30" s="1300">
        <v>1500</v>
      </c>
      <c r="X30" s="1300">
        <v>200</v>
      </c>
      <c r="Y30" s="1300">
        <v>100</v>
      </c>
      <c r="Z30" s="1300">
        <v>0</v>
      </c>
      <c r="AA30" s="1300">
        <v>100</v>
      </c>
      <c r="AB30" s="1300">
        <v>100</v>
      </c>
      <c r="AC30" s="1300">
        <v>500</v>
      </c>
      <c r="AD30" s="1300"/>
      <c r="AE30" s="1710">
        <v>200</v>
      </c>
      <c r="AF30" s="1300">
        <v>0</v>
      </c>
      <c r="AG30" s="1300">
        <f t="shared" si="12"/>
        <v>30</v>
      </c>
      <c r="AH30" s="1300">
        <v>70</v>
      </c>
      <c r="AI30" s="1300">
        <v>0</v>
      </c>
      <c r="AJ30" s="1300">
        <v>0</v>
      </c>
      <c r="AK30" s="1300">
        <v>0</v>
      </c>
      <c r="AL30" s="1300">
        <f t="shared" si="13"/>
        <v>2800</v>
      </c>
      <c r="AM30" s="1740">
        <f t="shared" si="14"/>
        <v>0</v>
      </c>
      <c r="AN30" s="1300">
        <f t="shared" si="7"/>
        <v>0</v>
      </c>
      <c r="AO30" s="1300">
        <f t="shared" si="8"/>
        <v>0</v>
      </c>
      <c r="AP30" s="1300">
        <v>0</v>
      </c>
      <c r="AQ30" s="1300">
        <v>0</v>
      </c>
      <c r="AR30" s="1300">
        <v>0</v>
      </c>
      <c r="AS30" s="1300">
        <f t="shared" si="15"/>
        <v>0</v>
      </c>
      <c r="AT30" s="1300">
        <f t="shared" si="3"/>
        <v>2800</v>
      </c>
      <c r="AU30" s="1670"/>
      <c r="AV30" s="684" t="s">
        <v>588</v>
      </c>
      <c r="AW30" s="237">
        <v>200</v>
      </c>
      <c r="AX30" s="1747" t="s">
        <v>499</v>
      </c>
    </row>
    <row r="31" customFormat="1" ht="24" customHeight="1" spans="1:50">
      <c r="A31" s="1670">
        <f t="shared" si="17"/>
        <v>29</v>
      </c>
      <c r="B31" s="1053" t="s">
        <v>589</v>
      </c>
      <c r="C31" s="351" t="s">
        <v>425</v>
      </c>
      <c r="D31" s="372" t="s">
        <v>590</v>
      </c>
      <c r="E31" s="1672" t="s">
        <v>53</v>
      </c>
      <c r="F31" s="351">
        <v>31</v>
      </c>
      <c r="G31" s="1673">
        <v>0</v>
      </c>
      <c r="H31" s="372">
        <v>31</v>
      </c>
      <c r="I31" s="372">
        <v>0</v>
      </c>
      <c r="J31" s="372">
        <v>0</v>
      </c>
      <c r="K31" s="372">
        <v>0</v>
      </c>
      <c r="L31" s="372">
        <v>0</v>
      </c>
      <c r="M31" s="372">
        <v>0</v>
      </c>
      <c r="N31" s="372">
        <v>0</v>
      </c>
      <c r="O31" s="372">
        <f t="shared" si="16"/>
        <v>0</v>
      </c>
      <c r="P31" s="911" t="s">
        <v>591</v>
      </c>
      <c r="Q31" s="1721" t="s">
        <v>509</v>
      </c>
      <c r="R31" s="1722">
        <v>0</v>
      </c>
      <c r="S31" s="1723">
        <f t="shared" si="5"/>
        <v>0</v>
      </c>
      <c r="T31" s="1724"/>
      <c r="U31" s="158">
        <v>200</v>
      </c>
      <c r="V31" s="1709">
        <v>2300</v>
      </c>
      <c r="W31" s="1300">
        <v>1500</v>
      </c>
      <c r="X31" s="1300">
        <v>100</v>
      </c>
      <c r="Y31" s="1300">
        <v>0</v>
      </c>
      <c r="Z31" s="1300">
        <v>0</v>
      </c>
      <c r="AA31" s="1300">
        <v>200</v>
      </c>
      <c r="AB31" s="1300">
        <v>100</v>
      </c>
      <c r="AC31" s="1300">
        <v>400</v>
      </c>
      <c r="AD31" s="1300"/>
      <c r="AE31" s="1710">
        <v>200</v>
      </c>
      <c r="AF31" s="1300">
        <v>0</v>
      </c>
      <c r="AG31" s="1300">
        <f t="shared" si="12"/>
        <v>0</v>
      </c>
      <c r="AH31" s="1300">
        <v>0</v>
      </c>
      <c r="AI31" s="1300">
        <v>0</v>
      </c>
      <c r="AJ31" s="1300">
        <v>0</v>
      </c>
      <c r="AK31" s="1300">
        <v>0</v>
      </c>
      <c r="AL31" s="1300">
        <f t="shared" si="13"/>
        <v>2500</v>
      </c>
      <c r="AM31" s="1740">
        <f t="shared" si="14"/>
        <v>31</v>
      </c>
      <c r="AN31" s="1300">
        <f t="shared" si="7"/>
        <v>2300</v>
      </c>
      <c r="AO31" s="1300">
        <f t="shared" si="8"/>
        <v>0</v>
      </c>
      <c r="AP31" s="1300">
        <v>0</v>
      </c>
      <c r="AQ31" s="1300">
        <v>0</v>
      </c>
      <c r="AR31" s="1300">
        <v>0</v>
      </c>
      <c r="AS31" s="1300">
        <f t="shared" si="15"/>
        <v>2300</v>
      </c>
      <c r="AT31" s="1300">
        <f t="shared" si="3"/>
        <v>200</v>
      </c>
      <c r="AU31" s="1670"/>
      <c r="AV31" s="1724"/>
      <c r="AW31" s="158">
        <v>200</v>
      </c>
      <c r="AX31" s="1748" t="s">
        <v>591</v>
      </c>
    </row>
    <row r="32" customFormat="1" ht="24" customHeight="1" spans="1:50">
      <c r="A32" s="1670">
        <f t="shared" si="17"/>
        <v>30</v>
      </c>
      <c r="B32" s="1053" t="s">
        <v>592</v>
      </c>
      <c r="C32" s="472" t="s">
        <v>593</v>
      </c>
      <c r="D32" s="472" t="s">
        <v>594</v>
      </c>
      <c r="E32" s="1672" t="s">
        <v>53</v>
      </c>
      <c r="F32" s="351">
        <v>31</v>
      </c>
      <c r="G32" s="1679">
        <v>0</v>
      </c>
      <c r="H32" s="472">
        <v>0</v>
      </c>
      <c r="I32" s="472">
        <v>0</v>
      </c>
      <c r="J32" s="372">
        <v>0</v>
      </c>
      <c r="K32" s="372">
        <v>30</v>
      </c>
      <c r="L32" s="372">
        <v>0</v>
      </c>
      <c r="M32" s="372">
        <v>0</v>
      </c>
      <c r="N32" s="372">
        <v>0</v>
      </c>
      <c r="O32" s="372">
        <v>0</v>
      </c>
      <c r="P32" s="372" t="s">
        <v>54</v>
      </c>
      <c r="Q32" s="1719" t="s">
        <v>509</v>
      </c>
      <c r="R32" s="1713">
        <v>9</v>
      </c>
      <c r="S32" s="1715">
        <f t="shared" si="5"/>
        <v>90</v>
      </c>
      <c r="T32" s="1672" t="s">
        <v>595</v>
      </c>
      <c r="U32" s="237">
        <v>200</v>
      </c>
      <c r="V32" s="1709">
        <v>2500</v>
      </c>
      <c r="W32" s="1300">
        <v>1500</v>
      </c>
      <c r="X32" s="1300">
        <v>200</v>
      </c>
      <c r="Y32" s="1300">
        <v>100</v>
      </c>
      <c r="Z32" s="1300">
        <v>0</v>
      </c>
      <c r="AA32" s="1300">
        <v>100</v>
      </c>
      <c r="AB32" s="1300">
        <v>100</v>
      </c>
      <c r="AC32" s="1300">
        <v>500</v>
      </c>
      <c r="AD32" s="1300"/>
      <c r="AE32" s="1710">
        <v>200</v>
      </c>
      <c r="AF32" s="1300">
        <v>0</v>
      </c>
      <c r="AG32" s="1300">
        <f t="shared" si="12"/>
        <v>30</v>
      </c>
      <c r="AH32" s="1300">
        <v>90</v>
      </c>
      <c r="AI32" s="1300">
        <v>0</v>
      </c>
      <c r="AJ32" s="1300">
        <v>0</v>
      </c>
      <c r="AK32" s="1300">
        <v>0</v>
      </c>
      <c r="AL32" s="1300">
        <f t="shared" si="13"/>
        <v>2820</v>
      </c>
      <c r="AM32" s="1740">
        <f t="shared" si="14"/>
        <v>0</v>
      </c>
      <c r="AN32" s="1300">
        <f t="shared" si="7"/>
        <v>0</v>
      </c>
      <c r="AO32" s="1300">
        <f t="shared" si="8"/>
        <v>0</v>
      </c>
      <c r="AP32" s="1300">
        <v>0</v>
      </c>
      <c r="AQ32" s="1300">
        <v>0</v>
      </c>
      <c r="AR32" s="1300">
        <v>0</v>
      </c>
      <c r="AS32" s="1300">
        <f t="shared" si="15"/>
        <v>0</v>
      </c>
      <c r="AT32" s="1300">
        <f t="shared" si="3"/>
        <v>2820</v>
      </c>
      <c r="AU32" s="1670"/>
      <c r="AV32" s="1672" t="s">
        <v>595</v>
      </c>
      <c r="AW32" s="237">
        <v>200</v>
      </c>
      <c r="AX32" s="1747" t="s">
        <v>54</v>
      </c>
    </row>
    <row r="33" customFormat="1" ht="24" customHeight="1" spans="1:50">
      <c r="A33" s="1670">
        <f t="shared" si="17"/>
        <v>31</v>
      </c>
      <c r="B33" s="1053" t="s">
        <v>596</v>
      </c>
      <c r="C33" s="351" t="s">
        <v>462</v>
      </c>
      <c r="D33" s="372" t="s">
        <v>597</v>
      </c>
      <c r="E33" s="1683" t="s">
        <v>53</v>
      </c>
      <c r="F33" s="351">
        <v>31</v>
      </c>
      <c r="G33" s="1679">
        <v>0</v>
      </c>
      <c r="H33" s="1684">
        <v>0</v>
      </c>
      <c r="I33" s="472">
        <v>0</v>
      </c>
      <c r="J33" s="372">
        <v>0</v>
      </c>
      <c r="K33" s="372">
        <v>30</v>
      </c>
      <c r="L33" s="372">
        <v>1</v>
      </c>
      <c r="M33" s="372">
        <v>0</v>
      </c>
      <c r="N33" s="372">
        <v>0</v>
      </c>
      <c r="O33" s="372">
        <v>1</v>
      </c>
      <c r="P33" s="372" t="s">
        <v>54</v>
      </c>
      <c r="Q33" s="1719" t="s">
        <v>509</v>
      </c>
      <c r="R33" s="1713">
        <v>7</v>
      </c>
      <c r="S33" s="1715">
        <f t="shared" si="5"/>
        <v>70</v>
      </c>
      <c r="T33" s="1725"/>
      <c r="U33" s="237">
        <v>200</v>
      </c>
      <c r="V33" s="1709">
        <v>2500</v>
      </c>
      <c r="W33" s="1300">
        <v>1500</v>
      </c>
      <c r="X33" s="1300">
        <v>200</v>
      </c>
      <c r="Y33" s="1300">
        <v>100</v>
      </c>
      <c r="Z33" s="1300">
        <v>0</v>
      </c>
      <c r="AA33" s="1300">
        <v>100</v>
      </c>
      <c r="AB33" s="1300">
        <v>100</v>
      </c>
      <c r="AC33" s="1300">
        <v>500</v>
      </c>
      <c r="AD33" s="1300"/>
      <c r="AE33" s="1710">
        <v>200</v>
      </c>
      <c r="AF33" s="1300">
        <v>0</v>
      </c>
      <c r="AG33" s="1300">
        <f t="shared" si="12"/>
        <v>30</v>
      </c>
      <c r="AH33" s="1300">
        <v>70</v>
      </c>
      <c r="AI33" s="1300">
        <v>0</v>
      </c>
      <c r="AJ33" s="1300">
        <v>0</v>
      </c>
      <c r="AK33" s="1300">
        <v>0</v>
      </c>
      <c r="AL33" s="1300">
        <f t="shared" si="13"/>
        <v>2800</v>
      </c>
      <c r="AM33" s="1740">
        <f t="shared" si="14"/>
        <v>0</v>
      </c>
      <c r="AN33" s="1300">
        <f t="shared" si="7"/>
        <v>0</v>
      </c>
      <c r="AO33" s="1300">
        <f t="shared" si="8"/>
        <v>0</v>
      </c>
      <c r="AP33" s="1300">
        <v>0</v>
      </c>
      <c r="AQ33" s="1300">
        <v>0</v>
      </c>
      <c r="AR33" s="1300">
        <v>0</v>
      </c>
      <c r="AS33" s="1300">
        <f t="shared" si="15"/>
        <v>0</v>
      </c>
      <c r="AT33" s="1300">
        <f t="shared" si="3"/>
        <v>2800</v>
      </c>
      <c r="AU33" s="1670"/>
      <c r="AV33" s="1725"/>
      <c r="AW33" s="237">
        <v>200</v>
      </c>
      <c r="AX33" s="1747" t="s">
        <v>54</v>
      </c>
    </row>
    <row r="34" customFormat="1" ht="21" customHeight="1" spans="1:50">
      <c r="A34" s="1670">
        <f t="shared" ref="A33:A40" si="18">ROW()-2</f>
        <v>32</v>
      </c>
      <c r="B34" s="1053" t="s">
        <v>598</v>
      </c>
      <c r="C34" s="353" t="s">
        <v>462</v>
      </c>
      <c r="D34" s="472" t="s">
        <v>599</v>
      </c>
      <c r="E34" s="1685" t="s">
        <v>53</v>
      </c>
      <c r="F34" s="351">
        <v>31</v>
      </c>
      <c r="G34" s="1679">
        <v>0</v>
      </c>
      <c r="H34" s="1684">
        <v>0</v>
      </c>
      <c r="I34" s="472">
        <v>0</v>
      </c>
      <c r="J34" s="372">
        <v>0</v>
      </c>
      <c r="K34" s="372">
        <v>30</v>
      </c>
      <c r="L34" s="372">
        <v>1</v>
      </c>
      <c r="M34" s="372">
        <v>0.5</v>
      </c>
      <c r="N34" s="372">
        <v>1</v>
      </c>
      <c r="O34" s="372">
        <f t="shared" ref="O34:O44" si="19">L34+M34-N34</f>
        <v>0.5</v>
      </c>
      <c r="P34" s="372" t="s">
        <v>600</v>
      </c>
      <c r="Q34" s="1719" t="s">
        <v>509</v>
      </c>
      <c r="R34" s="1713">
        <v>7</v>
      </c>
      <c r="S34" s="1715">
        <f t="shared" si="5"/>
        <v>70</v>
      </c>
      <c r="T34" s="684"/>
      <c r="U34" s="237">
        <v>200</v>
      </c>
      <c r="V34" s="1709">
        <v>2500</v>
      </c>
      <c r="W34" s="1300">
        <v>1500</v>
      </c>
      <c r="X34" s="1300">
        <v>200</v>
      </c>
      <c r="Y34" s="1300">
        <v>100</v>
      </c>
      <c r="Z34" s="1300">
        <v>0</v>
      </c>
      <c r="AA34" s="1300">
        <v>100</v>
      </c>
      <c r="AB34" s="1300">
        <v>100</v>
      </c>
      <c r="AC34" s="1300">
        <v>500</v>
      </c>
      <c r="AD34" s="1300"/>
      <c r="AE34" s="1710">
        <v>200</v>
      </c>
      <c r="AF34" s="1300">
        <v>0</v>
      </c>
      <c r="AG34" s="1300">
        <f t="shared" si="12"/>
        <v>30</v>
      </c>
      <c r="AH34" s="1300">
        <v>70</v>
      </c>
      <c r="AI34" s="1300">
        <v>0</v>
      </c>
      <c r="AJ34" s="1300">
        <v>0</v>
      </c>
      <c r="AK34" s="1300">
        <v>0</v>
      </c>
      <c r="AL34" s="1300">
        <f t="shared" si="13"/>
        <v>2800</v>
      </c>
      <c r="AM34" s="1740">
        <f t="shared" si="14"/>
        <v>0</v>
      </c>
      <c r="AN34" s="1300">
        <f t="shared" si="7"/>
        <v>0</v>
      </c>
      <c r="AO34" s="1300">
        <f t="shared" si="8"/>
        <v>0</v>
      </c>
      <c r="AP34" s="1300">
        <v>0</v>
      </c>
      <c r="AQ34" s="1300">
        <v>0</v>
      </c>
      <c r="AR34" s="1300">
        <v>0</v>
      </c>
      <c r="AS34" s="1300">
        <f t="shared" si="15"/>
        <v>0</v>
      </c>
      <c r="AT34" s="1300">
        <f t="shared" ref="AT34:AT66" si="20">AL34-AS34</f>
        <v>2800</v>
      </c>
      <c r="AU34" s="1670"/>
      <c r="AV34" s="684"/>
      <c r="AW34" s="237">
        <v>200</v>
      </c>
      <c r="AX34" s="1747" t="s">
        <v>600</v>
      </c>
    </row>
    <row r="35" customFormat="1" ht="29" customHeight="1" spans="1:50">
      <c r="A35" s="1670">
        <f t="shared" si="18"/>
        <v>33</v>
      </c>
      <c r="B35" s="1053" t="s">
        <v>601</v>
      </c>
      <c r="C35" s="372" t="s">
        <v>474</v>
      </c>
      <c r="D35" s="372" t="s">
        <v>602</v>
      </c>
      <c r="E35" s="1683" t="s">
        <v>53</v>
      </c>
      <c r="F35" s="351">
        <v>31</v>
      </c>
      <c r="G35" s="1679">
        <v>0</v>
      </c>
      <c r="H35" s="1684">
        <v>2</v>
      </c>
      <c r="I35" s="472">
        <v>0</v>
      </c>
      <c r="J35" s="372">
        <v>0</v>
      </c>
      <c r="K35" s="372">
        <v>0</v>
      </c>
      <c r="L35" s="372">
        <v>0</v>
      </c>
      <c r="M35" s="372">
        <v>0</v>
      </c>
      <c r="N35" s="372">
        <v>0</v>
      </c>
      <c r="O35" s="372">
        <f t="shared" si="19"/>
        <v>0</v>
      </c>
      <c r="P35" s="372" t="s">
        <v>603</v>
      </c>
      <c r="Q35" s="353">
        <v>10</v>
      </c>
      <c r="R35" s="1713">
        <v>10</v>
      </c>
      <c r="S35" s="1715">
        <f t="shared" si="5"/>
        <v>100</v>
      </c>
      <c r="T35" s="1672" t="s">
        <v>604</v>
      </c>
      <c r="U35" s="237">
        <v>200</v>
      </c>
      <c r="V35" s="1709">
        <v>2600</v>
      </c>
      <c r="W35" s="1300">
        <v>1500</v>
      </c>
      <c r="X35" s="1300">
        <v>200</v>
      </c>
      <c r="Y35" s="1300">
        <v>200</v>
      </c>
      <c r="Z35" s="1300">
        <v>50</v>
      </c>
      <c r="AA35" s="1300">
        <v>100</v>
      </c>
      <c r="AB35" s="1300">
        <v>50</v>
      </c>
      <c r="AC35" s="1300">
        <v>500</v>
      </c>
      <c r="AD35" s="1300">
        <v>700</v>
      </c>
      <c r="AE35" s="1710">
        <v>200</v>
      </c>
      <c r="AF35" s="1300">
        <v>0</v>
      </c>
      <c r="AG35" s="1300">
        <f t="shared" si="12"/>
        <v>0</v>
      </c>
      <c r="AH35" s="1300">
        <v>100</v>
      </c>
      <c r="AI35" s="1300">
        <v>0</v>
      </c>
      <c r="AJ35" s="1300">
        <v>0</v>
      </c>
      <c r="AK35" s="1300">
        <v>0</v>
      </c>
      <c r="AL35" s="1300">
        <f t="shared" si="13"/>
        <v>3600</v>
      </c>
      <c r="AM35" s="1740">
        <f t="shared" si="14"/>
        <v>2</v>
      </c>
      <c r="AN35" s="1300">
        <f t="shared" ref="AN35:AN59" si="21">V35/F35*AM35</f>
        <v>167.741935483871</v>
      </c>
      <c r="AO35" s="1300">
        <f t="shared" ref="AO35:AO61" si="22">G35*2</f>
        <v>0</v>
      </c>
      <c r="AP35" s="1300">
        <v>0</v>
      </c>
      <c r="AQ35" s="1300">
        <v>0</v>
      </c>
      <c r="AR35" s="1300">
        <v>0</v>
      </c>
      <c r="AS35" s="1300">
        <f t="shared" si="15"/>
        <v>167.741935483871</v>
      </c>
      <c r="AT35" s="1300">
        <f t="shared" si="20"/>
        <v>3432.25806451613</v>
      </c>
      <c r="AU35" s="1670"/>
      <c r="AV35" s="1672" t="s">
        <v>604</v>
      </c>
      <c r="AW35" s="237">
        <v>200</v>
      </c>
      <c r="AX35" s="1747" t="s">
        <v>603</v>
      </c>
    </row>
    <row r="36" customFormat="1" ht="26" customHeight="1" spans="1:50">
      <c r="A36" s="1670">
        <f t="shared" si="18"/>
        <v>34</v>
      </c>
      <c r="B36" s="1053" t="s">
        <v>605</v>
      </c>
      <c r="C36" s="351" t="s">
        <v>425</v>
      </c>
      <c r="D36" s="372" t="s">
        <v>606</v>
      </c>
      <c r="E36" s="1683" t="s">
        <v>53</v>
      </c>
      <c r="F36" s="351">
        <v>31</v>
      </c>
      <c r="G36" s="1679">
        <v>0</v>
      </c>
      <c r="H36" s="1684">
        <v>0</v>
      </c>
      <c r="I36" s="472">
        <v>0</v>
      </c>
      <c r="J36" s="372">
        <v>0</v>
      </c>
      <c r="K36" s="372">
        <v>30</v>
      </c>
      <c r="L36" s="372">
        <v>2.5</v>
      </c>
      <c r="M36" s="372">
        <v>0</v>
      </c>
      <c r="N36" s="372">
        <v>1.5</v>
      </c>
      <c r="O36" s="372">
        <f t="shared" si="19"/>
        <v>1</v>
      </c>
      <c r="P36" s="372" t="s">
        <v>607</v>
      </c>
      <c r="Q36" s="353">
        <v>10</v>
      </c>
      <c r="R36" s="1713">
        <v>3</v>
      </c>
      <c r="S36" s="1715">
        <f t="shared" si="5"/>
        <v>30</v>
      </c>
      <c r="T36" s="1672" t="s">
        <v>608</v>
      </c>
      <c r="U36" s="237">
        <v>200</v>
      </c>
      <c r="V36" s="1709">
        <v>2400</v>
      </c>
      <c r="W36" s="1300">
        <v>1500</v>
      </c>
      <c r="X36" s="1300">
        <v>200</v>
      </c>
      <c r="Y36" s="1300">
        <v>100</v>
      </c>
      <c r="Z36" s="1300">
        <v>0</v>
      </c>
      <c r="AA36" s="1300">
        <v>100</v>
      </c>
      <c r="AB36" s="1300">
        <v>0</v>
      </c>
      <c r="AC36" s="1300">
        <v>500</v>
      </c>
      <c r="AD36" s="1300"/>
      <c r="AE36" s="1710">
        <v>200</v>
      </c>
      <c r="AF36" s="1300">
        <v>0</v>
      </c>
      <c r="AG36" s="1300">
        <f t="shared" si="12"/>
        <v>30</v>
      </c>
      <c r="AH36" s="1300">
        <v>30</v>
      </c>
      <c r="AI36" s="1300">
        <v>0</v>
      </c>
      <c r="AJ36" s="1300">
        <v>0</v>
      </c>
      <c r="AK36" s="1300">
        <v>0</v>
      </c>
      <c r="AL36" s="1300">
        <f t="shared" si="13"/>
        <v>2660</v>
      </c>
      <c r="AM36" s="1740">
        <f t="shared" si="14"/>
        <v>0</v>
      </c>
      <c r="AN36" s="1300">
        <f t="shared" si="21"/>
        <v>0</v>
      </c>
      <c r="AO36" s="1300">
        <f t="shared" si="22"/>
        <v>0</v>
      </c>
      <c r="AP36" s="1300">
        <v>0</v>
      </c>
      <c r="AQ36" s="1300">
        <v>0</v>
      </c>
      <c r="AR36" s="1300">
        <v>0</v>
      </c>
      <c r="AS36" s="1300">
        <f t="shared" si="15"/>
        <v>0</v>
      </c>
      <c r="AT36" s="1300">
        <f t="shared" si="20"/>
        <v>2660</v>
      </c>
      <c r="AU36" s="1670"/>
      <c r="AV36" s="1672" t="s">
        <v>608</v>
      </c>
      <c r="AW36" s="237">
        <v>200</v>
      </c>
      <c r="AX36" s="1747" t="s">
        <v>607</v>
      </c>
    </row>
    <row r="37" customFormat="1" ht="26" customHeight="1" spans="1:50">
      <c r="A37" s="1670">
        <f t="shared" si="18"/>
        <v>35</v>
      </c>
      <c r="B37" s="1053" t="s">
        <v>609</v>
      </c>
      <c r="C37" s="351" t="s">
        <v>409</v>
      </c>
      <c r="D37" s="372" t="s">
        <v>610</v>
      </c>
      <c r="E37" s="1683" t="s">
        <v>53</v>
      </c>
      <c r="F37" s="351">
        <v>31</v>
      </c>
      <c r="G37" s="685">
        <v>0</v>
      </c>
      <c r="H37" s="351">
        <v>1</v>
      </c>
      <c r="I37" s="351">
        <v>0</v>
      </c>
      <c r="J37" s="372">
        <v>0</v>
      </c>
      <c r="K37" s="372">
        <v>0</v>
      </c>
      <c r="L37" s="372">
        <v>1</v>
      </c>
      <c r="M37" s="372">
        <v>0</v>
      </c>
      <c r="N37" s="372">
        <v>1</v>
      </c>
      <c r="O37" s="372">
        <f t="shared" si="19"/>
        <v>0</v>
      </c>
      <c r="P37" s="372" t="s">
        <v>611</v>
      </c>
      <c r="Q37" s="351">
        <v>10</v>
      </c>
      <c r="R37" s="1713">
        <v>0</v>
      </c>
      <c r="S37" s="1715">
        <f t="shared" si="5"/>
        <v>0</v>
      </c>
      <c r="T37" s="1725"/>
      <c r="U37" s="237">
        <v>200</v>
      </c>
      <c r="V37" s="1709">
        <v>3600</v>
      </c>
      <c r="W37" s="1710">
        <v>2000</v>
      </c>
      <c r="X37" s="1710">
        <v>700</v>
      </c>
      <c r="Y37" s="1710">
        <v>300</v>
      </c>
      <c r="Z37" s="1710">
        <v>200</v>
      </c>
      <c r="AA37" s="1710">
        <v>200</v>
      </c>
      <c r="AB37" s="1710">
        <v>100</v>
      </c>
      <c r="AC37" s="1710">
        <v>100</v>
      </c>
      <c r="AD37" s="1300"/>
      <c r="AE37" s="1710">
        <v>200</v>
      </c>
      <c r="AF37" s="1300">
        <v>0</v>
      </c>
      <c r="AG37" s="1300">
        <f t="shared" si="12"/>
        <v>0</v>
      </c>
      <c r="AH37" s="1300">
        <v>0</v>
      </c>
      <c r="AI37" s="1300">
        <v>0</v>
      </c>
      <c r="AJ37" s="1300">
        <v>0</v>
      </c>
      <c r="AK37" s="1300">
        <v>0</v>
      </c>
      <c r="AL37" s="1300">
        <f t="shared" si="13"/>
        <v>3800</v>
      </c>
      <c r="AM37" s="1740">
        <f t="shared" si="14"/>
        <v>1</v>
      </c>
      <c r="AN37" s="1300">
        <f t="shared" si="21"/>
        <v>116.129032258065</v>
      </c>
      <c r="AO37" s="1300">
        <f t="shared" si="22"/>
        <v>0</v>
      </c>
      <c r="AP37" s="1300">
        <v>0</v>
      </c>
      <c r="AQ37" s="1300">
        <v>0</v>
      </c>
      <c r="AR37" s="1300">
        <v>0</v>
      </c>
      <c r="AS37" s="1300">
        <f t="shared" si="15"/>
        <v>116.129032258065</v>
      </c>
      <c r="AT37" s="1300">
        <f t="shared" si="20"/>
        <v>3683.87096774194</v>
      </c>
      <c r="AU37" s="1670"/>
      <c r="AV37" s="1725"/>
      <c r="AW37" s="237">
        <v>200</v>
      </c>
      <c r="AX37" s="1747" t="s">
        <v>611</v>
      </c>
    </row>
    <row r="38" customFormat="1" ht="26" customHeight="1" spans="1:50">
      <c r="A38" s="1670">
        <f t="shared" si="18"/>
        <v>36</v>
      </c>
      <c r="B38" s="1053" t="s">
        <v>612</v>
      </c>
      <c r="C38" s="351" t="s">
        <v>425</v>
      </c>
      <c r="D38" s="372" t="s">
        <v>613</v>
      </c>
      <c r="E38" s="1685" t="s">
        <v>53</v>
      </c>
      <c r="F38" s="351">
        <v>31</v>
      </c>
      <c r="G38" s="685">
        <v>0</v>
      </c>
      <c r="H38" s="351">
        <v>0</v>
      </c>
      <c r="I38" s="351">
        <v>0</v>
      </c>
      <c r="J38" s="372">
        <v>0</v>
      </c>
      <c r="K38" s="372">
        <v>30</v>
      </c>
      <c r="L38" s="372">
        <v>1</v>
      </c>
      <c r="M38" s="372">
        <v>0</v>
      </c>
      <c r="N38" s="372">
        <v>1</v>
      </c>
      <c r="O38" s="372">
        <f t="shared" si="19"/>
        <v>0</v>
      </c>
      <c r="P38" s="372" t="s">
        <v>499</v>
      </c>
      <c r="Q38" s="351">
        <v>10</v>
      </c>
      <c r="R38" s="1713">
        <v>0</v>
      </c>
      <c r="S38" s="1714">
        <f t="shared" si="5"/>
        <v>0</v>
      </c>
      <c r="T38" s="1672" t="s">
        <v>553</v>
      </c>
      <c r="U38" s="237">
        <v>200</v>
      </c>
      <c r="V38" s="1709">
        <v>2400</v>
      </c>
      <c r="W38" s="1300">
        <v>1500</v>
      </c>
      <c r="X38" s="1300">
        <v>200</v>
      </c>
      <c r="Y38" s="1300">
        <v>100</v>
      </c>
      <c r="Z38" s="1300">
        <v>0</v>
      </c>
      <c r="AA38" s="1300">
        <v>100</v>
      </c>
      <c r="AB38" s="1300">
        <v>0</v>
      </c>
      <c r="AC38" s="1300">
        <v>500</v>
      </c>
      <c r="AD38" s="1300"/>
      <c r="AE38" s="1710">
        <v>200</v>
      </c>
      <c r="AF38" s="1300">
        <v>0</v>
      </c>
      <c r="AG38" s="1300">
        <f t="shared" si="12"/>
        <v>30</v>
      </c>
      <c r="AH38" s="1300">
        <v>0</v>
      </c>
      <c r="AI38" s="1300">
        <v>0</v>
      </c>
      <c r="AJ38" s="1300">
        <v>0</v>
      </c>
      <c r="AK38" s="1300">
        <v>0</v>
      </c>
      <c r="AL38" s="1300">
        <f t="shared" si="13"/>
        <v>2630</v>
      </c>
      <c r="AM38" s="1740">
        <f t="shared" si="14"/>
        <v>0</v>
      </c>
      <c r="AN38" s="1300">
        <f t="shared" si="21"/>
        <v>0</v>
      </c>
      <c r="AO38" s="1300">
        <f t="shared" si="22"/>
        <v>0</v>
      </c>
      <c r="AP38" s="1300">
        <v>0</v>
      </c>
      <c r="AQ38" s="1300">
        <v>0</v>
      </c>
      <c r="AR38" s="1300">
        <v>0</v>
      </c>
      <c r="AS38" s="1300">
        <f t="shared" si="15"/>
        <v>0</v>
      </c>
      <c r="AT38" s="1300">
        <f t="shared" si="20"/>
        <v>2630</v>
      </c>
      <c r="AU38" s="1670"/>
      <c r="AV38" s="1672" t="s">
        <v>553</v>
      </c>
      <c r="AW38" s="237">
        <v>200</v>
      </c>
      <c r="AX38" s="1747" t="s">
        <v>499</v>
      </c>
    </row>
    <row r="39" customFormat="1" ht="26" customHeight="1" spans="1:50">
      <c r="A39" s="1670">
        <f t="shared" si="18"/>
        <v>37</v>
      </c>
      <c r="B39" s="1053" t="s">
        <v>614</v>
      </c>
      <c r="C39" s="353" t="s">
        <v>593</v>
      </c>
      <c r="D39" s="472" t="s">
        <v>615</v>
      </c>
      <c r="E39" s="684" t="s">
        <v>53</v>
      </c>
      <c r="F39" s="351">
        <v>31</v>
      </c>
      <c r="G39" s="1686">
        <v>0</v>
      </c>
      <c r="H39" s="353">
        <v>0</v>
      </c>
      <c r="I39" s="353">
        <v>0</v>
      </c>
      <c r="J39" s="372">
        <v>0</v>
      </c>
      <c r="K39" s="372">
        <v>30</v>
      </c>
      <c r="L39" s="372">
        <v>1</v>
      </c>
      <c r="M39" s="372">
        <v>0</v>
      </c>
      <c r="N39" s="372">
        <v>0</v>
      </c>
      <c r="O39" s="372">
        <f t="shared" si="19"/>
        <v>1</v>
      </c>
      <c r="P39" s="372" t="s">
        <v>54</v>
      </c>
      <c r="Q39" s="353">
        <v>10</v>
      </c>
      <c r="R39" s="1713">
        <v>9</v>
      </c>
      <c r="S39" s="1715">
        <f t="shared" si="5"/>
        <v>90</v>
      </c>
      <c r="T39" s="1672" t="s">
        <v>616</v>
      </c>
      <c r="U39" s="237">
        <v>200</v>
      </c>
      <c r="V39" s="1709">
        <v>2500</v>
      </c>
      <c r="W39" s="1300">
        <v>1500</v>
      </c>
      <c r="X39" s="1300">
        <v>200</v>
      </c>
      <c r="Y39" s="1300">
        <v>100</v>
      </c>
      <c r="Z39" s="1300">
        <v>0</v>
      </c>
      <c r="AA39" s="1300">
        <v>100</v>
      </c>
      <c r="AB39" s="1300">
        <v>100</v>
      </c>
      <c r="AC39" s="1300">
        <v>500</v>
      </c>
      <c r="AD39" s="1300"/>
      <c r="AE39" s="1710">
        <v>200</v>
      </c>
      <c r="AF39" s="1300">
        <v>0</v>
      </c>
      <c r="AG39" s="1300">
        <f t="shared" si="12"/>
        <v>30</v>
      </c>
      <c r="AH39" s="1300">
        <v>90</v>
      </c>
      <c r="AI39" s="1300">
        <v>0</v>
      </c>
      <c r="AJ39" s="1300">
        <v>0</v>
      </c>
      <c r="AK39" s="1300">
        <v>0</v>
      </c>
      <c r="AL39" s="1300">
        <f t="shared" si="13"/>
        <v>2820</v>
      </c>
      <c r="AM39" s="1740">
        <f t="shared" si="14"/>
        <v>0</v>
      </c>
      <c r="AN39" s="1300">
        <f t="shared" si="21"/>
        <v>0</v>
      </c>
      <c r="AO39" s="1300">
        <f t="shared" si="22"/>
        <v>0</v>
      </c>
      <c r="AP39" s="1300">
        <v>0</v>
      </c>
      <c r="AQ39" s="1300">
        <v>0</v>
      </c>
      <c r="AR39" s="1300">
        <v>0</v>
      </c>
      <c r="AS39" s="1300">
        <f t="shared" si="15"/>
        <v>0</v>
      </c>
      <c r="AT39" s="1300">
        <f t="shared" si="20"/>
        <v>2820</v>
      </c>
      <c r="AU39" s="1670"/>
      <c r="AV39" s="1672" t="s">
        <v>616</v>
      </c>
      <c r="AW39" s="237">
        <v>200</v>
      </c>
      <c r="AX39" s="1747" t="s">
        <v>54</v>
      </c>
    </row>
    <row r="40" customFormat="1" ht="21" customHeight="1" spans="1:50">
      <c r="A40" s="1670">
        <f t="shared" si="18"/>
        <v>38</v>
      </c>
      <c r="B40" s="1053" t="s">
        <v>617</v>
      </c>
      <c r="C40" s="351" t="s">
        <v>425</v>
      </c>
      <c r="D40" s="372" t="s">
        <v>618</v>
      </c>
      <c r="E40" s="684" t="s">
        <v>53</v>
      </c>
      <c r="F40" s="351">
        <v>31</v>
      </c>
      <c r="G40" s="685">
        <v>0</v>
      </c>
      <c r="H40" s="351">
        <v>0</v>
      </c>
      <c r="I40" s="351">
        <v>0</v>
      </c>
      <c r="J40" s="372">
        <v>0</v>
      </c>
      <c r="K40" s="372">
        <v>30</v>
      </c>
      <c r="L40" s="372">
        <v>1</v>
      </c>
      <c r="M40" s="372">
        <v>0</v>
      </c>
      <c r="N40" s="372">
        <v>1</v>
      </c>
      <c r="O40" s="372">
        <f t="shared" si="19"/>
        <v>0</v>
      </c>
      <c r="P40" s="472" t="s">
        <v>619</v>
      </c>
      <c r="Q40" s="351">
        <v>10</v>
      </c>
      <c r="R40" s="1713">
        <v>6</v>
      </c>
      <c r="S40" s="1715">
        <f t="shared" si="5"/>
        <v>60</v>
      </c>
      <c r="T40" s="1725"/>
      <c r="U40" s="237">
        <v>200</v>
      </c>
      <c r="V40" s="1709">
        <v>2200</v>
      </c>
      <c r="W40" s="1300">
        <v>1500</v>
      </c>
      <c r="X40" s="1300">
        <v>100</v>
      </c>
      <c r="Y40" s="1300">
        <v>0</v>
      </c>
      <c r="Z40" s="1300">
        <v>0</v>
      </c>
      <c r="AA40" s="1300">
        <v>100</v>
      </c>
      <c r="AB40" s="1300">
        <v>0</v>
      </c>
      <c r="AC40" s="1300">
        <v>500</v>
      </c>
      <c r="AD40" s="1300">
        <v>150</v>
      </c>
      <c r="AE40" s="1710">
        <v>200</v>
      </c>
      <c r="AF40" s="1300">
        <v>0</v>
      </c>
      <c r="AG40" s="1300">
        <f t="shared" si="12"/>
        <v>30</v>
      </c>
      <c r="AH40" s="1300">
        <v>60</v>
      </c>
      <c r="AI40" s="1300">
        <v>0</v>
      </c>
      <c r="AJ40" s="1300">
        <v>0</v>
      </c>
      <c r="AK40" s="1300">
        <v>0</v>
      </c>
      <c r="AL40" s="1300">
        <f t="shared" si="13"/>
        <v>2640</v>
      </c>
      <c r="AM40" s="1740">
        <f t="shared" si="14"/>
        <v>0</v>
      </c>
      <c r="AN40" s="1300">
        <f t="shared" si="21"/>
        <v>0</v>
      </c>
      <c r="AO40" s="1300">
        <f t="shared" si="22"/>
        <v>0</v>
      </c>
      <c r="AP40" s="1300">
        <v>0</v>
      </c>
      <c r="AQ40" s="1300">
        <v>0</v>
      </c>
      <c r="AR40" s="1300">
        <v>0</v>
      </c>
      <c r="AS40" s="1300">
        <f t="shared" si="15"/>
        <v>0</v>
      </c>
      <c r="AT40" s="1300">
        <f t="shared" si="20"/>
        <v>2640</v>
      </c>
      <c r="AU40" s="1670"/>
      <c r="AV40" s="1725"/>
      <c r="AW40" s="237">
        <v>200</v>
      </c>
      <c r="AX40" s="1747" t="s">
        <v>619</v>
      </c>
    </row>
    <row r="41" customFormat="1" ht="27" customHeight="1" spans="1:50">
      <c r="A41" s="1670">
        <f t="shared" ref="A41:A50" si="23">ROW()-2</f>
        <v>39</v>
      </c>
      <c r="B41" s="1053" t="s">
        <v>620</v>
      </c>
      <c r="C41" s="351" t="s">
        <v>425</v>
      </c>
      <c r="D41" s="372" t="s">
        <v>621</v>
      </c>
      <c r="E41" s="684" t="s">
        <v>53</v>
      </c>
      <c r="F41" s="351">
        <v>31</v>
      </c>
      <c r="G41" s="685">
        <v>0</v>
      </c>
      <c r="H41" s="351">
        <v>0</v>
      </c>
      <c r="I41" s="351">
        <v>0</v>
      </c>
      <c r="J41" s="372">
        <v>0</v>
      </c>
      <c r="K41" s="372">
        <v>30</v>
      </c>
      <c r="L41" s="372">
        <v>1</v>
      </c>
      <c r="M41" s="372">
        <v>0</v>
      </c>
      <c r="N41" s="372">
        <v>0</v>
      </c>
      <c r="O41" s="372">
        <f t="shared" si="19"/>
        <v>1</v>
      </c>
      <c r="P41" s="372" t="s">
        <v>622</v>
      </c>
      <c r="Q41" s="351">
        <v>10</v>
      </c>
      <c r="R41" s="1713">
        <v>5</v>
      </c>
      <c r="S41" s="1714">
        <f t="shared" si="5"/>
        <v>50</v>
      </c>
      <c r="T41" s="1725"/>
      <c r="U41" s="237">
        <v>200</v>
      </c>
      <c r="V41" s="1709">
        <v>2300</v>
      </c>
      <c r="W41" s="1300">
        <v>1500</v>
      </c>
      <c r="X41" s="1300">
        <v>100</v>
      </c>
      <c r="Y41" s="1300">
        <v>0</v>
      </c>
      <c r="Z41" s="1300">
        <v>0</v>
      </c>
      <c r="AA41" s="1300">
        <v>200</v>
      </c>
      <c r="AB41" s="1300">
        <v>100</v>
      </c>
      <c r="AC41" s="1300">
        <v>400</v>
      </c>
      <c r="AD41" s="1300">
        <v>500</v>
      </c>
      <c r="AE41" s="1710">
        <v>200</v>
      </c>
      <c r="AF41" s="1300">
        <v>0</v>
      </c>
      <c r="AG41" s="1300">
        <f t="shared" si="12"/>
        <v>30</v>
      </c>
      <c r="AH41" s="1300">
        <v>50</v>
      </c>
      <c r="AI41" s="1300">
        <v>0</v>
      </c>
      <c r="AJ41" s="1300">
        <v>0</v>
      </c>
      <c r="AK41" s="1300">
        <v>0</v>
      </c>
      <c r="AL41" s="1300">
        <f t="shared" si="13"/>
        <v>3080</v>
      </c>
      <c r="AM41" s="1740">
        <f t="shared" si="14"/>
        <v>0</v>
      </c>
      <c r="AN41" s="1300">
        <f t="shared" si="21"/>
        <v>0</v>
      </c>
      <c r="AO41" s="1300">
        <f t="shared" si="22"/>
        <v>0</v>
      </c>
      <c r="AP41" s="1300">
        <v>0</v>
      </c>
      <c r="AQ41" s="1300">
        <v>0</v>
      </c>
      <c r="AR41" s="1300">
        <v>0</v>
      </c>
      <c r="AS41" s="1300">
        <f t="shared" si="15"/>
        <v>0</v>
      </c>
      <c r="AT41" s="1300">
        <f t="shared" si="20"/>
        <v>3080</v>
      </c>
      <c r="AU41" s="1670"/>
      <c r="AV41" s="1725"/>
      <c r="AW41" s="237">
        <v>200</v>
      </c>
      <c r="AX41" s="1747" t="s">
        <v>622</v>
      </c>
    </row>
    <row r="42" customFormat="1" ht="27" customHeight="1" spans="1:50">
      <c r="A42" s="1670">
        <f t="shared" si="23"/>
        <v>40</v>
      </c>
      <c r="B42" s="1053" t="s">
        <v>623</v>
      </c>
      <c r="C42" s="351" t="s">
        <v>462</v>
      </c>
      <c r="D42" s="372" t="s">
        <v>624</v>
      </c>
      <c r="E42" s="684" t="s">
        <v>53</v>
      </c>
      <c r="F42" s="351">
        <v>31</v>
      </c>
      <c r="G42" s="1686">
        <v>0</v>
      </c>
      <c r="H42" s="351">
        <v>2</v>
      </c>
      <c r="I42" s="353">
        <v>0</v>
      </c>
      <c r="J42" s="372">
        <v>0</v>
      </c>
      <c r="K42" s="372">
        <v>0</v>
      </c>
      <c r="L42" s="372">
        <v>1</v>
      </c>
      <c r="M42" s="372">
        <v>0</v>
      </c>
      <c r="N42" s="372">
        <v>1</v>
      </c>
      <c r="O42" s="372">
        <f t="shared" si="19"/>
        <v>0</v>
      </c>
      <c r="P42" s="372" t="s">
        <v>625</v>
      </c>
      <c r="Q42" s="1316" t="s">
        <v>509</v>
      </c>
      <c r="R42" s="1713">
        <v>7</v>
      </c>
      <c r="S42" s="1715">
        <f t="shared" si="5"/>
        <v>70</v>
      </c>
      <c r="T42" s="1725"/>
      <c r="U42" s="237">
        <v>200</v>
      </c>
      <c r="V42" s="1709">
        <v>2500</v>
      </c>
      <c r="W42" s="1300">
        <v>1500</v>
      </c>
      <c r="X42" s="1300">
        <v>200</v>
      </c>
      <c r="Y42" s="1300">
        <v>100</v>
      </c>
      <c r="Z42" s="1300">
        <v>0</v>
      </c>
      <c r="AA42" s="1300">
        <v>100</v>
      </c>
      <c r="AB42" s="1300">
        <v>100</v>
      </c>
      <c r="AC42" s="1300">
        <v>500</v>
      </c>
      <c r="AD42" s="1300"/>
      <c r="AE42" s="1710">
        <v>200</v>
      </c>
      <c r="AF42" s="1300">
        <v>0</v>
      </c>
      <c r="AG42" s="1300">
        <f t="shared" si="12"/>
        <v>0</v>
      </c>
      <c r="AH42" s="1300">
        <v>70</v>
      </c>
      <c r="AI42" s="1300">
        <v>0</v>
      </c>
      <c r="AJ42" s="1300">
        <v>0</v>
      </c>
      <c r="AK42" s="1300">
        <v>0</v>
      </c>
      <c r="AL42" s="1300">
        <f t="shared" si="13"/>
        <v>2770</v>
      </c>
      <c r="AM42" s="1740">
        <f t="shared" si="14"/>
        <v>2</v>
      </c>
      <c r="AN42" s="1300">
        <f t="shared" si="21"/>
        <v>161.290322580645</v>
      </c>
      <c r="AO42" s="1300">
        <f t="shared" si="22"/>
        <v>0</v>
      </c>
      <c r="AP42" s="1300">
        <v>0</v>
      </c>
      <c r="AQ42" s="1300">
        <v>0</v>
      </c>
      <c r="AR42" s="1300">
        <v>0</v>
      </c>
      <c r="AS42" s="1300">
        <f t="shared" si="15"/>
        <v>161.290322580645</v>
      </c>
      <c r="AT42" s="1300">
        <f t="shared" si="20"/>
        <v>2608.70967741936</v>
      </c>
      <c r="AU42" s="1670"/>
      <c r="AV42" s="1725"/>
      <c r="AW42" s="237">
        <v>200</v>
      </c>
      <c r="AX42" s="1747" t="s">
        <v>625</v>
      </c>
    </row>
    <row r="43" customFormat="1" customHeight="1" spans="1:50">
      <c r="A43" s="1670">
        <f t="shared" si="23"/>
        <v>41</v>
      </c>
      <c r="B43" s="1053" t="s">
        <v>626</v>
      </c>
      <c r="C43" s="351" t="s">
        <v>425</v>
      </c>
      <c r="D43" s="372" t="s">
        <v>627</v>
      </c>
      <c r="E43" s="684" t="s">
        <v>53</v>
      </c>
      <c r="F43" s="351">
        <v>31</v>
      </c>
      <c r="G43" s="1686">
        <v>0</v>
      </c>
      <c r="H43" s="353">
        <v>0</v>
      </c>
      <c r="I43" s="353">
        <v>0</v>
      </c>
      <c r="J43" s="372">
        <v>0</v>
      </c>
      <c r="K43" s="372">
        <v>30</v>
      </c>
      <c r="L43" s="372">
        <v>2</v>
      </c>
      <c r="M43" s="372">
        <v>0</v>
      </c>
      <c r="N43" s="372">
        <v>1</v>
      </c>
      <c r="O43" s="372">
        <f t="shared" si="19"/>
        <v>1</v>
      </c>
      <c r="P43" s="372" t="s">
        <v>499</v>
      </c>
      <c r="Q43" s="1316" t="s">
        <v>509</v>
      </c>
      <c r="R43" s="1713">
        <v>4</v>
      </c>
      <c r="S43" s="1715">
        <f t="shared" si="5"/>
        <v>40</v>
      </c>
      <c r="T43" s="1672" t="s">
        <v>628</v>
      </c>
      <c r="U43" s="237">
        <v>200</v>
      </c>
      <c r="V43" s="1709">
        <v>2300</v>
      </c>
      <c r="W43" s="1300">
        <v>1500</v>
      </c>
      <c r="X43" s="1300">
        <v>100</v>
      </c>
      <c r="Y43" s="1300">
        <v>0</v>
      </c>
      <c r="Z43" s="1300">
        <v>0</v>
      </c>
      <c r="AA43" s="1300">
        <v>200</v>
      </c>
      <c r="AB43" s="1300">
        <v>100</v>
      </c>
      <c r="AC43" s="1300">
        <v>400</v>
      </c>
      <c r="AD43" s="1300"/>
      <c r="AE43" s="1710">
        <v>200</v>
      </c>
      <c r="AF43" s="1300">
        <v>0</v>
      </c>
      <c r="AG43" s="1300">
        <f t="shared" si="12"/>
        <v>30</v>
      </c>
      <c r="AH43" s="1300">
        <v>40</v>
      </c>
      <c r="AI43" s="1300">
        <v>0</v>
      </c>
      <c r="AJ43" s="1300">
        <v>0</v>
      </c>
      <c r="AK43" s="1300">
        <v>0</v>
      </c>
      <c r="AL43" s="1300">
        <f t="shared" si="13"/>
        <v>2570</v>
      </c>
      <c r="AM43" s="1740">
        <f t="shared" si="14"/>
        <v>0</v>
      </c>
      <c r="AN43" s="1300">
        <f t="shared" si="21"/>
        <v>0</v>
      </c>
      <c r="AO43" s="1300">
        <f t="shared" si="22"/>
        <v>0</v>
      </c>
      <c r="AP43" s="1300">
        <v>0</v>
      </c>
      <c r="AQ43" s="1300">
        <v>0</v>
      </c>
      <c r="AR43" s="1300">
        <v>0</v>
      </c>
      <c r="AS43" s="1300">
        <f t="shared" si="15"/>
        <v>0</v>
      </c>
      <c r="AT43" s="1300">
        <f t="shared" si="20"/>
        <v>2570</v>
      </c>
      <c r="AU43" s="1670"/>
      <c r="AV43" s="1672" t="s">
        <v>628</v>
      </c>
      <c r="AW43" s="237">
        <v>200</v>
      </c>
      <c r="AX43" s="1747" t="s">
        <v>499</v>
      </c>
    </row>
    <row r="44" customFormat="1" customHeight="1" spans="1:50">
      <c r="A44" s="1670">
        <f t="shared" si="23"/>
        <v>42</v>
      </c>
      <c r="B44" s="1053" t="s">
        <v>629</v>
      </c>
      <c r="C44" s="351" t="s">
        <v>593</v>
      </c>
      <c r="D44" s="372" t="s">
        <v>630</v>
      </c>
      <c r="E44" s="684" t="s">
        <v>53</v>
      </c>
      <c r="F44" s="351">
        <v>31</v>
      </c>
      <c r="G44" s="1686">
        <v>0</v>
      </c>
      <c r="H44" s="353">
        <v>0</v>
      </c>
      <c r="I44" s="353">
        <v>0</v>
      </c>
      <c r="J44" s="372">
        <v>0</v>
      </c>
      <c r="K44" s="372">
        <v>30</v>
      </c>
      <c r="L44" s="372">
        <v>5</v>
      </c>
      <c r="M44" s="372">
        <v>0</v>
      </c>
      <c r="N44" s="372">
        <v>0</v>
      </c>
      <c r="O44" s="372">
        <f t="shared" si="19"/>
        <v>5</v>
      </c>
      <c r="P44" s="472" t="s">
        <v>54</v>
      </c>
      <c r="Q44" s="1316" t="s">
        <v>509</v>
      </c>
      <c r="R44" s="1713">
        <v>9</v>
      </c>
      <c r="S44" s="1715">
        <f t="shared" si="5"/>
        <v>90</v>
      </c>
      <c r="T44" s="1725"/>
      <c r="U44" s="237">
        <v>200</v>
      </c>
      <c r="V44" s="1709">
        <v>2500</v>
      </c>
      <c r="W44" s="1300">
        <v>1500</v>
      </c>
      <c r="X44" s="1300">
        <v>200</v>
      </c>
      <c r="Y44" s="1300">
        <v>100</v>
      </c>
      <c r="Z44" s="1300">
        <v>0</v>
      </c>
      <c r="AA44" s="1300">
        <v>100</v>
      </c>
      <c r="AB44" s="1300">
        <v>100</v>
      </c>
      <c r="AC44" s="1300">
        <v>500</v>
      </c>
      <c r="AD44" s="1300"/>
      <c r="AE44" s="1710">
        <v>200</v>
      </c>
      <c r="AF44" s="1300">
        <v>0</v>
      </c>
      <c r="AG44" s="1300">
        <f t="shared" ref="AG44:AG59" si="24">K44</f>
        <v>30</v>
      </c>
      <c r="AH44" s="1300">
        <v>90</v>
      </c>
      <c r="AI44" s="1300">
        <v>0</v>
      </c>
      <c r="AJ44" s="1300">
        <v>0</v>
      </c>
      <c r="AK44" s="1300">
        <v>0</v>
      </c>
      <c r="AL44" s="1300">
        <f t="shared" ref="AL44:AL59" si="25">SUM(W44:AK44)</f>
        <v>2820</v>
      </c>
      <c r="AM44" s="1740">
        <f t="shared" ref="AM44:AM59" si="26">J44/2+H44+I44</f>
        <v>0</v>
      </c>
      <c r="AN44" s="1300">
        <f t="shared" si="21"/>
        <v>0</v>
      </c>
      <c r="AO44" s="1300">
        <f t="shared" si="22"/>
        <v>0</v>
      </c>
      <c r="AP44" s="1300">
        <v>0</v>
      </c>
      <c r="AQ44" s="1300">
        <v>0</v>
      </c>
      <c r="AR44" s="1300">
        <v>0</v>
      </c>
      <c r="AS44" s="1300">
        <f t="shared" ref="AS44:AS59" si="27">SUM(AN44:AR44)</f>
        <v>0</v>
      </c>
      <c r="AT44" s="1300">
        <f t="shared" si="20"/>
        <v>2820</v>
      </c>
      <c r="AU44" s="1670"/>
      <c r="AV44" s="1725"/>
      <c r="AW44" s="237">
        <v>200</v>
      </c>
      <c r="AX44" s="1747" t="s">
        <v>54</v>
      </c>
    </row>
    <row r="45" customFormat="1" ht="35" customHeight="1" spans="1:50">
      <c r="A45" s="1670">
        <f t="shared" si="23"/>
        <v>43</v>
      </c>
      <c r="B45" s="1053" t="s">
        <v>631</v>
      </c>
      <c r="C45" s="372" t="s">
        <v>632</v>
      </c>
      <c r="D45" s="372" t="s">
        <v>633</v>
      </c>
      <c r="E45" s="684" t="s">
        <v>53</v>
      </c>
      <c r="F45" s="351">
        <v>31</v>
      </c>
      <c r="G45" s="1686">
        <v>0</v>
      </c>
      <c r="H45" s="353">
        <v>0</v>
      </c>
      <c r="I45" s="353">
        <v>0</v>
      </c>
      <c r="J45" s="372">
        <v>0</v>
      </c>
      <c r="K45" s="372">
        <v>30</v>
      </c>
      <c r="L45" s="372">
        <v>0</v>
      </c>
      <c r="M45" s="372">
        <v>0</v>
      </c>
      <c r="N45" s="372">
        <v>0</v>
      </c>
      <c r="O45" s="372">
        <v>0</v>
      </c>
      <c r="P45" s="472" t="s">
        <v>54</v>
      </c>
      <c r="Q45" s="1316" t="s">
        <v>509</v>
      </c>
      <c r="R45" s="1713">
        <v>7</v>
      </c>
      <c r="S45" s="1715">
        <f t="shared" si="5"/>
        <v>70</v>
      </c>
      <c r="T45" s="1725" t="s">
        <v>634</v>
      </c>
      <c r="U45" s="237">
        <v>200</v>
      </c>
      <c r="V45" s="1709">
        <v>2400</v>
      </c>
      <c r="W45" s="1300">
        <v>1500</v>
      </c>
      <c r="X45" s="1300">
        <v>200</v>
      </c>
      <c r="Y45" s="1300">
        <v>100</v>
      </c>
      <c r="Z45" s="1300">
        <v>0</v>
      </c>
      <c r="AA45" s="1300">
        <v>100</v>
      </c>
      <c r="AB45" s="1300">
        <v>0</v>
      </c>
      <c r="AC45" s="1300">
        <v>500</v>
      </c>
      <c r="AD45" s="1300"/>
      <c r="AE45" s="1710">
        <v>200</v>
      </c>
      <c r="AF45" s="1300">
        <v>0</v>
      </c>
      <c r="AG45" s="1300">
        <f t="shared" si="24"/>
        <v>30</v>
      </c>
      <c r="AH45" s="1300">
        <v>70</v>
      </c>
      <c r="AI45" s="1300">
        <v>0</v>
      </c>
      <c r="AJ45" s="1300">
        <v>0</v>
      </c>
      <c r="AK45" s="1300">
        <v>0</v>
      </c>
      <c r="AL45" s="1300">
        <f t="shared" si="25"/>
        <v>2700</v>
      </c>
      <c r="AM45" s="1740">
        <f t="shared" si="26"/>
        <v>0</v>
      </c>
      <c r="AN45" s="1300">
        <f t="shared" si="21"/>
        <v>0</v>
      </c>
      <c r="AO45" s="1300">
        <f t="shared" si="22"/>
        <v>0</v>
      </c>
      <c r="AP45" s="1300">
        <v>0</v>
      </c>
      <c r="AQ45" s="1300">
        <v>0</v>
      </c>
      <c r="AR45" s="1300">
        <v>0</v>
      </c>
      <c r="AS45" s="1300">
        <f t="shared" si="27"/>
        <v>0</v>
      </c>
      <c r="AT45" s="1300">
        <f t="shared" si="20"/>
        <v>2700</v>
      </c>
      <c r="AU45" s="1670"/>
      <c r="AV45" s="1725" t="s">
        <v>634</v>
      </c>
      <c r="AW45" s="237">
        <v>200</v>
      </c>
      <c r="AX45" s="1747" t="s">
        <v>54</v>
      </c>
    </row>
    <row r="46" customFormat="1" customHeight="1" spans="1:50">
      <c r="A46" s="1670">
        <f t="shared" si="23"/>
        <v>44</v>
      </c>
      <c r="B46" s="1053" t="s">
        <v>635</v>
      </c>
      <c r="C46" s="372" t="s">
        <v>632</v>
      </c>
      <c r="D46" s="372" t="s">
        <v>636</v>
      </c>
      <c r="E46" s="686" t="s">
        <v>53</v>
      </c>
      <c r="F46" s="351">
        <v>31</v>
      </c>
      <c r="G46" s="1686">
        <v>0</v>
      </c>
      <c r="H46" s="353">
        <v>0</v>
      </c>
      <c r="I46" s="353">
        <v>0</v>
      </c>
      <c r="J46" s="372">
        <v>0</v>
      </c>
      <c r="K46" s="372">
        <v>30</v>
      </c>
      <c r="L46" s="372">
        <v>1</v>
      </c>
      <c r="M46" s="372">
        <v>0</v>
      </c>
      <c r="N46" s="372">
        <v>0</v>
      </c>
      <c r="O46" s="372">
        <v>1</v>
      </c>
      <c r="P46" s="372" t="s">
        <v>54</v>
      </c>
      <c r="Q46" s="1719" t="s">
        <v>509</v>
      </c>
      <c r="R46" s="1713">
        <v>7</v>
      </c>
      <c r="S46" s="1715">
        <f t="shared" si="5"/>
        <v>70</v>
      </c>
      <c r="T46" s="1725" t="s">
        <v>634</v>
      </c>
      <c r="U46" s="237">
        <v>200</v>
      </c>
      <c r="V46" s="1709">
        <v>2400</v>
      </c>
      <c r="W46" s="1300">
        <v>1500</v>
      </c>
      <c r="X46" s="1300">
        <v>200</v>
      </c>
      <c r="Y46" s="1300">
        <v>100</v>
      </c>
      <c r="Z46" s="1300">
        <v>0</v>
      </c>
      <c r="AA46" s="1300">
        <v>100</v>
      </c>
      <c r="AB46" s="1300">
        <v>0</v>
      </c>
      <c r="AC46" s="1300">
        <v>500</v>
      </c>
      <c r="AD46" s="1300"/>
      <c r="AE46" s="1710">
        <v>200</v>
      </c>
      <c r="AF46" s="1300">
        <v>0</v>
      </c>
      <c r="AG46" s="1300">
        <f t="shared" si="24"/>
        <v>30</v>
      </c>
      <c r="AH46" s="1300">
        <v>70</v>
      </c>
      <c r="AI46" s="1300">
        <v>0</v>
      </c>
      <c r="AJ46" s="1300">
        <v>0</v>
      </c>
      <c r="AK46" s="1300">
        <v>0</v>
      </c>
      <c r="AL46" s="1300">
        <f t="shared" si="25"/>
        <v>2700</v>
      </c>
      <c r="AM46" s="1740">
        <f t="shared" si="26"/>
        <v>0</v>
      </c>
      <c r="AN46" s="1300">
        <f t="shared" si="21"/>
        <v>0</v>
      </c>
      <c r="AO46" s="1300">
        <f t="shared" si="22"/>
        <v>0</v>
      </c>
      <c r="AP46" s="1300">
        <v>0</v>
      </c>
      <c r="AQ46" s="1300">
        <v>0</v>
      </c>
      <c r="AR46" s="1300">
        <v>0</v>
      </c>
      <c r="AS46" s="1300">
        <f t="shared" si="27"/>
        <v>0</v>
      </c>
      <c r="AT46" s="1300">
        <f t="shared" si="20"/>
        <v>2700</v>
      </c>
      <c r="AU46" s="1670"/>
      <c r="AV46" s="1725" t="s">
        <v>634</v>
      </c>
      <c r="AW46" s="237">
        <v>200</v>
      </c>
      <c r="AX46" s="1747" t="s">
        <v>54</v>
      </c>
    </row>
    <row r="47" customFormat="1" customHeight="1" spans="1:50">
      <c r="A47" s="1670">
        <f t="shared" si="23"/>
        <v>45</v>
      </c>
      <c r="B47" s="1053" t="s">
        <v>637</v>
      </c>
      <c r="C47" s="351" t="s">
        <v>462</v>
      </c>
      <c r="D47" s="372" t="s">
        <v>636</v>
      </c>
      <c r="E47" s="1683" t="s">
        <v>53</v>
      </c>
      <c r="F47" s="351">
        <v>31</v>
      </c>
      <c r="G47" s="1686">
        <v>0</v>
      </c>
      <c r="H47" s="353">
        <v>2.5</v>
      </c>
      <c r="I47" s="353">
        <v>0</v>
      </c>
      <c r="J47" s="372">
        <v>0</v>
      </c>
      <c r="K47" s="372">
        <v>0</v>
      </c>
      <c r="L47" s="372">
        <v>1</v>
      </c>
      <c r="M47" s="372">
        <v>0</v>
      </c>
      <c r="N47" s="372">
        <v>1</v>
      </c>
      <c r="O47" s="372">
        <f t="shared" ref="O47:O50" si="28">L47+M47-N47</f>
        <v>0</v>
      </c>
      <c r="P47" s="372" t="s">
        <v>638</v>
      </c>
      <c r="Q47" s="1719" t="s">
        <v>509</v>
      </c>
      <c r="R47" s="1713">
        <v>7</v>
      </c>
      <c r="S47" s="1715">
        <f t="shared" si="5"/>
        <v>70</v>
      </c>
      <c r="T47" s="1725"/>
      <c r="U47" s="237">
        <v>200</v>
      </c>
      <c r="V47" s="1709">
        <v>2500</v>
      </c>
      <c r="W47" s="1300">
        <v>1500</v>
      </c>
      <c r="X47" s="1300">
        <v>200</v>
      </c>
      <c r="Y47" s="1300">
        <v>100</v>
      </c>
      <c r="Z47" s="1300">
        <v>0</v>
      </c>
      <c r="AA47" s="1300">
        <v>100</v>
      </c>
      <c r="AB47" s="1300">
        <v>100</v>
      </c>
      <c r="AC47" s="1300">
        <v>500</v>
      </c>
      <c r="AD47" s="1300"/>
      <c r="AE47" s="1710">
        <v>200</v>
      </c>
      <c r="AF47" s="1300">
        <v>0</v>
      </c>
      <c r="AG47" s="1300">
        <f t="shared" si="24"/>
        <v>0</v>
      </c>
      <c r="AH47" s="1300">
        <v>70</v>
      </c>
      <c r="AI47" s="1300">
        <v>0</v>
      </c>
      <c r="AJ47" s="1300">
        <v>0</v>
      </c>
      <c r="AK47" s="1300">
        <v>0</v>
      </c>
      <c r="AL47" s="1300">
        <f t="shared" si="25"/>
        <v>2770</v>
      </c>
      <c r="AM47" s="1740">
        <f t="shared" si="26"/>
        <v>2.5</v>
      </c>
      <c r="AN47" s="1300">
        <f t="shared" si="21"/>
        <v>201.612903225806</v>
      </c>
      <c r="AO47" s="1300">
        <f t="shared" si="22"/>
        <v>0</v>
      </c>
      <c r="AP47" s="1300">
        <v>0</v>
      </c>
      <c r="AQ47" s="1300">
        <v>0</v>
      </c>
      <c r="AR47" s="1300">
        <v>0</v>
      </c>
      <c r="AS47" s="1300">
        <f t="shared" si="27"/>
        <v>201.612903225806</v>
      </c>
      <c r="AT47" s="1300">
        <f t="shared" si="20"/>
        <v>2568.38709677419</v>
      </c>
      <c r="AU47" s="1670"/>
      <c r="AV47" s="1725"/>
      <c r="AW47" s="237">
        <v>200</v>
      </c>
      <c r="AX47" s="1747" t="s">
        <v>638</v>
      </c>
    </row>
    <row r="48" customFormat="1" customHeight="1" spans="1:50">
      <c r="A48" s="1670">
        <f t="shared" si="23"/>
        <v>46</v>
      </c>
      <c r="B48" s="1053" t="s">
        <v>639</v>
      </c>
      <c r="C48" s="351" t="s">
        <v>409</v>
      </c>
      <c r="D48" s="372" t="s">
        <v>640</v>
      </c>
      <c r="E48" s="1685" t="s">
        <v>53</v>
      </c>
      <c r="F48" s="351">
        <v>31</v>
      </c>
      <c r="G48" s="1686">
        <v>0</v>
      </c>
      <c r="H48" s="353">
        <v>0</v>
      </c>
      <c r="I48" s="353">
        <v>0</v>
      </c>
      <c r="J48" s="372">
        <v>0</v>
      </c>
      <c r="K48" s="472">
        <v>30</v>
      </c>
      <c r="L48" s="472">
        <v>1</v>
      </c>
      <c r="M48" s="472">
        <v>0</v>
      </c>
      <c r="N48" s="472">
        <v>0</v>
      </c>
      <c r="O48" s="472">
        <f t="shared" si="28"/>
        <v>1</v>
      </c>
      <c r="P48" s="372" t="s">
        <v>54</v>
      </c>
      <c r="Q48" s="1719" t="s">
        <v>509</v>
      </c>
      <c r="R48" s="1713">
        <v>10</v>
      </c>
      <c r="S48" s="1714">
        <f t="shared" si="5"/>
        <v>100</v>
      </c>
      <c r="T48" s="1725"/>
      <c r="U48" s="237">
        <v>200</v>
      </c>
      <c r="V48" s="1709">
        <v>3600</v>
      </c>
      <c r="W48" s="1710">
        <v>2000</v>
      </c>
      <c r="X48" s="1710">
        <v>700</v>
      </c>
      <c r="Y48" s="1710">
        <v>300</v>
      </c>
      <c r="Z48" s="1710">
        <v>200</v>
      </c>
      <c r="AA48" s="1710">
        <v>200</v>
      </c>
      <c r="AB48" s="1710">
        <v>100</v>
      </c>
      <c r="AC48" s="1710">
        <v>100</v>
      </c>
      <c r="AD48" s="1300"/>
      <c r="AE48" s="1710">
        <v>200</v>
      </c>
      <c r="AF48" s="1300">
        <v>0</v>
      </c>
      <c r="AG48" s="1300">
        <f t="shared" si="24"/>
        <v>30</v>
      </c>
      <c r="AH48" s="1300">
        <v>100</v>
      </c>
      <c r="AI48" s="1300">
        <v>0</v>
      </c>
      <c r="AJ48" s="1300">
        <v>0</v>
      </c>
      <c r="AK48" s="1300">
        <v>0</v>
      </c>
      <c r="AL48" s="1300">
        <f t="shared" si="25"/>
        <v>3930</v>
      </c>
      <c r="AM48" s="1740">
        <f t="shared" si="26"/>
        <v>0</v>
      </c>
      <c r="AN48" s="1300">
        <f t="shared" si="21"/>
        <v>0</v>
      </c>
      <c r="AO48" s="1300">
        <f t="shared" si="22"/>
        <v>0</v>
      </c>
      <c r="AP48" s="1300">
        <v>0</v>
      </c>
      <c r="AQ48" s="1300">
        <v>0</v>
      </c>
      <c r="AR48" s="1300">
        <v>0</v>
      </c>
      <c r="AS48" s="1300">
        <f t="shared" si="27"/>
        <v>0</v>
      </c>
      <c r="AT48" s="1300">
        <f t="shared" si="20"/>
        <v>3930</v>
      </c>
      <c r="AU48" s="1670"/>
      <c r="AV48" s="1725"/>
      <c r="AW48" s="237">
        <v>200</v>
      </c>
      <c r="AX48" s="1747" t="s">
        <v>54</v>
      </c>
    </row>
    <row r="49" customFormat="1" ht="27" customHeight="1" spans="1:50">
      <c r="A49" s="1670">
        <f t="shared" si="23"/>
        <v>47</v>
      </c>
      <c r="B49" s="67" t="s">
        <v>641</v>
      </c>
      <c r="C49" s="351" t="s">
        <v>425</v>
      </c>
      <c r="D49" s="372" t="s">
        <v>642</v>
      </c>
      <c r="E49" s="1683" t="s">
        <v>53</v>
      </c>
      <c r="F49" s="351">
        <v>31</v>
      </c>
      <c r="G49" s="685">
        <v>0</v>
      </c>
      <c r="H49" s="351">
        <v>0</v>
      </c>
      <c r="I49" s="351">
        <v>0</v>
      </c>
      <c r="J49" s="372">
        <v>0</v>
      </c>
      <c r="K49" s="372">
        <v>30</v>
      </c>
      <c r="L49" s="372">
        <v>2</v>
      </c>
      <c r="M49" s="372">
        <v>0</v>
      </c>
      <c r="N49" s="372">
        <v>1</v>
      </c>
      <c r="O49" s="372">
        <f t="shared" si="28"/>
        <v>1</v>
      </c>
      <c r="P49" s="372" t="s">
        <v>499</v>
      </c>
      <c r="Q49" s="1316" t="s">
        <v>509</v>
      </c>
      <c r="R49" s="1713">
        <v>2</v>
      </c>
      <c r="S49" s="1715">
        <f t="shared" si="5"/>
        <v>20</v>
      </c>
      <c r="T49" s="1725"/>
      <c r="U49" s="237">
        <v>200</v>
      </c>
      <c r="V49" s="1709">
        <v>2400</v>
      </c>
      <c r="W49" s="1370">
        <v>1500</v>
      </c>
      <c r="X49" s="1300">
        <v>200</v>
      </c>
      <c r="Y49" s="1300">
        <v>100</v>
      </c>
      <c r="Z49" s="1300">
        <v>0</v>
      </c>
      <c r="AA49" s="1300">
        <v>100</v>
      </c>
      <c r="AB49" s="1300">
        <v>0</v>
      </c>
      <c r="AC49" s="1300">
        <v>500</v>
      </c>
      <c r="AD49" s="1300"/>
      <c r="AE49" s="1710">
        <v>200</v>
      </c>
      <c r="AF49" s="1300">
        <v>0</v>
      </c>
      <c r="AG49" s="1300">
        <f t="shared" si="24"/>
        <v>30</v>
      </c>
      <c r="AH49" s="1300">
        <v>20</v>
      </c>
      <c r="AI49" s="1300">
        <v>0</v>
      </c>
      <c r="AJ49" s="1300">
        <v>0</v>
      </c>
      <c r="AK49" s="1300">
        <v>0</v>
      </c>
      <c r="AL49" s="1300">
        <f t="shared" si="25"/>
        <v>2650</v>
      </c>
      <c r="AM49" s="1740">
        <f t="shared" si="26"/>
        <v>0</v>
      </c>
      <c r="AN49" s="1300">
        <f t="shared" si="21"/>
        <v>0</v>
      </c>
      <c r="AO49" s="1300">
        <f t="shared" si="22"/>
        <v>0</v>
      </c>
      <c r="AP49" s="1300">
        <v>0</v>
      </c>
      <c r="AQ49" s="1300">
        <v>0</v>
      </c>
      <c r="AR49" s="1300">
        <v>0</v>
      </c>
      <c r="AS49" s="1300">
        <f t="shared" si="27"/>
        <v>0</v>
      </c>
      <c r="AT49" s="1300">
        <f t="shared" si="20"/>
        <v>2650</v>
      </c>
      <c r="AU49" s="1670"/>
      <c r="AV49" s="1725"/>
      <c r="AW49" s="237">
        <v>200</v>
      </c>
      <c r="AX49" s="1747" t="s">
        <v>499</v>
      </c>
    </row>
    <row r="50" customFormat="1" ht="27" customHeight="1" spans="1:50">
      <c r="A50" s="1670">
        <f t="shared" si="23"/>
        <v>48</v>
      </c>
      <c r="B50" s="67" t="s">
        <v>643</v>
      </c>
      <c r="C50" s="353" t="s">
        <v>425</v>
      </c>
      <c r="D50" s="472" t="s">
        <v>644</v>
      </c>
      <c r="E50" s="1683" t="s">
        <v>53</v>
      </c>
      <c r="F50" s="351">
        <v>31</v>
      </c>
      <c r="G50" s="1686">
        <v>0</v>
      </c>
      <c r="H50" s="353">
        <v>0</v>
      </c>
      <c r="I50" s="353">
        <v>0</v>
      </c>
      <c r="J50" s="372">
        <v>0</v>
      </c>
      <c r="K50" s="472">
        <v>30</v>
      </c>
      <c r="L50" s="472">
        <v>2</v>
      </c>
      <c r="M50" s="472">
        <v>0</v>
      </c>
      <c r="N50" s="472">
        <v>0</v>
      </c>
      <c r="O50" s="472">
        <f t="shared" si="28"/>
        <v>2</v>
      </c>
      <c r="P50" s="372" t="s">
        <v>54</v>
      </c>
      <c r="Q50" s="1719" t="s">
        <v>509</v>
      </c>
      <c r="R50" s="1713">
        <v>3</v>
      </c>
      <c r="S50" s="1715">
        <f t="shared" si="5"/>
        <v>30</v>
      </c>
      <c r="T50" s="1725"/>
      <c r="U50" s="237">
        <v>200</v>
      </c>
      <c r="V50" s="1709">
        <v>2400</v>
      </c>
      <c r="W50" s="1370">
        <v>1500</v>
      </c>
      <c r="X50" s="1300">
        <v>200</v>
      </c>
      <c r="Y50" s="1300">
        <v>100</v>
      </c>
      <c r="Z50" s="1300">
        <v>0</v>
      </c>
      <c r="AA50" s="1300">
        <v>100</v>
      </c>
      <c r="AB50" s="1300">
        <v>0</v>
      </c>
      <c r="AC50" s="1300">
        <v>500</v>
      </c>
      <c r="AD50" s="1300"/>
      <c r="AE50" s="1710">
        <v>200</v>
      </c>
      <c r="AF50" s="1300">
        <v>0</v>
      </c>
      <c r="AG50" s="1300">
        <f t="shared" si="24"/>
        <v>30</v>
      </c>
      <c r="AH50" s="1300">
        <v>30</v>
      </c>
      <c r="AI50" s="1300">
        <v>0</v>
      </c>
      <c r="AJ50" s="1300">
        <v>0</v>
      </c>
      <c r="AK50" s="1300">
        <v>0</v>
      </c>
      <c r="AL50" s="1300">
        <f t="shared" si="25"/>
        <v>2660</v>
      </c>
      <c r="AM50" s="1740">
        <f t="shared" si="26"/>
        <v>0</v>
      </c>
      <c r="AN50" s="1300">
        <f t="shared" si="21"/>
        <v>0</v>
      </c>
      <c r="AO50" s="1300">
        <f t="shared" si="22"/>
        <v>0</v>
      </c>
      <c r="AP50" s="1300">
        <v>0</v>
      </c>
      <c r="AQ50" s="1300">
        <v>0</v>
      </c>
      <c r="AR50" s="1300">
        <v>0</v>
      </c>
      <c r="AS50" s="1300">
        <f t="shared" si="27"/>
        <v>0</v>
      </c>
      <c r="AT50" s="1300">
        <f t="shared" si="20"/>
        <v>2660</v>
      </c>
      <c r="AU50" s="1670"/>
      <c r="AV50" s="1725"/>
      <c r="AW50" s="237">
        <v>200</v>
      </c>
      <c r="AX50" s="1747" t="s">
        <v>54</v>
      </c>
    </row>
    <row r="51" customFormat="1" ht="30" customHeight="1" spans="1:50">
      <c r="A51" s="1670">
        <f t="shared" ref="A51:A60" si="29">ROW()-2</f>
        <v>49</v>
      </c>
      <c r="B51" s="67" t="s">
        <v>645</v>
      </c>
      <c r="C51" s="372" t="s">
        <v>632</v>
      </c>
      <c r="D51" s="372" t="s">
        <v>646</v>
      </c>
      <c r="E51" s="1683" t="s">
        <v>53</v>
      </c>
      <c r="F51" s="351">
        <v>31</v>
      </c>
      <c r="G51" s="1686">
        <v>0</v>
      </c>
      <c r="H51" s="353">
        <v>0</v>
      </c>
      <c r="I51" s="353">
        <v>0</v>
      </c>
      <c r="J51" s="372">
        <v>0</v>
      </c>
      <c r="K51" s="472">
        <v>30</v>
      </c>
      <c r="L51" s="372">
        <v>0</v>
      </c>
      <c r="M51" s="372">
        <v>0</v>
      </c>
      <c r="N51" s="372">
        <v>0</v>
      </c>
      <c r="O51" s="372">
        <v>0</v>
      </c>
      <c r="P51" s="372" t="s">
        <v>54</v>
      </c>
      <c r="Q51" s="1719" t="s">
        <v>509</v>
      </c>
      <c r="R51" s="1713">
        <v>7</v>
      </c>
      <c r="S51" s="1715">
        <f t="shared" si="5"/>
        <v>70</v>
      </c>
      <c r="T51" s="1672"/>
      <c r="U51" s="237">
        <v>200</v>
      </c>
      <c r="V51" s="1709">
        <v>2400</v>
      </c>
      <c r="W51" s="1370">
        <v>1500</v>
      </c>
      <c r="X51" s="1300">
        <v>200</v>
      </c>
      <c r="Y51" s="1300">
        <v>100</v>
      </c>
      <c r="Z51" s="1300">
        <v>0</v>
      </c>
      <c r="AA51" s="1300">
        <v>100</v>
      </c>
      <c r="AB51" s="1300">
        <v>0</v>
      </c>
      <c r="AC51" s="1300">
        <v>500</v>
      </c>
      <c r="AD51" s="1300"/>
      <c r="AE51" s="1710">
        <v>200</v>
      </c>
      <c r="AF51" s="1300">
        <v>0</v>
      </c>
      <c r="AG51" s="1300">
        <f t="shared" si="24"/>
        <v>30</v>
      </c>
      <c r="AH51" s="1300">
        <v>70</v>
      </c>
      <c r="AI51" s="1300">
        <v>0</v>
      </c>
      <c r="AJ51" s="1300">
        <v>0</v>
      </c>
      <c r="AK51" s="1300">
        <v>0</v>
      </c>
      <c r="AL51" s="1300">
        <f t="shared" si="25"/>
        <v>2700</v>
      </c>
      <c r="AM51" s="1740">
        <f t="shared" si="26"/>
        <v>0</v>
      </c>
      <c r="AN51" s="1300">
        <f t="shared" si="21"/>
        <v>0</v>
      </c>
      <c r="AO51" s="1300">
        <f t="shared" si="22"/>
        <v>0</v>
      </c>
      <c r="AP51" s="1300">
        <v>0</v>
      </c>
      <c r="AQ51" s="1300">
        <v>0</v>
      </c>
      <c r="AR51" s="1300">
        <v>0</v>
      </c>
      <c r="AS51" s="1300">
        <f t="shared" si="27"/>
        <v>0</v>
      </c>
      <c r="AT51" s="1300">
        <f t="shared" si="20"/>
        <v>2700</v>
      </c>
      <c r="AU51" s="1670"/>
      <c r="AV51" s="1672"/>
      <c r="AW51" s="237">
        <v>200</v>
      </c>
      <c r="AX51" s="1747" t="s">
        <v>54</v>
      </c>
    </row>
    <row r="52" customFormat="1" ht="32" customHeight="1" spans="1:50">
      <c r="A52" s="1670">
        <f t="shared" si="29"/>
        <v>50</v>
      </c>
      <c r="B52" s="67" t="s">
        <v>647</v>
      </c>
      <c r="C52" s="353" t="s">
        <v>425</v>
      </c>
      <c r="D52" s="472" t="s">
        <v>648</v>
      </c>
      <c r="E52" s="1683" t="s">
        <v>53</v>
      </c>
      <c r="F52" s="351">
        <v>31</v>
      </c>
      <c r="G52" s="353">
        <v>0</v>
      </c>
      <c r="H52" s="353">
        <v>0</v>
      </c>
      <c r="I52" s="353">
        <v>0</v>
      </c>
      <c r="J52" s="372">
        <v>0</v>
      </c>
      <c r="K52" s="472">
        <v>30</v>
      </c>
      <c r="L52" s="472">
        <v>1</v>
      </c>
      <c r="M52" s="472">
        <v>0</v>
      </c>
      <c r="N52" s="472">
        <v>0</v>
      </c>
      <c r="O52" s="472">
        <f t="shared" ref="O52:O56" si="30">L52+M52-N52</f>
        <v>1</v>
      </c>
      <c r="P52" s="472" t="s">
        <v>649</v>
      </c>
      <c r="Q52" s="1719" t="s">
        <v>509</v>
      </c>
      <c r="R52" s="1713">
        <v>4</v>
      </c>
      <c r="S52" s="1715">
        <f t="shared" si="5"/>
        <v>40</v>
      </c>
      <c r="T52" s="1358"/>
      <c r="U52" s="237">
        <v>200</v>
      </c>
      <c r="V52" s="1709">
        <v>2200</v>
      </c>
      <c r="W52" s="1300">
        <v>1500</v>
      </c>
      <c r="X52" s="1300">
        <v>100</v>
      </c>
      <c r="Y52" s="1300">
        <v>0</v>
      </c>
      <c r="Z52" s="1300">
        <v>0</v>
      </c>
      <c r="AA52" s="1300">
        <v>100</v>
      </c>
      <c r="AB52" s="1300">
        <v>0</v>
      </c>
      <c r="AC52" s="1300">
        <v>500</v>
      </c>
      <c r="AD52" s="1300">
        <v>200</v>
      </c>
      <c r="AE52" s="1710">
        <v>200</v>
      </c>
      <c r="AF52" s="1300">
        <v>0</v>
      </c>
      <c r="AG52" s="1300">
        <f t="shared" si="24"/>
        <v>30</v>
      </c>
      <c r="AH52" s="1300">
        <v>40</v>
      </c>
      <c r="AI52" s="1300">
        <v>0</v>
      </c>
      <c r="AJ52" s="1300">
        <v>0</v>
      </c>
      <c r="AK52" s="1300">
        <v>0</v>
      </c>
      <c r="AL52" s="1300">
        <f t="shared" si="25"/>
        <v>2670</v>
      </c>
      <c r="AM52" s="1740">
        <f t="shared" si="26"/>
        <v>0</v>
      </c>
      <c r="AN52" s="1300">
        <f t="shared" si="21"/>
        <v>0</v>
      </c>
      <c r="AO52" s="1300">
        <f t="shared" si="22"/>
        <v>0</v>
      </c>
      <c r="AP52" s="1300">
        <v>0</v>
      </c>
      <c r="AQ52" s="1300">
        <v>0</v>
      </c>
      <c r="AR52" s="1300">
        <v>0</v>
      </c>
      <c r="AS52" s="1300">
        <f t="shared" si="27"/>
        <v>0</v>
      </c>
      <c r="AT52" s="1300">
        <f t="shared" si="20"/>
        <v>2670</v>
      </c>
      <c r="AU52" s="1670"/>
      <c r="AV52" s="1358"/>
      <c r="AW52" s="237">
        <v>200</v>
      </c>
      <c r="AX52" s="1747" t="s">
        <v>649</v>
      </c>
    </row>
    <row r="53" customFormat="1" ht="29" customHeight="1" spans="1:50">
      <c r="A53" s="1670">
        <f t="shared" si="29"/>
        <v>51</v>
      </c>
      <c r="B53" s="67" t="s">
        <v>650</v>
      </c>
      <c r="C53" s="351" t="s">
        <v>593</v>
      </c>
      <c r="D53" s="372" t="s">
        <v>165</v>
      </c>
      <c r="E53" s="1683" t="s">
        <v>53</v>
      </c>
      <c r="F53" s="351">
        <v>31</v>
      </c>
      <c r="G53" s="351">
        <v>0</v>
      </c>
      <c r="H53" s="351">
        <v>0</v>
      </c>
      <c r="I53" s="351">
        <v>0</v>
      </c>
      <c r="J53" s="372">
        <v>0</v>
      </c>
      <c r="K53" s="472">
        <v>30</v>
      </c>
      <c r="L53" s="372">
        <v>0</v>
      </c>
      <c r="M53" s="372">
        <v>0</v>
      </c>
      <c r="N53" s="372">
        <v>0</v>
      </c>
      <c r="O53" s="372">
        <f t="shared" si="30"/>
        <v>0</v>
      </c>
      <c r="P53" s="372" t="s">
        <v>54</v>
      </c>
      <c r="Q53" s="1316" t="s">
        <v>509</v>
      </c>
      <c r="R53" s="1713">
        <v>9</v>
      </c>
      <c r="S53" s="1715">
        <f t="shared" si="5"/>
        <v>90</v>
      </c>
      <c r="T53" s="1358" t="s">
        <v>651</v>
      </c>
      <c r="U53" s="237">
        <v>200</v>
      </c>
      <c r="V53" s="1709">
        <v>2500</v>
      </c>
      <c r="W53" s="1300">
        <v>1500</v>
      </c>
      <c r="X53" s="1300">
        <v>200</v>
      </c>
      <c r="Y53" s="1300">
        <v>100</v>
      </c>
      <c r="Z53" s="1300">
        <v>0</v>
      </c>
      <c r="AA53" s="1300">
        <v>100</v>
      </c>
      <c r="AB53" s="1300">
        <v>100</v>
      </c>
      <c r="AC53" s="1300">
        <v>500</v>
      </c>
      <c r="AD53" s="1300"/>
      <c r="AE53" s="1710">
        <v>200</v>
      </c>
      <c r="AF53" s="1300">
        <v>0</v>
      </c>
      <c r="AG53" s="1300">
        <f t="shared" si="24"/>
        <v>30</v>
      </c>
      <c r="AH53" s="1300">
        <v>90</v>
      </c>
      <c r="AI53" s="1300">
        <v>0</v>
      </c>
      <c r="AJ53" s="1300">
        <v>0</v>
      </c>
      <c r="AK53" s="1300">
        <v>0</v>
      </c>
      <c r="AL53" s="1300">
        <f t="shared" si="25"/>
        <v>2820</v>
      </c>
      <c r="AM53" s="1740">
        <f t="shared" si="26"/>
        <v>0</v>
      </c>
      <c r="AN53" s="1300">
        <f t="shared" si="21"/>
        <v>0</v>
      </c>
      <c r="AO53" s="1300">
        <f t="shared" si="22"/>
        <v>0</v>
      </c>
      <c r="AP53" s="1300">
        <v>0</v>
      </c>
      <c r="AQ53" s="1300">
        <v>0</v>
      </c>
      <c r="AR53" s="1300">
        <v>0</v>
      </c>
      <c r="AS53" s="1300">
        <f t="shared" si="27"/>
        <v>0</v>
      </c>
      <c r="AT53" s="1300">
        <f t="shared" si="20"/>
        <v>2820</v>
      </c>
      <c r="AU53" s="1670"/>
      <c r="AV53" s="1358" t="s">
        <v>651</v>
      </c>
      <c r="AW53" s="237">
        <v>200</v>
      </c>
      <c r="AX53" s="1747" t="s">
        <v>54</v>
      </c>
    </row>
    <row r="54" customFormat="1" ht="45" customHeight="1" spans="1:50">
      <c r="A54" s="1670">
        <f t="shared" si="29"/>
        <v>52</v>
      </c>
      <c r="B54" s="67" t="s">
        <v>652</v>
      </c>
      <c r="C54" s="372" t="s">
        <v>559</v>
      </c>
      <c r="D54" s="372" t="s">
        <v>653</v>
      </c>
      <c r="E54" s="681" t="s">
        <v>202</v>
      </c>
      <c r="F54" s="351">
        <v>31</v>
      </c>
      <c r="G54" s="351">
        <v>0</v>
      </c>
      <c r="H54" s="351">
        <v>0</v>
      </c>
      <c r="I54" s="351">
        <v>0</v>
      </c>
      <c r="J54" s="372">
        <v>0</v>
      </c>
      <c r="K54" s="372">
        <v>30</v>
      </c>
      <c r="L54" s="372">
        <v>0</v>
      </c>
      <c r="M54" s="372">
        <v>0</v>
      </c>
      <c r="N54" s="372">
        <v>0</v>
      </c>
      <c r="O54" s="372">
        <v>0</v>
      </c>
      <c r="P54" s="372" t="s">
        <v>654</v>
      </c>
      <c r="Q54" s="1316" t="s">
        <v>509</v>
      </c>
      <c r="R54" s="1713">
        <v>7</v>
      </c>
      <c r="S54" s="1715">
        <f t="shared" si="5"/>
        <v>70</v>
      </c>
      <c r="T54" s="1725" t="s">
        <v>655</v>
      </c>
      <c r="U54" s="237">
        <v>0</v>
      </c>
      <c r="V54" s="1709">
        <v>2400</v>
      </c>
      <c r="W54" s="1370">
        <f>(V54+2400/31*3)</f>
        <v>2632.25806451613</v>
      </c>
      <c r="X54" s="1300">
        <v>0</v>
      </c>
      <c r="Y54" s="1300">
        <v>0</v>
      </c>
      <c r="Z54" s="1300">
        <v>0</v>
      </c>
      <c r="AA54" s="1300">
        <v>0</v>
      </c>
      <c r="AB54" s="1300">
        <v>0</v>
      </c>
      <c r="AC54" s="1300">
        <v>0</v>
      </c>
      <c r="AD54" s="1300">
        <v>11</v>
      </c>
      <c r="AE54" s="1710"/>
      <c r="AF54" s="1300">
        <v>0</v>
      </c>
      <c r="AG54" s="1300">
        <f t="shared" si="24"/>
        <v>30</v>
      </c>
      <c r="AH54" s="1300">
        <v>70</v>
      </c>
      <c r="AI54" s="1300">
        <v>0</v>
      </c>
      <c r="AJ54" s="1300">
        <v>0</v>
      </c>
      <c r="AK54" s="1300">
        <v>0</v>
      </c>
      <c r="AL54" s="1300">
        <f t="shared" si="25"/>
        <v>2743.25806451613</v>
      </c>
      <c r="AM54" s="1740">
        <f t="shared" si="26"/>
        <v>0</v>
      </c>
      <c r="AN54" s="1300">
        <f t="shared" si="21"/>
        <v>0</v>
      </c>
      <c r="AO54" s="1300">
        <f t="shared" si="22"/>
        <v>0</v>
      </c>
      <c r="AP54" s="1300">
        <v>0</v>
      </c>
      <c r="AQ54" s="1300">
        <v>0</v>
      </c>
      <c r="AR54" s="1300">
        <v>0</v>
      </c>
      <c r="AS54" s="1300">
        <f t="shared" si="27"/>
        <v>0</v>
      </c>
      <c r="AT54" s="1300">
        <f t="shared" si="20"/>
        <v>2743.25806451613</v>
      </c>
      <c r="AU54" s="1670"/>
      <c r="AV54" s="1725" t="s">
        <v>655</v>
      </c>
      <c r="AW54" s="237">
        <v>0</v>
      </c>
      <c r="AX54" s="1747" t="s">
        <v>656</v>
      </c>
    </row>
    <row r="55" customFormat="1" ht="44" customHeight="1" spans="1:50">
      <c r="A55" s="1670">
        <f t="shared" si="29"/>
        <v>53</v>
      </c>
      <c r="B55" s="67" t="s">
        <v>657</v>
      </c>
      <c r="C55" s="351" t="s">
        <v>593</v>
      </c>
      <c r="D55" s="372" t="s">
        <v>658</v>
      </c>
      <c r="E55" s="353" t="s">
        <v>53</v>
      </c>
      <c r="F55" s="351">
        <v>31</v>
      </c>
      <c r="G55" s="351">
        <v>0</v>
      </c>
      <c r="H55" s="351">
        <v>0</v>
      </c>
      <c r="I55" s="351">
        <v>0</v>
      </c>
      <c r="J55" s="372">
        <v>0</v>
      </c>
      <c r="K55" s="372">
        <v>30</v>
      </c>
      <c r="L55" s="372">
        <v>2</v>
      </c>
      <c r="M55" s="372">
        <v>0</v>
      </c>
      <c r="N55" s="372">
        <v>0</v>
      </c>
      <c r="O55" s="372">
        <f t="shared" si="30"/>
        <v>2</v>
      </c>
      <c r="P55" s="372" t="s">
        <v>516</v>
      </c>
      <c r="Q55" s="1719" t="s">
        <v>509</v>
      </c>
      <c r="R55" s="1713">
        <v>9</v>
      </c>
      <c r="S55" s="1715">
        <f t="shared" si="5"/>
        <v>90</v>
      </c>
      <c r="T55" s="1358" t="s">
        <v>659</v>
      </c>
      <c r="U55" s="237">
        <v>200</v>
      </c>
      <c r="V55" s="1709">
        <v>2500</v>
      </c>
      <c r="W55" s="1300">
        <v>1500</v>
      </c>
      <c r="X55" s="1300">
        <v>200</v>
      </c>
      <c r="Y55" s="1300">
        <v>100</v>
      </c>
      <c r="Z55" s="1300">
        <v>0</v>
      </c>
      <c r="AA55" s="1300">
        <v>100</v>
      </c>
      <c r="AB55" s="1300">
        <v>100</v>
      </c>
      <c r="AC55" s="1300">
        <v>500</v>
      </c>
      <c r="AD55" s="1300">
        <v>100</v>
      </c>
      <c r="AE55" s="1710">
        <v>200</v>
      </c>
      <c r="AF55" s="1300">
        <v>0</v>
      </c>
      <c r="AG55" s="1300">
        <f t="shared" ref="AG55:AG66" si="31">K55</f>
        <v>30</v>
      </c>
      <c r="AH55" s="1300">
        <v>90</v>
      </c>
      <c r="AI55" s="1300">
        <v>0</v>
      </c>
      <c r="AJ55" s="1300">
        <v>0</v>
      </c>
      <c r="AK55" s="1300">
        <v>0</v>
      </c>
      <c r="AL55" s="1300">
        <f t="shared" ref="AL55:AL66" si="32">SUM(W55:AK55)</f>
        <v>2920</v>
      </c>
      <c r="AM55" s="1740">
        <f t="shared" ref="AM55:AM66" si="33">J55/2+H55+I55</f>
        <v>0</v>
      </c>
      <c r="AN55" s="1300">
        <f t="shared" ref="AN55:AN66" si="34">V55/F55*AM55</f>
        <v>0</v>
      </c>
      <c r="AO55" s="1300">
        <f t="shared" si="22"/>
        <v>0</v>
      </c>
      <c r="AP55" s="1300">
        <v>0</v>
      </c>
      <c r="AQ55" s="1300">
        <v>0</v>
      </c>
      <c r="AR55" s="1300">
        <v>0</v>
      </c>
      <c r="AS55" s="1300">
        <f t="shared" ref="AS55:AS66" si="35">SUM(AN55:AR55)</f>
        <v>0</v>
      </c>
      <c r="AT55" s="1300">
        <f t="shared" si="20"/>
        <v>2920</v>
      </c>
      <c r="AU55" s="1670"/>
      <c r="AV55" s="1358" t="s">
        <v>659</v>
      </c>
      <c r="AW55" s="237">
        <v>200</v>
      </c>
      <c r="AX55" s="1747" t="s">
        <v>516</v>
      </c>
    </row>
    <row r="56" customFormat="1" ht="29" customHeight="1" spans="1:50">
      <c r="A56" s="1670">
        <f t="shared" si="29"/>
        <v>54</v>
      </c>
      <c r="B56" s="67" t="s">
        <v>660</v>
      </c>
      <c r="C56" s="353" t="s">
        <v>425</v>
      </c>
      <c r="D56" s="472" t="s">
        <v>661</v>
      </c>
      <c r="E56" s="353" t="s">
        <v>53</v>
      </c>
      <c r="F56" s="351">
        <v>31</v>
      </c>
      <c r="G56" s="353">
        <v>0</v>
      </c>
      <c r="H56" s="353">
        <v>0</v>
      </c>
      <c r="I56" s="353">
        <v>0</v>
      </c>
      <c r="J56" s="472">
        <v>0</v>
      </c>
      <c r="K56" s="472">
        <v>30</v>
      </c>
      <c r="L56" s="472">
        <v>1</v>
      </c>
      <c r="M56" s="472">
        <v>0</v>
      </c>
      <c r="N56" s="472">
        <v>1</v>
      </c>
      <c r="O56" s="472">
        <f t="shared" si="30"/>
        <v>0</v>
      </c>
      <c r="P56" s="372" t="s">
        <v>499</v>
      </c>
      <c r="Q56" s="1719" t="s">
        <v>509</v>
      </c>
      <c r="R56" s="1713">
        <v>4</v>
      </c>
      <c r="S56" s="1680">
        <v>40</v>
      </c>
      <c r="T56" s="1726"/>
      <c r="U56" s="237">
        <v>200</v>
      </c>
      <c r="V56" s="1709">
        <v>2300</v>
      </c>
      <c r="W56" s="1300">
        <v>1500</v>
      </c>
      <c r="X56" s="1300">
        <v>100</v>
      </c>
      <c r="Y56" s="1300">
        <v>0</v>
      </c>
      <c r="Z56" s="1300">
        <v>0</v>
      </c>
      <c r="AA56" s="1300">
        <v>200</v>
      </c>
      <c r="AB56" s="1300">
        <v>100</v>
      </c>
      <c r="AC56" s="1300">
        <v>400</v>
      </c>
      <c r="AD56" s="1300"/>
      <c r="AE56" s="1710">
        <v>200</v>
      </c>
      <c r="AF56" s="1300">
        <v>0</v>
      </c>
      <c r="AG56" s="1300">
        <f t="shared" si="31"/>
        <v>30</v>
      </c>
      <c r="AH56" s="1300">
        <v>40</v>
      </c>
      <c r="AI56" s="1300">
        <v>0</v>
      </c>
      <c r="AJ56" s="1300">
        <v>0</v>
      </c>
      <c r="AK56" s="1300">
        <v>0</v>
      </c>
      <c r="AL56" s="1300">
        <f t="shared" si="32"/>
        <v>2570</v>
      </c>
      <c r="AM56" s="1740">
        <f t="shared" si="33"/>
        <v>0</v>
      </c>
      <c r="AN56" s="1300">
        <f t="shared" si="34"/>
        <v>0</v>
      </c>
      <c r="AO56" s="1300">
        <f t="shared" si="22"/>
        <v>0</v>
      </c>
      <c r="AP56" s="1300">
        <v>0</v>
      </c>
      <c r="AQ56" s="1300">
        <v>0</v>
      </c>
      <c r="AR56" s="1300">
        <v>0</v>
      </c>
      <c r="AS56" s="1300">
        <f t="shared" si="35"/>
        <v>0</v>
      </c>
      <c r="AT56" s="1300">
        <f t="shared" si="20"/>
        <v>2570</v>
      </c>
      <c r="AU56" s="1670"/>
      <c r="AV56" s="1726"/>
      <c r="AW56" s="237">
        <v>200</v>
      </c>
      <c r="AX56" s="1747" t="s">
        <v>499</v>
      </c>
    </row>
    <row r="57" customFormat="1" ht="29" customHeight="1" spans="1:50">
      <c r="A57" s="1670">
        <f t="shared" si="29"/>
        <v>55</v>
      </c>
      <c r="B57" s="67" t="s">
        <v>662</v>
      </c>
      <c r="C57" s="353" t="s">
        <v>546</v>
      </c>
      <c r="D57" s="472" t="s">
        <v>663</v>
      </c>
      <c r="E57" s="1687" t="s">
        <v>53</v>
      </c>
      <c r="F57" s="351">
        <v>31</v>
      </c>
      <c r="G57" s="351">
        <v>0</v>
      </c>
      <c r="H57" s="351">
        <v>0</v>
      </c>
      <c r="I57" s="351">
        <v>0</v>
      </c>
      <c r="J57" s="372">
        <v>0</v>
      </c>
      <c r="K57" s="372">
        <v>30</v>
      </c>
      <c r="L57" s="372">
        <v>0</v>
      </c>
      <c r="M57" s="372">
        <v>0</v>
      </c>
      <c r="N57" s="372">
        <v>0</v>
      </c>
      <c r="O57" s="372">
        <v>0</v>
      </c>
      <c r="P57" s="1697" t="s">
        <v>664</v>
      </c>
      <c r="Q57" s="1316" t="s">
        <v>509</v>
      </c>
      <c r="R57" s="1713">
        <v>7</v>
      </c>
      <c r="S57" s="515">
        <v>70</v>
      </c>
      <c r="T57" s="1725" t="s">
        <v>665</v>
      </c>
      <c r="U57" s="237">
        <v>200</v>
      </c>
      <c r="V57" s="1709">
        <v>2400</v>
      </c>
      <c r="W57" s="1710">
        <v>1500</v>
      </c>
      <c r="X57" s="1300">
        <v>200</v>
      </c>
      <c r="Y57" s="1300">
        <v>0</v>
      </c>
      <c r="Z57" s="1300">
        <v>0</v>
      </c>
      <c r="AA57" s="1300">
        <v>200</v>
      </c>
      <c r="AB57" s="1300">
        <v>100</v>
      </c>
      <c r="AC57" s="1300">
        <v>400</v>
      </c>
      <c r="AD57" s="1300"/>
      <c r="AE57" s="1710">
        <v>200</v>
      </c>
      <c r="AF57" s="1300">
        <v>0</v>
      </c>
      <c r="AG57" s="1300">
        <f t="shared" si="31"/>
        <v>30</v>
      </c>
      <c r="AH57" s="1300">
        <v>70</v>
      </c>
      <c r="AI57" s="1300">
        <v>0</v>
      </c>
      <c r="AJ57" s="1300">
        <v>0</v>
      </c>
      <c r="AK57" s="1300">
        <v>0</v>
      </c>
      <c r="AL57" s="1300">
        <f t="shared" si="32"/>
        <v>2700</v>
      </c>
      <c r="AM57" s="1740">
        <f t="shared" si="33"/>
        <v>0</v>
      </c>
      <c r="AN57" s="1300">
        <v>0</v>
      </c>
      <c r="AO57" s="1300">
        <f t="shared" ref="AO57:AO66" si="36">G57*2</f>
        <v>0</v>
      </c>
      <c r="AP57" s="1300">
        <v>0</v>
      </c>
      <c r="AQ57" s="1300">
        <v>0</v>
      </c>
      <c r="AR57" s="1300">
        <v>0</v>
      </c>
      <c r="AS57" s="1300">
        <f t="shared" si="35"/>
        <v>0</v>
      </c>
      <c r="AT57" s="1300">
        <f t="shared" si="20"/>
        <v>2700</v>
      </c>
      <c r="AU57" s="1670"/>
      <c r="AV57" s="1725" t="s">
        <v>665</v>
      </c>
      <c r="AW57" s="237">
        <v>200</v>
      </c>
      <c r="AX57" s="1747" t="s">
        <v>664</v>
      </c>
    </row>
    <row r="58" customFormat="1" ht="35" customHeight="1" spans="1:50">
      <c r="A58" s="1670">
        <f t="shared" si="29"/>
        <v>56</v>
      </c>
      <c r="B58" s="67" t="s">
        <v>666</v>
      </c>
      <c r="C58" s="351" t="s">
        <v>425</v>
      </c>
      <c r="D58" s="372" t="s">
        <v>667</v>
      </c>
      <c r="E58" s="353" t="s">
        <v>53</v>
      </c>
      <c r="F58" s="351">
        <v>31</v>
      </c>
      <c r="G58" s="351">
        <v>0</v>
      </c>
      <c r="H58" s="351">
        <v>0</v>
      </c>
      <c r="I58" s="351">
        <v>0</v>
      </c>
      <c r="J58" s="372">
        <v>0</v>
      </c>
      <c r="K58" s="372">
        <v>30</v>
      </c>
      <c r="L58" s="372">
        <v>0</v>
      </c>
      <c r="M58" s="372">
        <v>0</v>
      </c>
      <c r="N58" s="372">
        <v>0</v>
      </c>
      <c r="O58" s="372">
        <v>0</v>
      </c>
      <c r="P58" s="372" t="s">
        <v>54</v>
      </c>
      <c r="Q58" s="1316" t="s">
        <v>509</v>
      </c>
      <c r="R58" s="1713">
        <v>4</v>
      </c>
      <c r="S58" s="515">
        <v>40</v>
      </c>
      <c r="T58" s="1358"/>
      <c r="U58" s="237">
        <v>200</v>
      </c>
      <c r="V58" s="1709">
        <v>2300</v>
      </c>
      <c r="W58" s="1370">
        <v>1500</v>
      </c>
      <c r="X58" s="1300">
        <v>100</v>
      </c>
      <c r="Y58" s="1300">
        <v>0</v>
      </c>
      <c r="Z58" s="1300">
        <v>0</v>
      </c>
      <c r="AA58" s="1300">
        <v>200</v>
      </c>
      <c r="AB58" s="1300">
        <v>100</v>
      </c>
      <c r="AC58" s="1300">
        <v>400</v>
      </c>
      <c r="AD58" s="1300"/>
      <c r="AE58" s="1710">
        <v>200</v>
      </c>
      <c r="AF58" s="1300">
        <v>0</v>
      </c>
      <c r="AG58" s="1300">
        <f t="shared" si="31"/>
        <v>30</v>
      </c>
      <c r="AH58" s="1300">
        <v>40</v>
      </c>
      <c r="AI58" s="1300">
        <v>0</v>
      </c>
      <c r="AJ58" s="1300">
        <v>0</v>
      </c>
      <c r="AK58" s="1300">
        <v>0</v>
      </c>
      <c r="AL58" s="1300">
        <f t="shared" si="32"/>
        <v>2570</v>
      </c>
      <c r="AM58" s="1740">
        <f t="shared" si="33"/>
        <v>0</v>
      </c>
      <c r="AN58" s="1300">
        <v>0</v>
      </c>
      <c r="AO58" s="1300">
        <f t="shared" si="36"/>
        <v>0</v>
      </c>
      <c r="AP58" s="1300">
        <v>0</v>
      </c>
      <c r="AQ58" s="1300">
        <v>0</v>
      </c>
      <c r="AR58" s="1300">
        <v>0</v>
      </c>
      <c r="AS58" s="1300">
        <f t="shared" si="35"/>
        <v>0</v>
      </c>
      <c r="AT58" s="1300">
        <f t="shared" si="20"/>
        <v>2570</v>
      </c>
      <c r="AU58" s="1670"/>
      <c r="AV58" s="1358"/>
      <c r="AW58" s="237">
        <v>200</v>
      </c>
      <c r="AX58" s="1747" t="s">
        <v>54</v>
      </c>
    </row>
    <row r="59" customFormat="1" ht="29" customHeight="1" spans="1:50">
      <c r="A59" s="1670">
        <f t="shared" si="29"/>
        <v>57</v>
      </c>
      <c r="B59" s="1688" t="s">
        <v>668</v>
      </c>
      <c r="C59" s="351" t="s">
        <v>593</v>
      </c>
      <c r="D59" s="372" t="s">
        <v>482</v>
      </c>
      <c r="E59" s="1689" t="s">
        <v>202</v>
      </c>
      <c r="F59" s="351">
        <v>5</v>
      </c>
      <c r="G59" s="351">
        <v>0</v>
      </c>
      <c r="H59" s="351">
        <v>0</v>
      </c>
      <c r="I59" s="351">
        <v>0</v>
      </c>
      <c r="J59" s="372">
        <v>0</v>
      </c>
      <c r="K59" s="372">
        <v>0</v>
      </c>
      <c r="L59" s="372">
        <v>0</v>
      </c>
      <c r="M59" s="372">
        <v>0</v>
      </c>
      <c r="N59" s="372">
        <v>0</v>
      </c>
      <c r="O59" s="372">
        <v>0</v>
      </c>
      <c r="P59" s="470" t="s">
        <v>669</v>
      </c>
      <c r="Q59" s="1316" t="s">
        <v>509</v>
      </c>
      <c r="R59" s="1713">
        <v>0</v>
      </c>
      <c r="S59" s="515">
        <v>0</v>
      </c>
      <c r="T59" s="1358"/>
      <c r="U59" s="237">
        <v>0</v>
      </c>
      <c r="V59" s="1709">
        <v>2500</v>
      </c>
      <c r="W59" s="1300">
        <f>(V59/30*5)</f>
        <v>416.666666666667</v>
      </c>
      <c r="X59" s="1300">
        <v>0</v>
      </c>
      <c r="Y59" s="1300">
        <v>0</v>
      </c>
      <c r="Z59" s="1300">
        <v>0</v>
      </c>
      <c r="AA59" s="1300">
        <v>0</v>
      </c>
      <c r="AB59" s="1300">
        <v>0</v>
      </c>
      <c r="AC59" s="1300">
        <v>0</v>
      </c>
      <c r="AD59" s="1300"/>
      <c r="AE59" s="1300">
        <v>0</v>
      </c>
      <c r="AF59" s="1300">
        <v>0</v>
      </c>
      <c r="AG59" s="1300">
        <f t="shared" si="31"/>
        <v>0</v>
      </c>
      <c r="AH59" s="1300">
        <v>0</v>
      </c>
      <c r="AI59" s="1300">
        <v>0</v>
      </c>
      <c r="AJ59" s="1300">
        <v>0</v>
      </c>
      <c r="AK59" s="1300">
        <v>0</v>
      </c>
      <c r="AL59" s="1300">
        <f t="shared" si="32"/>
        <v>416.666666666667</v>
      </c>
      <c r="AM59" s="1740">
        <f t="shared" si="33"/>
        <v>0</v>
      </c>
      <c r="AN59" s="1300">
        <f t="shared" si="34"/>
        <v>0</v>
      </c>
      <c r="AO59" s="1300">
        <f t="shared" si="36"/>
        <v>0</v>
      </c>
      <c r="AP59" s="1300">
        <v>0</v>
      </c>
      <c r="AQ59" s="1300">
        <v>0</v>
      </c>
      <c r="AR59" s="1300">
        <v>0</v>
      </c>
      <c r="AS59" s="1300">
        <f t="shared" si="35"/>
        <v>0</v>
      </c>
      <c r="AT59" s="1300">
        <f t="shared" si="20"/>
        <v>416.666666666667</v>
      </c>
      <c r="AU59" s="1670"/>
      <c r="AV59" s="1358"/>
      <c r="AW59" s="237">
        <v>0</v>
      </c>
      <c r="AX59" s="1747" t="s">
        <v>669</v>
      </c>
    </row>
    <row r="60" customFormat="1" ht="51" customHeight="1" spans="1:50">
      <c r="A60" s="1670">
        <f t="shared" si="29"/>
        <v>58</v>
      </c>
      <c r="B60" s="1690" t="s">
        <v>670</v>
      </c>
      <c r="C60" s="351" t="s">
        <v>546</v>
      </c>
      <c r="D60" s="372" t="s">
        <v>244</v>
      </c>
      <c r="E60" s="1689" t="s">
        <v>202</v>
      </c>
      <c r="F60" s="351">
        <v>5</v>
      </c>
      <c r="G60" s="351">
        <v>0</v>
      </c>
      <c r="H60" s="351">
        <v>0</v>
      </c>
      <c r="I60" s="351">
        <v>0</v>
      </c>
      <c r="J60" s="372">
        <v>0</v>
      </c>
      <c r="K60" s="372">
        <v>0</v>
      </c>
      <c r="L60" s="372">
        <v>1</v>
      </c>
      <c r="M60" s="372">
        <v>0</v>
      </c>
      <c r="N60" s="372">
        <v>1</v>
      </c>
      <c r="O60" s="372">
        <f>L60+M60-N60</f>
        <v>0</v>
      </c>
      <c r="P60" s="372" t="s">
        <v>671</v>
      </c>
      <c r="Q60" s="1316" t="s">
        <v>509</v>
      </c>
      <c r="R60" s="1713">
        <v>0</v>
      </c>
      <c r="S60" s="515">
        <v>0</v>
      </c>
      <c r="T60" s="1358"/>
      <c r="U60" s="237">
        <v>0</v>
      </c>
      <c r="V60" s="1727">
        <v>2200</v>
      </c>
      <c r="W60" s="1710">
        <f>(V60/31*5)</f>
        <v>354.838709677419</v>
      </c>
      <c r="X60" s="1300">
        <v>0</v>
      </c>
      <c r="Y60" s="1300">
        <v>0</v>
      </c>
      <c r="Z60" s="1300">
        <v>0</v>
      </c>
      <c r="AA60" s="1300">
        <v>0</v>
      </c>
      <c r="AB60" s="1300">
        <v>0</v>
      </c>
      <c r="AC60" s="1300">
        <v>0</v>
      </c>
      <c r="AD60" s="1300"/>
      <c r="AE60" s="1300">
        <v>0</v>
      </c>
      <c r="AF60" s="1300">
        <v>0</v>
      </c>
      <c r="AG60" s="1300">
        <f t="shared" si="31"/>
        <v>0</v>
      </c>
      <c r="AH60" s="1300">
        <v>0</v>
      </c>
      <c r="AI60" s="1300">
        <v>0</v>
      </c>
      <c r="AJ60" s="1300">
        <v>0</v>
      </c>
      <c r="AK60" s="1300">
        <v>0</v>
      </c>
      <c r="AL60" s="1300">
        <f t="shared" si="32"/>
        <v>354.838709677419</v>
      </c>
      <c r="AM60" s="1740">
        <f t="shared" si="33"/>
        <v>0</v>
      </c>
      <c r="AN60" s="1300">
        <f t="shared" si="34"/>
        <v>0</v>
      </c>
      <c r="AO60" s="1300">
        <f t="shared" si="36"/>
        <v>0</v>
      </c>
      <c r="AP60" s="1300">
        <v>0</v>
      </c>
      <c r="AQ60" s="1300">
        <v>0</v>
      </c>
      <c r="AR60" s="1300">
        <v>0</v>
      </c>
      <c r="AS60" s="1300">
        <f t="shared" si="35"/>
        <v>0</v>
      </c>
      <c r="AT60" s="1300">
        <f t="shared" si="20"/>
        <v>354.838709677419</v>
      </c>
      <c r="AU60" s="1670"/>
      <c r="AV60" s="1358"/>
      <c r="AW60" s="237">
        <v>0</v>
      </c>
      <c r="AX60" s="1747" t="s">
        <v>672</v>
      </c>
    </row>
    <row r="61" customFormat="1" ht="101" customHeight="1" spans="1:50">
      <c r="A61" s="1670">
        <f t="shared" ref="A61:A66" si="37">ROW()-2</f>
        <v>59</v>
      </c>
      <c r="B61" s="1691" t="s">
        <v>673</v>
      </c>
      <c r="C61" s="353" t="s">
        <v>593</v>
      </c>
      <c r="D61" s="472" t="s">
        <v>244</v>
      </c>
      <c r="E61" s="1687" t="s">
        <v>53</v>
      </c>
      <c r="F61" s="353">
        <v>31</v>
      </c>
      <c r="G61" s="353">
        <v>0</v>
      </c>
      <c r="H61" s="353">
        <v>0</v>
      </c>
      <c r="I61" s="353">
        <v>0</v>
      </c>
      <c r="J61" s="472">
        <v>0</v>
      </c>
      <c r="K61" s="472">
        <v>30</v>
      </c>
      <c r="L61" s="472">
        <v>0</v>
      </c>
      <c r="M61" s="472">
        <v>0</v>
      </c>
      <c r="N61" s="472">
        <v>0</v>
      </c>
      <c r="O61" s="472">
        <v>0</v>
      </c>
      <c r="P61" s="1697" t="s">
        <v>674</v>
      </c>
      <c r="Q61" s="1719" t="s">
        <v>509</v>
      </c>
      <c r="R61" s="1728">
        <v>3</v>
      </c>
      <c r="S61" s="1684">
        <v>30</v>
      </c>
      <c r="T61" s="1726"/>
      <c r="U61" s="237">
        <v>200</v>
      </c>
      <c r="V61" s="1709">
        <v>2500</v>
      </c>
      <c r="W61" s="1710">
        <f>(2400/31*4+2500/31*27)</f>
        <v>2487.09677419355</v>
      </c>
      <c r="X61" s="1300">
        <v>0</v>
      </c>
      <c r="Y61" s="1300">
        <v>0</v>
      </c>
      <c r="Z61" s="1300">
        <v>0</v>
      </c>
      <c r="AA61" s="1300">
        <v>0</v>
      </c>
      <c r="AB61" s="1300">
        <v>0</v>
      </c>
      <c r="AC61" s="1300">
        <v>0</v>
      </c>
      <c r="AD61" s="1300">
        <v>100</v>
      </c>
      <c r="AE61" s="1300">
        <v>200</v>
      </c>
      <c r="AF61" s="1300">
        <v>0</v>
      </c>
      <c r="AG61" s="1300">
        <f t="shared" si="31"/>
        <v>30</v>
      </c>
      <c r="AH61" s="1300">
        <v>30</v>
      </c>
      <c r="AI61" s="1300">
        <v>0</v>
      </c>
      <c r="AJ61" s="1300">
        <v>0</v>
      </c>
      <c r="AK61" s="1300">
        <v>0</v>
      </c>
      <c r="AL61" s="1300">
        <f t="shared" si="32"/>
        <v>2847.09677419355</v>
      </c>
      <c r="AM61" s="1740">
        <f t="shared" si="33"/>
        <v>0</v>
      </c>
      <c r="AN61" s="1300">
        <f t="shared" si="34"/>
        <v>0</v>
      </c>
      <c r="AO61" s="1300">
        <f t="shared" si="36"/>
        <v>0</v>
      </c>
      <c r="AP61" s="1300">
        <v>0</v>
      </c>
      <c r="AQ61" s="1300">
        <v>200</v>
      </c>
      <c r="AR61" s="1300">
        <v>0</v>
      </c>
      <c r="AS61" s="1300">
        <f t="shared" si="35"/>
        <v>200</v>
      </c>
      <c r="AT61" s="1300">
        <f t="shared" si="20"/>
        <v>2647.09677419355</v>
      </c>
      <c r="AU61" s="1670"/>
      <c r="AV61" s="1726"/>
      <c r="AW61" s="237">
        <v>200</v>
      </c>
      <c r="AX61" s="1747" t="s">
        <v>674</v>
      </c>
    </row>
    <row r="62" s="1661" customFormat="1" ht="118" customHeight="1" spans="1:50">
      <c r="A62" s="1670">
        <f t="shared" si="37"/>
        <v>60</v>
      </c>
      <c r="B62" s="309" t="s">
        <v>675</v>
      </c>
      <c r="C62" s="351" t="s">
        <v>593</v>
      </c>
      <c r="D62" s="372" t="s">
        <v>676</v>
      </c>
      <c r="E62" s="1687" t="s">
        <v>53</v>
      </c>
      <c r="F62" s="351">
        <v>31</v>
      </c>
      <c r="G62" s="351">
        <v>0</v>
      </c>
      <c r="H62" s="351">
        <v>0</v>
      </c>
      <c r="I62" s="351">
        <v>0</v>
      </c>
      <c r="J62" s="372">
        <v>0</v>
      </c>
      <c r="K62" s="372">
        <v>30</v>
      </c>
      <c r="L62" s="372">
        <v>0</v>
      </c>
      <c r="M62" s="372">
        <v>0</v>
      </c>
      <c r="N62" s="372">
        <v>0</v>
      </c>
      <c r="O62" s="372">
        <v>0</v>
      </c>
      <c r="P62" s="372" t="s">
        <v>677</v>
      </c>
      <c r="Q62" s="1719" t="s">
        <v>509</v>
      </c>
      <c r="R62" s="472">
        <v>87</v>
      </c>
      <c r="S62" s="1684">
        <v>0</v>
      </c>
      <c r="T62" s="1358"/>
      <c r="U62" s="237">
        <v>200</v>
      </c>
      <c r="V62" s="1729">
        <v>2400</v>
      </c>
      <c r="W62" s="1730">
        <f>(2400/30*4+2400/31*27+2500/31*4)</f>
        <v>2732.90322580645</v>
      </c>
      <c r="X62" s="1730">
        <v>0</v>
      </c>
      <c r="Y62" s="1730">
        <v>0</v>
      </c>
      <c r="Z62" s="1730">
        <v>0</v>
      </c>
      <c r="AA62" s="1730">
        <v>0</v>
      </c>
      <c r="AB62" s="1730">
        <v>0</v>
      </c>
      <c r="AC62" s="1300">
        <v>0</v>
      </c>
      <c r="AD62" s="1730">
        <v>0</v>
      </c>
      <c r="AE62" s="1730">
        <v>200</v>
      </c>
      <c r="AF62" s="1730">
        <v>0</v>
      </c>
      <c r="AG62" s="1300">
        <f t="shared" si="31"/>
        <v>30</v>
      </c>
      <c r="AH62" s="1300">
        <v>0</v>
      </c>
      <c r="AI62" s="1730">
        <v>0</v>
      </c>
      <c r="AJ62" s="1730">
        <v>0</v>
      </c>
      <c r="AK62" s="1730">
        <v>0</v>
      </c>
      <c r="AL62" s="1300">
        <f t="shared" si="32"/>
        <v>2962.90322580645</v>
      </c>
      <c r="AM62" s="1740">
        <f t="shared" si="33"/>
        <v>0</v>
      </c>
      <c r="AN62" s="1300">
        <f t="shared" si="34"/>
        <v>0</v>
      </c>
      <c r="AO62" s="1300">
        <f t="shared" si="36"/>
        <v>0</v>
      </c>
      <c r="AP62" s="1730">
        <v>0</v>
      </c>
      <c r="AQ62" s="1730">
        <v>0</v>
      </c>
      <c r="AR62" s="1730">
        <v>0</v>
      </c>
      <c r="AS62" s="1300">
        <f t="shared" si="35"/>
        <v>0</v>
      </c>
      <c r="AT62" s="1300">
        <f t="shared" si="20"/>
        <v>2962.90322580645</v>
      </c>
      <c r="AU62" s="1746"/>
      <c r="AV62" s="1358"/>
      <c r="AW62" s="237">
        <v>200</v>
      </c>
      <c r="AX62" s="1747" t="s">
        <v>677</v>
      </c>
    </row>
    <row r="63" s="1661" customFormat="1" ht="80" customHeight="1" spans="1:50">
      <c r="A63" s="1670">
        <f t="shared" si="37"/>
        <v>61</v>
      </c>
      <c r="B63" s="1692" t="s">
        <v>678</v>
      </c>
      <c r="C63" s="351" t="s">
        <v>546</v>
      </c>
      <c r="D63" s="372" t="s">
        <v>676</v>
      </c>
      <c r="E63" s="681" t="s">
        <v>202</v>
      </c>
      <c r="F63" s="351">
        <v>15</v>
      </c>
      <c r="G63" s="351">
        <v>0</v>
      </c>
      <c r="H63" s="351">
        <v>0</v>
      </c>
      <c r="I63" s="351">
        <v>0</v>
      </c>
      <c r="J63" s="372">
        <v>0</v>
      </c>
      <c r="K63" s="372">
        <v>0</v>
      </c>
      <c r="L63" s="372">
        <v>0</v>
      </c>
      <c r="M63" s="372">
        <v>0</v>
      </c>
      <c r="N63" s="372">
        <v>0</v>
      </c>
      <c r="O63" s="372">
        <v>0</v>
      </c>
      <c r="P63" s="470" t="s">
        <v>679</v>
      </c>
      <c r="Q63" s="1316" t="s">
        <v>509</v>
      </c>
      <c r="R63" s="372">
        <v>0</v>
      </c>
      <c r="S63" s="515">
        <v>0</v>
      </c>
      <c r="T63" s="1358"/>
      <c r="U63" s="237">
        <v>0</v>
      </c>
      <c r="V63" s="1729">
        <v>2200</v>
      </c>
      <c r="W63" s="1730">
        <f>(2200/30*4+2200/31*15)</f>
        <v>1357.84946236559</v>
      </c>
      <c r="X63" s="1730">
        <v>0</v>
      </c>
      <c r="Y63" s="1730">
        <v>0</v>
      </c>
      <c r="Z63" s="1730">
        <v>0</v>
      </c>
      <c r="AA63" s="1730">
        <v>0</v>
      </c>
      <c r="AB63" s="1730">
        <v>0</v>
      </c>
      <c r="AC63" s="1300">
        <v>0</v>
      </c>
      <c r="AD63" s="1730">
        <v>0</v>
      </c>
      <c r="AE63" s="1730">
        <v>0</v>
      </c>
      <c r="AF63" s="1730">
        <v>0</v>
      </c>
      <c r="AG63" s="1300">
        <f t="shared" si="31"/>
        <v>0</v>
      </c>
      <c r="AH63" s="1300">
        <v>0</v>
      </c>
      <c r="AI63" s="1730">
        <v>0</v>
      </c>
      <c r="AJ63" s="1730">
        <v>0</v>
      </c>
      <c r="AK63" s="1730">
        <v>0</v>
      </c>
      <c r="AL63" s="1300">
        <f t="shared" si="32"/>
        <v>1357.84946236559</v>
      </c>
      <c r="AM63" s="1740">
        <f t="shared" si="33"/>
        <v>0</v>
      </c>
      <c r="AN63" s="1300">
        <f t="shared" si="34"/>
        <v>0</v>
      </c>
      <c r="AO63" s="1300">
        <f t="shared" si="36"/>
        <v>0</v>
      </c>
      <c r="AP63" s="1730">
        <v>0</v>
      </c>
      <c r="AQ63" s="1730">
        <v>0</v>
      </c>
      <c r="AR63" s="1730">
        <v>0</v>
      </c>
      <c r="AS63" s="1300">
        <f t="shared" si="35"/>
        <v>0</v>
      </c>
      <c r="AT63" s="1300">
        <f t="shared" si="20"/>
        <v>1357.84946236559</v>
      </c>
      <c r="AU63" s="1746"/>
      <c r="AV63" s="1358"/>
      <c r="AW63" s="237">
        <v>0</v>
      </c>
      <c r="AX63" s="1747" t="s">
        <v>679</v>
      </c>
    </row>
    <row r="64" s="1661" customFormat="1" ht="45" customHeight="1" spans="1:50">
      <c r="A64" s="1670">
        <f t="shared" si="37"/>
        <v>62</v>
      </c>
      <c r="B64" s="187" t="s">
        <v>680</v>
      </c>
      <c r="C64" s="1693" t="s">
        <v>681</v>
      </c>
      <c r="D64" s="260" t="s">
        <v>682</v>
      </c>
      <c r="E64" s="1694" t="s">
        <v>53</v>
      </c>
      <c r="F64" s="1695" t="s">
        <v>683</v>
      </c>
      <c r="G64" s="442">
        <v>0</v>
      </c>
      <c r="H64" s="442">
        <v>0</v>
      </c>
      <c r="I64" s="442">
        <v>0</v>
      </c>
      <c r="J64" s="488">
        <v>0</v>
      </c>
      <c r="K64" s="488">
        <v>0</v>
      </c>
      <c r="L64" s="488">
        <v>0</v>
      </c>
      <c r="M64" s="488">
        <v>0</v>
      </c>
      <c r="N64" s="488">
        <v>0</v>
      </c>
      <c r="O64" s="488">
        <v>0</v>
      </c>
      <c r="P64" s="260" t="s">
        <v>684</v>
      </c>
      <c r="Q64" s="1731"/>
      <c r="R64" s="1732"/>
      <c r="S64" s="1733"/>
      <c r="T64" s="1734" t="s">
        <v>685</v>
      </c>
      <c r="U64" s="428">
        <v>0</v>
      </c>
      <c r="V64" s="1735">
        <v>3582</v>
      </c>
      <c r="W64" s="1730">
        <f>(V64/31*3)</f>
        <v>346.645161290323</v>
      </c>
      <c r="X64" s="1730">
        <v>0</v>
      </c>
      <c r="Y64" s="1730">
        <v>0</v>
      </c>
      <c r="Z64" s="1730">
        <v>0</v>
      </c>
      <c r="AA64" s="1730">
        <v>0</v>
      </c>
      <c r="AB64" s="1730">
        <v>0</v>
      </c>
      <c r="AC64" s="1300">
        <v>0</v>
      </c>
      <c r="AD64" s="1730">
        <v>0</v>
      </c>
      <c r="AE64" s="1730">
        <v>0</v>
      </c>
      <c r="AF64" s="1730">
        <v>0</v>
      </c>
      <c r="AG64" s="1300">
        <f t="shared" si="31"/>
        <v>0</v>
      </c>
      <c r="AH64" s="1300">
        <v>0</v>
      </c>
      <c r="AI64" s="1730">
        <v>0</v>
      </c>
      <c r="AJ64" s="1730">
        <v>0</v>
      </c>
      <c r="AK64" s="1730">
        <v>0</v>
      </c>
      <c r="AL64" s="1300">
        <f t="shared" si="32"/>
        <v>346.645161290323</v>
      </c>
      <c r="AM64" s="1740">
        <f t="shared" si="33"/>
        <v>0</v>
      </c>
      <c r="AN64" s="1300">
        <f t="shared" si="34"/>
        <v>0</v>
      </c>
      <c r="AO64" s="1300">
        <f t="shared" si="36"/>
        <v>0</v>
      </c>
      <c r="AP64" s="1730">
        <v>0</v>
      </c>
      <c r="AQ64" s="1730">
        <v>0</v>
      </c>
      <c r="AR64" s="1730">
        <v>0</v>
      </c>
      <c r="AS64" s="1300">
        <f t="shared" si="35"/>
        <v>0</v>
      </c>
      <c r="AT64" s="1300">
        <f t="shared" si="20"/>
        <v>346.645161290323</v>
      </c>
      <c r="AU64" s="1746"/>
      <c r="AV64" s="1734" t="s">
        <v>685</v>
      </c>
      <c r="AW64" s="428">
        <v>0</v>
      </c>
      <c r="AX64" s="1749" t="s">
        <v>684</v>
      </c>
    </row>
    <row r="65" s="1661" customFormat="1" ht="33" customHeight="1" spans="1:50">
      <c r="A65" s="1670">
        <f t="shared" si="37"/>
        <v>63</v>
      </c>
      <c r="B65" s="1750" t="s">
        <v>686</v>
      </c>
      <c r="C65" s="1693" t="s">
        <v>681</v>
      </c>
      <c r="D65" s="260" t="s">
        <v>682</v>
      </c>
      <c r="E65" s="1694" t="s">
        <v>53</v>
      </c>
      <c r="F65" s="1695" t="s">
        <v>683</v>
      </c>
      <c r="G65" s="237">
        <v>0</v>
      </c>
      <c r="H65" s="237">
        <v>0</v>
      </c>
      <c r="I65" s="237">
        <v>0</v>
      </c>
      <c r="J65" s="488">
        <v>0</v>
      </c>
      <c r="K65" s="488">
        <v>0</v>
      </c>
      <c r="L65" s="488">
        <v>0</v>
      </c>
      <c r="M65" s="488">
        <v>0</v>
      </c>
      <c r="N65" s="488">
        <v>0</v>
      </c>
      <c r="O65" s="488">
        <v>0</v>
      </c>
      <c r="P65" s="260" t="s">
        <v>684</v>
      </c>
      <c r="Q65" s="1731"/>
      <c r="R65" s="1732"/>
      <c r="S65" s="1733"/>
      <c r="T65" s="1734" t="s">
        <v>685</v>
      </c>
      <c r="U65" s="179">
        <v>0</v>
      </c>
      <c r="V65" s="1735">
        <v>3582</v>
      </c>
      <c r="W65" s="1730">
        <f>(V65/31*3)</f>
        <v>346.645161290323</v>
      </c>
      <c r="X65" s="1730">
        <v>0</v>
      </c>
      <c r="Y65" s="1730">
        <v>0</v>
      </c>
      <c r="Z65" s="1730">
        <v>0</v>
      </c>
      <c r="AA65" s="1730">
        <v>0</v>
      </c>
      <c r="AB65" s="1730">
        <v>0</v>
      </c>
      <c r="AC65" s="1300">
        <v>0</v>
      </c>
      <c r="AD65" s="1730">
        <v>0</v>
      </c>
      <c r="AE65" s="1730">
        <v>0</v>
      </c>
      <c r="AF65" s="1730">
        <v>0</v>
      </c>
      <c r="AG65" s="1300">
        <f t="shared" si="31"/>
        <v>0</v>
      </c>
      <c r="AH65" s="1300">
        <v>0</v>
      </c>
      <c r="AI65" s="1730">
        <v>0</v>
      </c>
      <c r="AJ65" s="1730">
        <v>0</v>
      </c>
      <c r="AK65" s="1730">
        <v>0</v>
      </c>
      <c r="AL65" s="1300">
        <f t="shared" si="32"/>
        <v>346.645161290323</v>
      </c>
      <c r="AM65" s="1740">
        <f t="shared" si="33"/>
        <v>0</v>
      </c>
      <c r="AN65" s="1300">
        <f t="shared" si="34"/>
        <v>0</v>
      </c>
      <c r="AO65" s="1300">
        <f t="shared" si="36"/>
        <v>0</v>
      </c>
      <c r="AP65" s="1730">
        <v>0</v>
      </c>
      <c r="AQ65" s="1730">
        <v>0</v>
      </c>
      <c r="AR65" s="1730">
        <v>0</v>
      </c>
      <c r="AS65" s="1300">
        <f t="shared" si="35"/>
        <v>0</v>
      </c>
      <c r="AT65" s="1300">
        <f t="shared" si="20"/>
        <v>346.645161290323</v>
      </c>
      <c r="AU65" s="1746"/>
      <c r="AV65" s="1734" t="s">
        <v>685</v>
      </c>
      <c r="AW65" s="179">
        <v>0</v>
      </c>
      <c r="AX65" s="1757" t="s">
        <v>684</v>
      </c>
    </row>
    <row r="66" s="1661" customFormat="1" ht="33" customHeight="1" spans="1:50">
      <c r="A66" s="1670">
        <f t="shared" si="37"/>
        <v>64</v>
      </c>
      <c r="B66" s="187" t="s">
        <v>687</v>
      </c>
      <c r="C66" s="1693" t="s">
        <v>681</v>
      </c>
      <c r="D66" s="260" t="s">
        <v>682</v>
      </c>
      <c r="E66" s="1694" t="s">
        <v>53</v>
      </c>
      <c r="F66" s="1695" t="s">
        <v>683</v>
      </c>
      <c r="G66" s="237">
        <v>0</v>
      </c>
      <c r="H66" s="237">
        <v>0</v>
      </c>
      <c r="I66" s="237">
        <v>0</v>
      </c>
      <c r="J66" s="260">
        <v>0</v>
      </c>
      <c r="K66" s="260">
        <v>0</v>
      </c>
      <c r="L66" s="260">
        <v>0</v>
      </c>
      <c r="M66" s="260">
        <v>0</v>
      </c>
      <c r="N66" s="260">
        <v>0</v>
      </c>
      <c r="O66" s="260">
        <v>0</v>
      </c>
      <c r="P66" s="260" t="s">
        <v>684</v>
      </c>
      <c r="Q66" s="1731"/>
      <c r="R66" s="1732"/>
      <c r="S66" s="1733"/>
      <c r="T66" s="1734" t="s">
        <v>685</v>
      </c>
      <c r="U66" s="179">
        <v>0</v>
      </c>
      <c r="V66" s="1735">
        <v>3582</v>
      </c>
      <c r="W66" s="1730">
        <f>(V66/31*3)</f>
        <v>346.645161290323</v>
      </c>
      <c r="X66" s="1730">
        <v>0</v>
      </c>
      <c r="Y66" s="1730">
        <v>0</v>
      </c>
      <c r="Z66" s="1730">
        <v>0</v>
      </c>
      <c r="AA66" s="1730">
        <v>0</v>
      </c>
      <c r="AB66" s="1730">
        <v>0</v>
      </c>
      <c r="AC66" s="1300">
        <v>0</v>
      </c>
      <c r="AD66" s="1730">
        <v>0</v>
      </c>
      <c r="AE66" s="1730">
        <v>0</v>
      </c>
      <c r="AF66" s="1730">
        <v>0</v>
      </c>
      <c r="AG66" s="1300">
        <f t="shared" si="31"/>
        <v>0</v>
      </c>
      <c r="AH66" s="1300">
        <v>0</v>
      </c>
      <c r="AI66" s="1730">
        <v>0</v>
      </c>
      <c r="AJ66" s="1730">
        <v>0</v>
      </c>
      <c r="AK66" s="1730">
        <v>0</v>
      </c>
      <c r="AL66" s="1300">
        <f t="shared" si="32"/>
        <v>346.645161290323</v>
      </c>
      <c r="AM66" s="1740">
        <f t="shared" si="33"/>
        <v>0</v>
      </c>
      <c r="AN66" s="1300">
        <f t="shared" si="34"/>
        <v>0</v>
      </c>
      <c r="AO66" s="1300">
        <f t="shared" si="36"/>
        <v>0</v>
      </c>
      <c r="AP66" s="1730">
        <v>0</v>
      </c>
      <c r="AQ66" s="1730">
        <v>0</v>
      </c>
      <c r="AR66" s="1730">
        <v>0</v>
      </c>
      <c r="AS66" s="1300">
        <f t="shared" si="35"/>
        <v>0</v>
      </c>
      <c r="AT66" s="1300">
        <f t="shared" si="20"/>
        <v>346.645161290323</v>
      </c>
      <c r="AU66" s="1746"/>
      <c r="AV66" s="1734" t="s">
        <v>685</v>
      </c>
      <c r="AW66" s="179">
        <v>0</v>
      </c>
      <c r="AX66" s="1757" t="s">
        <v>684</v>
      </c>
    </row>
    <row r="67" s="1661" customFormat="1" ht="33" customHeight="1" spans="1:48">
      <c r="A67" s="1633"/>
      <c r="B67" s="1633" t="s">
        <v>37</v>
      </c>
      <c r="C67" s="1751"/>
      <c r="D67" s="1752"/>
      <c r="E67" s="1753"/>
      <c r="F67" s="870"/>
      <c r="G67" s="1751"/>
      <c r="H67" s="1751"/>
      <c r="I67" s="1751"/>
      <c r="J67" s="1752"/>
      <c r="K67" s="1752"/>
      <c r="L67" s="1752"/>
      <c r="M67" s="1752"/>
      <c r="N67" s="1752"/>
      <c r="O67" s="1752"/>
      <c r="P67" s="1752"/>
      <c r="Q67" s="1754"/>
      <c r="R67" s="1755"/>
      <c r="S67" s="1752"/>
      <c r="T67" s="1756"/>
      <c r="U67" s="1730"/>
      <c r="V67" s="648">
        <f t="shared" ref="V67:AN67" si="38">SUM(V3:V66)</f>
        <v>163946</v>
      </c>
      <c r="W67" s="648">
        <f t="shared" si="38"/>
        <v>97621.5483870968</v>
      </c>
      <c r="X67" s="648">
        <f t="shared" si="38"/>
        <v>11800</v>
      </c>
      <c r="Y67" s="648">
        <f t="shared" si="38"/>
        <v>4850</v>
      </c>
      <c r="Z67" s="648">
        <f t="shared" si="38"/>
        <v>1750</v>
      </c>
      <c r="AA67" s="648">
        <f t="shared" si="38"/>
        <v>6700</v>
      </c>
      <c r="AB67" s="648">
        <f t="shared" si="38"/>
        <v>2900</v>
      </c>
      <c r="AC67" s="648">
        <f t="shared" si="38"/>
        <v>24400</v>
      </c>
      <c r="AD67" s="648">
        <f t="shared" si="38"/>
        <v>5061</v>
      </c>
      <c r="AE67" s="648">
        <f t="shared" si="38"/>
        <v>11400</v>
      </c>
      <c r="AF67" s="648">
        <f t="shared" si="38"/>
        <v>22</v>
      </c>
      <c r="AG67" s="648">
        <f t="shared" si="38"/>
        <v>1380</v>
      </c>
      <c r="AH67" s="648">
        <f t="shared" si="38"/>
        <v>5290</v>
      </c>
      <c r="AI67" s="648">
        <f t="shared" si="38"/>
        <v>700</v>
      </c>
      <c r="AJ67" s="648">
        <f t="shared" si="38"/>
        <v>0</v>
      </c>
      <c r="AK67" s="648">
        <f t="shared" si="38"/>
        <v>300</v>
      </c>
      <c r="AL67" s="648">
        <f t="shared" si="38"/>
        <v>174174.548387097</v>
      </c>
      <c r="AM67" s="648">
        <f t="shared" si="38"/>
        <v>76.5</v>
      </c>
      <c r="AN67" s="648">
        <f t="shared" si="38"/>
        <v>6148.38709677419</v>
      </c>
      <c r="AO67" s="648">
        <f>SUM(AO3:AO61)</f>
        <v>0</v>
      </c>
      <c r="AP67" s="648">
        <f>SUM(AP3:AP66)</f>
        <v>257</v>
      </c>
      <c r="AQ67" s="648">
        <f>SUM(AQ3:AQ66)</f>
        <v>200</v>
      </c>
      <c r="AR67" s="648">
        <f>SUM(AR3:AR66)</f>
        <v>989.04</v>
      </c>
      <c r="AS67" s="648">
        <f>SUM(AS3:AS66)</f>
        <v>7594.42709677419</v>
      </c>
      <c r="AT67" s="648">
        <f>SUM(AT1:AT66)</f>
        <v>166580.121290323</v>
      </c>
      <c r="AU67" s="1746"/>
      <c r="AV67" s="1542"/>
    </row>
  </sheetData>
  <mergeCells count="2">
    <mergeCell ref="V1:AV1"/>
    <mergeCell ref="H2:I2"/>
  </mergeCells>
  <conditionalFormatting sqref="B29">
    <cfRule type="duplicateValues" dxfId="0" priority="140"/>
  </conditionalFormatting>
  <conditionalFormatting sqref="B30">
    <cfRule type="duplicateValues" dxfId="0" priority="138"/>
  </conditionalFormatting>
  <conditionalFormatting sqref="B33">
    <cfRule type="duplicateValues" dxfId="0" priority="98"/>
  </conditionalFormatting>
  <conditionalFormatting sqref="B64">
    <cfRule type="duplicateValues" dxfId="0" priority="5"/>
  </conditionalFormatting>
  <conditionalFormatting sqref="B26:B28">
    <cfRule type="duplicateValues" dxfId="0" priority="158"/>
  </conditionalFormatting>
  <conditionalFormatting sqref="B31:B32">
    <cfRule type="duplicateValues" dxfId="0" priority="120"/>
  </conditionalFormatting>
  <conditionalFormatting sqref="B34:B36">
    <cfRule type="duplicateValues" dxfId="0" priority="93"/>
  </conditionalFormatting>
  <conditionalFormatting sqref="B37:B39">
    <cfRule type="duplicateValues" dxfId="0" priority="62"/>
  </conditionalFormatting>
  <conditionalFormatting sqref="B40:B48">
    <cfRule type="duplicateValues" dxfId="0" priority="55"/>
  </conditionalFormatting>
  <conditionalFormatting sqref="B49:B61">
    <cfRule type="duplicateValues" dxfId="0" priority="42"/>
  </conditionalFormatting>
  <printOptions gridLines="1"/>
  <pageMargins left="0.236111111111111" right="0.236111111111111" top="0.118055555555556" bottom="0.314583333333333" header="0.236111111111111" footer="0.118055555555556"/>
  <pageSetup paperSize="9" scale="60" fitToHeight="0" orientation="landscape" horizontalDpi="600"/>
  <headerFooter alignWithMargins="0">
    <oddFooter>&amp;L审批：&amp;C审核：&amp;R制表：陶刘燕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BA49"/>
  <sheetViews>
    <sheetView zoomScale="63" zoomScaleNormal="63" workbookViewId="0">
      <pane xSplit="2" ySplit="2" topLeftCell="C29" activePane="bottomRight" state="frozen"/>
      <selection/>
      <selection pane="topRight"/>
      <selection pane="bottomLeft"/>
      <selection pane="bottomRight" activeCell="AN23" sqref="AN23"/>
    </sheetView>
  </sheetViews>
  <sheetFormatPr defaultColWidth="9" defaultRowHeight="29" customHeight="1"/>
  <cols>
    <col min="1" max="1" width="6.66666666666667" style="1388" customWidth="1"/>
    <col min="2" max="2" width="14.3083333333333" style="625" customWidth="1"/>
    <col min="3" max="4" width="14.3083333333333" style="1388" hidden="1" customWidth="1"/>
    <col min="5" max="5" width="11.9416666666667" style="1388" hidden="1" customWidth="1"/>
    <col min="6" max="6" width="11.8083333333333" style="1388" hidden="1" customWidth="1"/>
    <col min="7" max="7" width="7.08333333333333" style="1388" hidden="1" customWidth="1"/>
    <col min="8" max="8" width="6.10833333333333" style="1388" hidden="1" customWidth="1"/>
    <col min="9" max="9" width="7.225" style="1388" hidden="1" customWidth="1"/>
    <col min="10" max="10" width="6.66666666666667" style="1388" hidden="1" customWidth="1"/>
    <col min="11" max="11" width="6.94166666666667" style="1388" hidden="1" customWidth="1"/>
    <col min="12" max="12" width="7.35833333333333" style="1388" hidden="1" customWidth="1"/>
    <col min="13" max="13" width="7.91666666666667" style="1388" hidden="1" customWidth="1"/>
    <col min="14" max="14" width="10.8333333333333" style="1388" hidden="1" customWidth="1"/>
    <col min="15" max="15" width="9.44166666666667" style="1388" hidden="1" customWidth="1"/>
    <col min="16" max="16" width="10.1416666666667" style="1388" hidden="1" customWidth="1"/>
    <col min="17" max="17" width="9.725" style="1388" hidden="1" customWidth="1"/>
    <col min="18" max="18" width="19.8416666666667" style="1388" hidden="1" customWidth="1"/>
    <col min="19" max="19" width="11.1083333333333" style="1388" hidden="1" customWidth="1"/>
    <col min="20" max="21" width="14.3083333333333" style="1388" hidden="1" customWidth="1"/>
    <col min="22" max="22" width="32.225" style="1388" hidden="1" customWidth="1"/>
    <col min="23" max="23" width="14.3083333333333" style="1550" hidden="1" customWidth="1"/>
    <col min="24" max="24" width="14.3083333333333" style="1550" customWidth="1"/>
    <col min="25" max="25" width="12.1833333333333" style="1551" customWidth="1"/>
    <col min="26" max="26" width="7.81666666666667" style="1388" customWidth="1"/>
    <col min="27" max="27" width="7.96666666666667" style="1388" customWidth="1"/>
    <col min="28" max="30" width="7.63333333333333" style="1388" customWidth="1"/>
    <col min="31" max="31" width="9.68333333333333" style="1388" customWidth="1"/>
    <col min="32" max="34" width="8.63333333333333" style="1551" customWidth="1"/>
    <col min="35" max="35" width="7.33333333333333" style="1388" customWidth="1"/>
    <col min="36" max="36" width="8.90833333333333" style="1388" customWidth="1"/>
    <col min="37" max="37" width="7.96666666666667" style="1388" customWidth="1"/>
    <col min="38" max="40" width="6.4" style="1388" customWidth="1"/>
    <col min="41" max="41" width="10.1416666666667" style="1551" customWidth="1"/>
    <col min="42" max="42" width="8.275" style="1388" customWidth="1"/>
    <col min="43" max="43" width="8.9" style="1388" customWidth="1"/>
    <col min="44" max="44" width="7.33333333333333" style="1388" customWidth="1"/>
    <col min="45" max="45" width="11.8083333333333" style="1388" customWidth="1"/>
    <col min="46" max="46" width="6.88333333333333" style="1388" customWidth="1"/>
    <col min="47" max="48" width="8.75" style="1388" customWidth="1"/>
    <col min="49" max="49" width="10.3166666666667" style="1388" customWidth="1"/>
    <col min="50" max="50" width="10" style="1388" customWidth="1"/>
    <col min="51" max="51" width="29.3666666666667" style="1552" customWidth="1"/>
    <col min="52" max="52" width="36.7166666666667" style="1553" customWidth="1"/>
    <col min="53" max="53" width="22.6166666666667" style="1388" customWidth="1"/>
    <col min="54" max="16379" width="9" style="1388"/>
  </cols>
  <sheetData>
    <row r="1" s="1388" customFormat="1" ht="50" customHeight="1" spans="1:52">
      <c r="A1" s="1554" t="s">
        <v>0</v>
      </c>
      <c r="B1" s="1555" t="s">
        <v>1</v>
      </c>
      <c r="C1" s="269" t="s">
        <v>272</v>
      </c>
      <c r="D1" s="269" t="s">
        <v>3</v>
      </c>
      <c r="E1" s="269" t="s">
        <v>273</v>
      </c>
      <c r="F1" s="270" t="s">
        <v>385</v>
      </c>
      <c r="G1" s="270" t="s">
        <v>40</v>
      </c>
      <c r="H1" s="270" t="s">
        <v>688</v>
      </c>
      <c r="I1" s="270" t="s">
        <v>7</v>
      </c>
      <c r="J1" s="270"/>
      <c r="K1" s="270"/>
      <c r="L1" s="270" t="s">
        <v>689</v>
      </c>
      <c r="M1" s="270" t="s">
        <v>690</v>
      </c>
      <c r="N1" s="270" t="s">
        <v>691</v>
      </c>
      <c r="O1" s="270" t="s">
        <v>692</v>
      </c>
      <c r="P1" s="270" t="s">
        <v>693</v>
      </c>
      <c r="Q1" s="270" t="s">
        <v>694</v>
      </c>
      <c r="R1" s="286" t="s">
        <v>14</v>
      </c>
      <c r="S1" s="270" t="s">
        <v>15</v>
      </c>
      <c r="T1" s="287" t="s">
        <v>695</v>
      </c>
      <c r="U1" s="287" t="s">
        <v>17</v>
      </c>
      <c r="V1" s="269" t="s">
        <v>18</v>
      </c>
      <c r="W1" s="1602"/>
      <c r="X1" s="1602" t="s">
        <v>696</v>
      </c>
      <c r="Y1" s="1625"/>
      <c r="Z1" s="1625"/>
      <c r="AA1" s="1625"/>
      <c r="AB1" s="1625"/>
      <c r="AC1" s="1625"/>
      <c r="AD1" s="1625"/>
      <c r="AE1" s="1625"/>
      <c r="AF1" s="1625"/>
      <c r="AG1" s="1625"/>
      <c r="AH1" s="1625"/>
      <c r="AI1" s="1625"/>
      <c r="AJ1" s="1625"/>
      <c r="AK1" s="1625"/>
      <c r="AL1" s="1625"/>
      <c r="AM1" s="1625"/>
      <c r="AN1" s="1625"/>
      <c r="AO1" s="1625"/>
      <c r="AP1" s="1625"/>
      <c r="AQ1" s="1625"/>
      <c r="AR1" s="1625"/>
      <c r="AS1" s="1625"/>
      <c r="AT1" s="1625"/>
      <c r="AU1" s="1625"/>
      <c r="AV1" s="1625"/>
      <c r="AW1" s="1625"/>
      <c r="AX1" s="1625"/>
      <c r="AY1" s="1643"/>
      <c r="AZ1" s="1553"/>
    </row>
    <row r="2" ht="50" customHeight="1" spans="1:52">
      <c r="A2" s="1554"/>
      <c r="B2" s="1556"/>
      <c r="C2" s="269"/>
      <c r="D2" s="269"/>
      <c r="E2" s="269"/>
      <c r="F2" s="270"/>
      <c r="G2" s="270"/>
      <c r="H2" s="270"/>
      <c r="I2" s="270" t="s">
        <v>327</v>
      </c>
      <c r="J2" s="270" t="s">
        <v>697</v>
      </c>
      <c r="K2" s="270" t="s">
        <v>698</v>
      </c>
      <c r="L2" s="270"/>
      <c r="M2" s="270"/>
      <c r="N2" s="270"/>
      <c r="O2" s="270"/>
      <c r="P2" s="270"/>
      <c r="Q2" s="270"/>
      <c r="R2" s="286"/>
      <c r="S2" s="270"/>
      <c r="T2" s="287"/>
      <c r="U2" s="287"/>
      <c r="V2" s="288"/>
      <c r="W2" s="1603" t="s">
        <v>21</v>
      </c>
      <c r="X2" s="1604" t="s">
        <v>22</v>
      </c>
      <c r="Y2" s="1626" t="s">
        <v>23</v>
      </c>
      <c r="Z2" s="1627" t="s">
        <v>24</v>
      </c>
      <c r="AA2" s="1627" t="s">
        <v>25</v>
      </c>
      <c r="AB2" s="1627" t="s">
        <v>26</v>
      </c>
      <c r="AC2" s="1627" t="s">
        <v>27</v>
      </c>
      <c r="AD2" s="1627" t="s">
        <v>28</v>
      </c>
      <c r="AE2" s="1627" t="s">
        <v>29</v>
      </c>
      <c r="AF2" s="1626" t="s">
        <v>30</v>
      </c>
      <c r="AG2" s="1626" t="s">
        <v>21</v>
      </c>
      <c r="AH2" s="1626" t="s">
        <v>699</v>
      </c>
      <c r="AI2" s="1627" t="s">
        <v>32</v>
      </c>
      <c r="AJ2" s="1627" t="s">
        <v>278</v>
      </c>
      <c r="AK2" s="1627" t="s">
        <v>33</v>
      </c>
      <c r="AL2" s="1627" t="s">
        <v>34</v>
      </c>
      <c r="AM2" s="1627" t="s">
        <v>35</v>
      </c>
      <c r="AN2" s="1627" t="s">
        <v>36</v>
      </c>
      <c r="AO2" s="1627" t="s">
        <v>37</v>
      </c>
      <c r="AP2" s="1627" t="s">
        <v>38</v>
      </c>
      <c r="AQ2" s="1627" t="s">
        <v>39</v>
      </c>
      <c r="AR2" s="1627" t="s">
        <v>700</v>
      </c>
      <c r="AS2" s="1627" t="s">
        <v>330</v>
      </c>
      <c r="AT2" s="1627" t="s">
        <v>329</v>
      </c>
      <c r="AU2" s="1627" t="s">
        <v>331</v>
      </c>
      <c r="AV2" s="1627" t="s">
        <v>46</v>
      </c>
      <c r="AW2" s="1627" t="s">
        <v>47</v>
      </c>
      <c r="AX2" s="1627" t="s">
        <v>48</v>
      </c>
      <c r="AY2" s="1644" t="s">
        <v>49</v>
      </c>
      <c r="AZ2" s="1645"/>
    </row>
    <row r="3" s="1549" customFormat="1" ht="126" customHeight="1" spans="1:53">
      <c r="A3" s="1557">
        <f>ROW()-2</f>
        <v>1</v>
      </c>
      <c r="B3" s="1558" t="s">
        <v>701</v>
      </c>
      <c r="C3" s="1559" t="s">
        <v>702</v>
      </c>
      <c r="D3" s="1560">
        <v>43710</v>
      </c>
      <c r="E3" s="1559" t="s">
        <v>53</v>
      </c>
      <c r="F3" s="1561">
        <v>31</v>
      </c>
      <c r="G3" s="1561">
        <v>0</v>
      </c>
      <c r="H3" s="1561">
        <v>0</v>
      </c>
      <c r="I3" s="1561">
        <v>0</v>
      </c>
      <c r="J3" s="1561">
        <v>0</v>
      </c>
      <c r="K3" s="1561">
        <v>0</v>
      </c>
      <c r="L3" s="1561">
        <v>0</v>
      </c>
      <c r="M3" s="1561">
        <v>0</v>
      </c>
      <c r="N3" s="1561">
        <v>4</v>
      </c>
      <c r="O3" s="1561">
        <v>0</v>
      </c>
      <c r="P3" s="1561">
        <v>1</v>
      </c>
      <c r="Q3" s="1561">
        <f t="shared" ref="Q3:Q33" si="0">SUM(N3+O3-P3)</f>
        <v>3</v>
      </c>
      <c r="R3" s="1559" t="s">
        <v>703</v>
      </c>
      <c r="S3" s="1561">
        <v>12</v>
      </c>
      <c r="T3" s="1561">
        <v>0</v>
      </c>
      <c r="U3" s="1416">
        <f t="shared" ref="U3:U44" si="1">S3*T3</f>
        <v>0</v>
      </c>
      <c r="V3" s="1605" t="s">
        <v>704</v>
      </c>
      <c r="W3" s="1606">
        <v>200</v>
      </c>
      <c r="X3" s="1607">
        <v>5800</v>
      </c>
      <c r="Y3" s="31">
        <v>2000</v>
      </c>
      <c r="Z3" s="1628">
        <v>1100</v>
      </c>
      <c r="AA3" s="1628">
        <v>500</v>
      </c>
      <c r="AB3" s="1628">
        <v>700</v>
      </c>
      <c r="AC3" s="31">
        <v>500</v>
      </c>
      <c r="AD3" s="1628">
        <v>500</v>
      </c>
      <c r="AE3" s="31">
        <v>500</v>
      </c>
      <c r="AF3" s="1629">
        <v>1100</v>
      </c>
      <c r="AG3" s="1606">
        <v>200</v>
      </c>
      <c r="AH3" s="1629"/>
      <c r="AI3" s="1636">
        <v>11</v>
      </c>
      <c r="AJ3" s="1636">
        <f t="shared" ref="AJ3:AJ12" si="2">M3</f>
        <v>0</v>
      </c>
      <c r="AK3" s="1455">
        <f>360+1344</f>
        <v>1704</v>
      </c>
      <c r="AL3" s="1636">
        <v>500</v>
      </c>
      <c r="AM3" s="1636">
        <v>0</v>
      </c>
      <c r="AN3" s="1636">
        <v>100</v>
      </c>
      <c r="AO3" s="1642">
        <f>SUM(Y3:AN3)</f>
        <v>9415</v>
      </c>
      <c r="AP3" s="1596">
        <f t="shared" ref="AP3:AP12" si="3">I3+L3</f>
        <v>0</v>
      </c>
      <c r="AQ3" s="1642">
        <f t="shared" ref="AQ3:AQ12" si="4">X3/F3*AP3</f>
        <v>0</v>
      </c>
      <c r="AR3" s="1642">
        <f t="shared" ref="AR3:AR7" si="5">G3*2</f>
        <v>0</v>
      </c>
      <c r="AS3" s="1636">
        <v>500</v>
      </c>
      <c r="AT3" s="1636"/>
      <c r="AU3" s="38">
        <v>544.52</v>
      </c>
      <c r="AV3" s="1642">
        <f t="shared" ref="AV3:AV12" si="6">SUM(AQ3:AU3)</f>
        <v>1044.52</v>
      </c>
      <c r="AW3" s="1642">
        <f>AO3-AV3</f>
        <v>8370.48</v>
      </c>
      <c r="AX3" s="1636"/>
      <c r="AY3" s="1646" t="s">
        <v>705</v>
      </c>
      <c r="AZ3" s="1605" t="s">
        <v>704</v>
      </c>
      <c r="BA3" s="1549" t="s">
        <v>703</v>
      </c>
    </row>
    <row r="4" s="1388" customFormat="1" ht="108" customHeight="1" spans="1:53">
      <c r="A4" s="1557">
        <f>ROW()-2</f>
        <v>2</v>
      </c>
      <c r="B4" s="1562" t="s">
        <v>706</v>
      </c>
      <c r="C4" s="1563" t="s">
        <v>707</v>
      </c>
      <c r="D4" s="1564">
        <v>44428</v>
      </c>
      <c r="E4" s="1563" t="s">
        <v>53</v>
      </c>
      <c r="F4" s="1563">
        <v>31</v>
      </c>
      <c r="G4" s="1563">
        <v>0</v>
      </c>
      <c r="H4" s="1563">
        <v>0</v>
      </c>
      <c r="I4" s="1563">
        <v>0</v>
      </c>
      <c r="J4" s="1563">
        <v>0</v>
      </c>
      <c r="K4" s="1563">
        <v>0</v>
      </c>
      <c r="L4" s="1563">
        <v>0</v>
      </c>
      <c r="M4" s="1563">
        <v>0</v>
      </c>
      <c r="N4" s="1563">
        <v>3.5</v>
      </c>
      <c r="O4" s="1563">
        <v>2</v>
      </c>
      <c r="P4" s="1563">
        <v>0</v>
      </c>
      <c r="Q4" s="1563">
        <f t="shared" si="0"/>
        <v>5.5</v>
      </c>
      <c r="R4" s="1608" t="s">
        <v>708</v>
      </c>
      <c r="S4" s="1563">
        <v>6</v>
      </c>
      <c r="T4" s="1563">
        <v>0</v>
      </c>
      <c r="U4" s="1609">
        <f t="shared" si="1"/>
        <v>0</v>
      </c>
      <c r="V4" s="1447" t="s">
        <v>709</v>
      </c>
      <c r="W4" s="1606">
        <v>200</v>
      </c>
      <c r="X4" s="1607">
        <v>3900</v>
      </c>
      <c r="Y4" s="662">
        <v>2100</v>
      </c>
      <c r="Z4" s="1630">
        <v>600</v>
      </c>
      <c r="AA4" s="1630">
        <v>300</v>
      </c>
      <c r="AB4" s="1630">
        <v>200</v>
      </c>
      <c r="AC4" s="1630">
        <v>200</v>
      </c>
      <c r="AD4" s="1630">
        <v>100</v>
      </c>
      <c r="AE4" s="1630">
        <v>400</v>
      </c>
      <c r="AF4" s="1631">
        <v>200</v>
      </c>
      <c r="AG4" s="1606">
        <v>200</v>
      </c>
      <c r="AH4" s="1631"/>
      <c r="AI4" s="1455">
        <v>11</v>
      </c>
      <c r="AJ4" s="1636">
        <f t="shared" si="2"/>
        <v>0</v>
      </c>
      <c r="AK4" s="1455">
        <v>660</v>
      </c>
      <c r="AL4" s="1635">
        <v>300</v>
      </c>
      <c r="AM4" s="1635">
        <v>0</v>
      </c>
      <c r="AN4" s="1635">
        <v>300</v>
      </c>
      <c r="AO4" s="1642">
        <f>SUM(Y4:AN4)</f>
        <v>5571</v>
      </c>
      <c r="AP4" s="1596">
        <f t="shared" si="3"/>
        <v>0</v>
      </c>
      <c r="AQ4" s="1642">
        <f t="shared" si="4"/>
        <v>0</v>
      </c>
      <c r="AR4" s="1642">
        <f t="shared" si="5"/>
        <v>0</v>
      </c>
      <c r="AS4" s="1636">
        <v>500</v>
      </c>
      <c r="AT4" s="1636">
        <v>6.96</v>
      </c>
      <c r="AU4" s="38">
        <v>544.52</v>
      </c>
      <c r="AV4" s="1642">
        <f t="shared" si="6"/>
        <v>1051.48</v>
      </c>
      <c r="AW4" s="1642">
        <f t="shared" ref="AW4:AW48" si="7">AO4-AV4</f>
        <v>4519.52</v>
      </c>
      <c r="AX4" s="1642"/>
      <c r="AY4" s="1647" t="s">
        <v>710</v>
      </c>
      <c r="AZ4" s="1648" t="s">
        <v>709</v>
      </c>
      <c r="BA4" s="1388" t="s">
        <v>708</v>
      </c>
    </row>
    <row r="5" ht="85" customHeight="1" spans="1:53">
      <c r="A5" s="1557">
        <f>ROW()-2</f>
        <v>3</v>
      </c>
      <c r="B5" s="1565" t="s">
        <v>711</v>
      </c>
      <c r="C5" s="1563" t="s">
        <v>133</v>
      </c>
      <c r="D5" s="1564">
        <v>43694</v>
      </c>
      <c r="E5" s="1563" t="s">
        <v>53</v>
      </c>
      <c r="F5" s="1563">
        <v>31</v>
      </c>
      <c r="G5" s="1563">
        <v>1</v>
      </c>
      <c r="H5" s="1563">
        <v>0</v>
      </c>
      <c r="I5" s="1563">
        <v>0</v>
      </c>
      <c r="J5" s="1563">
        <v>0</v>
      </c>
      <c r="K5" s="1563">
        <v>0</v>
      </c>
      <c r="L5" s="1563">
        <v>0</v>
      </c>
      <c r="M5" s="1563">
        <v>0</v>
      </c>
      <c r="N5" s="1563">
        <v>3</v>
      </c>
      <c r="O5" s="1563">
        <v>1</v>
      </c>
      <c r="P5" s="1563">
        <v>0</v>
      </c>
      <c r="Q5" s="1563">
        <f t="shared" si="0"/>
        <v>4</v>
      </c>
      <c r="R5" s="1608" t="s">
        <v>712</v>
      </c>
      <c r="S5" s="1563">
        <v>5</v>
      </c>
      <c r="T5" s="1563">
        <v>0</v>
      </c>
      <c r="U5" s="1609">
        <f t="shared" si="1"/>
        <v>0</v>
      </c>
      <c r="V5" s="1447" t="s">
        <v>713</v>
      </c>
      <c r="W5" s="1606">
        <v>200</v>
      </c>
      <c r="X5" s="1607">
        <v>4500</v>
      </c>
      <c r="Y5" s="662">
        <v>2000</v>
      </c>
      <c r="Z5" s="1630">
        <v>600</v>
      </c>
      <c r="AA5" s="1630">
        <v>400</v>
      </c>
      <c r="AB5" s="1630">
        <v>400</v>
      </c>
      <c r="AC5" s="1630">
        <v>400</v>
      </c>
      <c r="AD5" s="1630">
        <v>300</v>
      </c>
      <c r="AE5" s="1630">
        <v>400</v>
      </c>
      <c r="AF5" s="1280"/>
      <c r="AG5" s="1606">
        <v>200</v>
      </c>
      <c r="AH5" s="1280"/>
      <c r="AI5" s="1455">
        <v>20</v>
      </c>
      <c r="AJ5" s="1636">
        <f t="shared" si="2"/>
        <v>0</v>
      </c>
      <c r="AK5" s="1455">
        <v>500</v>
      </c>
      <c r="AL5" s="1455">
        <v>500</v>
      </c>
      <c r="AM5" s="1455">
        <v>0</v>
      </c>
      <c r="AN5" s="1455">
        <v>100</v>
      </c>
      <c r="AO5" s="1642">
        <f>SUM(Y5:AN5)</f>
        <v>5820</v>
      </c>
      <c r="AP5" s="1596">
        <f t="shared" si="3"/>
        <v>0</v>
      </c>
      <c r="AQ5" s="1642">
        <f t="shared" si="4"/>
        <v>0</v>
      </c>
      <c r="AR5" s="1642">
        <f t="shared" si="5"/>
        <v>2</v>
      </c>
      <c r="AS5" s="1636">
        <v>500</v>
      </c>
      <c r="AT5" s="1636">
        <v>0</v>
      </c>
      <c r="AU5" s="38">
        <v>444.52</v>
      </c>
      <c r="AV5" s="1642">
        <f t="shared" si="6"/>
        <v>946.52</v>
      </c>
      <c r="AW5" s="1642">
        <f t="shared" si="7"/>
        <v>4873.48</v>
      </c>
      <c r="AX5" s="1649"/>
      <c r="AY5" s="1646" t="s">
        <v>135</v>
      </c>
      <c r="AZ5" s="1447" t="s">
        <v>713</v>
      </c>
      <c r="BA5" s="1388" t="s">
        <v>712</v>
      </c>
    </row>
    <row r="6" customFormat="1" ht="33" customHeight="1" spans="1:53">
      <c r="A6" s="1557">
        <f>ROW()-2</f>
        <v>4</v>
      </c>
      <c r="B6" s="1565" t="s">
        <v>714</v>
      </c>
      <c r="C6" s="1563" t="s">
        <v>133</v>
      </c>
      <c r="D6" s="1564">
        <v>45495</v>
      </c>
      <c r="E6" s="1566" t="s">
        <v>53</v>
      </c>
      <c r="F6" s="1563">
        <v>31</v>
      </c>
      <c r="G6" s="1563">
        <v>0</v>
      </c>
      <c r="H6" s="1563">
        <v>0</v>
      </c>
      <c r="I6" s="1563">
        <v>0</v>
      </c>
      <c r="J6" s="1563">
        <v>0</v>
      </c>
      <c r="K6" s="1563">
        <v>0</v>
      </c>
      <c r="L6" s="1563">
        <v>0</v>
      </c>
      <c r="M6" s="1563">
        <v>0</v>
      </c>
      <c r="N6" s="1597">
        <v>1</v>
      </c>
      <c r="O6" s="1563">
        <v>0</v>
      </c>
      <c r="P6" s="1563">
        <v>0</v>
      </c>
      <c r="Q6" s="1563">
        <f t="shared" si="0"/>
        <v>1</v>
      </c>
      <c r="R6" s="1608" t="s">
        <v>54</v>
      </c>
      <c r="S6" s="1563">
        <v>4</v>
      </c>
      <c r="T6" s="1563">
        <v>0</v>
      </c>
      <c r="U6" s="1609">
        <f t="shared" si="1"/>
        <v>0</v>
      </c>
      <c r="V6" s="1610"/>
      <c r="W6" s="1606">
        <v>200</v>
      </c>
      <c r="X6" s="1607">
        <v>3200</v>
      </c>
      <c r="Y6" s="662">
        <v>1500</v>
      </c>
      <c r="Z6" s="1630">
        <v>600</v>
      </c>
      <c r="AA6" s="1630">
        <v>300</v>
      </c>
      <c r="AB6" s="1630">
        <v>200</v>
      </c>
      <c r="AC6" s="1630">
        <v>200</v>
      </c>
      <c r="AD6" s="1630">
        <v>100</v>
      </c>
      <c r="AE6" s="1630">
        <v>300</v>
      </c>
      <c r="AF6" s="1280"/>
      <c r="AG6" s="1606">
        <v>200</v>
      </c>
      <c r="AH6" s="1280"/>
      <c r="AI6" s="1455">
        <v>0</v>
      </c>
      <c r="AJ6" s="1636">
        <f t="shared" si="2"/>
        <v>0</v>
      </c>
      <c r="AK6" s="1455">
        <v>432</v>
      </c>
      <c r="AL6" s="933">
        <v>0</v>
      </c>
      <c r="AM6" s="1635">
        <v>300</v>
      </c>
      <c r="AN6" s="1635">
        <v>0</v>
      </c>
      <c r="AO6" s="1642">
        <f>SUM(Y6:AN6)</f>
        <v>4132</v>
      </c>
      <c r="AP6" s="1596">
        <f t="shared" si="3"/>
        <v>0</v>
      </c>
      <c r="AQ6" s="1642">
        <f t="shared" si="4"/>
        <v>0</v>
      </c>
      <c r="AR6" s="1642">
        <f t="shared" si="5"/>
        <v>0</v>
      </c>
      <c r="AS6" s="1636">
        <v>0</v>
      </c>
      <c r="AT6" s="1636">
        <v>0</v>
      </c>
      <c r="AU6" s="38">
        <v>444.52</v>
      </c>
      <c r="AV6" s="1642">
        <f t="shared" si="6"/>
        <v>444.52</v>
      </c>
      <c r="AW6" s="1642">
        <f t="shared" si="7"/>
        <v>3687.48</v>
      </c>
      <c r="AX6" s="1649"/>
      <c r="AY6" s="1650" t="s">
        <v>135</v>
      </c>
      <c r="AZ6" s="1648"/>
      <c r="BA6" t="s">
        <v>54</v>
      </c>
    </row>
    <row r="7" customFormat="1" ht="33" customHeight="1" spans="1:53">
      <c r="A7" s="1557">
        <f>ROW()-2</f>
        <v>5</v>
      </c>
      <c r="B7" s="1565" t="s">
        <v>715</v>
      </c>
      <c r="C7" s="1563" t="s">
        <v>402</v>
      </c>
      <c r="D7" s="1564">
        <v>45614</v>
      </c>
      <c r="E7" s="1566" t="s">
        <v>228</v>
      </c>
      <c r="F7" s="1563">
        <v>31</v>
      </c>
      <c r="G7" s="1563">
        <v>0</v>
      </c>
      <c r="H7" s="1563">
        <v>0</v>
      </c>
      <c r="I7" s="1563">
        <v>0</v>
      </c>
      <c r="J7" s="1563">
        <v>0</v>
      </c>
      <c r="K7" s="1563">
        <v>0</v>
      </c>
      <c r="L7" s="1563">
        <v>0</v>
      </c>
      <c r="M7" s="1563">
        <v>0</v>
      </c>
      <c r="N7" s="1597">
        <v>0</v>
      </c>
      <c r="O7" s="1563">
        <v>0</v>
      </c>
      <c r="P7" s="1563">
        <v>0</v>
      </c>
      <c r="Q7" s="1563">
        <f t="shared" si="0"/>
        <v>0</v>
      </c>
      <c r="R7" s="1608" t="s">
        <v>54</v>
      </c>
      <c r="S7" s="1563">
        <v>0</v>
      </c>
      <c r="T7" s="1563">
        <v>0</v>
      </c>
      <c r="U7" s="1609">
        <f t="shared" si="1"/>
        <v>0</v>
      </c>
      <c r="V7" s="1447"/>
      <c r="W7" s="1606">
        <v>200</v>
      </c>
      <c r="X7" s="1607">
        <v>2800</v>
      </c>
      <c r="Y7" s="662">
        <v>1200</v>
      </c>
      <c r="Z7" s="1630">
        <v>300</v>
      </c>
      <c r="AA7" s="1630">
        <v>300</v>
      </c>
      <c r="AB7" s="1630">
        <v>200</v>
      </c>
      <c r="AC7" s="1630">
        <v>200</v>
      </c>
      <c r="AD7" s="1630">
        <v>200</v>
      </c>
      <c r="AE7" s="1630">
        <v>400</v>
      </c>
      <c r="AF7" s="1280"/>
      <c r="AG7" s="1606">
        <v>200</v>
      </c>
      <c r="AH7" s="1280"/>
      <c r="AI7" s="1455">
        <v>0</v>
      </c>
      <c r="AJ7" s="1636">
        <f t="shared" si="2"/>
        <v>0</v>
      </c>
      <c r="AK7" s="1455">
        <v>0</v>
      </c>
      <c r="AL7" s="933">
        <v>0</v>
      </c>
      <c r="AM7" s="1635">
        <v>0</v>
      </c>
      <c r="AN7" s="1635">
        <v>0</v>
      </c>
      <c r="AO7" s="1642">
        <f>SUM(Y7:AN7)</f>
        <v>3000</v>
      </c>
      <c r="AP7" s="1596">
        <f t="shared" si="3"/>
        <v>0</v>
      </c>
      <c r="AQ7" s="1642">
        <f t="shared" si="4"/>
        <v>0</v>
      </c>
      <c r="AR7" s="1642">
        <f t="shared" si="5"/>
        <v>0</v>
      </c>
      <c r="AS7" s="1636">
        <v>0</v>
      </c>
      <c r="AT7" s="1636">
        <v>0</v>
      </c>
      <c r="AU7" s="38">
        <v>0</v>
      </c>
      <c r="AV7" s="1642">
        <f t="shared" si="6"/>
        <v>0</v>
      </c>
      <c r="AW7" s="1642">
        <f t="shared" si="7"/>
        <v>3000</v>
      </c>
      <c r="AX7" s="1649"/>
      <c r="AY7" s="1650" t="s">
        <v>72</v>
      </c>
      <c r="AZ7" s="1651"/>
      <c r="BA7" t="s">
        <v>54</v>
      </c>
    </row>
    <row r="8" ht="33" customHeight="1" spans="1:53">
      <c r="A8" s="1557">
        <f t="shared" ref="A8:A14" si="8">ROW()-2</f>
        <v>6</v>
      </c>
      <c r="B8" s="1567" t="s">
        <v>716</v>
      </c>
      <c r="C8" s="1563" t="s">
        <v>717</v>
      </c>
      <c r="D8" s="1564">
        <v>44505</v>
      </c>
      <c r="E8" s="1563" t="s">
        <v>53</v>
      </c>
      <c r="F8" s="1563">
        <v>31</v>
      </c>
      <c r="G8" s="1563">
        <v>0</v>
      </c>
      <c r="H8" s="1563">
        <v>0</v>
      </c>
      <c r="I8" s="1563">
        <v>0</v>
      </c>
      <c r="J8" s="1563">
        <v>0</v>
      </c>
      <c r="K8" s="1563">
        <v>0</v>
      </c>
      <c r="L8" s="1563">
        <v>0</v>
      </c>
      <c r="M8" s="1563">
        <v>0</v>
      </c>
      <c r="N8" s="1597">
        <v>2</v>
      </c>
      <c r="O8" s="1563">
        <v>0</v>
      </c>
      <c r="P8" s="1563">
        <v>0</v>
      </c>
      <c r="Q8" s="1563">
        <f t="shared" si="0"/>
        <v>2</v>
      </c>
      <c r="R8" s="1608" t="s">
        <v>54</v>
      </c>
      <c r="S8" s="1563">
        <v>3</v>
      </c>
      <c r="T8" s="1563">
        <v>110</v>
      </c>
      <c r="U8" s="1609">
        <f t="shared" si="1"/>
        <v>330</v>
      </c>
      <c r="V8" s="1447" t="s">
        <v>718</v>
      </c>
      <c r="W8" s="1606">
        <v>200</v>
      </c>
      <c r="X8" s="1607">
        <v>2700</v>
      </c>
      <c r="Y8" s="662">
        <v>1200</v>
      </c>
      <c r="Z8" s="1630">
        <v>300</v>
      </c>
      <c r="AA8" s="1630">
        <v>300</v>
      </c>
      <c r="AB8" s="1630">
        <v>200</v>
      </c>
      <c r="AC8" s="1630">
        <v>200</v>
      </c>
      <c r="AD8" s="1630">
        <v>100</v>
      </c>
      <c r="AE8" s="1630">
        <v>400</v>
      </c>
      <c r="AF8" s="1280">
        <v>50</v>
      </c>
      <c r="AG8" s="1606">
        <v>200</v>
      </c>
      <c r="AH8" s="1280"/>
      <c r="AI8" s="1455">
        <v>0</v>
      </c>
      <c r="AJ8" s="1636">
        <f t="shared" si="2"/>
        <v>0</v>
      </c>
      <c r="AK8" s="1455">
        <v>0</v>
      </c>
      <c r="AL8" s="933">
        <v>330</v>
      </c>
      <c r="AM8" s="1455">
        <v>0</v>
      </c>
      <c r="AN8" s="1455">
        <v>0</v>
      </c>
      <c r="AO8" s="1642">
        <f t="shared" ref="AO8:AO14" si="9">SUM(Y8:AN8)</f>
        <v>3280</v>
      </c>
      <c r="AP8" s="1596">
        <f t="shared" si="3"/>
        <v>0</v>
      </c>
      <c r="AQ8" s="1642">
        <f t="shared" si="4"/>
        <v>0</v>
      </c>
      <c r="AR8" s="1642">
        <f t="shared" ref="AR8:AR16" si="10">G8*2</f>
        <v>0</v>
      </c>
      <c r="AS8" s="1636">
        <v>0</v>
      </c>
      <c r="AT8" s="1636">
        <v>0</v>
      </c>
      <c r="AU8" s="1280">
        <v>0</v>
      </c>
      <c r="AV8" s="1642">
        <f t="shared" si="6"/>
        <v>0</v>
      </c>
      <c r="AW8" s="1642">
        <f t="shared" si="7"/>
        <v>3280</v>
      </c>
      <c r="AX8" s="1649"/>
      <c r="AY8" s="1652" t="s">
        <v>72</v>
      </c>
      <c r="AZ8" s="1653" t="s">
        <v>718</v>
      </c>
      <c r="BA8" s="1388" t="s">
        <v>54</v>
      </c>
    </row>
    <row r="9" s="1388" customFormat="1" ht="100" customHeight="1" spans="1:53">
      <c r="A9" s="1557">
        <f t="shared" si="8"/>
        <v>7</v>
      </c>
      <c r="B9" s="1567" t="s">
        <v>719</v>
      </c>
      <c r="C9" s="1563" t="s">
        <v>341</v>
      </c>
      <c r="D9" s="1564">
        <v>43681</v>
      </c>
      <c r="E9" s="1563" t="s">
        <v>53</v>
      </c>
      <c r="F9" s="1563">
        <v>31</v>
      </c>
      <c r="G9" s="1563">
        <v>0</v>
      </c>
      <c r="H9" s="1563">
        <v>0</v>
      </c>
      <c r="I9" s="1563">
        <v>0</v>
      </c>
      <c r="J9" s="1563">
        <v>0</v>
      </c>
      <c r="K9" s="1563">
        <v>0</v>
      </c>
      <c r="L9" s="1563">
        <v>0</v>
      </c>
      <c r="M9" s="1563">
        <v>30</v>
      </c>
      <c r="N9" s="1597">
        <v>0.5</v>
      </c>
      <c r="O9" s="1563">
        <v>0</v>
      </c>
      <c r="P9" s="1563">
        <v>0</v>
      </c>
      <c r="Q9" s="1563">
        <f t="shared" si="0"/>
        <v>0.5</v>
      </c>
      <c r="R9" s="1608" t="s">
        <v>54</v>
      </c>
      <c r="S9" s="1563">
        <v>10</v>
      </c>
      <c r="T9" s="1563">
        <v>9</v>
      </c>
      <c r="U9" s="1609">
        <f t="shared" si="1"/>
        <v>90</v>
      </c>
      <c r="V9" s="1447" t="s">
        <v>720</v>
      </c>
      <c r="W9" s="1606">
        <v>200</v>
      </c>
      <c r="X9" s="1607">
        <v>3050</v>
      </c>
      <c r="Y9" s="1370">
        <v>2000</v>
      </c>
      <c r="Z9" s="1632">
        <v>300</v>
      </c>
      <c r="AA9" s="1632">
        <v>300</v>
      </c>
      <c r="AB9" s="1632">
        <v>0</v>
      </c>
      <c r="AC9" s="1632">
        <v>50</v>
      </c>
      <c r="AD9" s="1632">
        <v>50</v>
      </c>
      <c r="AE9" s="1632">
        <v>350</v>
      </c>
      <c r="AF9" s="1457"/>
      <c r="AG9" s="1606">
        <v>200</v>
      </c>
      <c r="AH9" s="1457"/>
      <c r="AI9" s="1455">
        <v>0</v>
      </c>
      <c r="AJ9" s="1636">
        <f t="shared" si="2"/>
        <v>30</v>
      </c>
      <c r="AK9" s="1455">
        <v>0</v>
      </c>
      <c r="AL9" s="933">
        <v>90</v>
      </c>
      <c r="AM9" s="1455">
        <v>0</v>
      </c>
      <c r="AN9" s="1455">
        <v>0</v>
      </c>
      <c r="AO9" s="1642">
        <f t="shared" si="9"/>
        <v>3370</v>
      </c>
      <c r="AP9" s="1596">
        <f t="shared" si="3"/>
        <v>0</v>
      </c>
      <c r="AQ9" s="1642">
        <f t="shared" si="4"/>
        <v>0</v>
      </c>
      <c r="AR9" s="1642">
        <f t="shared" si="10"/>
        <v>0</v>
      </c>
      <c r="AS9" s="1636">
        <v>0</v>
      </c>
      <c r="AT9" s="1636">
        <v>0</v>
      </c>
      <c r="AU9" s="1280">
        <v>0</v>
      </c>
      <c r="AV9" s="1642">
        <f t="shared" si="6"/>
        <v>0</v>
      </c>
      <c r="AW9" s="1642">
        <f t="shared" si="7"/>
        <v>3370</v>
      </c>
      <c r="AX9" s="1649"/>
      <c r="AY9" s="1652" t="s">
        <v>72</v>
      </c>
      <c r="AZ9" s="1653" t="s">
        <v>720</v>
      </c>
      <c r="BA9" s="1388" t="s">
        <v>54</v>
      </c>
    </row>
    <row r="10" ht="97" customHeight="1" spans="1:53">
      <c r="A10" s="1557">
        <f t="shared" si="8"/>
        <v>8</v>
      </c>
      <c r="B10" s="1567" t="s">
        <v>721</v>
      </c>
      <c r="C10" s="1563" t="s">
        <v>341</v>
      </c>
      <c r="D10" s="1564">
        <v>43681</v>
      </c>
      <c r="E10" s="1563" t="s">
        <v>53</v>
      </c>
      <c r="F10" s="1563">
        <v>31</v>
      </c>
      <c r="G10" s="1563">
        <v>0</v>
      </c>
      <c r="H10" s="1563">
        <v>0</v>
      </c>
      <c r="I10" s="1563">
        <v>0</v>
      </c>
      <c r="J10" s="1563">
        <v>0</v>
      </c>
      <c r="K10" s="1563">
        <v>0</v>
      </c>
      <c r="L10" s="1563">
        <v>0</v>
      </c>
      <c r="M10" s="1563">
        <v>30</v>
      </c>
      <c r="N10" s="1597">
        <v>0.5</v>
      </c>
      <c r="O10" s="1563">
        <v>0</v>
      </c>
      <c r="P10" s="1563">
        <v>0</v>
      </c>
      <c r="Q10" s="1563">
        <f t="shared" si="0"/>
        <v>0.5</v>
      </c>
      <c r="R10" s="1608" t="s">
        <v>54</v>
      </c>
      <c r="S10" s="1563">
        <v>10</v>
      </c>
      <c r="T10" s="1563">
        <v>8</v>
      </c>
      <c r="U10" s="1609">
        <f t="shared" si="1"/>
        <v>80</v>
      </c>
      <c r="V10" s="1447" t="s">
        <v>722</v>
      </c>
      <c r="W10" s="1606">
        <v>200</v>
      </c>
      <c r="X10" s="1607">
        <v>2300</v>
      </c>
      <c r="Y10" s="1542">
        <v>1500</v>
      </c>
      <c r="Z10" s="1542">
        <v>0</v>
      </c>
      <c r="AA10" s="1542">
        <v>0</v>
      </c>
      <c r="AB10" s="1542">
        <v>100</v>
      </c>
      <c r="AC10" s="1542">
        <v>100</v>
      </c>
      <c r="AD10" s="1542">
        <v>100</v>
      </c>
      <c r="AE10" s="1542">
        <v>500</v>
      </c>
      <c r="AF10" s="1457"/>
      <c r="AG10" s="1606">
        <v>200</v>
      </c>
      <c r="AH10" s="1457"/>
      <c r="AI10" s="1455">
        <v>0</v>
      </c>
      <c r="AJ10" s="1636">
        <f t="shared" si="2"/>
        <v>30</v>
      </c>
      <c r="AK10" s="1455">
        <v>0</v>
      </c>
      <c r="AL10" s="933">
        <v>80</v>
      </c>
      <c r="AM10" s="1455">
        <v>0</v>
      </c>
      <c r="AN10" s="1455">
        <v>0</v>
      </c>
      <c r="AO10" s="1642">
        <f t="shared" si="9"/>
        <v>2610</v>
      </c>
      <c r="AP10" s="1596">
        <f t="shared" si="3"/>
        <v>0</v>
      </c>
      <c r="AQ10" s="1642">
        <f t="shared" si="4"/>
        <v>0</v>
      </c>
      <c r="AR10" s="1642">
        <f t="shared" si="10"/>
        <v>0</v>
      </c>
      <c r="AS10" s="1636">
        <v>0</v>
      </c>
      <c r="AT10" s="1636">
        <v>0</v>
      </c>
      <c r="AU10" s="1280">
        <v>0</v>
      </c>
      <c r="AV10" s="1642">
        <f t="shared" si="6"/>
        <v>0</v>
      </c>
      <c r="AW10" s="1642">
        <f t="shared" si="7"/>
        <v>2610</v>
      </c>
      <c r="AX10" s="1649"/>
      <c r="AY10" s="1652" t="s">
        <v>72</v>
      </c>
      <c r="AZ10" s="1653" t="s">
        <v>723</v>
      </c>
      <c r="BA10" s="1388" t="s">
        <v>54</v>
      </c>
    </row>
    <row r="11" ht="96" customHeight="1" spans="1:53">
      <c r="A11" s="1557">
        <f t="shared" si="8"/>
        <v>9</v>
      </c>
      <c r="B11" s="1567" t="s">
        <v>724</v>
      </c>
      <c r="C11" s="1563" t="s">
        <v>341</v>
      </c>
      <c r="D11" s="1564">
        <v>44215</v>
      </c>
      <c r="E11" s="1563" t="s">
        <v>53</v>
      </c>
      <c r="F11" s="1563">
        <v>31</v>
      </c>
      <c r="G11" s="1563">
        <v>0</v>
      </c>
      <c r="H11" s="1563">
        <v>0</v>
      </c>
      <c r="I11" s="1563">
        <v>0</v>
      </c>
      <c r="J11" s="1563">
        <v>0</v>
      </c>
      <c r="K11" s="1563">
        <v>0</v>
      </c>
      <c r="L11" s="1563">
        <v>0</v>
      </c>
      <c r="M11" s="1563">
        <v>30</v>
      </c>
      <c r="N11" s="1597">
        <v>0.5</v>
      </c>
      <c r="O11" s="1563">
        <v>0</v>
      </c>
      <c r="P11" s="1563">
        <v>0</v>
      </c>
      <c r="Q11" s="1563">
        <f t="shared" si="0"/>
        <v>0.5</v>
      </c>
      <c r="R11" s="1608" t="s">
        <v>54</v>
      </c>
      <c r="S11" s="1563">
        <v>10</v>
      </c>
      <c r="T11" s="1563">
        <v>7</v>
      </c>
      <c r="U11" s="1609">
        <f t="shared" si="1"/>
        <v>70</v>
      </c>
      <c r="V11" s="1447" t="s">
        <v>725</v>
      </c>
      <c r="W11" s="1606">
        <v>200</v>
      </c>
      <c r="X11" s="1607">
        <v>2300</v>
      </c>
      <c r="Y11" s="1542">
        <v>1500</v>
      </c>
      <c r="Z11" s="1542">
        <v>0</v>
      </c>
      <c r="AA11" s="1542">
        <v>0</v>
      </c>
      <c r="AB11" s="1542">
        <v>100</v>
      </c>
      <c r="AC11" s="1542">
        <v>100</v>
      </c>
      <c r="AD11" s="1542">
        <v>100</v>
      </c>
      <c r="AE11" s="1542">
        <v>500</v>
      </c>
      <c r="AF11" s="1457"/>
      <c r="AG11" s="1606">
        <v>200</v>
      </c>
      <c r="AH11" s="1457"/>
      <c r="AI11" s="1455">
        <v>0</v>
      </c>
      <c r="AJ11" s="1636">
        <f t="shared" si="2"/>
        <v>30</v>
      </c>
      <c r="AK11" s="1455">
        <v>0</v>
      </c>
      <c r="AL11" s="933">
        <v>70</v>
      </c>
      <c r="AM11" s="1455">
        <v>0</v>
      </c>
      <c r="AN11" s="1455">
        <v>0</v>
      </c>
      <c r="AO11" s="1642">
        <f t="shared" si="9"/>
        <v>2600</v>
      </c>
      <c r="AP11" s="1596">
        <f t="shared" si="3"/>
        <v>0</v>
      </c>
      <c r="AQ11" s="1642">
        <f t="shared" si="4"/>
        <v>0</v>
      </c>
      <c r="AR11" s="1642">
        <f t="shared" si="10"/>
        <v>0</v>
      </c>
      <c r="AS11" s="1636">
        <v>0</v>
      </c>
      <c r="AT11" s="1636">
        <v>0</v>
      </c>
      <c r="AU11" s="1280">
        <v>0</v>
      </c>
      <c r="AV11" s="1642">
        <f t="shared" si="6"/>
        <v>0</v>
      </c>
      <c r="AW11" s="1642">
        <f t="shared" si="7"/>
        <v>2600</v>
      </c>
      <c r="AX11" s="1649"/>
      <c r="AY11" s="1652" t="s">
        <v>72</v>
      </c>
      <c r="AZ11" s="1653" t="s">
        <v>725</v>
      </c>
      <c r="BA11" s="1388" t="s">
        <v>54</v>
      </c>
    </row>
    <row r="12" ht="119" customHeight="1" spans="1:53">
      <c r="A12" s="1557">
        <f t="shared" si="8"/>
        <v>10</v>
      </c>
      <c r="B12" s="1567" t="s">
        <v>726</v>
      </c>
      <c r="C12" s="1563" t="s">
        <v>341</v>
      </c>
      <c r="D12" s="1564">
        <v>43701</v>
      </c>
      <c r="E12" s="1563" t="s">
        <v>53</v>
      </c>
      <c r="F12" s="1563">
        <v>31</v>
      </c>
      <c r="G12" s="1563">
        <v>0</v>
      </c>
      <c r="H12" s="1563">
        <v>0</v>
      </c>
      <c r="I12" s="1563">
        <v>1.5</v>
      </c>
      <c r="J12" s="1563">
        <v>0</v>
      </c>
      <c r="K12" s="1563">
        <v>0</v>
      </c>
      <c r="L12" s="1563">
        <v>0</v>
      </c>
      <c r="M12" s="1563">
        <v>0</v>
      </c>
      <c r="N12" s="1597">
        <v>0.5</v>
      </c>
      <c r="O12" s="1563">
        <v>0</v>
      </c>
      <c r="P12" s="1563">
        <v>0.5</v>
      </c>
      <c r="Q12" s="1563">
        <f t="shared" si="0"/>
        <v>0</v>
      </c>
      <c r="R12" s="1608" t="s">
        <v>727</v>
      </c>
      <c r="S12" s="1563">
        <v>10</v>
      </c>
      <c r="T12" s="1563">
        <v>10</v>
      </c>
      <c r="U12" s="1609">
        <f t="shared" si="1"/>
        <v>100</v>
      </c>
      <c r="V12" s="1447" t="s">
        <v>728</v>
      </c>
      <c r="W12" s="1606">
        <v>200</v>
      </c>
      <c r="X12" s="1607">
        <v>2700</v>
      </c>
      <c r="Y12" s="662">
        <v>1500</v>
      </c>
      <c r="Z12" s="662">
        <v>400</v>
      </c>
      <c r="AA12" s="662">
        <v>200</v>
      </c>
      <c r="AB12" s="662">
        <v>200</v>
      </c>
      <c r="AC12" s="662">
        <v>0</v>
      </c>
      <c r="AD12" s="662">
        <v>200</v>
      </c>
      <c r="AE12" s="662">
        <v>200</v>
      </c>
      <c r="AF12" s="1457"/>
      <c r="AG12" s="1606">
        <v>200</v>
      </c>
      <c r="AH12" s="1457"/>
      <c r="AI12" s="1455">
        <v>0</v>
      </c>
      <c r="AJ12" s="1636">
        <f t="shared" si="2"/>
        <v>0</v>
      </c>
      <c r="AK12" s="1455">
        <v>0</v>
      </c>
      <c r="AL12" s="933">
        <v>100</v>
      </c>
      <c r="AM12" s="1455">
        <v>0</v>
      </c>
      <c r="AN12" s="1455">
        <v>0</v>
      </c>
      <c r="AO12" s="1642">
        <f t="shared" si="9"/>
        <v>3000</v>
      </c>
      <c r="AP12" s="1596">
        <f t="shared" si="3"/>
        <v>1.5</v>
      </c>
      <c r="AQ12" s="1642">
        <f t="shared" si="4"/>
        <v>130.645161290323</v>
      </c>
      <c r="AR12" s="1642">
        <f t="shared" si="10"/>
        <v>0</v>
      </c>
      <c r="AS12" s="1636">
        <v>0</v>
      </c>
      <c r="AT12" s="1636">
        <v>0</v>
      </c>
      <c r="AU12" s="1280">
        <v>0</v>
      </c>
      <c r="AV12" s="1642">
        <f t="shared" si="6"/>
        <v>130.645161290323</v>
      </c>
      <c r="AW12" s="1642">
        <f t="shared" si="7"/>
        <v>2869.35483870968</v>
      </c>
      <c r="AX12" s="1649"/>
      <c r="AY12" s="293" t="s">
        <v>729</v>
      </c>
      <c r="AZ12" s="1653" t="s">
        <v>728</v>
      </c>
      <c r="BA12" s="1388" t="s">
        <v>727</v>
      </c>
    </row>
    <row r="13" ht="118" customHeight="1" spans="1:53">
      <c r="A13" s="1557">
        <f t="shared" si="8"/>
        <v>11</v>
      </c>
      <c r="B13" s="1567" t="s">
        <v>730</v>
      </c>
      <c r="C13" s="1563" t="s">
        <v>341</v>
      </c>
      <c r="D13" s="1564">
        <v>43694</v>
      </c>
      <c r="E13" s="1563" t="s">
        <v>53</v>
      </c>
      <c r="F13" s="1563">
        <v>31</v>
      </c>
      <c r="G13" s="1563">
        <v>0</v>
      </c>
      <c r="H13" s="1563">
        <v>0</v>
      </c>
      <c r="I13" s="1563">
        <v>0</v>
      </c>
      <c r="J13" s="1563">
        <v>0</v>
      </c>
      <c r="K13" s="1563">
        <v>0</v>
      </c>
      <c r="L13" s="1563">
        <v>0</v>
      </c>
      <c r="M13" s="1563">
        <v>30</v>
      </c>
      <c r="N13" s="1597">
        <v>0.5</v>
      </c>
      <c r="O13" s="1563">
        <v>0</v>
      </c>
      <c r="P13" s="1563">
        <v>0</v>
      </c>
      <c r="Q13" s="1563">
        <f t="shared" si="0"/>
        <v>0.5</v>
      </c>
      <c r="R13" s="1608" t="s">
        <v>54</v>
      </c>
      <c r="S13" s="1563">
        <v>10</v>
      </c>
      <c r="T13" s="1563">
        <v>7</v>
      </c>
      <c r="U13" s="1609">
        <f t="shared" si="1"/>
        <v>70</v>
      </c>
      <c r="V13" s="1447" t="s">
        <v>731</v>
      </c>
      <c r="W13" s="1606">
        <v>200</v>
      </c>
      <c r="X13" s="1607">
        <v>2700</v>
      </c>
      <c r="Y13" s="662">
        <v>1500</v>
      </c>
      <c r="Z13" s="1633">
        <v>100</v>
      </c>
      <c r="AA13" s="1630">
        <v>200</v>
      </c>
      <c r="AB13" s="1630">
        <v>100</v>
      </c>
      <c r="AC13" s="1633">
        <v>100</v>
      </c>
      <c r="AD13" s="1633">
        <v>300</v>
      </c>
      <c r="AE13" s="1633">
        <v>400</v>
      </c>
      <c r="AF13" s="1280"/>
      <c r="AG13" s="1606">
        <v>200</v>
      </c>
      <c r="AH13" s="1280"/>
      <c r="AI13" s="1455">
        <v>0</v>
      </c>
      <c r="AJ13" s="1636">
        <f t="shared" ref="AJ13:AJ49" si="11">M13</f>
        <v>30</v>
      </c>
      <c r="AK13" s="1455">
        <v>0</v>
      </c>
      <c r="AL13" s="933">
        <v>70</v>
      </c>
      <c r="AM13" s="1455">
        <v>0</v>
      </c>
      <c r="AN13" s="1455">
        <v>0</v>
      </c>
      <c r="AO13" s="1642">
        <f t="shared" si="9"/>
        <v>3000</v>
      </c>
      <c r="AP13" s="1596">
        <f t="shared" ref="AP13:AP49" si="12">I13+L13</f>
        <v>0</v>
      </c>
      <c r="AQ13" s="1642">
        <f t="shared" ref="AQ13:AQ49" si="13">X13/F13*AP13</f>
        <v>0</v>
      </c>
      <c r="AR13" s="1642">
        <f t="shared" si="10"/>
        <v>0</v>
      </c>
      <c r="AS13" s="1636">
        <v>0</v>
      </c>
      <c r="AT13" s="1636">
        <v>0</v>
      </c>
      <c r="AU13" s="1280">
        <v>0</v>
      </c>
      <c r="AV13" s="1642">
        <f t="shared" ref="AV13:AV36" si="14">SUM(AQ13:AU13)</f>
        <v>0</v>
      </c>
      <c r="AW13" s="1642">
        <f t="shared" si="7"/>
        <v>3000</v>
      </c>
      <c r="AX13" s="1649"/>
      <c r="AY13" s="1652" t="s">
        <v>72</v>
      </c>
      <c r="AZ13" s="1653" t="s">
        <v>731</v>
      </c>
      <c r="BA13" s="1388" t="s">
        <v>54</v>
      </c>
    </row>
    <row r="14" ht="81" customHeight="1" spans="1:53">
      <c r="A14" s="1557">
        <f t="shared" si="8"/>
        <v>12</v>
      </c>
      <c r="B14" s="1567" t="s">
        <v>732</v>
      </c>
      <c r="C14" s="1563" t="s">
        <v>341</v>
      </c>
      <c r="D14" s="1564">
        <v>44172</v>
      </c>
      <c r="E14" s="1563" t="s">
        <v>53</v>
      </c>
      <c r="F14" s="1563">
        <v>31</v>
      </c>
      <c r="G14" s="1563">
        <v>0</v>
      </c>
      <c r="H14" s="1563">
        <v>0</v>
      </c>
      <c r="I14" s="1563">
        <v>0</v>
      </c>
      <c r="J14" s="1563">
        <v>0</v>
      </c>
      <c r="K14" s="1563">
        <v>0</v>
      </c>
      <c r="L14" s="1563">
        <v>0</v>
      </c>
      <c r="M14" s="1563">
        <v>30</v>
      </c>
      <c r="N14" s="1597">
        <v>0.5</v>
      </c>
      <c r="O14" s="1563">
        <v>0</v>
      </c>
      <c r="P14" s="1563">
        <v>0</v>
      </c>
      <c r="Q14" s="1563">
        <f t="shared" si="0"/>
        <v>0.5</v>
      </c>
      <c r="R14" s="1608" t="s">
        <v>54</v>
      </c>
      <c r="S14" s="1563">
        <v>10</v>
      </c>
      <c r="T14" s="1563">
        <v>8</v>
      </c>
      <c r="U14" s="1609">
        <f t="shared" si="1"/>
        <v>80</v>
      </c>
      <c r="V14" s="1447" t="s">
        <v>733</v>
      </c>
      <c r="W14" s="1606">
        <v>200</v>
      </c>
      <c r="X14" s="1607">
        <v>2300</v>
      </c>
      <c r="Y14" s="1542">
        <v>1500</v>
      </c>
      <c r="Z14" s="1542">
        <v>0</v>
      </c>
      <c r="AA14" s="1542">
        <v>0</v>
      </c>
      <c r="AB14" s="1542">
        <v>100</v>
      </c>
      <c r="AC14" s="1542">
        <v>100</v>
      </c>
      <c r="AD14" s="1542">
        <v>100</v>
      </c>
      <c r="AE14" s="1542">
        <v>500</v>
      </c>
      <c r="AF14" s="1457"/>
      <c r="AG14" s="1606">
        <v>200</v>
      </c>
      <c r="AH14" s="1457"/>
      <c r="AI14" s="1455">
        <v>0</v>
      </c>
      <c r="AJ14" s="1636">
        <f t="shared" si="11"/>
        <v>30</v>
      </c>
      <c r="AK14" s="1455">
        <v>0</v>
      </c>
      <c r="AL14" s="933">
        <v>80</v>
      </c>
      <c r="AM14" s="1455">
        <v>0</v>
      </c>
      <c r="AN14" s="1455">
        <v>0</v>
      </c>
      <c r="AO14" s="1642">
        <f t="shared" si="9"/>
        <v>2610</v>
      </c>
      <c r="AP14" s="1596">
        <f t="shared" si="12"/>
        <v>0</v>
      </c>
      <c r="AQ14" s="1642">
        <f t="shared" si="13"/>
        <v>0</v>
      </c>
      <c r="AR14" s="1642">
        <f t="shared" si="10"/>
        <v>0</v>
      </c>
      <c r="AS14" s="1636">
        <v>0</v>
      </c>
      <c r="AT14" s="1636">
        <v>0</v>
      </c>
      <c r="AU14" s="1280">
        <v>0</v>
      </c>
      <c r="AV14" s="1642">
        <f t="shared" si="14"/>
        <v>0</v>
      </c>
      <c r="AW14" s="1642">
        <f t="shared" si="7"/>
        <v>2610</v>
      </c>
      <c r="AX14" s="1649"/>
      <c r="AY14" s="1652" t="s">
        <v>72</v>
      </c>
      <c r="AZ14" s="1653" t="s">
        <v>733</v>
      </c>
      <c r="BA14" s="1388" t="s">
        <v>54</v>
      </c>
    </row>
    <row r="15" ht="81" customHeight="1" spans="1:53">
      <c r="A15" s="1557">
        <f t="shared" ref="A15:A20" si="15">ROW()-2</f>
        <v>13</v>
      </c>
      <c r="B15" s="1567" t="s">
        <v>734</v>
      </c>
      <c r="C15" s="1563" t="s">
        <v>341</v>
      </c>
      <c r="D15" s="1564">
        <v>44255</v>
      </c>
      <c r="E15" s="1563" t="s">
        <v>53</v>
      </c>
      <c r="F15" s="1563">
        <v>31</v>
      </c>
      <c r="G15" s="1563">
        <v>0</v>
      </c>
      <c r="H15" s="1563">
        <v>0</v>
      </c>
      <c r="I15" s="1563">
        <v>0</v>
      </c>
      <c r="J15" s="1563">
        <v>0</v>
      </c>
      <c r="K15" s="1563">
        <v>0</v>
      </c>
      <c r="L15" s="1563">
        <v>0</v>
      </c>
      <c r="M15" s="1563">
        <v>30</v>
      </c>
      <c r="N15" s="1597">
        <v>0.5</v>
      </c>
      <c r="O15" s="1563">
        <v>0</v>
      </c>
      <c r="P15" s="1563">
        <v>0</v>
      </c>
      <c r="Q15" s="1563">
        <f t="shared" si="0"/>
        <v>0.5</v>
      </c>
      <c r="R15" s="1608" t="s">
        <v>54</v>
      </c>
      <c r="S15" s="1563">
        <v>10</v>
      </c>
      <c r="T15" s="1563">
        <v>29</v>
      </c>
      <c r="U15" s="1609">
        <f t="shared" si="1"/>
        <v>290</v>
      </c>
      <c r="V15" s="1447" t="s">
        <v>735</v>
      </c>
      <c r="W15" s="1606">
        <v>200</v>
      </c>
      <c r="X15" s="1607">
        <v>2500</v>
      </c>
      <c r="Y15" s="662">
        <v>1500</v>
      </c>
      <c r="Z15" s="1630">
        <v>100</v>
      </c>
      <c r="AA15" s="1630">
        <v>200</v>
      </c>
      <c r="AB15" s="1630">
        <v>100</v>
      </c>
      <c r="AC15" s="1630">
        <v>200</v>
      </c>
      <c r="AD15" s="1630">
        <v>100</v>
      </c>
      <c r="AE15" s="1630">
        <v>300</v>
      </c>
      <c r="AF15" s="1457"/>
      <c r="AG15" s="1606">
        <v>200</v>
      </c>
      <c r="AH15" s="1457"/>
      <c r="AI15" s="1455">
        <v>0</v>
      </c>
      <c r="AJ15" s="1636">
        <f t="shared" si="11"/>
        <v>30</v>
      </c>
      <c r="AK15" s="1455">
        <v>0</v>
      </c>
      <c r="AL15" s="933">
        <v>290</v>
      </c>
      <c r="AM15" s="1455">
        <v>0</v>
      </c>
      <c r="AN15" s="1455">
        <v>0</v>
      </c>
      <c r="AO15" s="1642">
        <f t="shared" ref="AO15:AO36" si="16">SUM(Y15:AN15)</f>
        <v>3020</v>
      </c>
      <c r="AP15" s="1596">
        <f t="shared" si="12"/>
        <v>0</v>
      </c>
      <c r="AQ15" s="1642">
        <f t="shared" si="13"/>
        <v>0</v>
      </c>
      <c r="AR15" s="1642">
        <f t="shared" si="10"/>
        <v>0</v>
      </c>
      <c r="AS15" s="1636">
        <v>0</v>
      </c>
      <c r="AT15" s="1636">
        <v>0</v>
      </c>
      <c r="AU15" s="1280">
        <v>0</v>
      </c>
      <c r="AV15" s="1642">
        <f t="shared" si="14"/>
        <v>0</v>
      </c>
      <c r="AW15" s="1642">
        <f t="shared" si="7"/>
        <v>3020</v>
      </c>
      <c r="AX15" s="1649"/>
      <c r="AY15" s="1652" t="s">
        <v>72</v>
      </c>
      <c r="AZ15" s="1653" t="s">
        <v>736</v>
      </c>
      <c r="BA15" s="1388" t="s">
        <v>54</v>
      </c>
    </row>
    <row r="16" ht="103" customHeight="1" spans="1:53">
      <c r="A16" s="1557">
        <f t="shared" si="15"/>
        <v>14</v>
      </c>
      <c r="B16" s="1567" t="s">
        <v>737</v>
      </c>
      <c r="C16" s="1568" t="s">
        <v>341</v>
      </c>
      <c r="D16" s="1569">
        <v>44256</v>
      </c>
      <c r="E16" s="1568" t="s">
        <v>53</v>
      </c>
      <c r="F16" s="1563">
        <v>31</v>
      </c>
      <c r="G16" s="1563">
        <v>0</v>
      </c>
      <c r="H16" s="1563">
        <v>0</v>
      </c>
      <c r="I16" s="1563">
        <v>4.5</v>
      </c>
      <c r="J16" s="1563">
        <v>0</v>
      </c>
      <c r="K16" s="1563">
        <v>0</v>
      </c>
      <c r="L16" s="1563">
        <v>0</v>
      </c>
      <c r="M16" s="1563">
        <v>0</v>
      </c>
      <c r="N16" s="1597">
        <v>0.5</v>
      </c>
      <c r="O16" s="1563">
        <v>0</v>
      </c>
      <c r="P16" s="1563">
        <v>0.5</v>
      </c>
      <c r="Q16" s="1568">
        <f t="shared" si="0"/>
        <v>0</v>
      </c>
      <c r="R16" s="1608" t="s">
        <v>738</v>
      </c>
      <c r="S16" s="1568">
        <v>10</v>
      </c>
      <c r="T16" s="1563">
        <v>12</v>
      </c>
      <c r="U16" s="1611">
        <f t="shared" si="1"/>
        <v>120</v>
      </c>
      <c r="V16" s="1447" t="s">
        <v>739</v>
      </c>
      <c r="W16" s="1606">
        <v>200</v>
      </c>
      <c r="X16" s="1607">
        <v>2400</v>
      </c>
      <c r="Y16" s="662">
        <v>1500</v>
      </c>
      <c r="Z16" s="1630">
        <v>50</v>
      </c>
      <c r="AA16" s="1630">
        <v>50</v>
      </c>
      <c r="AB16" s="1630">
        <v>100</v>
      </c>
      <c r="AC16" s="1630">
        <v>100</v>
      </c>
      <c r="AD16" s="1630">
        <v>100</v>
      </c>
      <c r="AE16" s="1630">
        <v>500</v>
      </c>
      <c r="AF16" s="1631"/>
      <c r="AG16" s="1606">
        <v>200</v>
      </c>
      <c r="AH16" s="1631"/>
      <c r="AI16" s="1455">
        <v>0</v>
      </c>
      <c r="AJ16" s="1636">
        <f t="shared" si="11"/>
        <v>0</v>
      </c>
      <c r="AK16" s="1455">
        <v>0</v>
      </c>
      <c r="AL16" s="1637">
        <v>120</v>
      </c>
      <c r="AM16" s="1455">
        <v>0</v>
      </c>
      <c r="AN16" s="1455">
        <v>0</v>
      </c>
      <c r="AO16" s="1642">
        <f t="shared" si="16"/>
        <v>2720</v>
      </c>
      <c r="AP16" s="1596">
        <f t="shared" si="12"/>
        <v>4.5</v>
      </c>
      <c r="AQ16" s="1642">
        <f t="shared" si="13"/>
        <v>348.387096774194</v>
      </c>
      <c r="AR16" s="1642">
        <f t="shared" si="10"/>
        <v>0</v>
      </c>
      <c r="AS16" s="1636">
        <v>0</v>
      </c>
      <c r="AT16" s="1636">
        <v>0</v>
      </c>
      <c r="AU16" s="1280">
        <v>0</v>
      </c>
      <c r="AV16" s="1642">
        <f t="shared" si="14"/>
        <v>348.387096774194</v>
      </c>
      <c r="AW16" s="1642">
        <f t="shared" si="7"/>
        <v>2371.61290322581</v>
      </c>
      <c r="AX16" s="1649"/>
      <c r="AY16" s="293" t="s">
        <v>740</v>
      </c>
      <c r="AZ16" s="1653" t="s">
        <v>739</v>
      </c>
      <c r="BA16" s="1388" t="s">
        <v>738</v>
      </c>
    </row>
    <row r="17" s="1388" customFormat="1" ht="88" customHeight="1" spans="1:53">
      <c r="A17" s="1557">
        <f t="shared" si="15"/>
        <v>15</v>
      </c>
      <c r="B17" s="1567" t="s">
        <v>741</v>
      </c>
      <c r="C17" s="1563" t="s">
        <v>341</v>
      </c>
      <c r="D17" s="1564">
        <v>44516</v>
      </c>
      <c r="E17" s="1563" t="s">
        <v>53</v>
      </c>
      <c r="F17" s="1563">
        <v>31</v>
      </c>
      <c r="G17" s="1563">
        <v>0</v>
      </c>
      <c r="H17" s="1563">
        <v>0</v>
      </c>
      <c r="I17" s="1563">
        <v>0</v>
      </c>
      <c r="J17" s="1563">
        <v>0</v>
      </c>
      <c r="K17" s="1563">
        <v>0</v>
      </c>
      <c r="L17" s="1563">
        <v>0</v>
      </c>
      <c r="M17" s="1563">
        <v>30</v>
      </c>
      <c r="N17" s="1597">
        <v>1.5</v>
      </c>
      <c r="O17" s="1563">
        <v>0</v>
      </c>
      <c r="P17" s="1563">
        <v>0</v>
      </c>
      <c r="Q17" s="1563">
        <f t="shared" si="0"/>
        <v>1.5</v>
      </c>
      <c r="R17" s="1608" t="s">
        <v>54</v>
      </c>
      <c r="S17" s="1563">
        <v>10</v>
      </c>
      <c r="T17" s="1563">
        <v>7</v>
      </c>
      <c r="U17" s="1609">
        <f t="shared" si="1"/>
        <v>70</v>
      </c>
      <c r="V17" s="1447" t="s">
        <v>742</v>
      </c>
      <c r="W17" s="1606">
        <v>200</v>
      </c>
      <c r="X17" s="1607">
        <v>2800</v>
      </c>
      <c r="Y17" s="1368">
        <v>1300</v>
      </c>
      <c r="Z17" s="1368">
        <v>400</v>
      </c>
      <c r="AA17" s="1368">
        <v>300</v>
      </c>
      <c r="AB17" s="1368">
        <v>200</v>
      </c>
      <c r="AC17" s="1368">
        <v>200</v>
      </c>
      <c r="AD17" s="1368">
        <v>200</v>
      </c>
      <c r="AE17" s="1368">
        <v>200</v>
      </c>
      <c r="AF17" s="1280"/>
      <c r="AG17" s="1606">
        <v>200</v>
      </c>
      <c r="AH17" s="1280"/>
      <c r="AI17" s="1635">
        <v>0</v>
      </c>
      <c r="AJ17" s="1636">
        <f t="shared" si="11"/>
        <v>30</v>
      </c>
      <c r="AK17" s="1455">
        <v>0</v>
      </c>
      <c r="AL17" s="933">
        <v>70</v>
      </c>
      <c r="AM17" s="1635">
        <v>0</v>
      </c>
      <c r="AN17" s="1635">
        <v>0</v>
      </c>
      <c r="AO17" s="1642">
        <f t="shared" si="16"/>
        <v>3100</v>
      </c>
      <c r="AP17" s="1596">
        <f t="shared" si="12"/>
        <v>0</v>
      </c>
      <c r="AQ17" s="1642">
        <f t="shared" si="13"/>
        <v>0</v>
      </c>
      <c r="AR17" s="1642">
        <f t="shared" ref="AR17:AR48" si="17">G17*2</f>
        <v>0</v>
      </c>
      <c r="AS17" s="1636">
        <v>0</v>
      </c>
      <c r="AT17" s="1636">
        <v>0</v>
      </c>
      <c r="AU17" s="1280">
        <v>0</v>
      </c>
      <c r="AV17" s="1642">
        <f t="shared" si="14"/>
        <v>0</v>
      </c>
      <c r="AW17" s="1642">
        <f t="shared" si="7"/>
        <v>3100</v>
      </c>
      <c r="AX17" s="1642"/>
      <c r="AY17" s="1652" t="s">
        <v>72</v>
      </c>
      <c r="AZ17" s="1653" t="s">
        <v>743</v>
      </c>
      <c r="BA17" s="1388" t="s">
        <v>54</v>
      </c>
    </row>
    <row r="18" s="1388" customFormat="1" ht="55" customHeight="1" spans="1:53">
      <c r="A18" s="1557">
        <f t="shared" si="15"/>
        <v>16</v>
      </c>
      <c r="B18" s="1570" t="s">
        <v>744</v>
      </c>
      <c r="C18" s="1563" t="s">
        <v>409</v>
      </c>
      <c r="D18" s="1571">
        <v>44626</v>
      </c>
      <c r="E18" s="1563" t="s">
        <v>53</v>
      </c>
      <c r="F18" s="1563">
        <v>31</v>
      </c>
      <c r="G18" s="1563">
        <v>0</v>
      </c>
      <c r="H18" s="1563">
        <v>0</v>
      </c>
      <c r="I18" s="1563">
        <v>0</v>
      </c>
      <c r="J18" s="1563">
        <v>0</v>
      </c>
      <c r="K18" s="1563">
        <v>0</v>
      </c>
      <c r="L18" s="1563">
        <v>0</v>
      </c>
      <c r="M18" s="1563">
        <v>0</v>
      </c>
      <c r="N18" s="1597">
        <v>3.5</v>
      </c>
      <c r="O18" s="1563">
        <v>1</v>
      </c>
      <c r="P18" s="1563">
        <v>0</v>
      </c>
      <c r="Q18" s="1563">
        <f t="shared" si="0"/>
        <v>4.5</v>
      </c>
      <c r="R18" s="1608" t="s">
        <v>745</v>
      </c>
      <c r="S18" s="1563">
        <v>10</v>
      </c>
      <c r="T18" s="1563">
        <v>9</v>
      </c>
      <c r="U18" s="1609">
        <f t="shared" si="1"/>
        <v>90</v>
      </c>
      <c r="V18" s="1447" t="s">
        <v>746</v>
      </c>
      <c r="W18" s="1606">
        <v>200</v>
      </c>
      <c r="X18" s="1607">
        <v>3600</v>
      </c>
      <c r="Y18" s="1368">
        <v>2000</v>
      </c>
      <c r="Z18" s="1368">
        <v>700</v>
      </c>
      <c r="AA18" s="1368">
        <v>300</v>
      </c>
      <c r="AB18" s="1368">
        <v>200</v>
      </c>
      <c r="AC18" s="1368">
        <v>200</v>
      </c>
      <c r="AD18" s="1368">
        <v>100</v>
      </c>
      <c r="AE18" s="1368">
        <v>100</v>
      </c>
      <c r="AF18" s="1631">
        <v>200</v>
      </c>
      <c r="AG18" s="1606">
        <v>200</v>
      </c>
      <c r="AH18" s="1631"/>
      <c r="AI18" s="1635">
        <v>0</v>
      </c>
      <c r="AJ18" s="1636">
        <f t="shared" si="11"/>
        <v>0</v>
      </c>
      <c r="AK18" s="1455">
        <v>0</v>
      </c>
      <c r="AL18" s="933">
        <v>90</v>
      </c>
      <c r="AM18" s="1455">
        <v>0</v>
      </c>
      <c r="AN18" s="1455">
        <v>0</v>
      </c>
      <c r="AO18" s="1642">
        <f t="shared" si="16"/>
        <v>4090</v>
      </c>
      <c r="AP18" s="1596">
        <f t="shared" si="12"/>
        <v>0</v>
      </c>
      <c r="AQ18" s="1642">
        <f t="shared" si="13"/>
        <v>0</v>
      </c>
      <c r="AR18" s="1642">
        <f t="shared" si="17"/>
        <v>0</v>
      </c>
      <c r="AS18" s="1636">
        <v>0</v>
      </c>
      <c r="AT18" s="1636">
        <v>0</v>
      </c>
      <c r="AU18" s="1636">
        <v>0</v>
      </c>
      <c r="AV18" s="1642">
        <f t="shared" si="14"/>
        <v>0</v>
      </c>
      <c r="AW18" s="1642">
        <f t="shared" si="7"/>
        <v>4090</v>
      </c>
      <c r="AX18" s="1642"/>
      <c r="AY18" s="293" t="s">
        <v>747</v>
      </c>
      <c r="AZ18" s="1447" t="s">
        <v>746</v>
      </c>
      <c r="BA18" s="1388" t="s">
        <v>745</v>
      </c>
    </row>
    <row r="19" s="1388" customFormat="1" ht="144" customHeight="1" spans="1:53">
      <c r="A19" s="1557">
        <f t="shared" si="15"/>
        <v>17</v>
      </c>
      <c r="B19" s="1570" t="s">
        <v>748</v>
      </c>
      <c r="C19" s="1563" t="s">
        <v>409</v>
      </c>
      <c r="D19" s="1571">
        <v>44634</v>
      </c>
      <c r="E19" s="1563" t="s">
        <v>53</v>
      </c>
      <c r="F19" s="1563">
        <v>31</v>
      </c>
      <c r="G19" s="1563">
        <v>6</v>
      </c>
      <c r="H19" s="1563">
        <v>0</v>
      </c>
      <c r="I19" s="1563">
        <v>0</v>
      </c>
      <c r="J19" s="1563">
        <v>0</v>
      </c>
      <c r="K19" s="1563">
        <v>0</v>
      </c>
      <c r="L19" s="1563">
        <v>0</v>
      </c>
      <c r="M19" s="1563">
        <v>0</v>
      </c>
      <c r="N19" s="1597">
        <v>2.5</v>
      </c>
      <c r="O19" s="1563">
        <v>3</v>
      </c>
      <c r="P19" s="1563">
        <v>2</v>
      </c>
      <c r="Q19" s="1563">
        <f t="shared" si="0"/>
        <v>3.5</v>
      </c>
      <c r="R19" s="1608" t="s">
        <v>749</v>
      </c>
      <c r="S19" s="1563">
        <v>10</v>
      </c>
      <c r="T19" s="1563">
        <v>8</v>
      </c>
      <c r="U19" s="1609">
        <f t="shared" si="1"/>
        <v>80</v>
      </c>
      <c r="V19" s="1447" t="s">
        <v>750</v>
      </c>
      <c r="W19" s="1606">
        <v>200</v>
      </c>
      <c r="X19" s="1607">
        <v>3600</v>
      </c>
      <c r="Y19" s="1368">
        <v>2000</v>
      </c>
      <c r="Z19" s="1368">
        <v>700</v>
      </c>
      <c r="AA19" s="1368">
        <v>300</v>
      </c>
      <c r="AB19" s="1368">
        <v>200</v>
      </c>
      <c r="AC19" s="1368">
        <v>200</v>
      </c>
      <c r="AD19" s="1368">
        <v>100</v>
      </c>
      <c r="AE19" s="1368">
        <v>100</v>
      </c>
      <c r="AF19" s="1631">
        <v>200</v>
      </c>
      <c r="AG19" s="1606">
        <v>200</v>
      </c>
      <c r="AH19" s="1631"/>
      <c r="AI19" s="1635">
        <v>0</v>
      </c>
      <c r="AJ19" s="1636">
        <f t="shared" si="11"/>
        <v>0</v>
      </c>
      <c r="AK19" s="1455">
        <v>0</v>
      </c>
      <c r="AL19" s="933">
        <v>80</v>
      </c>
      <c r="AM19" s="1455">
        <v>0</v>
      </c>
      <c r="AN19" s="1455">
        <v>300</v>
      </c>
      <c r="AO19" s="1642">
        <f t="shared" si="16"/>
        <v>4380</v>
      </c>
      <c r="AP19" s="1596">
        <f t="shared" si="12"/>
        <v>0</v>
      </c>
      <c r="AQ19" s="1642">
        <f t="shared" si="13"/>
        <v>0</v>
      </c>
      <c r="AR19" s="1642">
        <f t="shared" si="17"/>
        <v>12</v>
      </c>
      <c r="AS19" s="1636">
        <v>0</v>
      </c>
      <c r="AT19" s="1636">
        <v>0</v>
      </c>
      <c r="AU19" s="1636">
        <v>0</v>
      </c>
      <c r="AV19" s="1642">
        <f t="shared" si="14"/>
        <v>12</v>
      </c>
      <c r="AW19" s="1642">
        <f t="shared" si="7"/>
        <v>4368</v>
      </c>
      <c r="AX19" s="1642"/>
      <c r="AY19" s="293" t="s">
        <v>751</v>
      </c>
      <c r="AZ19" s="1653" t="s">
        <v>752</v>
      </c>
      <c r="BA19" s="1388" t="s">
        <v>749</v>
      </c>
    </row>
    <row r="20" s="1388" customFormat="1" ht="89" customHeight="1" spans="1:53">
      <c r="A20" s="1557">
        <f t="shared" si="15"/>
        <v>18</v>
      </c>
      <c r="B20" s="1570" t="s">
        <v>753</v>
      </c>
      <c r="C20" s="1566" t="s">
        <v>341</v>
      </c>
      <c r="D20" s="1572">
        <v>44659</v>
      </c>
      <c r="E20" s="1566" t="s">
        <v>53</v>
      </c>
      <c r="F20" s="1563">
        <v>31</v>
      </c>
      <c r="G20" s="1563">
        <v>0</v>
      </c>
      <c r="H20" s="1563">
        <v>0</v>
      </c>
      <c r="I20" s="1563">
        <v>0</v>
      </c>
      <c r="J20" s="1563">
        <v>0</v>
      </c>
      <c r="K20" s="1563">
        <v>0</v>
      </c>
      <c r="L20" s="1563">
        <v>0</v>
      </c>
      <c r="M20" s="1563">
        <v>30</v>
      </c>
      <c r="N20" s="1597">
        <v>0.5</v>
      </c>
      <c r="O20" s="1563">
        <v>0</v>
      </c>
      <c r="P20" s="1563">
        <v>0</v>
      </c>
      <c r="Q20" s="1566">
        <f t="shared" si="0"/>
        <v>0.5</v>
      </c>
      <c r="R20" s="1608" t="s">
        <v>54</v>
      </c>
      <c r="S20" s="1566">
        <v>10</v>
      </c>
      <c r="T20" s="1563">
        <v>11</v>
      </c>
      <c r="U20" s="1612">
        <f t="shared" si="1"/>
        <v>110</v>
      </c>
      <c r="V20" s="1447" t="s">
        <v>754</v>
      </c>
      <c r="W20" s="1606">
        <v>200</v>
      </c>
      <c r="X20" s="1613">
        <v>2900</v>
      </c>
      <c r="Y20" s="662">
        <v>1400</v>
      </c>
      <c r="Z20" s="1630">
        <v>400</v>
      </c>
      <c r="AA20" s="1630">
        <v>200</v>
      </c>
      <c r="AB20" s="1630">
        <v>100</v>
      </c>
      <c r="AC20" s="1630">
        <v>200</v>
      </c>
      <c r="AD20" s="1630">
        <v>200</v>
      </c>
      <c r="AE20" s="1630">
        <v>400</v>
      </c>
      <c r="AF20" s="1457"/>
      <c r="AG20" s="1606">
        <v>200</v>
      </c>
      <c r="AH20" s="1457"/>
      <c r="AI20" s="1635">
        <v>0</v>
      </c>
      <c r="AJ20" s="1636">
        <f t="shared" si="11"/>
        <v>30</v>
      </c>
      <c r="AK20" s="1455">
        <v>0</v>
      </c>
      <c r="AL20" s="1638">
        <v>110</v>
      </c>
      <c r="AM20" s="1455">
        <v>0</v>
      </c>
      <c r="AN20" s="1455">
        <v>0</v>
      </c>
      <c r="AO20" s="1642">
        <f t="shared" si="16"/>
        <v>3240</v>
      </c>
      <c r="AP20" s="1596">
        <f t="shared" si="12"/>
        <v>0</v>
      </c>
      <c r="AQ20" s="1642">
        <f t="shared" si="13"/>
        <v>0</v>
      </c>
      <c r="AR20" s="1642">
        <f t="shared" si="17"/>
        <v>0</v>
      </c>
      <c r="AS20" s="1636">
        <v>0</v>
      </c>
      <c r="AT20" s="1636">
        <v>0</v>
      </c>
      <c r="AU20" s="1636">
        <v>0</v>
      </c>
      <c r="AV20" s="1642">
        <f t="shared" si="14"/>
        <v>0</v>
      </c>
      <c r="AW20" s="1642">
        <f t="shared" si="7"/>
        <v>3240</v>
      </c>
      <c r="AX20" s="1642"/>
      <c r="AY20" s="1652" t="s">
        <v>72</v>
      </c>
      <c r="AZ20" s="1651" t="s">
        <v>754</v>
      </c>
      <c r="BA20" s="1388" t="s">
        <v>54</v>
      </c>
    </row>
    <row r="21" s="1388" customFormat="1" ht="80" customHeight="1" spans="1:53">
      <c r="A21" s="1557">
        <f t="shared" ref="A21:A36" si="18">ROW()-2</f>
        <v>19</v>
      </c>
      <c r="B21" s="1573" t="s">
        <v>755</v>
      </c>
      <c r="C21" s="1563" t="s">
        <v>341</v>
      </c>
      <c r="D21" s="1571">
        <v>44792</v>
      </c>
      <c r="E21" s="1563" t="s">
        <v>53</v>
      </c>
      <c r="F21" s="1563">
        <v>31</v>
      </c>
      <c r="G21" s="1563">
        <v>0</v>
      </c>
      <c r="H21" s="1563">
        <v>0</v>
      </c>
      <c r="I21" s="1563">
        <v>0</v>
      </c>
      <c r="J21" s="1563">
        <v>0</v>
      </c>
      <c r="K21" s="1563">
        <v>0</v>
      </c>
      <c r="L21" s="1563">
        <v>0</v>
      </c>
      <c r="M21" s="1563">
        <v>30</v>
      </c>
      <c r="N21" s="1597">
        <v>0.5</v>
      </c>
      <c r="O21" s="1563">
        <v>0</v>
      </c>
      <c r="P21" s="1563">
        <v>0</v>
      </c>
      <c r="Q21" s="1563">
        <f t="shared" si="0"/>
        <v>0.5</v>
      </c>
      <c r="R21" s="1608" t="s">
        <v>54</v>
      </c>
      <c r="S21" s="1563">
        <v>10</v>
      </c>
      <c r="T21" s="1563">
        <v>12</v>
      </c>
      <c r="U21" s="1609">
        <f t="shared" si="1"/>
        <v>120</v>
      </c>
      <c r="V21" s="1447" t="s">
        <v>756</v>
      </c>
      <c r="W21" s="1606">
        <v>200</v>
      </c>
      <c r="X21" s="1613">
        <v>2900</v>
      </c>
      <c r="Y21" s="662">
        <v>1400</v>
      </c>
      <c r="Z21" s="1630">
        <v>400</v>
      </c>
      <c r="AA21" s="1630">
        <v>200</v>
      </c>
      <c r="AB21" s="1630">
        <v>100</v>
      </c>
      <c r="AC21" s="1630">
        <v>200</v>
      </c>
      <c r="AD21" s="1630">
        <v>200</v>
      </c>
      <c r="AE21" s="1630">
        <v>400</v>
      </c>
      <c r="AF21" s="1457"/>
      <c r="AG21" s="1606">
        <v>200</v>
      </c>
      <c r="AH21" s="1457"/>
      <c r="AI21" s="1635">
        <v>0</v>
      </c>
      <c r="AJ21" s="1636">
        <f t="shared" si="11"/>
        <v>30</v>
      </c>
      <c r="AK21" s="1455">
        <v>0</v>
      </c>
      <c r="AL21" s="933">
        <v>120</v>
      </c>
      <c r="AM21" s="1635">
        <v>0</v>
      </c>
      <c r="AN21" s="1635">
        <v>0</v>
      </c>
      <c r="AO21" s="1642">
        <f t="shared" si="16"/>
        <v>3250</v>
      </c>
      <c r="AP21" s="1596">
        <f t="shared" si="12"/>
        <v>0</v>
      </c>
      <c r="AQ21" s="1642">
        <f t="shared" si="13"/>
        <v>0</v>
      </c>
      <c r="AR21" s="1642">
        <f t="shared" si="17"/>
        <v>0</v>
      </c>
      <c r="AS21" s="1636">
        <v>0</v>
      </c>
      <c r="AT21" s="1636">
        <v>0</v>
      </c>
      <c r="AU21" s="1636">
        <v>0</v>
      </c>
      <c r="AV21" s="1642">
        <f t="shared" si="14"/>
        <v>0</v>
      </c>
      <c r="AW21" s="1642">
        <f t="shared" si="7"/>
        <v>3250</v>
      </c>
      <c r="AX21" s="1642"/>
      <c r="AY21" s="1652" t="s">
        <v>72</v>
      </c>
      <c r="AZ21" s="1653" t="s">
        <v>757</v>
      </c>
      <c r="BA21" s="1388" t="s">
        <v>54</v>
      </c>
    </row>
    <row r="22" s="1388" customFormat="1" ht="33" customHeight="1" spans="1:53">
      <c r="A22" s="1557">
        <f t="shared" si="18"/>
        <v>20</v>
      </c>
      <c r="B22" s="1573" t="s">
        <v>758</v>
      </c>
      <c r="C22" s="1563" t="s">
        <v>341</v>
      </c>
      <c r="D22" s="1571">
        <v>44793</v>
      </c>
      <c r="E22" s="1563" t="s">
        <v>53</v>
      </c>
      <c r="F22" s="1563">
        <v>31</v>
      </c>
      <c r="G22" s="1563">
        <v>0</v>
      </c>
      <c r="H22" s="1563">
        <v>0</v>
      </c>
      <c r="I22" s="1563">
        <v>0</v>
      </c>
      <c r="J22" s="1563">
        <v>0</v>
      </c>
      <c r="K22" s="1563">
        <v>0</v>
      </c>
      <c r="L22" s="1563">
        <v>0</v>
      </c>
      <c r="M22" s="1563">
        <v>30</v>
      </c>
      <c r="N22" s="1597">
        <v>3.5</v>
      </c>
      <c r="O22" s="1563">
        <v>0</v>
      </c>
      <c r="P22" s="1563">
        <v>0</v>
      </c>
      <c r="Q22" s="1563">
        <f t="shared" si="0"/>
        <v>3.5</v>
      </c>
      <c r="R22" s="1608" t="s">
        <v>54</v>
      </c>
      <c r="S22" s="1563">
        <v>10</v>
      </c>
      <c r="T22" s="1563">
        <v>13</v>
      </c>
      <c r="U22" s="1609">
        <f t="shared" si="1"/>
        <v>130</v>
      </c>
      <c r="V22" s="1610"/>
      <c r="W22" s="1606">
        <v>200</v>
      </c>
      <c r="X22" s="1607">
        <v>2500</v>
      </c>
      <c r="Y22" s="662">
        <v>1500</v>
      </c>
      <c r="Z22" s="1630">
        <v>100</v>
      </c>
      <c r="AA22" s="1630">
        <v>200</v>
      </c>
      <c r="AB22" s="1630">
        <v>100</v>
      </c>
      <c r="AC22" s="1630">
        <v>200</v>
      </c>
      <c r="AD22" s="1630">
        <v>100</v>
      </c>
      <c r="AE22" s="1630">
        <v>300</v>
      </c>
      <c r="AF22" s="1457"/>
      <c r="AG22" s="1606">
        <v>200</v>
      </c>
      <c r="AH22" s="1457"/>
      <c r="AI22" s="1635">
        <v>0</v>
      </c>
      <c r="AJ22" s="1636">
        <f t="shared" si="11"/>
        <v>30</v>
      </c>
      <c r="AK22" s="1455">
        <v>0</v>
      </c>
      <c r="AL22" s="933">
        <v>130</v>
      </c>
      <c r="AM22" s="1635">
        <v>0</v>
      </c>
      <c r="AN22" s="1635">
        <v>0</v>
      </c>
      <c r="AO22" s="1642">
        <f t="shared" si="16"/>
        <v>2860</v>
      </c>
      <c r="AP22" s="1596">
        <f t="shared" si="12"/>
        <v>0</v>
      </c>
      <c r="AQ22" s="1642">
        <f t="shared" si="13"/>
        <v>0</v>
      </c>
      <c r="AR22" s="1642">
        <f t="shared" si="17"/>
        <v>0</v>
      </c>
      <c r="AS22" s="1636">
        <v>0</v>
      </c>
      <c r="AT22" s="1636">
        <v>0</v>
      </c>
      <c r="AU22" s="1636">
        <v>0</v>
      </c>
      <c r="AV22" s="1642">
        <f t="shared" si="14"/>
        <v>0</v>
      </c>
      <c r="AW22" s="1642">
        <f t="shared" si="7"/>
        <v>2860</v>
      </c>
      <c r="AX22" s="1642"/>
      <c r="AY22" s="1652" t="s">
        <v>72</v>
      </c>
      <c r="AZ22" s="1652"/>
      <c r="BA22" s="1388" t="s">
        <v>54</v>
      </c>
    </row>
    <row r="23" s="1388" customFormat="1" ht="76" customHeight="1" spans="1:53">
      <c r="A23" s="1557">
        <f t="shared" si="18"/>
        <v>21</v>
      </c>
      <c r="B23" s="1573" t="s">
        <v>759</v>
      </c>
      <c r="C23" s="1563" t="s">
        <v>409</v>
      </c>
      <c r="D23" s="1571">
        <v>44794</v>
      </c>
      <c r="E23" s="1563" t="s">
        <v>53</v>
      </c>
      <c r="F23" s="1563">
        <v>31</v>
      </c>
      <c r="G23" s="1563">
        <v>0</v>
      </c>
      <c r="H23" s="1563">
        <v>0</v>
      </c>
      <c r="I23" s="1563">
        <v>0</v>
      </c>
      <c r="J23" s="1563">
        <v>0</v>
      </c>
      <c r="K23" s="1563">
        <v>0</v>
      </c>
      <c r="L23" s="1563">
        <v>0</v>
      </c>
      <c r="M23" s="1563">
        <v>0</v>
      </c>
      <c r="N23" s="1597">
        <v>1.5</v>
      </c>
      <c r="O23" s="1563">
        <v>1</v>
      </c>
      <c r="P23" s="1563">
        <v>0</v>
      </c>
      <c r="Q23" s="1563">
        <f t="shared" si="0"/>
        <v>2.5</v>
      </c>
      <c r="R23" s="1608" t="s">
        <v>745</v>
      </c>
      <c r="S23" s="1563">
        <v>10</v>
      </c>
      <c r="T23" s="1563">
        <v>10</v>
      </c>
      <c r="U23" s="1609">
        <f t="shared" si="1"/>
        <v>100</v>
      </c>
      <c r="V23" s="1447" t="s">
        <v>760</v>
      </c>
      <c r="W23" s="1606">
        <v>200</v>
      </c>
      <c r="X23" s="1613">
        <v>3600</v>
      </c>
      <c r="Y23" s="1368">
        <v>2000</v>
      </c>
      <c r="Z23" s="1368">
        <v>700</v>
      </c>
      <c r="AA23" s="1368">
        <v>300</v>
      </c>
      <c r="AB23" s="1368">
        <v>200</v>
      </c>
      <c r="AC23" s="1368">
        <v>200</v>
      </c>
      <c r="AD23" s="1368">
        <v>100</v>
      </c>
      <c r="AE23" s="1368">
        <v>100</v>
      </c>
      <c r="AF23" s="1634">
        <v>300</v>
      </c>
      <c r="AG23" s="1606">
        <v>200</v>
      </c>
      <c r="AH23" s="1631"/>
      <c r="AI23" s="1635">
        <v>0</v>
      </c>
      <c r="AJ23" s="1636">
        <f t="shared" si="11"/>
        <v>0</v>
      </c>
      <c r="AK23" s="1455">
        <v>0</v>
      </c>
      <c r="AL23" s="933">
        <v>100</v>
      </c>
      <c r="AM23" s="1635">
        <v>0</v>
      </c>
      <c r="AN23" s="1635">
        <v>300</v>
      </c>
      <c r="AO23" s="1642">
        <f t="shared" si="16"/>
        <v>4500</v>
      </c>
      <c r="AP23" s="1596">
        <f t="shared" si="12"/>
        <v>0</v>
      </c>
      <c r="AQ23" s="1642">
        <f t="shared" si="13"/>
        <v>0</v>
      </c>
      <c r="AR23" s="1642">
        <f t="shared" si="17"/>
        <v>0</v>
      </c>
      <c r="AS23" s="1636">
        <v>0</v>
      </c>
      <c r="AT23" s="1636">
        <v>0</v>
      </c>
      <c r="AU23" s="1636">
        <v>0</v>
      </c>
      <c r="AV23" s="1642">
        <f t="shared" si="14"/>
        <v>0</v>
      </c>
      <c r="AW23" s="1642">
        <f t="shared" si="7"/>
        <v>4500</v>
      </c>
      <c r="AX23" s="1642"/>
      <c r="AY23" s="1652" t="s">
        <v>747</v>
      </c>
      <c r="AZ23" s="1447" t="s">
        <v>760</v>
      </c>
      <c r="BA23" s="1388" t="s">
        <v>745</v>
      </c>
    </row>
    <row r="24" s="1388" customFormat="1" ht="63" customHeight="1" spans="1:53">
      <c r="A24" s="1557">
        <f t="shared" si="18"/>
        <v>22</v>
      </c>
      <c r="B24" s="1573" t="s">
        <v>761</v>
      </c>
      <c r="C24" s="1563" t="s">
        <v>409</v>
      </c>
      <c r="D24" s="1564">
        <v>44797</v>
      </c>
      <c r="E24" s="1563" t="s">
        <v>53</v>
      </c>
      <c r="F24" s="1563">
        <v>31</v>
      </c>
      <c r="G24" s="1563">
        <v>0</v>
      </c>
      <c r="H24" s="1563">
        <v>0</v>
      </c>
      <c r="I24" s="1563">
        <v>0</v>
      </c>
      <c r="J24" s="1563">
        <v>0</v>
      </c>
      <c r="K24" s="1563">
        <v>0</v>
      </c>
      <c r="L24" s="1563">
        <v>0</v>
      </c>
      <c r="M24" s="1563">
        <v>0</v>
      </c>
      <c r="N24" s="1597">
        <v>1</v>
      </c>
      <c r="O24" s="1563">
        <v>2</v>
      </c>
      <c r="P24" s="1563">
        <v>0</v>
      </c>
      <c r="Q24" s="1563">
        <f t="shared" si="0"/>
        <v>3</v>
      </c>
      <c r="R24" s="1608" t="s">
        <v>762</v>
      </c>
      <c r="S24" s="1563">
        <v>10</v>
      </c>
      <c r="T24" s="1563">
        <v>9</v>
      </c>
      <c r="U24" s="1609">
        <f t="shared" si="1"/>
        <v>90</v>
      </c>
      <c r="V24" s="1447" t="s">
        <v>763</v>
      </c>
      <c r="W24" s="1606">
        <v>200</v>
      </c>
      <c r="X24" s="1613">
        <v>3600</v>
      </c>
      <c r="Y24" s="662">
        <v>1800</v>
      </c>
      <c r="Z24" s="1630">
        <v>600</v>
      </c>
      <c r="AA24" s="1630">
        <v>300</v>
      </c>
      <c r="AB24" s="1630">
        <v>200</v>
      </c>
      <c r="AC24" s="1630">
        <v>200</v>
      </c>
      <c r="AD24" s="1630">
        <v>100</v>
      </c>
      <c r="AE24" s="1630">
        <v>400</v>
      </c>
      <c r="AF24" s="1457">
        <v>250</v>
      </c>
      <c r="AG24" s="1606">
        <v>200</v>
      </c>
      <c r="AH24" s="1631"/>
      <c r="AI24" s="1635">
        <v>0</v>
      </c>
      <c r="AJ24" s="1636">
        <f t="shared" si="11"/>
        <v>0</v>
      </c>
      <c r="AK24" s="1455">
        <v>0</v>
      </c>
      <c r="AL24" s="933">
        <v>90</v>
      </c>
      <c r="AM24" s="1635">
        <v>0</v>
      </c>
      <c r="AN24" s="1635">
        <v>0</v>
      </c>
      <c r="AO24" s="1642">
        <f t="shared" si="16"/>
        <v>4140</v>
      </c>
      <c r="AP24" s="1596">
        <f t="shared" si="12"/>
        <v>0</v>
      </c>
      <c r="AQ24" s="1642">
        <f t="shared" si="13"/>
        <v>0</v>
      </c>
      <c r="AR24" s="1642">
        <f t="shared" si="17"/>
        <v>0</v>
      </c>
      <c r="AS24" s="1636">
        <v>0</v>
      </c>
      <c r="AT24" s="1636">
        <v>0</v>
      </c>
      <c r="AU24" s="1636">
        <v>0</v>
      </c>
      <c r="AV24" s="1642">
        <f t="shared" si="14"/>
        <v>0</v>
      </c>
      <c r="AW24" s="1642">
        <f t="shared" si="7"/>
        <v>4140</v>
      </c>
      <c r="AX24" s="1642"/>
      <c r="AY24" s="293" t="s">
        <v>764</v>
      </c>
      <c r="AZ24" s="1447" t="s">
        <v>763</v>
      </c>
      <c r="BA24" s="1388" t="s">
        <v>765</v>
      </c>
    </row>
    <row r="25" s="1388" customFormat="1" ht="37" customHeight="1" spans="1:53">
      <c r="A25" s="1557">
        <f t="shared" si="18"/>
        <v>23</v>
      </c>
      <c r="B25" s="1573" t="s">
        <v>766</v>
      </c>
      <c r="C25" s="1563" t="s">
        <v>341</v>
      </c>
      <c r="D25" s="1571">
        <v>44812</v>
      </c>
      <c r="E25" s="1563" t="s">
        <v>53</v>
      </c>
      <c r="F25" s="1563">
        <v>31</v>
      </c>
      <c r="G25" s="1563">
        <v>0</v>
      </c>
      <c r="H25" s="1563">
        <v>0</v>
      </c>
      <c r="I25" s="1563">
        <v>0</v>
      </c>
      <c r="J25" s="1563">
        <v>0</v>
      </c>
      <c r="K25" s="1563">
        <v>0</v>
      </c>
      <c r="L25" s="1563">
        <v>0</v>
      </c>
      <c r="M25" s="1563">
        <v>30</v>
      </c>
      <c r="N25" s="1597">
        <v>1.5</v>
      </c>
      <c r="O25" s="1563">
        <v>0</v>
      </c>
      <c r="P25" s="1563">
        <v>0.5</v>
      </c>
      <c r="Q25" s="1563">
        <f t="shared" si="0"/>
        <v>1</v>
      </c>
      <c r="R25" s="1608" t="s">
        <v>767</v>
      </c>
      <c r="S25" s="1563">
        <v>10</v>
      </c>
      <c r="T25" s="1563">
        <v>7</v>
      </c>
      <c r="U25" s="1609">
        <f t="shared" si="1"/>
        <v>70</v>
      </c>
      <c r="V25" s="1610"/>
      <c r="W25" s="1606">
        <v>200</v>
      </c>
      <c r="X25" s="1613">
        <v>2000</v>
      </c>
      <c r="Y25" s="662">
        <v>1400</v>
      </c>
      <c r="Z25" s="1630">
        <v>0</v>
      </c>
      <c r="AA25" s="1630">
        <v>0</v>
      </c>
      <c r="AB25" s="1630">
        <v>100</v>
      </c>
      <c r="AC25" s="1630">
        <v>100</v>
      </c>
      <c r="AD25" s="1630">
        <v>100</v>
      </c>
      <c r="AE25" s="1630">
        <v>300</v>
      </c>
      <c r="AF25" s="1280"/>
      <c r="AG25" s="1606">
        <v>200</v>
      </c>
      <c r="AH25" s="1631"/>
      <c r="AI25" s="1635">
        <v>0</v>
      </c>
      <c r="AJ25" s="1636">
        <f t="shared" si="11"/>
        <v>30</v>
      </c>
      <c r="AK25" s="1455">
        <v>0</v>
      </c>
      <c r="AL25" s="933">
        <v>70</v>
      </c>
      <c r="AM25" s="1635">
        <v>0</v>
      </c>
      <c r="AN25" s="1635">
        <v>0</v>
      </c>
      <c r="AO25" s="1642">
        <f t="shared" si="16"/>
        <v>2300</v>
      </c>
      <c r="AP25" s="1596">
        <f t="shared" si="12"/>
        <v>0</v>
      </c>
      <c r="AQ25" s="1642">
        <f t="shared" si="13"/>
        <v>0</v>
      </c>
      <c r="AR25" s="1642">
        <f t="shared" si="17"/>
        <v>0</v>
      </c>
      <c r="AS25" s="1636">
        <v>0</v>
      </c>
      <c r="AT25" s="1636">
        <v>0</v>
      </c>
      <c r="AU25" s="1636">
        <v>0</v>
      </c>
      <c r="AV25" s="1642">
        <f t="shared" si="14"/>
        <v>0</v>
      </c>
      <c r="AW25" s="1642">
        <f t="shared" si="7"/>
        <v>2300</v>
      </c>
      <c r="AX25" s="1642"/>
      <c r="AY25" s="290" t="s">
        <v>768</v>
      </c>
      <c r="AZ25" s="1652"/>
      <c r="BA25" s="1388" t="s">
        <v>767</v>
      </c>
    </row>
    <row r="26" s="1388" customFormat="1" ht="37" customHeight="1" spans="1:53">
      <c r="A26" s="1557">
        <f t="shared" si="18"/>
        <v>24</v>
      </c>
      <c r="B26" s="1573" t="s">
        <v>769</v>
      </c>
      <c r="C26" s="1563" t="s">
        <v>341</v>
      </c>
      <c r="D26" s="1571">
        <v>44817</v>
      </c>
      <c r="E26" s="1563" t="s">
        <v>53</v>
      </c>
      <c r="F26" s="1563">
        <v>31</v>
      </c>
      <c r="G26" s="1563">
        <v>0</v>
      </c>
      <c r="H26" s="1563">
        <v>0</v>
      </c>
      <c r="I26" s="1563">
        <v>0</v>
      </c>
      <c r="J26" s="1563">
        <v>0</v>
      </c>
      <c r="K26" s="1563">
        <v>0</v>
      </c>
      <c r="L26" s="1563">
        <v>0</v>
      </c>
      <c r="M26" s="1563">
        <v>30</v>
      </c>
      <c r="N26" s="1597">
        <v>1</v>
      </c>
      <c r="O26" s="1563">
        <v>0</v>
      </c>
      <c r="P26" s="1563">
        <v>0</v>
      </c>
      <c r="Q26" s="1563">
        <f t="shared" si="0"/>
        <v>1</v>
      </c>
      <c r="R26" s="1608" t="s">
        <v>54</v>
      </c>
      <c r="S26" s="1563">
        <v>10</v>
      </c>
      <c r="T26" s="1563">
        <v>7</v>
      </c>
      <c r="U26" s="1609">
        <f t="shared" si="1"/>
        <v>70</v>
      </c>
      <c r="V26" s="1610"/>
      <c r="W26" s="1606">
        <v>200</v>
      </c>
      <c r="X26" s="1613">
        <v>2000</v>
      </c>
      <c r="Y26" s="662">
        <v>1400</v>
      </c>
      <c r="Z26" s="1630">
        <v>0</v>
      </c>
      <c r="AA26" s="1630">
        <v>0</v>
      </c>
      <c r="AB26" s="1630">
        <v>100</v>
      </c>
      <c r="AC26" s="1630">
        <v>100</v>
      </c>
      <c r="AD26" s="1630">
        <v>100</v>
      </c>
      <c r="AE26" s="1630">
        <v>300</v>
      </c>
      <c r="AF26" s="1280"/>
      <c r="AG26" s="1606">
        <v>200</v>
      </c>
      <c r="AH26" s="1280"/>
      <c r="AI26" s="1635">
        <v>0</v>
      </c>
      <c r="AJ26" s="1636">
        <f t="shared" si="11"/>
        <v>30</v>
      </c>
      <c r="AK26" s="1455">
        <v>0</v>
      </c>
      <c r="AL26" s="933">
        <v>70</v>
      </c>
      <c r="AM26" s="1635">
        <v>0</v>
      </c>
      <c r="AN26" s="1635">
        <v>0</v>
      </c>
      <c r="AO26" s="1642">
        <f t="shared" si="16"/>
        <v>2300</v>
      </c>
      <c r="AP26" s="1596">
        <f t="shared" si="12"/>
        <v>0</v>
      </c>
      <c r="AQ26" s="1642">
        <f t="shared" si="13"/>
        <v>0</v>
      </c>
      <c r="AR26" s="1642">
        <f t="shared" si="17"/>
        <v>0</v>
      </c>
      <c r="AS26" s="1636">
        <v>0</v>
      </c>
      <c r="AT26" s="1636">
        <v>0</v>
      </c>
      <c r="AU26" s="1636">
        <v>0</v>
      </c>
      <c r="AV26" s="1642">
        <f t="shared" si="14"/>
        <v>0</v>
      </c>
      <c r="AW26" s="1642">
        <f t="shared" si="7"/>
        <v>2300</v>
      </c>
      <c r="AX26" s="1642"/>
      <c r="AY26" s="293" t="s">
        <v>72</v>
      </c>
      <c r="AZ26" s="1652"/>
      <c r="BA26" s="1388" t="s">
        <v>54</v>
      </c>
    </row>
    <row r="27" s="1388" customFormat="1" ht="30" customHeight="1" spans="1:53">
      <c r="A27" s="1557">
        <f t="shared" si="18"/>
        <v>25</v>
      </c>
      <c r="B27" s="1573" t="s">
        <v>770</v>
      </c>
      <c r="C27" s="1563" t="s">
        <v>341</v>
      </c>
      <c r="D27" s="1571">
        <v>44813</v>
      </c>
      <c r="E27" s="1563" t="s">
        <v>53</v>
      </c>
      <c r="F27" s="1563">
        <v>31</v>
      </c>
      <c r="G27" s="1563">
        <v>0</v>
      </c>
      <c r="H27" s="1563">
        <v>0</v>
      </c>
      <c r="I27" s="1563">
        <v>0</v>
      </c>
      <c r="J27" s="1563">
        <v>0</v>
      </c>
      <c r="K27" s="1563">
        <v>0</v>
      </c>
      <c r="L27" s="1563">
        <v>0</v>
      </c>
      <c r="M27" s="1563">
        <v>30</v>
      </c>
      <c r="N27" s="1597">
        <v>2.5</v>
      </c>
      <c r="O27" s="1563">
        <v>0</v>
      </c>
      <c r="P27" s="1563">
        <v>1</v>
      </c>
      <c r="Q27" s="1563">
        <f t="shared" si="0"/>
        <v>1.5</v>
      </c>
      <c r="R27" s="1608" t="s">
        <v>771</v>
      </c>
      <c r="S27" s="1563">
        <v>10</v>
      </c>
      <c r="T27" s="1563">
        <v>7</v>
      </c>
      <c r="U27" s="1609">
        <f t="shared" si="1"/>
        <v>70</v>
      </c>
      <c r="V27" s="1610"/>
      <c r="W27" s="1606">
        <v>200</v>
      </c>
      <c r="X27" s="1613">
        <v>2000</v>
      </c>
      <c r="Y27" s="662">
        <v>1400</v>
      </c>
      <c r="Z27" s="1630">
        <v>0</v>
      </c>
      <c r="AA27" s="1630">
        <v>0</v>
      </c>
      <c r="AB27" s="1630">
        <v>100</v>
      </c>
      <c r="AC27" s="1630">
        <v>100</v>
      </c>
      <c r="AD27" s="1630">
        <v>100</v>
      </c>
      <c r="AE27" s="1630">
        <v>300</v>
      </c>
      <c r="AF27" s="1280"/>
      <c r="AG27" s="1606">
        <v>200</v>
      </c>
      <c r="AH27" s="1280"/>
      <c r="AI27" s="1635">
        <v>0</v>
      </c>
      <c r="AJ27" s="1636">
        <f t="shared" si="11"/>
        <v>30</v>
      </c>
      <c r="AK27" s="1455">
        <v>0</v>
      </c>
      <c r="AL27" s="933">
        <v>70</v>
      </c>
      <c r="AM27" s="1635">
        <v>0</v>
      </c>
      <c r="AN27" s="1635">
        <v>0</v>
      </c>
      <c r="AO27" s="1642">
        <f t="shared" si="16"/>
        <v>2300</v>
      </c>
      <c r="AP27" s="1596">
        <f t="shared" si="12"/>
        <v>0</v>
      </c>
      <c r="AQ27" s="1642">
        <f t="shared" si="13"/>
        <v>0</v>
      </c>
      <c r="AR27" s="1642">
        <f t="shared" si="17"/>
        <v>0</v>
      </c>
      <c r="AS27" s="1636">
        <v>0</v>
      </c>
      <c r="AT27" s="1636">
        <v>0</v>
      </c>
      <c r="AU27" s="1636">
        <v>0</v>
      </c>
      <c r="AV27" s="1642">
        <f t="shared" si="14"/>
        <v>0</v>
      </c>
      <c r="AW27" s="1642">
        <f t="shared" si="7"/>
        <v>2300</v>
      </c>
      <c r="AX27" s="1642"/>
      <c r="AY27" s="293" t="s">
        <v>772</v>
      </c>
      <c r="AZ27" s="1652"/>
      <c r="BA27" s="1388" t="s">
        <v>771</v>
      </c>
    </row>
    <row r="28" s="1388" customFormat="1" ht="84" customHeight="1" spans="1:53">
      <c r="A28" s="1557">
        <f t="shared" si="18"/>
        <v>26</v>
      </c>
      <c r="B28" s="1574" t="s">
        <v>773</v>
      </c>
      <c r="C28" s="1563" t="s">
        <v>341</v>
      </c>
      <c r="D28" s="1571">
        <v>44838</v>
      </c>
      <c r="E28" s="1563" t="s">
        <v>53</v>
      </c>
      <c r="F28" s="1563">
        <v>31</v>
      </c>
      <c r="G28" s="1563">
        <v>0</v>
      </c>
      <c r="H28" s="1563">
        <v>0</v>
      </c>
      <c r="I28" s="1563">
        <v>0</v>
      </c>
      <c r="J28" s="1563">
        <v>0</v>
      </c>
      <c r="K28" s="1563">
        <v>0</v>
      </c>
      <c r="L28" s="1563">
        <v>0</v>
      </c>
      <c r="M28" s="1563">
        <v>30</v>
      </c>
      <c r="N28" s="1597">
        <v>0.5</v>
      </c>
      <c r="O28" s="1563">
        <v>0</v>
      </c>
      <c r="P28" s="1563">
        <v>0</v>
      </c>
      <c r="Q28" s="1563">
        <f t="shared" si="0"/>
        <v>0.5</v>
      </c>
      <c r="R28" s="1608" t="s">
        <v>54</v>
      </c>
      <c r="S28" s="1563">
        <v>10</v>
      </c>
      <c r="T28" s="1563">
        <v>8</v>
      </c>
      <c r="U28" s="1609">
        <f t="shared" si="1"/>
        <v>80</v>
      </c>
      <c r="V28" s="1447" t="s">
        <v>774</v>
      </c>
      <c r="W28" s="1606">
        <v>200</v>
      </c>
      <c r="X28" s="1607">
        <v>2550</v>
      </c>
      <c r="Y28" s="1370">
        <v>1500</v>
      </c>
      <c r="Z28" s="1632">
        <v>300</v>
      </c>
      <c r="AA28" s="1632">
        <v>300</v>
      </c>
      <c r="AB28" s="1632">
        <v>0</v>
      </c>
      <c r="AC28" s="1632">
        <v>50</v>
      </c>
      <c r="AD28" s="1632">
        <v>50</v>
      </c>
      <c r="AE28" s="1632">
        <v>350</v>
      </c>
      <c r="AF28" s="1457"/>
      <c r="AG28" s="1606">
        <v>200</v>
      </c>
      <c r="AH28" s="1457"/>
      <c r="AI28" s="1635">
        <v>0</v>
      </c>
      <c r="AJ28" s="1636">
        <f t="shared" si="11"/>
        <v>30</v>
      </c>
      <c r="AK28" s="1455">
        <v>0</v>
      </c>
      <c r="AL28" s="933">
        <v>80</v>
      </c>
      <c r="AM28" s="1635">
        <v>0</v>
      </c>
      <c r="AN28" s="1635">
        <v>0</v>
      </c>
      <c r="AO28" s="1642">
        <f t="shared" si="16"/>
        <v>2860</v>
      </c>
      <c r="AP28" s="1596">
        <f t="shared" si="12"/>
        <v>0</v>
      </c>
      <c r="AQ28" s="1642">
        <f t="shared" si="13"/>
        <v>0</v>
      </c>
      <c r="AR28" s="1642">
        <f t="shared" si="17"/>
        <v>0</v>
      </c>
      <c r="AS28" s="1636">
        <v>0</v>
      </c>
      <c r="AT28" s="1636">
        <v>0</v>
      </c>
      <c r="AU28" s="1636">
        <v>0</v>
      </c>
      <c r="AV28" s="1642">
        <f t="shared" si="14"/>
        <v>0</v>
      </c>
      <c r="AW28" s="1642">
        <f t="shared" si="7"/>
        <v>2860</v>
      </c>
      <c r="AX28" s="1642"/>
      <c r="AY28" s="293" t="s">
        <v>72</v>
      </c>
      <c r="AZ28" s="1653" t="s">
        <v>774</v>
      </c>
      <c r="BA28" s="1388" t="s">
        <v>54</v>
      </c>
    </row>
    <row r="29" s="1388" customFormat="1" ht="71" customHeight="1" spans="1:53">
      <c r="A29" s="1557">
        <f t="shared" si="18"/>
        <v>27</v>
      </c>
      <c r="B29" s="1574" t="s">
        <v>775</v>
      </c>
      <c r="C29" s="1563" t="s">
        <v>341</v>
      </c>
      <c r="D29" s="1571">
        <v>44847</v>
      </c>
      <c r="E29" s="1563" t="s">
        <v>53</v>
      </c>
      <c r="F29" s="1563">
        <v>31</v>
      </c>
      <c r="G29" s="1563">
        <v>0</v>
      </c>
      <c r="H29" s="1563">
        <v>0</v>
      </c>
      <c r="I29" s="1563">
        <v>0</v>
      </c>
      <c r="J29" s="1563">
        <v>0</v>
      </c>
      <c r="K29" s="1563">
        <v>0</v>
      </c>
      <c r="L29" s="1563">
        <v>0</v>
      </c>
      <c r="M29" s="1563">
        <v>30</v>
      </c>
      <c r="N29" s="1597">
        <v>0.5</v>
      </c>
      <c r="O29" s="1563">
        <v>0</v>
      </c>
      <c r="P29" s="1563">
        <v>0</v>
      </c>
      <c r="Q29" s="1563">
        <f t="shared" si="0"/>
        <v>0.5</v>
      </c>
      <c r="R29" s="1608" t="s">
        <v>54</v>
      </c>
      <c r="S29" s="1563">
        <v>10</v>
      </c>
      <c r="T29" s="1563">
        <v>7</v>
      </c>
      <c r="U29" s="1609">
        <f t="shared" si="1"/>
        <v>70</v>
      </c>
      <c r="V29" s="1447" t="s">
        <v>776</v>
      </c>
      <c r="W29" s="1606">
        <v>200</v>
      </c>
      <c r="X29" s="1607">
        <v>2000</v>
      </c>
      <c r="Y29" s="662">
        <v>1400</v>
      </c>
      <c r="Z29" s="1630">
        <v>0</v>
      </c>
      <c r="AA29" s="1630">
        <v>0</v>
      </c>
      <c r="AB29" s="1630">
        <v>100</v>
      </c>
      <c r="AC29" s="1630">
        <v>100</v>
      </c>
      <c r="AD29" s="1630">
        <v>100</v>
      </c>
      <c r="AE29" s="1630">
        <v>300</v>
      </c>
      <c r="AF29" s="1457"/>
      <c r="AG29" s="1606">
        <v>200</v>
      </c>
      <c r="AH29" s="1457"/>
      <c r="AI29" s="1635">
        <v>0</v>
      </c>
      <c r="AJ29" s="1636">
        <f t="shared" si="11"/>
        <v>30</v>
      </c>
      <c r="AK29" s="1455">
        <v>0</v>
      </c>
      <c r="AL29" s="933">
        <v>70</v>
      </c>
      <c r="AM29" s="1635">
        <v>0</v>
      </c>
      <c r="AN29" s="1635">
        <v>0</v>
      </c>
      <c r="AO29" s="1642">
        <f t="shared" si="16"/>
        <v>2300</v>
      </c>
      <c r="AP29" s="1596">
        <f t="shared" si="12"/>
        <v>0</v>
      </c>
      <c r="AQ29" s="1642">
        <f t="shared" si="13"/>
        <v>0</v>
      </c>
      <c r="AR29" s="1642">
        <f t="shared" si="17"/>
        <v>0</v>
      </c>
      <c r="AS29" s="1636">
        <v>0</v>
      </c>
      <c r="AT29" s="1636">
        <v>0</v>
      </c>
      <c r="AU29" s="1636">
        <v>0</v>
      </c>
      <c r="AV29" s="1642">
        <f t="shared" si="14"/>
        <v>0</v>
      </c>
      <c r="AW29" s="1642">
        <f t="shared" si="7"/>
        <v>2300</v>
      </c>
      <c r="AX29" s="1642"/>
      <c r="AY29" s="293" t="s">
        <v>72</v>
      </c>
      <c r="AZ29" s="1653" t="s">
        <v>776</v>
      </c>
      <c r="BA29" s="1388" t="s">
        <v>54</v>
      </c>
    </row>
    <row r="30" s="1388" customFormat="1" ht="100" customHeight="1" spans="1:53">
      <c r="A30" s="1557">
        <f t="shared" si="18"/>
        <v>28</v>
      </c>
      <c r="B30" s="1575" t="s">
        <v>777</v>
      </c>
      <c r="C30" s="1576" t="s">
        <v>341</v>
      </c>
      <c r="D30" s="1577">
        <v>44986</v>
      </c>
      <c r="E30" s="1563" t="s">
        <v>53</v>
      </c>
      <c r="F30" s="1563">
        <v>31</v>
      </c>
      <c r="G30" s="1563">
        <v>0</v>
      </c>
      <c r="H30" s="1563">
        <v>0</v>
      </c>
      <c r="I30" s="1563">
        <v>0</v>
      </c>
      <c r="J30" s="1563">
        <v>0</v>
      </c>
      <c r="K30" s="1563">
        <v>0</v>
      </c>
      <c r="L30" s="1563">
        <v>0</v>
      </c>
      <c r="M30" s="1563">
        <v>30</v>
      </c>
      <c r="N30" s="1597">
        <v>0.5</v>
      </c>
      <c r="O30" s="1563">
        <v>0</v>
      </c>
      <c r="P30" s="1563">
        <v>0</v>
      </c>
      <c r="Q30" s="1563">
        <f t="shared" si="0"/>
        <v>0.5</v>
      </c>
      <c r="R30" s="1608" t="s">
        <v>54</v>
      </c>
      <c r="S30" s="1563">
        <v>10</v>
      </c>
      <c r="T30" s="1563">
        <v>7</v>
      </c>
      <c r="U30" s="1609">
        <f t="shared" si="1"/>
        <v>70</v>
      </c>
      <c r="V30" s="1447" t="s">
        <v>778</v>
      </c>
      <c r="W30" s="1606">
        <v>200</v>
      </c>
      <c r="X30" s="1607">
        <v>2300</v>
      </c>
      <c r="Y30" s="1542">
        <v>1500</v>
      </c>
      <c r="Z30" s="1542">
        <v>0</v>
      </c>
      <c r="AA30" s="1542">
        <v>0</v>
      </c>
      <c r="AB30" s="1542">
        <v>100</v>
      </c>
      <c r="AC30" s="1542">
        <v>100</v>
      </c>
      <c r="AD30" s="1542">
        <v>100</v>
      </c>
      <c r="AE30" s="1542">
        <v>500</v>
      </c>
      <c r="AF30" s="1280"/>
      <c r="AG30" s="1606">
        <v>200</v>
      </c>
      <c r="AH30" s="1280"/>
      <c r="AI30" s="1635">
        <v>0</v>
      </c>
      <c r="AJ30" s="1636">
        <f t="shared" si="11"/>
        <v>30</v>
      </c>
      <c r="AK30" s="1455">
        <v>0</v>
      </c>
      <c r="AL30" s="933">
        <v>70</v>
      </c>
      <c r="AM30" s="1635">
        <v>0</v>
      </c>
      <c r="AN30" s="1635">
        <v>0</v>
      </c>
      <c r="AO30" s="1642">
        <f t="shared" si="16"/>
        <v>2600</v>
      </c>
      <c r="AP30" s="1596">
        <f t="shared" si="12"/>
        <v>0</v>
      </c>
      <c r="AQ30" s="1642">
        <f t="shared" si="13"/>
        <v>0</v>
      </c>
      <c r="AR30" s="1642">
        <f t="shared" si="17"/>
        <v>0</v>
      </c>
      <c r="AS30" s="1636">
        <v>0</v>
      </c>
      <c r="AT30" s="1636">
        <v>0</v>
      </c>
      <c r="AU30" s="1636">
        <v>0</v>
      </c>
      <c r="AV30" s="1642">
        <f t="shared" si="14"/>
        <v>0</v>
      </c>
      <c r="AW30" s="1642">
        <f t="shared" si="7"/>
        <v>2600</v>
      </c>
      <c r="AX30" s="1642"/>
      <c r="AY30" s="293" t="s">
        <v>72</v>
      </c>
      <c r="AZ30" s="1653" t="s">
        <v>779</v>
      </c>
      <c r="BA30" s="1388" t="s">
        <v>54</v>
      </c>
    </row>
    <row r="31" s="1388" customFormat="1" ht="113" customHeight="1" spans="1:53">
      <c r="A31" s="1557">
        <f t="shared" si="18"/>
        <v>29</v>
      </c>
      <c r="B31" s="1578" t="s">
        <v>780</v>
      </c>
      <c r="C31" s="1576" t="s">
        <v>341</v>
      </c>
      <c r="D31" s="1577">
        <v>44991</v>
      </c>
      <c r="E31" s="1563" t="s">
        <v>53</v>
      </c>
      <c r="F31" s="1563">
        <v>31</v>
      </c>
      <c r="G31" s="1563">
        <v>0</v>
      </c>
      <c r="H31" s="1563">
        <v>0</v>
      </c>
      <c r="I31" s="1563">
        <v>6.5</v>
      </c>
      <c r="J31" s="1563">
        <v>0</v>
      </c>
      <c r="K31" s="1563">
        <v>0</v>
      </c>
      <c r="L31" s="1563">
        <v>0</v>
      </c>
      <c r="M31" s="1563">
        <v>0</v>
      </c>
      <c r="N31" s="1597">
        <v>0</v>
      </c>
      <c r="O31" s="1563">
        <v>0</v>
      </c>
      <c r="P31" s="1563">
        <v>0</v>
      </c>
      <c r="Q31" s="1563">
        <f t="shared" si="0"/>
        <v>0</v>
      </c>
      <c r="R31" s="1608" t="s">
        <v>781</v>
      </c>
      <c r="S31" s="1563">
        <v>10</v>
      </c>
      <c r="T31" s="1563">
        <v>10</v>
      </c>
      <c r="U31" s="1609">
        <f t="shared" si="1"/>
        <v>100</v>
      </c>
      <c r="V31" s="1447" t="s">
        <v>782</v>
      </c>
      <c r="W31" s="1606">
        <v>200</v>
      </c>
      <c r="X31" s="1614">
        <v>2600</v>
      </c>
      <c r="Y31" s="1370">
        <v>1500</v>
      </c>
      <c r="Z31" s="1632">
        <v>300</v>
      </c>
      <c r="AA31" s="1632">
        <v>300</v>
      </c>
      <c r="AB31" s="1632">
        <v>0</v>
      </c>
      <c r="AC31" s="1632">
        <v>50</v>
      </c>
      <c r="AD31" s="1632">
        <v>50</v>
      </c>
      <c r="AE31" s="1632">
        <v>400</v>
      </c>
      <c r="AF31" s="1280"/>
      <c r="AG31" s="1606">
        <v>200</v>
      </c>
      <c r="AH31" s="1280"/>
      <c r="AI31" s="1635">
        <v>0</v>
      </c>
      <c r="AJ31" s="1636">
        <f t="shared" si="11"/>
        <v>0</v>
      </c>
      <c r="AK31" s="1455">
        <v>0</v>
      </c>
      <c r="AL31" s="933">
        <v>100</v>
      </c>
      <c r="AM31" s="1635">
        <v>0</v>
      </c>
      <c r="AN31" s="1635">
        <v>0</v>
      </c>
      <c r="AO31" s="1642">
        <f t="shared" si="16"/>
        <v>2900</v>
      </c>
      <c r="AP31" s="1596">
        <f t="shared" si="12"/>
        <v>6.5</v>
      </c>
      <c r="AQ31" s="1642">
        <f t="shared" si="13"/>
        <v>545.161290322581</v>
      </c>
      <c r="AR31" s="1642">
        <f t="shared" si="17"/>
        <v>0</v>
      </c>
      <c r="AS31" s="1636">
        <v>0</v>
      </c>
      <c r="AT31" s="1636">
        <v>0</v>
      </c>
      <c r="AU31" s="1636">
        <v>0</v>
      </c>
      <c r="AV31" s="1642">
        <f t="shared" si="14"/>
        <v>545.161290322581</v>
      </c>
      <c r="AW31" s="1642">
        <f t="shared" si="7"/>
        <v>2354.83870967742</v>
      </c>
      <c r="AX31" s="1642"/>
      <c r="AY31" s="293" t="s">
        <v>783</v>
      </c>
      <c r="AZ31" s="1653" t="s">
        <v>782</v>
      </c>
      <c r="BA31" s="1388" t="s">
        <v>781</v>
      </c>
    </row>
    <row r="32" s="1388" customFormat="1" ht="132" customHeight="1" spans="1:53">
      <c r="A32" s="1557">
        <f t="shared" si="18"/>
        <v>30</v>
      </c>
      <c r="B32" s="1575" t="s">
        <v>784</v>
      </c>
      <c r="C32" s="1576" t="s">
        <v>341</v>
      </c>
      <c r="D32" s="1577">
        <v>44989</v>
      </c>
      <c r="E32" s="1563" t="s">
        <v>53</v>
      </c>
      <c r="F32" s="1563">
        <v>31</v>
      </c>
      <c r="G32" s="1563">
        <v>0</v>
      </c>
      <c r="H32" s="1563">
        <v>0</v>
      </c>
      <c r="I32" s="1563">
        <v>0</v>
      </c>
      <c r="J32" s="1563">
        <v>0</v>
      </c>
      <c r="K32" s="1563">
        <v>0</v>
      </c>
      <c r="L32" s="1563">
        <v>0</v>
      </c>
      <c r="M32" s="1563">
        <v>30</v>
      </c>
      <c r="N32" s="1597">
        <v>1.5</v>
      </c>
      <c r="O32" s="1563">
        <v>0</v>
      </c>
      <c r="P32" s="1563">
        <v>0</v>
      </c>
      <c r="Q32" s="1563">
        <f t="shared" si="0"/>
        <v>1.5</v>
      </c>
      <c r="R32" s="1608" t="s">
        <v>54</v>
      </c>
      <c r="S32" s="1563">
        <v>10</v>
      </c>
      <c r="T32" s="1563">
        <v>12</v>
      </c>
      <c r="U32" s="1609">
        <f t="shared" si="1"/>
        <v>120</v>
      </c>
      <c r="V32" s="1447" t="s">
        <v>785</v>
      </c>
      <c r="W32" s="1606">
        <v>200</v>
      </c>
      <c r="X32" s="1607">
        <v>2800</v>
      </c>
      <c r="Y32" s="1368">
        <v>1300</v>
      </c>
      <c r="Z32" s="1368">
        <v>400</v>
      </c>
      <c r="AA32" s="1368">
        <v>300</v>
      </c>
      <c r="AB32" s="1368">
        <v>200</v>
      </c>
      <c r="AC32" s="1368">
        <v>200</v>
      </c>
      <c r="AD32" s="1368">
        <v>200</v>
      </c>
      <c r="AE32" s="1368">
        <v>200</v>
      </c>
      <c r="AF32" s="1280"/>
      <c r="AG32" s="1606">
        <v>200</v>
      </c>
      <c r="AH32" s="1280"/>
      <c r="AI32" s="1635">
        <v>0</v>
      </c>
      <c r="AJ32" s="1636">
        <f t="shared" si="11"/>
        <v>30</v>
      </c>
      <c r="AK32" s="1455">
        <v>0</v>
      </c>
      <c r="AL32" s="933">
        <v>120</v>
      </c>
      <c r="AM32" s="1635">
        <v>0</v>
      </c>
      <c r="AN32" s="1635">
        <v>0</v>
      </c>
      <c r="AO32" s="1642">
        <f t="shared" si="16"/>
        <v>3150</v>
      </c>
      <c r="AP32" s="1596">
        <f t="shared" si="12"/>
        <v>0</v>
      </c>
      <c r="AQ32" s="1642">
        <f t="shared" si="13"/>
        <v>0</v>
      </c>
      <c r="AR32" s="1642">
        <f t="shared" si="17"/>
        <v>0</v>
      </c>
      <c r="AS32" s="1636">
        <v>0</v>
      </c>
      <c r="AT32" s="1636">
        <v>0</v>
      </c>
      <c r="AU32" s="1636">
        <v>0</v>
      </c>
      <c r="AV32" s="1642">
        <f t="shared" si="14"/>
        <v>0</v>
      </c>
      <c r="AW32" s="1642">
        <f t="shared" si="7"/>
        <v>3150</v>
      </c>
      <c r="AX32" s="1642"/>
      <c r="AY32" s="293" t="s">
        <v>72</v>
      </c>
      <c r="AZ32" s="1653" t="s">
        <v>786</v>
      </c>
      <c r="BA32" s="1388" t="s">
        <v>54</v>
      </c>
    </row>
    <row r="33" s="1388" customFormat="1" ht="113" customHeight="1" spans="1:53">
      <c r="A33" s="1557">
        <f t="shared" si="18"/>
        <v>31</v>
      </c>
      <c r="B33" s="1578" t="s">
        <v>787</v>
      </c>
      <c r="C33" s="1576" t="s">
        <v>341</v>
      </c>
      <c r="D33" s="1577">
        <v>44986</v>
      </c>
      <c r="E33" s="1563" t="s">
        <v>53</v>
      </c>
      <c r="F33" s="1563">
        <v>31</v>
      </c>
      <c r="G33" s="1563">
        <v>0</v>
      </c>
      <c r="H33" s="1563">
        <v>0</v>
      </c>
      <c r="I33" s="1563">
        <v>2.5</v>
      </c>
      <c r="J33" s="1563">
        <v>0</v>
      </c>
      <c r="K33" s="1563">
        <v>0</v>
      </c>
      <c r="L33" s="1563">
        <v>0</v>
      </c>
      <c r="M33" s="1563">
        <v>0</v>
      </c>
      <c r="N33" s="1597">
        <v>0.5</v>
      </c>
      <c r="O33" s="1563">
        <v>0</v>
      </c>
      <c r="P33" s="1563">
        <v>0.5</v>
      </c>
      <c r="Q33" s="1563">
        <f t="shared" si="0"/>
        <v>0</v>
      </c>
      <c r="R33" s="1608" t="s">
        <v>788</v>
      </c>
      <c r="S33" s="1563">
        <v>10</v>
      </c>
      <c r="T33" s="1563">
        <v>6</v>
      </c>
      <c r="U33" s="1609">
        <f t="shared" si="1"/>
        <v>60</v>
      </c>
      <c r="V33" s="1447" t="s">
        <v>789</v>
      </c>
      <c r="W33" s="1606">
        <v>200</v>
      </c>
      <c r="X33" s="1607">
        <v>2350</v>
      </c>
      <c r="Y33" s="662">
        <v>1500</v>
      </c>
      <c r="Z33" s="1630">
        <v>100</v>
      </c>
      <c r="AA33" s="1630">
        <v>200</v>
      </c>
      <c r="AB33" s="1630">
        <v>100</v>
      </c>
      <c r="AC33" s="1630">
        <v>200</v>
      </c>
      <c r="AD33" s="1630">
        <v>100</v>
      </c>
      <c r="AE33" s="1630">
        <v>150</v>
      </c>
      <c r="AF33" s="1280"/>
      <c r="AG33" s="1606">
        <v>200</v>
      </c>
      <c r="AH33" s="1280"/>
      <c r="AI33" s="1635">
        <v>0</v>
      </c>
      <c r="AJ33" s="1636">
        <f t="shared" si="11"/>
        <v>0</v>
      </c>
      <c r="AK33" s="1455">
        <v>0</v>
      </c>
      <c r="AL33" s="933">
        <v>60</v>
      </c>
      <c r="AM33" s="1635">
        <v>0</v>
      </c>
      <c r="AN33" s="1635">
        <v>0</v>
      </c>
      <c r="AO33" s="1642">
        <f t="shared" si="16"/>
        <v>2610</v>
      </c>
      <c r="AP33" s="1596">
        <f t="shared" si="12"/>
        <v>2.5</v>
      </c>
      <c r="AQ33" s="1642">
        <f t="shared" si="13"/>
        <v>189.516129032258</v>
      </c>
      <c r="AR33" s="1642">
        <f t="shared" si="17"/>
        <v>0</v>
      </c>
      <c r="AS33" s="1636">
        <v>0</v>
      </c>
      <c r="AT33" s="1636">
        <v>0</v>
      </c>
      <c r="AU33" s="1636">
        <v>0</v>
      </c>
      <c r="AV33" s="1642">
        <f t="shared" si="14"/>
        <v>189.516129032258</v>
      </c>
      <c r="AW33" s="1642">
        <f t="shared" si="7"/>
        <v>2420.48387096774</v>
      </c>
      <c r="AX33" s="1642"/>
      <c r="AY33" s="293" t="s">
        <v>790</v>
      </c>
      <c r="AZ33" s="1653" t="s">
        <v>789</v>
      </c>
      <c r="BA33" s="1388" t="s">
        <v>788</v>
      </c>
    </row>
    <row r="34" s="1388" customFormat="1" ht="55" customHeight="1" spans="1:53">
      <c r="A34" s="1557">
        <f t="shared" si="18"/>
        <v>32</v>
      </c>
      <c r="B34" s="1579" t="s">
        <v>791</v>
      </c>
      <c r="C34" s="1576" t="s">
        <v>341</v>
      </c>
      <c r="D34" s="1577">
        <v>45034</v>
      </c>
      <c r="E34" s="1580" t="s">
        <v>792</v>
      </c>
      <c r="F34" s="1563">
        <v>0</v>
      </c>
      <c r="G34" s="1563">
        <v>0</v>
      </c>
      <c r="H34" s="1563">
        <v>0</v>
      </c>
      <c r="I34" s="1563">
        <v>0</v>
      </c>
      <c r="J34" s="1563">
        <v>0</v>
      </c>
      <c r="K34" s="1563">
        <v>0</v>
      </c>
      <c r="L34" s="1563">
        <v>0</v>
      </c>
      <c r="M34" s="1563">
        <v>0</v>
      </c>
      <c r="N34" s="1597">
        <v>0</v>
      </c>
      <c r="O34" s="1563">
        <v>0</v>
      </c>
      <c r="P34" s="1563">
        <v>0</v>
      </c>
      <c r="Q34" s="1563">
        <v>0</v>
      </c>
      <c r="R34" s="1615" t="s">
        <v>793</v>
      </c>
      <c r="S34" s="1563">
        <v>10</v>
      </c>
      <c r="T34" s="1563">
        <v>0</v>
      </c>
      <c r="U34" s="1609">
        <f t="shared" si="1"/>
        <v>0</v>
      </c>
      <c r="V34" s="1447" t="s">
        <v>794</v>
      </c>
      <c r="W34" s="1575">
        <v>0</v>
      </c>
      <c r="X34" s="1607">
        <v>2300</v>
      </c>
      <c r="Y34" s="1542">
        <v>0</v>
      </c>
      <c r="Z34" s="1542">
        <v>0</v>
      </c>
      <c r="AA34" s="1542">
        <v>0</v>
      </c>
      <c r="AB34" s="1542">
        <v>0</v>
      </c>
      <c r="AC34" s="1542">
        <v>0</v>
      </c>
      <c r="AD34" s="1542">
        <v>0</v>
      </c>
      <c r="AE34" s="1542">
        <v>0</v>
      </c>
      <c r="AF34" s="1635"/>
      <c r="AG34" s="1606">
        <v>0</v>
      </c>
      <c r="AH34" s="1635"/>
      <c r="AI34" s="1635">
        <v>0</v>
      </c>
      <c r="AJ34" s="1636">
        <f t="shared" si="11"/>
        <v>0</v>
      </c>
      <c r="AK34" s="1455">
        <v>0</v>
      </c>
      <c r="AL34" s="933">
        <v>0</v>
      </c>
      <c r="AM34" s="1635">
        <v>0</v>
      </c>
      <c r="AN34" s="1635">
        <v>0</v>
      </c>
      <c r="AO34" s="1642">
        <f t="shared" si="16"/>
        <v>0</v>
      </c>
      <c r="AP34" s="1596">
        <f t="shared" si="12"/>
        <v>0</v>
      </c>
      <c r="AQ34" s="1642">
        <v>0</v>
      </c>
      <c r="AR34" s="1642">
        <f t="shared" si="17"/>
        <v>0</v>
      </c>
      <c r="AS34" s="1636">
        <v>0</v>
      </c>
      <c r="AT34" s="1636">
        <v>0</v>
      </c>
      <c r="AU34" s="1636">
        <v>0</v>
      </c>
      <c r="AV34" s="1642">
        <f t="shared" si="14"/>
        <v>0</v>
      </c>
      <c r="AW34" s="1642">
        <f t="shared" si="7"/>
        <v>0</v>
      </c>
      <c r="AX34" s="1642"/>
      <c r="AY34" s="293" t="s">
        <v>793</v>
      </c>
      <c r="AZ34" s="1652"/>
      <c r="BA34" s="1388" t="s">
        <v>793</v>
      </c>
    </row>
    <row r="35" s="1388" customFormat="1" ht="53" customHeight="1" spans="1:53">
      <c r="A35" s="1557">
        <f t="shared" si="18"/>
        <v>33</v>
      </c>
      <c r="B35" s="1581" t="s">
        <v>795</v>
      </c>
      <c r="C35" s="1576" t="s">
        <v>341</v>
      </c>
      <c r="D35" s="1577">
        <v>45070</v>
      </c>
      <c r="E35" s="1563" t="s">
        <v>53</v>
      </c>
      <c r="F35" s="1563">
        <v>31</v>
      </c>
      <c r="G35" s="1563">
        <v>0</v>
      </c>
      <c r="H35" s="1563">
        <v>0</v>
      </c>
      <c r="I35" s="1563">
        <v>0</v>
      </c>
      <c r="J35" s="1563">
        <v>0</v>
      </c>
      <c r="K35" s="1563">
        <v>0</v>
      </c>
      <c r="L35" s="1563">
        <v>0</v>
      </c>
      <c r="M35" s="1563">
        <v>30</v>
      </c>
      <c r="N35" s="1597">
        <v>1.5</v>
      </c>
      <c r="O35" s="1563">
        <v>0</v>
      </c>
      <c r="P35" s="1563">
        <v>0.5</v>
      </c>
      <c r="Q35" s="1563">
        <f t="shared" ref="Q35:Q48" si="19">SUM(N35+O35-P35)</f>
        <v>1</v>
      </c>
      <c r="R35" s="1608" t="s">
        <v>796</v>
      </c>
      <c r="S35" s="1563">
        <v>10</v>
      </c>
      <c r="T35" s="1563">
        <v>7</v>
      </c>
      <c r="U35" s="1609">
        <f t="shared" si="1"/>
        <v>70</v>
      </c>
      <c r="V35" s="1447" t="s">
        <v>54</v>
      </c>
      <c r="W35" s="1606">
        <v>200</v>
      </c>
      <c r="X35" s="1613">
        <v>2000</v>
      </c>
      <c r="Y35" s="662">
        <v>1400</v>
      </c>
      <c r="Z35" s="1630">
        <v>0</v>
      </c>
      <c r="AA35" s="1630">
        <v>0</v>
      </c>
      <c r="AB35" s="1630">
        <v>100</v>
      </c>
      <c r="AC35" s="1630">
        <v>100</v>
      </c>
      <c r="AD35" s="1630">
        <v>100</v>
      </c>
      <c r="AE35" s="1630">
        <v>300</v>
      </c>
      <c r="AF35" s="1635"/>
      <c r="AG35" s="1606">
        <v>200</v>
      </c>
      <c r="AH35" s="1635"/>
      <c r="AI35" s="1635">
        <v>0</v>
      </c>
      <c r="AJ35" s="1636">
        <f t="shared" si="11"/>
        <v>30</v>
      </c>
      <c r="AK35" s="1455">
        <v>0</v>
      </c>
      <c r="AL35" s="933">
        <v>70</v>
      </c>
      <c r="AM35" s="1635">
        <v>0</v>
      </c>
      <c r="AN35" s="1635">
        <v>0</v>
      </c>
      <c r="AO35" s="1642">
        <f t="shared" si="16"/>
        <v>2300</v>
      </c>
      <c r="AP35" s="1596">
        <f t="shared" si="12"/>
        <v>0</v>
      </c>
      <c r="AQ35" s="1642">
        <f t="shared" si="13"/>
        <v>0</v>
      </c>
      <c r="AR35" s="1642">
        <f t="shared" si="17"/>
        <v>0</v>
      </c>
      <c r="AS35" s="1636">
        <v>0</v>
      </c>
      <c r="AT35" s="1636">
        <v>0</v>
      </c>
      <c r="AU35" s="1636">
        <v>0</v>
      </c>
      <c r="AV35" s="1642">
        <f t="shared" si="14"/>
        <v>0</v>
      </c>
      <c r="AW35" s="1642">
        <f t="shared" si="7"/>
        <v>2300</v>
      </c>
      <c r="AX35" s="1626"/>
      <c r="AY35" s="290" t="s">
        <v>797</v>
      </c>
      <c r="AZ35" s="1652"/>
      <c r="BA35" s="1388" t="s">
        <v>796</v>
      </c>
    </row>
    <row r="36" s="1388" customFormat="1" ht="35" customHeight="1" spans="1:53">
      <c r="A36" s="1557">
        <f t="shared" si="18"/>
        <v>34</v>
      </c>
      <c r="B36" s="1581" t="s">
        <v>798</v>
      </c>
      <c r="C36" s="1576" t="s">
        <v>341</v>
      </c>
      <c r="D36" s="1577">
        <v>45084</v>
      </c>
      <c r="E36" s="1563" t="s">
        <v>53</v>
      </c>
      <c r="F36" s="1563">
        <v>31</v>
      </c>
      <c r="G36" s="1563">
        <v>0</v>
      </c>
      <c r="H36" s="1563">
        <v>0</v>
      </c>
      <c r="I36" s="1563">
        <v>0</v>
      </c>
      <c r="J36" s="1563">
        <v>0</v>
      </c>
      <c r="K36" s="1563">
        <v>0</v>
      </c>
      <c r="L36" s="1563">
        <v>0</v>
      </c>
      <c r="M36" s="1563">
        <v>30</v>
      </c>
      <c r="N36" s="1597">
        <v>0</v>
      </c>
      <c r="O36" s="1563">
        <v>0</v>
      </c>
      <c r="P36" s="1563">
        <v>0</v>
      </c>
      <c r="Q36" s="1563">
        <f t="shared" si="19"/>
        <v>0</v>
      </c>
      <c r="R36" s="1608" t="s">
        <v>54</v>
      </c>
      <c r="S36" s="1563">
        <v>10</v>
      </c>
      <c r="T36" s="1563">
        <v>7</v>
      </c>
      <c r="U36" s="1609">
        <f t="shared" si="1"/>
        <v>70</v>
      </c>
      <c r="V36" s="1447" t="s">
        <v>799</v>
      </c>
      <c r="W36" s="1606">
        <v>200</v>
      </c>
      <c r="X36" s="1613">
        <v>2200</v>
      </c>
      <c r="Y36" s="662">
        <v>1400</v>
      </c>
      <c r="Z36" s="1630">
        <v>100</v>
      </c>
      <c r="AA36" s="1630">
        <v>100</v>
      </c>
      <c r="AB36" s="1630">
        <v>100</v>
      </c>
      <c r="AC36" s="1630">
        <v>100</v>
      </c>
      <c r="AD36" s="1630">
        <v>100</v>
      </c>
      <c r="AE36" s="1630">
        <v>300</v>
      </c>
      <c r="AF36" s="1635"/>
      <c r="AG36" s="1606">
        <v>200</v>
      </c>
      <c r="AH36" s="1635"/>
      <c r="AI36" s="1635">
        <v>0</v>
      </c>
      <c r="AJ36" s="1636">
        <f t="shared" si="11"/>
        <v>30</v>
      </c>
      <c r="AK36" s="1455">
        <v>0</v>
      </c>
      <c r="AL36" s="933">
        <v>70</v>
      </c>
      <c r="AM36" s="1635">
        <v>0</v>
      </c>
      <c r="AN36" s="1635">
        <v>0</v>
      </c>
      <c r="AO36" s="1642">
        <f t="shared" si="16"/>
        <v>2500</v>
      </c>
      <c r="AP36" s="1596">
        <f t="shared" si="12"/>
        <v>0</v>
      </c>
      <c r="AQ36" s="1642">
        <f t="shared" si="13"/>
        <v>0</v>
      </c>
      <c r="AR36" s="1642">
        <f t="shared" si="17"/>
        <v>0</v>
      </c>
      <c r="AS36" s="1636">
        <v>0</v>
      </c>
      <c r="AT36" s="1636">
        <v>0</v>
      </c>
      <c r="AU36" s="1636">
        <v>0</v>
      </c>
      <c r="AV36" s="1642">
        <f t="shared" si="14"/>
        <v>0</v>
      </c>
      <c r="AW36" s="1642">
        <f t="shared" si="7"/>
        <v>2500</v>
      </c>
      <c r="AX36" s="1626"/>
      <c r="AY36" s="293" t="s">
        <v>72</v>
      </c>
      <c r="AZ36" s="1653" t="s">
        <v>799</v>
      </c>
      <c r="BA36" s="1388" t="s">
        <v>54</v>
      </c>
    </row>
    <row r="37" s="1388" customFormat="1" ht="84" customHeight="1" spans="1:53">
      <c r="A37" s="1557">
        <f t="shared" ref="A37:A49" si="20">ROW()-2</f>
        <v>35</v>
      </c>
      <c r="B37" s="1581" t="s">
        <v>800</v>
      </c>
      <c r="C37" s="1576" t="s">
        <v>341</v>
      </c>
      <c r="D37" s="1577">
        <v>45156</v>
      </c>
      <c r="E37" s="1563" t="s">
        <v>53</v>
      </c>
      <c r="F37" s="1563">
        <v>31</v>
      </c>
      <c r="G37" s="1563">
        <v>0</v>
      </c>
      <c r="H37" s="1563">
        <v>0</v>
      </c>
      <c r="I37" s="1563">
        <v>0</v>
      </c>
      <c r="J37" s="1563">
        <v>0</v>
      </c>
      <c r="K37" s="1563">
        <v>0</v>
      </c>
      <c r="L37" s="1563">
        <v>0</v>
      </c>
      <c r="M37" s="1563">
        <v>30</v>
      </c>
      <c r="N37" s="1597">
        <v>2.5</v>
      </c>
      <c r="O37" s="1563">
        <v>0</v>
      </c>
      <c r="P37" s="1563">
        <v>0</v>
      </c>
      <c r="Q37" s="1563">
        <f t="shared" si="19"/>
        <v>2.5</v>
      </c>
      <c r="R37" s="1608" t="s">
        <v>54</v>
      </c>
      <c r="S37" s="1563">
        <v>10</v>
      </c>
      <c r="T37" s="1563">
        <v>7</v>
      </c>
      <c r="U37" s="1609">
        <f t="shared" si="1"/>
        <v>70</v>
      </c>
      <c r="V37" s="1447" t="s">
        <v>54</v>
      </c>
      <c r="W37" s="1606">
        <v>200</v>
      </c>
      <c r="X37" s="1613">
        <v>2000</v>
      </c>
      <c r="Y37" s="662">
        <v>1400</v>
      </c>
      <c r="Z37" s="1630">
        <v>0</v>
      </c>
      <c r="AA37" s="1630">
        <v>0</v>
      </c>
      <c r="AB37" s="1630">
        <v>100</v>
      </c>
      <c r="AC37" s="1630">
        <v>100</v>
      </c>
      <c r="AD37" s="1630">
        <v>100</v>
      </c>
      <c r="AE37" s="1630">
        <v>300</v>
      </c>
      <c r="AF37" s="1635"/>
      <c r="AG37" s="1606">
        <v>200</v>
      </c>
      <c r="AH37" s="1635"/>
      <c r="AI37" s="1635">
        <v>0</v>
      </c>
      <c r="AJ37" s="1636">
        <f t="shared" si="11"/>
        <v>30</v>
      </c>
      <c r="AK37" s="1455">
        <v>0</v>
      </c>
      <c r="AL37" s="933">
        <v>70</v>
      </c>
      <c r="AM37" s="1635">
        <v>0</v>
      </c>
      <c r="AN37" s="1635">
        <v>0</v>
      </c>
      <c r="AO37" s="1642">
        <f t="shared" ref="AO37:AO49" si="21">SUM(Y37:AN37)</f>
        <v>2300</v>
      </c>
      <c r="AP37" s="1596">
        <f t="shared" si="12"/>
        <v>0</v>
      </c>
      <c r="AQ37" s="1642">
        <f t="shared" si="13"/>
        <v>0</v>
      </c>
      <c r="AR37" s="1642">
        <f t="shared" si="17"/>
        <v>0</v>
      </c>
      <c r="AS37" s="1636">
        <v>0</v>
      </c>
      <c r="AT37" s="1636">
        <v>0</v>
      </c>
      <c r="AU37" s="1636">
        <v>0</v>
      </c>
      <c r="AV37" s="1642">
        <f t="shared" ref="AV37:AV49" si="22">SUM(AQ37:AU37)</f>
        <v>0</v>
      </c>
      <c r="AW37" s="1642">
        <f t="shared" si="7"/>
        <v>2300</v>
      </c>
      <c r="AX37" s="1626"/>
      <c r="AY37" s="293" t="s">
        <v>72</v>
      </c>
      <c r="AZ37" s="1653"/>
      <c r="BA37" s="1388" t="s">
        <v>54</v>
      </c>
    </row>
    <row r="38" s="1388" customFormat="1" ht="33" customHeight="1" spans="1:53">
      <c r="A38" s="1557">
        <f t="shared" si="20"/>
        <v>36</v>
      </c>
      <c r="B38" s="1581" t="s">
        <v>801</v>
      </c>
      <c r="C38" s="1582" t="s">
        <v>341</v>
      </c>
      <c r="D38" s="1583">
        <v>45258</v>
      </c>
      <c r="E38" s="1584" t="s">
        <v>53</v>
      </c>
      <c r="F38" s="1563">
        <v>31</v>
      </c>
      <c r="G38" s="1563">
        <v>0</v>
      </c>
      <c r="H38" s="1563">
        <v>0</v>
      </c>
      <c r="I38" s="1563">
        <v>0</v>
      </c>
      <c r="J38" s="1563">
        <v>0</v>
      </c>
      <c r="K38" s="1563">
        <v>0</v>
      </c>
      <c r="L38" s="1563">
        <v>0</v>
      </c>
      <c r="M38" s="1563">
        <v>30</v>
      </c>
      <c r="N38" s="1598">
        <v>0.5</v>
      </c>
      <c r="O38" s="1563">
        <v>0</v>
      </c>
      <c r="P38" s="1563">
        <v>0</v>
      </c>
      <c r="Q38" s="1584">
        <f t="shared" si="19"/>
        <v>0.5</v>
      </c>
      <c r="R38" s="1608" t="s">
        <v>54</v>
      </c>
      <c r="S38" s="1584">
        <v>10</v>
      </c>
      <c r="T38" s="1563">
        <v>7</v>
      </c>
      <c r="U38" s="1616">
        <f t="shared" si="1"/>
        <v>70</v>
      </c>
      <c r="V38" s="1447" t="s">
        <v>54</v>
      </c>
      <c r="W38" s="1606">
        <v>200</v>
      </c>
      <c r="X38" s="1613">
        <v>2000</v>
      </c>
      <c r="Y38" s="662">
        <v>1400</v>
      </c>
      <c r="Z38" s="1630">
        <v>0</v>
      </c>
      <c r="AA38" s="1630">
        <v>0</v>
      </c>
      <c r="AB38" s="1630">
        <v>100</v>
      </c>
      <c r="AC38" s="1630">
        <v>100</v>
      </c>
      <c r="AD38" s="1630">
        <v>100</v>
      </c>
      <c r="AE38" s="1630">
        <v>300</v>
      </c>
      <c r="AF38" s="1635"/>
      <c r="AG38" s="1606">
        <v>200</v>
      </c>
      <c r="AH38" s="1635"/>
      <c r="AI38" s="1635">
        <v>0</v>
      </c>
      <c r="AJ38" s="1636">
        <f t="shared" si="11"/>
        <v>30</v>
      </c>
      <c r="AK38" s="1455">
        <v>0</v>
      </c>
      <c r="AL38" s="1639">
        <v>70</v>
      </c>
      <c r="AM38" s="1635">
        <v>0</v>
      </c>
      <c r="AN38" s="1635">
        <v>0</v>
      </c>
      <c r="AO38" s="1642">
        <f t="shared" si="21"/>
        <v>2300</v>
      </c>
      <c r="AP38" s="1596">
        <f t="shared" si="12"/>
        <v>0</v>
      </c>
      <c r="AQ38" s="1642">
        <f t="shared" si="13"/>
        <v>0</v>
      </c>
      <c r="AR38" s="1642">
        <f t="shared" si="17"/>
        <v>0</v>
      </c>
      <c r="AS38" s="1636">
        <v>0</v>
      </c>
      <c r="AT38" s="1636">
        <v>0</v>
      </c>
      <c r="AU38" s="1636">
        <v>0</v>
      </c>
      <c r="AV38" s="1642">
        <f t="shared" si="22"/>
        <v>0</v>
      </c>
      <c r="AW38" s="1642">
        <f t="shared" si="7"/>
        <v>2300</v>
      </c>
      <c r="AX38" s="1626"/>
      <c r="AY38" s="293" t="s">
        <v>72</v>
      </c>
      <c r="AZ38" s="1652"/>
      <c r="BA38" s="1388" t="s">
        <v>54</v>
      </c>
    </row>
    <row r="39" s="1388" customFormat="1" ht="33" customHeight="1" spans="1:53">
      <c r="A39" s="1557">
        <f t="shared" si="20"/>
        <v>37</v>
      </c>
      <c r="B39" s="1581" t="s">
        <v>802</v>
      </c>
      <c r="C39" s="1499" t="s">
        <v>341</v>
      </c>
      <c r="D39" s="1585">
        <v>45260</v>
      </c>
      <c r="E39" s="1424" t="s">
        <v>53</v>
      </c>
      <c r="F39" s="1563">
        <v>31</v>
      </c>
      <c r="G39" s="1563">
        <v>0</v>
      </c>
      <c r="H39" s="1563">
        <v>0</v>
      </c>
      <c r="I39" s="1563">
        <v>0</v>
      </c>
      <c r="J39" s="1563">
        <v>0</v>
      </c>
      <c r="K39" s="1563">
        <v>0</v>
      </c>
      <c r="L39" s="1563">
        <v>0</v>
      </c>
      <c r="M39" s="1563">
        <v>30</v>
      </c>
      <c r="N39" s="1597">
        <v>0.5</v>
      </c>
      <c r="O39" s="1563">
        <v>0</v>
      </c>
      <c r="P39" s="1563">
        <v>0</v>
      </c>
      <c r="Q39" s="1424">
        <f t="shared" si="19"/>
        <v>0.5</v>
      </c>
      <c r="R39" s="1608" t="s">
        <v>54</v>
      </c>
      <c r="S39" s="1424">
        <v>10</v>
      </c>
      <c r="T39" s="1563">
        <v>7</v>
      </c>
      <c r="U39" s="1424">
        <f t="shared" si="1"/>
        <v>70</v>
      </c>
      <c r="V39" s="1447" t="s">
        <v>54</v>
      </c>
      <c r="W39" s="1606">
        <v>200</v>
      </c>
      <c r="X39" s="1613">
        <v>2950</v>
      </c>
      <c r="Y39" s="662">
        <v>1400</v>
      </c>
      <c r="Z39" s="1630">
        <v>300</v>
      </c>
      <c r="AA39" s="1630">
        <v>350</v>
      </c>
      <c r="AB39" s="1630">
        <v>200</v>
      </c>
      <c r="AC39" s="1630">
        <v>200</v>
      </c>
      <c r="AD39" s="1630">
        <v>100</v>
      </c>
      <c r="AE39" s="1630">
        <v>400</v>
      </c>
      <c r="AF39" s="1635"/>
      <c r="AG39" s="1606">
        <v>200</v>
      </c>
      <c r="AH39" s="1635"/>
      <c r="AI39" s="1635">
        <v>0</v>
      </c>
      <c r="AJ39" s="1636">
        <f t="shared" si="11"/>
        <v>30</v>
      </c>
      <c r="AK39" s="1455">
        <v>0</v>
      </c>
      <c r="AL39" s="918">
        <v>70</v>
      </c>
      <c r="AM39" s="1635">
        <v>0</v>
      </c>
      <c r="AN39" s="1635">
        <v>0</v>
      </c>
      <c r="AO39" s="1642">
        <f t="shared" si="21"/>
        <v>3250</v>
      </c>
      <c r="AP39" s="1596">
        <f t="shared" si="12"/>
        <v>0</v>
      </c>
      <c r="AQ39" s="1642">
        <f t="shared" si="13"/>
        <v>0</v>
      </c>
      <c r="AR39" s="1642">
        <f t="shared" si="17"/>
        <v>0</v>
      </c>
      <c r="AS39" s="1636">
        <v>0</v>
      </c>
      <c r="AT39" s="1636">
        <v>0</v>
      </c>
      <c r="AU39" s="1636">
        <v>0</v>
      </c>
      <c r="AV39" s="1642">
        <f t="shared" si="22"/>
        <v>0</v>
      </c>
      <c r="AW39" s="1642">
        <f t="shared" si="7"/>
        <v>3250</v>
      </c>
      <c r="AX39" s="1626"/>
      <c r="AY39" s="293" t="s">
        <v>72</v>
      </c>
      <c r="AZ39" s="1652"/>
      <c r="BA39" s="1388" t="s">
        <v>54</v>
      </c>
    </row>
    <row r="40" s="1388" customFormat="1" ht="49" customHeight="1" spans="1:53">
      <c r="A40" s="1557">
        <f t="shared" si="20"/>
        <v>38</v>
      </c>
      <c r="B40" s="1581" t="s">
        <v>803</v>
      </c>
      <c r="C40" s="1586" t="s">
        <v>341</v>
      </c>
      <c r="D40" s="1587">
        <v>45354</v>
      </c>
      <c r="E40" s="1588" t="s">
        <v>53</v>
      </c>
      <c r="F40" s="1563">
        <v>31</v>
      </c>
      <c r="G40" s="1563">
        <v>0</v>
      </c>
      <c r="H40" s="1563">
        <v>0</v>
      </c>
      <c r="I40" s="1563">
        <v>0</v>
      </c>
      <c r="J40" s="1563">
        <v>0</v>
      </c>
      <c r="K40" s="1563">
        <v>0</v>
      </c>
      <c r="L40" s="1563">
        <v>0</v>
      </c>
      <c r="M40" s="1563">
        <v>30</v>
      </c>
      <c r="N40" s="1598">
        <v>1.5</v>
      </c>
      <c r="O40" s="1563">
        <v>0</v>
      </c>
      <c r="P40" s="1563">
        <v>1</v>
      </c>
      <c r="Q40" s="1588">
        <f t="shared" si="19"/>
        <v>0.5</v>
      </c>
      <c r="R40" s="1617" t="s">
        <v>804</v>
      </c>
      <c r="S40" s="1588">
        <v>10</v>
      </c>
      <c r="T40" s="1584">
        <v>11</v>
      </c>
      <c r="U40" s="1588">
        <f t="shared" si="1"/>
        <v>110</v>
      </c>
      <c r="V40" s="1618" t="s">
        <v>54</v>
      </c>
      <c r="W40" s="1606">
        <v>200</v>
      </c>
      <c r="X40" s="1614">
        <v>2600</v>
      </c>
      <c r="Y40" s="1370">
        <v>1500</v>
      </c>
      <c r="Z40" s="1632">
        <v>300</v>
      </c>
      <c r="AA40" s="1632">
        <v>300</v>
      </c>
      <c r="AB40" s="1632">
        <v>0</v>
      </c>
      <c r="AC40" s="1632">
        <v>50</v>
      </c>
      <c r="AD40" s="1632">
        <v>50</v>
      </c>
      <c r="AE40" s="1632">
        <v>400</v>
      </c>
      <c r="AF40" s="1635"/>
      <c r="AG40" s="1606">
        <v>200</v>
      </c>
      <c r="AH40" s="1635"/>
      <c r="AI40" s="1635">
        <v>0</v>
      </c>
      <c r="AJ40" s="1636">
        <f t="shared" si="11"/>
        <v>30</v>
      </c>
      <c r="AK40" s="1455">
        <v>0</v>
      </c>
      <c r="AL40" s="920">
        <v>110</v>
      </c>
      <c r="AM40" s="1635">
        <v>0</v>
      </c>
      <c r="AN40" s="1635">
        <v>0</v>
      </c>
      <c r="AO40" s="1642">
        <f t="shared" si="21"/>
        <v>2940</v>
      </c>
      <c r="AP40" s="1596">
        <f t="shared" si="12"/>
        <v>0</v>
      </c>
      <c r="AQ40" s="1642">
        <f t="shared" si="13"/>
        <v>0</v>
      </c>
      <c r="AR40" s="1642">
        <f t="shared" si="17"/>
        <v>0</v>
      </c>
      <c r="AS40" s="1636">
        <v>0</v>
      </c>
      <c r="AT40" s="1636">
        <v>0</v>
      </c>
      <c r="AU40" s="1636">
        <v>0</v>
      </c>
      <c r="AV40" s="1642">
        <f t="shared" si="22"/>
        <v>0</v>
      </c>
      <c r="AW40" s="1642">
        <f t="shared" si="7"/>
        <v>2940</v>
      </c>
      <c r="AX40" s="1626"/>
      <c r="AY40" s="1654" t="s">
        <v>805</v>
      </c>
      <c r="AZ40" s="1655"/>
      <c r="BA40" s="1388" t="s">
        <v>804</v>
      </c>
    </row>
    <row r="41" s="1388" customFormat="1" ht="171" customHeight="1" spans="1:53">
      <c r="A41" s="1557">
        <f t="shared" si="20"/>
        <v>39</v>
      </c>
      <c r="B41" s="1581" t="s">
        <v>806</v>
      </c>
      <c r="C41" s="1499" t="s">
        <v>409</v>
      </c>
      <c r="D41" s="1585">
        <v>45371</v>
      </c>
      <c r="E41" s="1424" t="s">
        <v>53</v>
      </c>
      <c r="F41" s="1563">
        <v>31</v>
      </c>
      <c r="G41" s="1563">
        <v>0</v>
      </c>
      <c r="H41" s="1563">
        <v>0</v>
      </c>
      <c r="I41" s="1563">
        <v>2.5</v>
      </c>
      <c r="J41" s="1563">
        <v>0</v>
      </c>
      <c r="K41" s="1563">
        <v>0</v>
      </c>
      <c r="L41" s="1563">
        <v>0</v>
      </c>
      <c r="M41" s="1563">
        <v>0</v>
      </c>
      <c r="N41" s="1599">
        <v>1.5</v>
      </c>
      <c r="O41" s="1563">
        <v>1</v>
      </c>
      <c r="P41" s="1563">
        <v>1.5</v>
      </c>
      <c r="Q41" s="1424">
        <f t="shared" si="19"/>
        <v>1</v>
      </c>
      <c r="R41" s="1608" t="s">
        <v>807</v>
      </c>
      <c r="S41" s="1424">
        <v>10</v>
      </c>
      <c r="T41" s="1424">
        <v>7</v>
      </c>
      <c r="U41" s="1424">
        <f t="shared" si="1"/>
        <v>70</v>
      </c>
      <c r="V41" s="1447" t="s">
        <v>808</v>
      </c>
      <c r="W41" s="1606">
        <v>200</v>
      </c>
      <c r="X41" s="1614">
        <v>3600</v>
      </c>
      <c r="Y41" s="1370">
        <v>2000</v>
      </c>
      <c r="Z41" s="1632">
        <v>500</v>
      </c>
      <c r="AA41" s="1632">
        <v>400</v>
      </c>
      <c r="AB41" s="1630">
        <v>100</v>
      </c>
      <c r="AC41" s="1630">
        <v>100</v>
      </c>
      <c r="AD41" s="1630">
        <v>100</v>
      </c>
      <c r="AE41" s="1632">
        <v>400</v>
      </c>
      <c r="AF41" s="1635">
        <v>300</v>
      </c>
      <c r="AG41" s="1606">
        <v>200</v>
      </c>
      <c r="AH41" s="1635"/>
      <c r="AI41" s="1635">
        <v>0</v>
      </c>
      <c r="AJ41" s="1636">
        <f t="shared" si="11"/>
        <v>0</v>
      </c>
      <c r="AK41" s="1455">
        <f>U41</f>
        <v>70</v>
      </c>
      <c r="AL41" s="918">
        <v>70</v>
      </c>
      <c r="AM41" s="1635">
        <v>0</v>
      </c>
      <c r="AN41" s="1635">
        <v>0</v>
      </c>
      <c r="AO41" s="1642">
        <f t="shared" si="21"/>
        <v>4240</v>
      </c>
      <c r="AP41" s="1596">
        <f t="shared" si="12"/>
        <v>2.5</v>
      </c>
      <c r="AQ41" s="1642">
        <f t="shared" si="13"/>
        <v>290.322580645161</v>
      </c>
      <c r="AR41" s="1642">
        <f t="shared" si="17"/>
        <v>0</v>
      </c>
      <c r="AS41" s="1636">
        <v>0</v>
      </c>
      <c r="AT41" s="1636">
        <v>0</v>
      </c>
      <c r="AU41" s="1636">
        <v>0</v>
      </c>
      <c r="AV41" s="1642">
        <f t="shared" si="22"/>
        <v>290.322580645161</v>
      </c>
      <c r="AW41" s="1642">
        <f t="shared" si="7"/>
        <v>3949.67741935484</v>
      </c>
      <c r="AX41" s="1626"/>
      <c r="AY41" s="293" t="s">
        <v>809</v>
      </c>
      <c r="AZ41" s="1447" t="s">
        <v>808</v>
      </c>
      <c r="BA41" s="1388" t="s">
        <v>807</v>
      </c>
    </row>
    <row r="42" s="1388" customFormat="1" ht="60" customHeight="1" spans="1:53">
      <c r="A42" s="1557">
        <f t="shared" si="20"/>
        <v>40</v>
      </c>
      <c r="B42" s="1054" t="s">
        <v>810</v>
      </c>
      <c r="C42" s="1589" t="s">
        <v>341</v>
      </c>
      <c r="D42" s="1590">
        <v>45386</v>
      </c>
      <c r="E42" s="1591" t="s">
        <v>53</v>
      </c>
      <c r="F42" s="1563">
        <v>31</v>
      </c>
      <c r="G42" s="1563">
        <v>0</v>
      </c>
      <c r="H42" s="1563">
        <v>0</v>
      </c>
      <c r="I42" s="1563">
        <v>0</v>
      </c>
      <c r="J42" s="1563">
        <v>0</v>
      </c>
      <c r="K42" s="1563">
        <v>0</v>
      </c>
      <c r="L42" s="1563">
        <v>0</v>
      </c>
      <c r="M42" s="1563">
        <v>30</v>
      </c>
      <c r="N42" s="1600">
        <v>3.5</v>
      </c>
      <c r="O42" s="1563">
        <v>0</v>
      </c>
      <c r="P42" s="1563">
        <v>3</v>
      </c>
      <c r="Q42" s="1591">
        <f t="shared" si="19"/>
        <v>0.5</v>
      </c>
      <c r="R42" s="1619" t="s">
        <v>811</v>
      </c>
      <c r="S42" s="1591">
        <v>10</v>
      </c>
      <c r="T42" s="1620">
        <v>9</v>
      </c>
      <c r="U42" s="1591">
        <f t="shared" si="1"/>
        <v>90</v>
      </c>
      <c r="V42" s="1621" t="s">
        <v>54</v>
      </c>
      <c r="W42" s="1606">
        <v>200</v>
      </c>
      <c r="X42" s="1614">
        <v>2600</v>
      </c>
      <c r="Y42" s="1370">
        <v>1500</v>
      </c>
      <c r="Z42" s="1632">
        <v>300</v>
      </c>
      <c r="AA42" s="1632">
        <v>300</v>
      </c>
      <c r="AB42" s="1632">
        <v>0</v>
      </c>
      <c r="AC42" s="1632">
        <v>50</v>
      </c>
      <c r="AD42" s="1632">
        <v>50</v>
      </c>
      <c r="AE42" s="1632">
        <v>400</v>
      </c>
      <c r="AF42" s="1635"/>
      <c r="AG42" s="1606">
        <v>200</v>
      </c>
      <c r="AH42" s="1635"/>
      <c r="AI42" s="1635">
        <v>0</v>
      </c>
      <c r="AJ42" s="1636">
        <f t="shared" si="11"/>
        <v>30</v>
      </c>
      <c r="AK42" s="1455">
        <f>U42</f>
        <v>90</v>
      </c>
      <c r="AL42" s="1640">
        <v>90</v>
      </c>
      <c r="AM42" s="1635">
        <v>0</v>
      </c>
      <c r="AN42" s="1635">
        <v>0</v>
      </c>
      <c r="AO42" s="1642">
        <f t="shared" si="21"/>
        <v>3010</v>
      </c>
      <c r="AP42" s="1596">
        <f t="shared" si="12"/>
        <v>0</v>
      </c>
      <c r="AQ42" s="1642">
        <f t="shared" si="13"/>
        <v>0</v>
      </c>
      <c r="AR42" s="1642">
        <f t="shared" si="17"/>
        <v>0</v>
      </c>
      <c r="AS42" s="1636">
        <v>0</v>
      </c>
      <c r="AT42" s="1636">
        <v>0</v>
      </c>
      <c r="AU42" s="1636">
        <v>0</v>
      </c>
      <c r="AV42" s="1642">
        <f t="shared" si="22"/>
        <v>0</v>
      </c>
      <c r="AW42" s="1642">
        <f t="shared" si="7"/>
        <v>3010</v>
      </c>
      <c r="AX42" s="1626"/>
      <c r="AY42" s="1656" t="s">
        <v>812</v>
      </c>
      <c r="AZ42" s="1657"/>
      <c r="BA42" s="1388" t="s">
        <v>813</v>
      </c>
    </row>
    <row r="43" s="1388" customFormat="1" ht="96" customHeight="1" spans="1:53">
      <c r="A43" s="1557">
        <f t="shared" si="20"/>
        <v>41</v>
      </c>
      <c r="B43" s="1054" t="s">
        <v>814</v>
      </c>
      <c r="C43" s="1592" t="s">
        <v>341</v>
      </c>
      <c r="D43" s="1593">
        <v>45410</v>
      </c>
      <c r="E43" s="1594" t="s">
        <v>53</v>
      </c>
      <c r="F43" s="1563">
        <v>31</v>
      </c>
      <c r="G43" s="1563">
        <v>0</v>
      </c>
      <c r="H43" s="1563">
        <v>0</v>
      </c>
      <c r="I43" s="1563">
        <v>0</v>
      </c>
      <c r="J43" s="1563">
        <v>0</v>
      </c>
      <c r="K43" s="1563">
        <v>0</v>
      </c>
      <c r="L43" s="1563">
        <v>0</v>
      </c>
      <c r="M43" s="1563">
        <v>30</v>
      </c>
      <c r="N43" s="1598">
        <v>0.5</v>
      </c>
      <c r="O43" s="1563">
        <v>0</v>
      </c>
      <c r="P43" s="1563">
        <v>0</v>
      </c>
      <c r="Q43" s="1588">
        <f t="shared" si="19"/>
        <v>0.5</v>
      </c>
      <c r="R43" s="1608" t="s">
        <v>54</v>
      </c>
      <c r="S43" s="1588">
        <v>10</v>
      </c>
      <c r="T43" s="1563">
        <v>7</v>
      </c>
      <c r="U43" s="1588">
        <f t="shared" si="1"/>
        <v>70</v>
      </c>
      <c r="V43" s="1447" t="s">
        <v>815</v>
      </c>
      <c r="W43" s="1606">
        <v>200</v>
      </c>
      <c r="X43" s="1607">
        <v>2750</v>
      </c>
      <c r="Y43" s="1370">
        <v>1500</v>
      </c>
      <c r="Z43" s="1632">
        <v>300</v>
      </c>
      <c r="AA43" s="1632">
        <v>300</v>
      </c>
      <c r="AB43" s="1630">
        <v>100</v>
      </c>
      <c r="AC43" s="1630">
        <v>100</v>
      </c>
      <c r="AD43" s="1630">
        <v>100</v>
      </c>
      <c r="AE43" s="1630">
        <v>350</v>
      </c>
      <c r="AF43" s="1635"/>
      <c r="AG43" s="1606">
        <v>200</v>
      </c>
      <c r="AH43" s="1635"/>
      <c r="AI43" s="1635">
        <v>0</v>
      </c>
      <c r="AJ43" s="1636">
        <f t="shared" si="11"/>
        <v>30</v>
      </c>
      <c r="AK43" s="1455">
        <f>U43</f>
        <v>70</v>
      </c>
      <c r="AL43" s="920">
        <v>70</v>
      </c>
      <c r="AM43" s="1635">
        <v>0</v>
      </c>
      <c r="AN43" s="1635">
        <v>0</v>
      </c>
      <c r="AO43" s="1642">
        <f t="shared" si="21"/>
        <v>3120</v>
      </c>
      <c r="AP43" s="1596">
        <f t="shared" si="12"/>
        <v>0</v>
      </c>
      <c r="AQ43" s="1642">
        <f t="shared" si="13"/>
        <v>0</v>
      </c>
      <c r="AR43" s="1642">
        <f t="shared" si="17"/>
        <v>0</v>
      </c>
      <c r="AS43" s="1636">
        <v>0</v>
      </c>
      <c r="AT43" s="1636">
        <v>0</v>
      </c>
      <c r="AU43" s="1636">
        <v>0</v>
      </c>
      <c r="AV43" s="1642">
        <f t="shared" si="22"/>
        <v>0</v>
      </c>
      <c r="AW43" s="1642">
        <f t="shared" si="7"/>
        <v>3120</v>
      </c>
      <c r="AX43" s="1626"/>
      <c r="AY43" s="293" t="s">
        <v>72</v>
      </c>
      <c r="AZ43" s="1653" t="s">
        <v>816</v>
      </c>
      <c r="BA43" s="1388" t="s">
        <v>54</v>
      </c>
    </row>
    <row r="44" s="1388" customFormat="1" ht="93" customHeight="1" spans="1:53">
      <c r="A44" s="1557">
        <f t="shared" si="20"/>
        <v>42</v>
      </c>
      <c r="B44" s="1054" t="s">
        <v>817</v>
      </c>
      <c r="C44" s="1499" t="s">
        <v>341</v>
      </c>
      <c r="D44" s="1585">
        <v>45413</v>
      </c>
      <c r="E44" s="1424" t="s">
        <v>53</v>
      </c>
      <c r="F44" s="1563">
        <v>31</v>
      </c>
      <c r="G44" s="1563">
        <v>0</v>
      </c>
      <c r="H44" s="1563">
        <v>0</v>
      </c>
      <c r="I44" s="1563">
        <v>0</v>
      </c>
      <c r="J44" s="1563">
        <v>0</v>
      </c>
      <c r="K44" s="1563">
        <v>0</v>
      </c>
      <c r="L44" s="1563">
        <v>0</v>
      </c>
      <c r="M44" s="1563">
        <v>30</v>
      </c>
      <c r="N44" s="1597">
        <v>3.5</v>
      </c>
      <c r="O44" s="1563">
        <v>0</v>
      </c>
      <c r="P44" s="1563">
        <v>2</v>
      </c>
      <c r="Q44" s="1424">
        <f t="shared" si="19"/>
        <v>1.5</v>
      </c>
      <c r="R44" s="1608" t="s">
        <v>818</v>
      </c>
      <c r="S44" s="1424">
        <v>10</v>
      </c>
      <c r="T44" s="1563">
        <v>7</v>
      </c>
      <c r="U44" s="1424">
        <f t="shared" si="1"/>
        <v>70</v>
      </c>
      <c r="V44" s="1622" t="s">
        <v>819</v>
      </c>
      <c r="W44" s="1606">
        <v>200</v>
      </c>
      <c r="X44" s="1613">
        <v>2200</v>
      </c>
      <c r="Y44" s="662">
        <v>1400</v>
      </c>
      <c r="Z44" s="1630">
        <v>100</v>
      </c>
      <c r="AA44" s="1630">
        <v>100</v>
      </c>
      <c r="AB44" s="1630">
        <v>100</v>
      </c>
      <c r="AC44" s="1630">
        <v>100</v>
      </c>
      <c r="AD44" s="1630">
        <v>100</v>
      </c>
      <c r="AE44" s="1630">
        <v>300</v>
      </c>
      <c r="AF44" s="1635"/>
      <c r="AG44" s="1606">
        <v>200</v>
      </c>
      <c r="AH44" s="1635"/>
      <c r="AI44" s="1635">
        <v>0</v>
      </c>
      <c r="AJ44" s="1636">
        <f t="shared" si="11"/>
        <v>30</v>
      </c>
      <c r="AK44" s="1455">
        <f>U44</f>
        <v>70</v>
      </c>
      <c r="AL44" s="918">
        <v>70</v>
      </c>
      <c r="AM44" s="1635">
        <v>0</v>
      </c>
      <c r="AN44" s="1635">
        <v>0</v>
      </c>
      <c r="AO44" s="1642">
        <f t="shared" si="21"/>
        <v>2570</v>
      </c>
      <c r="AP44" s="1596">
        <f t="shared" si="12"/>
        <v>0</v>
      </c>
      <c r="AQ44" s="1642">
        <f>X17/F44*AP44</f>
        <v>0</v>
      </c>
      <c r="AR44" s="1642">
        <f t="shared" si="17"/>
        <v>0</v>
      </c>
      <c r="AS44" s="1636">
        <v>0</v>
      </c>
      <c r="AT44" s="1636">
        <v>0</v>
      </c>
      <c r="AU44" s="1636">
        <v>0</v>
      </c>
      <c r="AV44" s="1642">
        <f t="shared" si="22"/>
        <v>0</v>
      </c>
      <c r="AW44" s="1642">
        <f t="shared" si="7"/>
        <v>2570</v>
      </c>
      <c r="AX44" s="1626"/>
      <c r="AY44" s="293" t="s">
        <v>820</v>
      </c>
      <c r="AZ44" s="1658" t="s">
        <v>819</v>
      </c>
      <c r="BA44" s="1388" t="s">
        <v>818</v>
      </c>
    </row>
    <row r="45" s="1388" customFormat="1" ht="88" customHeight="1" spans="1:53">
      <c r="A45" s="1557">
        <f t="shared" si="20"/>
        <v>43</v>
      </c>
      <c r="B45" s="1054" t="s">
        <v>821</v>
      </c>
      <c r="C45" s="1589" t="s">
        <v>341</v>
      </c>
      <c r="D45" s="1590">
        <v>45526</v>
      </c>
      <c r="E45" s="1591" t="s">
        <v>53</v>
      </c>
      <c r="F45" s="1563">
        <v>31</v>
      </c>
      <c r="G45" s="1563">
        <v>0</v>
      </c>
      <c r="H45" s="1563">
        <v>0</v>
      </c>
      <c r="I45" s="1563">
        <v>0</v>
      </c>
      <c r="J45" s="1563">
        <v>0</v>
      </c>
      <c r="K45" s="1563">
        <v>0</v>
      </c>
      <c r="L45" s="1563">
        <v>0</v>
      </c>
      <c r="M45" s="1563">
        <v>30</v>
      </c>
      <c r="N45" s="1600">
        <v>4</v>
      </c>
      <c r="O45" s="1563">
        <v>0</v>
      </c>
      <c r="P45" s="1563">
        <v>0</v>
      </c>
      <c r="Q45" s="1424">
        <f t="shared" si="19"/>
        <v>4</v>
      </c>
      <c r="R45" s="1608" t="s">
        <v>54</v>
      </c>
      <c r="S45" s="1591">
        <v>10</v>
      </c>
      <c r="T45" s="1563">
        <v>15</v>
      </c>
      <c r="U45" s="1591">
        <f t="shared" ref="U45:U48" si="23">T45*S45</f>
        <v>150</v>
      </c>
      <c r="V45" s="1447" t="s">
        <v>822</v>
      </c>
      <c r="W45" s="1606">
        <v>200</v>
      </c>
      <c r="X45" s="1607">
        <v>2500</v>
      </c>
      <c r="Y45" s="662">
        <v>1500</v>
      </c>
      <c r="Z45" s="1630">
        <v>100</v>
      </c>
      <c r="AA45" s="1630">
        <v>200</v>
      </c>
      <c r="AB45" s="1630">
        <v>100</v>
      </c>
      <c r="AC45" s="1630">
        <v>200</v>
      </c>
      <c r="AD45" s="1630">
        <v>100</v>
      </c>
      <c r="AE45" s="1630">
        <v>300</v>
      </c>
      <c r="AF45" s="1635"/>
      <c r="AG45" s="1606">
        <v>200</v>
      </c>
      <c r="AH45" s="1635"/>
      <c r="AI45" s="1635">
        <v>0</v>
      </c>
      <c r="AJ45" s="1636">
        <f t="shared" si="11"/>
        <v>30</v>
      </c>
      <c r="AK45" s="1455">
        <f>U45</f>
        <v>150</v>
      </c>
      <c r="AL45" s="1640">
        <v>150</v>
      </c>
      <c r="AM45" s="1635">
        <v>0</v>
      </c>
      <c r="AN45" s="1635">
        <v>0</v>
      </c>
      <c r="AO45" s="1642">
        <f t="shared" si="21"/>
        <v>3030</v>
      </c>
      <c r="AP45" s="1596">
        <f t="shared" si="12"/>
        <v>0</v>
      </c>
      <c r="AQ45" s="1642">
        <f>X45/F45*AP45</f>
        <v>0</v>
      </c>
      <c r="AR45" s="1642">
        <f t="shared" si="17"/>
        <v>0</v>
      </c>
      <c r="AS45" s="1636">
        <v>0</v>
      </c>
      <c r="AT45" s="1636">
        <v>0</v>
      </c>
      <c r="AU45" s="1636">
        <v>0</v>
      </c>
      <c r="AV45" s="1642">
        <f t="shared" si="22"/>
        <v>0</v>
      </c>
      <c r="AW45" s="1642">
        <f t="shared" si="7"/>
        <v>3030</v>
      </c>
      <c r="AX45" s="1626"/>
      <c r="AY45" s="293" t="s">
        <v>823</v>
      </c>
      <c r="AZ45" s="1653" t="s">
        <v>822</v>
      </c>
      <c r="BA45" s="1388" t="s">
        <v>54</v>
      </c>
    </row>
    <row r="46" s="1388" customFormat="1" ht="79" customHeight="1" spans="1:53">
      <c r="A46" s="1557">
        <f t="shared" si="20"/>
        <v>44</v>
      </c>
      <c r="B46" s="1054" t="s">
        <v>824</v>
      </c>
      <c r="C46" s="1499" t="s">
        <v>341</v>
      </c>
      <c r="D46" s="1585">
        <v>45527</v>
      </c>
      <c r="E46" s="1424" t="s">
        <v>53</v>
      </c>
      <c r="F46" s="1563">
        <v>31</v>
      </c>
      <c r="G46" s="1563">
        <v>0</v>
      </c>
      <c r="H46" s="1563">
        <v>0</v>
      </c>
      <c r="I46" s="1563">
        <v>2.5</v>
      </c>
      <c r="J46" s="1563">
        <v>0</v>
      </c>
      <c r="K46" s="1563">
        <v>0</v>
      </c>
      <c r="L46" s="1563">
        <v>0</v>
      </c>
      <c r="M46" s="1563">
        <v>0</v>
      </c>
      <c r="N46" s="1597">
        <v>0.5</v>
      </c>
      <c r="O46" s="1563">
        <v>0</v>
      </c>
      <c r="P46" s="1563">
        <v>0.5</v>
      </c>
      <c r="Q46" s="1424">
        <f t="shared" si="19"/>
        <v>0</v>
      </c>
      <c r="R46" s="1608" t="s">
        <v>825</v>
      </c>
      <c r="S46" s="1424">
        <v>10</v>
      </c>
      <c r="T46" s="1563">
        <v>8</v>
      </c>
      <c r="U46" s="1424">
        <f>S46*T46</f>
        <v>80</v>
      </c>
      <c r="V46" s="1623"/>
      <c r="W46" s="1606">
        <v>200</v>
      </c>
      <c r="X46" s="1607">
        <v>2300</v>
      </c>
      <c r="Y46" s="1542">
        <v>1500</v>
      </c>
      <c r="Z46" s="1542">
        <v>0</v>
      </c>
      <c r="AA46" s="1542">
        <v>0</v>
      </c>
      <c r="AB46" s="1542">
        <v>100</v>
      </c>
      <c r="AC46" s="1542">
        <v>100</v>
      </c>
      <c r="AD46" s="1542">
        <v>100</v>
      </c>
      <c r="AE46" s="1542">
        <v>500</v>
      </c>
      <c r="AF46" s="1635"/>
      <c r="AG46" s="1606">
        <v>200</v>
      </c>
      <c r="AH46" s="1635"/>
      <c r="AI46" s="1635">
        <v>0</v>
      </c>
      <c r="AJ46" s="1636">
        <f t="shared" si="11"/>
        <v>0</v>
      </c>
      <c r="AK46" s="1455">
        <v>8</v>
      </c>
      <c r="AL46" s="918">
        <v>80</v>
      </c>
      <c r="AM46" s="1635">
        <v>0</v>
      </c>
      <c r="AN46" s="1635">
        <v>0</v>
      </c>
      <c r="AO46" s="1642">
        <f t="shared" si="21"/>
        <v>2588</v>
      </c>
      <c r="AP46" s="1596">
        <f t="shared" si="12"/>
        <v>2.5</v>
      </c>
      <c r="AQ46" s="1642">
        <f>X46/F46*AP46</f>
        <v>185.483870967742</v>
      </c>
      <c r="AR46" s="1642">
        <f t="shared" si="17"/>
        <v>0</v>
      </c>
      <c r="AS46" s="1636">
        <v>0</v>
      </c>
      <c r="AT46" s="1636">
        <v>0</v>
      </c>
      <c r="AU46" s="1636">
        <v>0</v>
      </c>
      <c r="AV46" s="1642">
        <f t="shared" si="22"/>
        <v>185.483870967742</v>
      </c>
      <c r="AW46" s="1642">
        <f t="shared" si="7"/>
        <v>2402.51612903226</v>
      </c>
      <c r="AX46" s="1626"/>
      <c r="AY46" s="293" t="s">
        <v>826</v>
      </c>
      <c r="AZ46" s="217"/>
      <c r="BA46" s="1388" t="s">
        <v>825</v>
      </c>
    </row>
    <row r="47" s="1388" customFormat="1" ht="147" customHeight="1" spans="1:53">
      <c r="A47" s="1557">
        <f t="shared" si="20"/>
        <v>45</v>
      </c>
      <c r="B47" s="1054" t="s">
        <v>827</v>
      </c>
      <c r="C47" s="1499" t="s">
        <v>341</v>
      </c>
      <c r="D47" s="1595">
        <v>45579</v>
      </c>
      <c r="E47" s="1424" t="s">
        <v>53</v>
      </c>
      <c r="F47" s="1563">
        <v>31</v>
      </c>
      <c r="G47" s="1563">
        <v>0</v>
      </c>
      <c r="H47" s="1563">
        <v>0</v>
      </c>
      <c r="I47" s="1563">
        <v>0</v>
      </c>
      <c r="J47" s="1563">
        <v>0</v>
      </c>
      <c r="K47" s="1563">
        <v>0</v>
      </c>
      <c r="L47" s="1563">
        <v>0</v>
      </c>
      <c r="M47" s="1563">
        <v>30</v>
      </c>
      <c r="N47" s="1601">
        <v>1.5</v>
      </c>
      <c r="O47" s="1563">
        <v>0</v>
      </c>
      <c r="P47" s="1563">
        <v>0</v>
      </c>
      <c r="Q47" s="1424">
        <f t="shared" si="19"/>
        <v>1.5</v>
      </c>
      <c r="R47" s="1608" t="s">
        <v>54</v>
      </c>
      <c r="S47" s="1499">
        <v>10</v>
      </c>
      <c r="T47" s="1499">
        <v>8</v>
      </c>
      <c r="U47" s="1499">
        <f t="shared" si="23"/>
        <v>80</v>
      </c>
      <c r="V47" s="1447" t="s">
        <v>828</v>
      </c>
      <c r="W47" s="1606">
        <v>200</v>
      </c>
      <c r="X47" s="1607">
        <v>2300</v>
      </c>
      <c r="Y47" s="1542">
        <v>1500</v>
      </c>
      <c r="Z47" s="1542">
        <v>0</v>
      </c>
      <c r="AA47" s="1542">
        <v>0</v>
      </c>
      <c r="AB47" s="1542">
        <v>100</v>
      </c>
      <c r="AC47" s="1542">
        <v>100</v>
      </c>
      <c r="AD47" s="1542">
        <v>100</v>
      </c>
      <c r="AE47" s="1542">
        <v>500</v>
      </c>
      <c r="AF47" s="1635"/>
      <c r="AG47" s="1606">
        <v>200</v>
      </c>
      <c r="AH47" s="1635"/>
      <c r="AI47" s="1635">
        <v>0</v>
      </c>
      <c r="AJ47" s="1636">
        <f t="shared" si="11"/>
        <v>30</v>
      </c>
      <c r="AK47" s="1455">
        <f>U47</f>
        <v>80</v>
      </c>
      <c r="AL47" s="1641">
        <v>80</v>
      </c>
      <c r="AM47" s="1635">
        <v>0</v>
      </c>
      <c r="AN47" s="1635">
        <v>0</v>
      </c>
      <c r="AO47" s="1642">
        <f t="shared" si="21"/>
        <v>2690</v>
      </c>
      <c r="AP47" s="1596">
        <f t="shared" si="12"/>
        <v>0</v>
      </c>
      <c r="AQ47" s="1642">
        <f>X47/F47*AP47</f>
        <v>0</v>
      </c>
      <c r="AR47" s="1642">
        <f t="shared" si="17"/>
        <v>0</v>
      </c>
      <c r="AS47" s="1636">
        <v>0</v>
      </c>
      <c r="AT47" s="1636">
        <v>0</v>
      </c>
      <c r="AU47" s="1636">
        <v>0</v>
      </c>
      <c r="AV47" s="1642">
        <f t="shared" si="22"/>
        <v>0</v>
      </c>
      <c r="AW47" s="1642">
        <f t="shared" si="7"/>
        <v>2690</v>
      </c>
      <c r="AX47" s="1626"/>
      <c r="AY47" s="293" t="s">
        <v>823</v>
      </c>
      <c r="AZ47" s="1447" t="s">
        <v>828</v>
      </c>
      <c r="BA47" s="1388" t="s">
        <v>54</v>
      </c>
    </row>
    <row r="48" s="1388" customFormat="1" ht="144" customHeight="1" spans="1:53">
      <c r="A48" s="1557">
        <v>46</v>
      </c>
      <c r="B48" s="1596" t="s">
        <v>829</v>
      </c>
      <c r="C48" s="1499" t="s">
        <v>341</v>
      </c>
      <c r="D48" s="1595">
        <v>45650</v>
      </c>
      <c r="E48" s="1405" t="s">
        <v>228</v>
      </c>
      <c r="F48" s="1563">
        <v>8</v>
      </c>
      <c r="G48" s="1563">
        <v>0</v>
      </c>
      <c r="H48" s="1563">
        <v>0</v>
      </c>
      <c r="I48" s="1563">
        <v>0</v>
      </c>
      <c r="J48" s="1563">
        <v>0</v>
      </c>
      <c r="K48" s="1563">
        <v>0</v>
      </c>
      <c r="L48" s="1563">
        <v>0</v>
      </c>
      <c r="M48" s="1563">
        <v>0</v>
      </c>
      <c r="N48" s="1601">
        <v>0</v>
      </c>
      <c r="O48" s="1563">
        <v>0</v>
      </c>
      <c r="P48" s="1563">
        <v>0</v>
      </c>
      <c r="Q48" s="1424">
        <f t="shared" si="19"/>
        <v>0</v>
      </c>
      <c r="R48" s="1608" t="s">
        <v>830</v>
      </c>
      <c r="S48" s="1499">
        <v>10</v>
      </c>
      <c r="T48" s="1499">
        <v>8</v>
      </c>
      <c r="U48" s="1499">
        <f t="shared" si="23"/>
        <v>80</v>
      </c>
      <c r="V48" s="1447" t="s">
        <v>831</v>
      </c>
      <c r="W48" s="1606">
        <v>200</v>
      </c>
      <c r="X48" s="1624">
        <v>2250</v>
      </c>
      <c r="Y48" s="1624">
        <f>(X48/31*8)</f>
        <v>580.645161290323</v>
      </c>
      <c r="Z48" s="1624">
        <v>0</v>
      </c>
      <c r="AA48" s="1624">
        <v>0</v>
      </c>
      <c r="AB48" s="1624">
        <v>0</v>
      </c>
      <c r="AC48" s="1624">
        <v>0</v>
      </c>
      <c r="AD48" s="1624">
        <v>0</v>
      </c>
      <c r="AE48" s="1624">
        <v>0</v>
      </c>
      <c r="AF48" s="1624"/>
      <c r="AG48" s="1606">
        <v>200</v>
      </c>
      <c r="AH48" s="1624"/>
      <c r="AI48" s="1624">
        <v>0</v>
      </c>
      <c r="AJ48" s="1636">
        <f t="shared" si="11"/>
        <v>0</v>
      </c>
      <c r="AK48" s="1455">
        <f>U48</f>
        <v>80</v>
      </c>
      <c r="AL48" s="1641">
        <v>80</v>
      </c>
      <c r="AM48" s="1624">
        <v>0</v>
      </c>
      <c r="AN48" s="1624">
        <v>0</v>
      </c>
      <c r="AO48" s="1642">
        <f t="shared" si="21"/>
        <v>940.645161290323</v>
      </c>
      <c r="AP48" s="1624"/>
      <c r="AQ48" s="1642">
        <f>X48/F48*AP48</f>
        <v>0</v>
      </c>
      <c r="AR48" s="1642">
        <f t="shared" si="17"/>
        <v>0</v>
      </c>
      <c r="AS48" s="1624">
        <v>0</v>
      </c>
      <c r="AT48" s="1624">
        <v>0</v>
      </c>
      <c r="AU48" s="1624">
        <v>0</v>
      </c>
      <c r="AV48" s="1642">
        <f t="shared" si="22"/>
        <v>0</v>
      </c>
      <c r="AW48" s="1642">
        <f t="shared" si="7"/>
        <v>940.645161290323</v>
      </c>
      <c r="AX48" s="1659"/>
      <c r="AY48" s="293" t="s">
        <v>823</v>
      </c>
      <c r="AZ48" s="1447" t="s">
        <v>831</v>
      </c>
      <c r="BA48" s="1388" t="s">
        <v>830</v>
      </c>
    </row>
    <row r="49" s="1388" customFormat="1" ht="42" customHeight="1" spans="1:52">
      <c r="A49" s="1557"/>
      <c r="B49" s="1596" t="s">
        <v>37</v>
      </c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1607"/>
      <c r="X49" s="1607">
        <f>SUM(X4:X48)</f>
        <v>120000</v>
      </c>
      <c r="Y49" s="1607">
        <f>SUM(Y3:Y48)</f>
        <v>68780.6451612903</v>
      </c>
      <c r="Z49" s="1607">
        <f t="shared" ref="Y49:AG49" si="24">SUM(Z3:Z48)</f>
        <v>11550</v>
      </c>
      <c r="AA49" s="1607">
        <f t="shared" si="24"/>
        <v>8300</v>
      </c>
      <c r="AB49" s="1607">
        <f t="shared" si="24"/>
        <v>6000</v>
      </c>
      <c r="AC49" s="1607">
        <f t="shared" si="24"/>
        <v>6450</v>
      </c>
      <c r="AD49" s="1607">
        <f t="shared" si="24"/>
        <v>5550</v>
      </c>
      <c r="AE49" s="1607">
        <f t="shared" si="24"/>
        <v>15200</v>
      </c>
      <c r="AF49" s="1607">
        <f t="shared" si="24"/>
        <v>2600</v>
      </c>
      <c r="AG49" s="1607">
        <f t="shared" si="24"/>
        <v>9000</v>
      </c>
      <c r="AH49" s="1607">
        <f>SUM(AH3:AH47)</f>
        <v>0</v>
      </c>
      <c r="AI49" s="1607">
        <f t="shared" ref="AI49:AW49" si="25">SUM(AI3:AI48)</f>
        <v>42</v>
      </c>
      <c r="AJ49" s="1607">
        <f t="shared" si="25"/>
        <v>840</v>
      </c>
      <c r="AK49" s="1607">
        <f t="shared" si="25"/>
        <v>3914</v>
      </c>
      <c r="AL49" s="1607">
        <f t="shared" si="25"/>
        <v>5180</v>
      </c>
      <c r="AM49" s="1607">
        <f t="shared" si="25"/>
        <v>300</v>
      </c>
      <c r="AN49" s="1607">
        <f t="shared" si="25"/>
        <v>1100</v>
      </c>
      <c r="AO49" s="1607">
        <f t="shared" si="25"/>
        <v>144806.64516129</v>
      </c>
      <c r="AP49" s="1607">
        <f t="shared" si="25"/>
        <v>20</v>
      </c>
      <c r="AQ49" s="1607">
        <f t="shared" si="25"/>
        <v>1689.51612903226</v>
      </c>
      <c r="AR49" s="1607">
        <f t="shared" si="25"/>
        <v>14</v>
      </c>
      <c r="AS49" s="1607">
        <f t="shared" si="25"/>
        <v>1500</v>
      </c>
      <c r="AT49" s="1607">
        <f t="shared" si="25"/>
        <v>6.96</v>
      </c>
      <c r="AU49" s="1607">
        <f t="shared" si="25"/>
        <v>1978.08</v>
      </c>
      <c r="AV49" s="1607">
        <f t="shared" si="25"/>
        <v>5188.55612903226</v>
      </c>
      <c r="AW49" s="1607">
        <f t="shared" si="25"/>
        <v>139618.089032258</v>
      </c>
      <c r="AX49" s="1660"/>
      <c r="AY49" s="47"/>
      <c r="AZ49" s="1645"/>
    </row>
  </sheetData>
  <mergeCells count="21">
    <mergeCell ref="I1:K1"/>
    <mergeCell ref="X1:AY1"/>
    <mergeCell ref="A1:A2"/>
    <mergeCell ref="B1:B2"/>
    <mergeCell ref="C1:C2"/>
    <mergeCell ref="D1:D2"/>
    <mergeCell ref="E1:E2"/>
    <mergeCell ref="F1:F2"/>
    <mergeCell ref="G1:G2"/>
    <mergeCell ref="H1:H2"/>
    <mergeCell ref="L1:L2"/>
    <mergeCell ref="M1:M2"/>
    <mergeCell ref="N1:N2"/>
    <mergeCell ref="O1:O2"/>
    <mergeCell ref="P1:P2"/>
    <mergeCell ref="Q1:Q2"/>
    <mergeCell ref="R1:R2"/>
    <mergeCell ref="S1:S2"/>
    <mergeCell ref="T1:T2"/>
    <mergeCell ref="U1:U2"/>
    <mergeCell ref="V1:V2"/>
  </mergeCells>
  <conditionalFormatting sqref="B21">
    <cfRule type="duplicateValues" dxfId="0" priority="478"/>
  </conditionalFormatting>
  <conditionalFormatting sqref="B22">
    <cfRule type="duplicateValues" dxfId="0" priority="474"/>
  </conditionalFormatting>
  <conditionalFormatting sqref="B23">
    <cfRule type="duplicateValues" dxfId="0" priority="471"/>
  </conditionalFormatting>
  <conditionalFormatting sqref="B31">
    <cfRule type="duplicateValues" dxfId="0" priority="328"/>
  </conditionalFormatting>
  <conditionalFormatting sqref="B33">
    <cfRule type="duplicateValues" dxfId="0" priority="327"/>
  </conditionalFormatting>
  <conditionalFormatting sqref="B24:B27">
    <cfRule type="duplicateValues" dxfId="0" priority="472"/>
  </conditionalFormatting>
  <conditionalFormatting sqref="B28:B29">
    <cfRule type="duplicateValues" dxfId="0" priority="418"/>
  </conditionalFormatting>
  <pageMargins left="0.236111111111111" right="0.236111111111111" top="0.118055555555556" bottom="0.236111111111111" header="0.196527777777778" footer="0.236111111111111"/>
  <pageSetup paperSize="9" scale="51" fitToHeight="0" orientation="landscape" horizontalDpi="600"/>
  <headerFooter>
    <oddFooter>&amp;L审批：&amp;C审核：&amp;R制表：陶刘燕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S16"/>
  <sheetViews>
    <sheetView workbookViewId="0">
      <pane xSplit="3" ySplit="3" topLeftCell="AA4" activePane="bottomRight" state="frozen"/>
      <selection/>
      <selection pane="topRight"/>
      <selection pane="bottomLeft"/>
      <selection pane="bottomRight" activeCell="AN4" sqref="AN4"/>
    </sheetView>
  </sheetViews>
  <sheetFormatPr defaultColWidth="9" defaultRowHeight="33" customHeight="1"/>
  <cols>
    <col min="1" max="1" width="6.63333333333333" style="711" customWidth="1"/>
    <col min="2" max="2" width="9.63333333333333" style="903" customWidth="1"/>
    <col min="3" max="3" width="8.475" style="711" customWidth="1"/>
    <col min="4" max="4" width="12.125" style="711" customWidth="1"/>
    <col min="5" max="5" width="8.475" style="711" customWidth="1"/>
    <col min="6" max="17" width="5.53333333333333" style="711" customWidth="1"/>
    <col min="18" max="18" width="9.25" style="711" customWidth="1"/>
    <col min="19" max="21" width="8.475" style="711" customWidth="1"/>
    <col min="22" max="22" width="25.375" style="711" customWidth="1"/>
    <col min="23" max="24" width="13" style="959" customWidth="1"/>
    <col min="25" max="25" width="9.05833333333333" style="1512" customWidth="1"/>
    <col min="26" max="28" width="6.94166666666667" style="711" customWidth="1"/>
    <col min="29" max="29" width="9" style="711" customWidth="1"/>
    <col min="30" max="31" width="7.21666666666667" style="711" customWidth="1"/>
    <col min="32" max="32" width="7.21666666666667" style="1512" customWidth="1"/>
    <col min="33" max="33" width="6.75" style="711" customWidth="1"/>
    <col min="34" max="35" width="6" style="711" customWidth="1"/>
    <col min="36" max="36" width="8.88333333333333" style="711" customWidth="1"/>
    <col min="37" max="37" width="6.75" style="711" customWidth="1"/>
    <col min="38" max="38" width="8.75" style="711" customWidth="1"/>
    <col min="39" max="40" width="5.55" style="711" customWidth="1"/>
    <col min="41" max="41" width="7.775" style="711" customWidth="1"/>
    <col min="42" max="43" width="9" style="711" customWidth="1"/>
    <col min="44" max="44" width="34.7833333333333" style="1513" customWidth="1"/>
    <col min="45" max="45" width="18.625" style="711" customWidth="1"/>
    <col min="46" max="16384" width="9" style="711"/>
  </cols>
  <sheetData>
    <row r="1" customHeight="1" spans="1:45">
      <c r="A1" s="1514"/>
      <c r="B1" s="1515"/>
      <c r="C1" s="1514"/>
      <c r="D1" s="1514"/>
      <c r="E1" s="1514"/>
      <c r="F1" s="1514"/>
      <c r="G1" s="1514"/>
      <c r="H1" s="1514"/>
      <c r="I1" s="1514"/>
      <c r="J1" s="1514"/>
      <c r="K1" s="1514"/>
      <c r="L1" s="1514"/>
      <c r="M1" s="1514"/>
      <c r="N1" s="1514"/>
      <c r="O1" s="1514"/>
      <c r="P1" s="1514"/>
      <c r="Q1" s="1514"/>
      <c r="R1" s="1514"/>
      <c r="S1" s="1514"/>
      <c r="T1" s="1514"/>
      <c r="U1" s="1529"/>
      <c r="V1" s="1529"/>
      <c r="W1" s="1530"/>
      <c r="X1" s="1531" t="s">
        <v>832</v>
      </c>
      <c r="Y1" s="1538"/>
      <c r="Z1" s="1531"/>
      <c r="AA1" s="1531"/>
      <c r="AB1" s="1531"/>
      <c r="AC1" s="1531"/>
      <c r="AD1" s="1531"/>
      <c r="AE1" s="1531"/>
      <c r="AF1" s="1538"/>
      <c r="AG1" s="1531"/>
      <c r="AH1" s="1531"/>
      <c r="AI1" s="1544"/>
      <c r="AJ1" s="1531"/>
      <c r="AK1" s="1531"/>
      <c r="AL1" s="1531"/>
      <c r="AM1" s="1531"/>
      <c r="AN1" s="1531"/>
      <c r="AO1" s="1531"/>
      <c r="AP1" s="1531"/>
      <c r="AQ1" s="1531"/>
      <c r="AR1" s="1546"/>
      <c r="AS1" s="763"/>
    </row>
    <row r="2" customHeight="1" spans="1:45">
      <c r="A2" s="1516" t="s">
        <v>0</v>
      </c>
      <c r="B2" s="269" t="s">
        <v>1</v>
      </c>
      <c r="C2" s="269" t="s">
        <v>272</v>
      </c>
      <c r="D2" s="269" t="s">
        <v>3</v>
      </c>
      <c r="E2" s="269" t="s">
        <v>273</v>
      </c>
      <c r="F2" s="270" t="s">
        <v>385</v>
      </c>
      <c r="G2" s="270" t="s">
        <v>40</v>
      </c>
      <c r="H2" s="270" t="s">
        <v>688</v>
      </c>
      <c r="I2" s="270" t="s">
        <v>7</v>
      </c>
      <c r="J2" s="270"/>
      <c r="K2" s="1527" t="s">
        <v>698</v>
      </c>
      <c r="L2" s="270" t="s">
        <v>689</v>
      </c>
      <c r="M2" s="270" t="s">
        <v>690</v>
      </c>
      <c r="N2" s="270" t="s">
        <v>691</v>
      </c>
      <c r="O2" s="270" t="s">
        <v>692</v>
      </c>
      <c r="P2" s="270" t="s">
        <v>693</v>
      </c>
      <c r="Q2" s="270" t="s">
        <v>694</v>
      </c>
      <c r="R2" s="269" t="s">
        <v>14</v>
      </c>
      <c r="S2" s="270" t="s">
        <v>15</v>
      </c>
      <c r="T2" s="270" t="s">
        <v>695</v>
      </c>
      <c r="U2" s="270" t="s">
        <v>17</v>
      </c>
      <c r="V2" s="1532" t="s">
        <v>18</v>
      </c>
      <c r="W2" s="1531"/>
      <c r="X2" s="1531"/>
      <c r="Y2" s="1538"/>
      <c r="Z2" s="1531"/>
      <c r="AA2" s="1531"/>
      <c r="AB2" s="1531"/>
      <c r="AC2" s="1531"/>
      <c r="AD2" s="1531"/>
      <c r="AE2" s="1531"/>
      <c r="AF2" s="1538"/>
      <c r="AG2" s="1531"/>
      <c r="AH2" s="1531"/>
      <c r="AI2" s="1544"/>
      <c r="AJ2" s="1531"/>
      <c r="AK2" s="1531"/>
      <c r="AL2" s="1531"/>
      <c r="AM2" s="1531"/>
      <c r="AN2" s="1531"/>
      <c r="AO2" s="1531"/>
      <c r="AP2" s="1531"/>
      <c r="AQ2" s="1531"/>
      <c r="AR2" s="1546"/>
      <c r="AS2" s="763"/>
    </row>
    <row r="3" s="1511" customFormat="1" customHeight="1" spans="1:45">
      <c r="A3" s="1516"/>
      <c r="B3" s="269"/>
      <c r="C3" s="269"/>
      <c r="D3" s="269"/>
      <c r="E3" s="269"/>
      <c r="F3" s="270"/>
      <c r="G3" s="270"/>
      <c r="H3" s="270"/>
      <c r="I3" s="270" t="s">
        <v>327</v>
      </c>
      <c r="J3" s="270" t="s">
        <v>697</v>
      </c>
      <c r="K3" s="1528"/>
      <c r="L3" s="270"/>
      <c r="M3" s="270"/>
      <c r="N3" s="270"/>
      <c r="O3" s="270"/>
      <c r="P3" s="270"/>
      <c r="Q3" s="270"/>
      <c r="R3" s="269"/>
      <c r="S3" s="270"/>
      <c r="T3" s="270"/>
      <c r="U3" s="270"/>
      <c r="V3" s="1532"/>
      <c r="W3" s="1533" t="s">
        <v>21</v>
      </c>
      <c r="X3" s="1533" t="s">
        <v>22</v>
      </c>
      <c r="Y3" s="1539" t="s">
        <v>23</v>
      </c>
      <c r="Z3" s="1540" t="s">
        <v>24</v>
      </c>
      <c r="AA3" s="1540" t="s">
        <v>25</v>
      </c>
      <c r="AB3" s="1540" t="s">
        <v>26</v>
      </c>
      <c r="AC3" s="1540" t="s">
        <v>27</v>
      </c>
      <c r="AD3" s="1540" t="s">
        <v>28</v>
      </c>
      <c r="AE3" s="1540" t="s">
        <v>29</v>
      </c>
      <c r="AF3" s="1539" t="s">
        <v>30</v>
      </c>
      <c r="AG3" s="1540" t="s">
        <v>21</v>
      </c>
      <c r="AH3" s="1540" t="s">
        <v>278</v>
      </c>
      <c r="AI3" s="1540" t="s">
        <v>33</v>
      </c>
      <c r="AJ3" s="1540" t="s">
        <v>37</v>
      </c>
      <c r="AK3" s="1540" t="s">
        <v>38</v>
      </c>
      <c r="AL3" s="1540" t="s">
        <v>39</v>
      </c>
      <c r="AM3" s="1540" t="s">
        <v>329</v>
      </c>
      <c r="AN3" s="1540" t="s">
        <v>331</v>
      </c>
      <c r="AO3" s="1540" t="s">
        <v>46</v>
      </c>
      <c r="AP3" s="1540" t="s">
        <v>47</v>
      </c>
      <c r="AQ3" s="1540" t="s">
        <v>48</v>
      </c>
      <c r="AR3" s="1540" t="s">
        <v>49</v>
      </c>
      <c r="AS3" s="111"/>
    </row>
    <row r="4" s="711" customFormat="1" ht="105" customHeight="1" spans="1:45">
      <c r="A4" s="1517">
        <f>ROW()-3</f>
        <v>1</v>
      </c>
      <c r="B4" s="1518" t="s">
        <v>833</v>
      </c>
      <c r="C4" s="1519" t="s">
        <v>409</v>
      </c>
      <c r="D4" s="1520">
        <v>44831</v>
      </c>
      <c r="E4" s="1519" t="s">
        <v>53</v>
      </c>
      <c r="F4" s="1519">
        <v>31</v>
      </c>
      <c r="G4" s="276">
        <v>0</v>
      </c>
      <c r="H4" s="276">
        <v>0</v>
      </c>
      <c r="I4" s="276">
        <v>0</v>
      </c>
      <c r="J4" s="276">
        <v>0</v>
      </c>
      <c r="K4" s="276">
        <v>0</v>
      </c>
      <c r="L4" s="276">
        <v>0</v>
      </c>
      <c r="M4" s="276">
        <v>0</v>
      </c>
      <c r="N4" s="276">
        <v>2</v>
      </c>
      <c r="O4" s="1519">
        <v>1</v>
      </c>
      <c r="P4" s="1519">
        <v>0</v>
      </c>
      <c r="Q4" s="276">
        <f t="shared" ref="Q4:Q15" si="0">SUM(N4+O4-P4)</f>
        <v>3</v>
      </c>
      <c r="R4" s="276" t="s">
        <v>834</v>
      </c>
      <c r="S4" s="1519">
        <v>10</v>
      </c>
      <c r="T4" s="1519">
        <v>10</v>
      </c>
      <c r="U4" s="276">
        <f t="shared" ref="U4:U15" si="1">S4*T4</f>
        <v>100</v>
      </c>
      <c r="V4" s="1534" t="s">
        <v>835</v>
      </c>
      <c r="W4" s="1535">
        <v>200</v>
      </c>
      <c r="X4" s="1536">
        <v>4100</v>
      </c>
      <c r="Y4" s="1376">
        <v>2500</v>
      </c>
      <c r="Z4" s="886">
        <v>500</v>
      </c>
      <c r="AA4" s="886">
        <v>200</v>
      </c>
      <c r="AB4" s="886">
        <v>100</v>
      </c>
      <c r="AC4" s="886">
        <v>100</v>
      </c>
      <c r="AD4" s="886">
        <v>100</v>
      </c>
      <c r="AE4" s="886">
        <v>600</v>
      </c>
      <c r="AF4" s="1541">
        <v>500</v>
      </c>
      <c r="AG4" s="1535">
        <v>200</v>
      </c>
      <c r="AH4" s="1545">
        <f>M4</f>
        <v>0</v>
      </c>
      <c r="AI4" s="1545">
        <v>100</v>
      </c>
      <c r="AJ4" s="1376">
        <f>SUM(Y4:AI4)</f>
        <v>4900</v>
      </c>
      <c r="AK4" s="1545">
        <f>I4+L4</f>
        <v>0</v>
      </c>
      <c r="AL4" s="1376">
        <f>X4/F4*AK4</f>
        <v>0</v>
      </c>
      <c r="AM4" s="1376">
        <v>0</v>
      </c>
      <c r="AN4" s="1376">
        <v>444.52</v>
      </c>
      <c r="AO4" s="1376">
        <f>SUM(AL4:AN4)</f>
        <v>444.52</v>
      </c>
      <c r="AP4" s="1376">
        <f>AJ4-AO4</f>
        <v>4455.48</v>
      </c>
      <c r="AQ4" s="1547"/>
      <c r="AR4" s="1548" t="s">
        <v>836</v>
      </c>
      <c r="AS4" s="1534" t="s">
        <v>837</v>
      </c>
    </row>
    <row r="5" s="959" customFormat="1" ht="87" customHeight="1" spans="1:45">
      <c r="A5" s="1517">
        <f t="shared" ref="A5:A18" si="2">ROW()-3</f>
        <v>2</v>
      </c>
      <c r="B5" s="1521" t="s">
        <v>838</v>
      </c>
      <c r="C5" s="1519" t="s">
        <v>425</v>
      </c>
      <c r="D5" s="1520">
        <v>43944</v>
      </c>
      <c r="E5" s="276" t="s">
        <v>53</v>
      </c>
      <c r="F5" s="1519">
        <v>31</v>
      </c>
      <c r="G5" s="276">
        <v>0</v>
      </c>
      <c r="H5" s="276">
        <v>0</v>
      </c>
      <c r="I5" s="276">
        <v>0</v>
      </c>
      <c r="J5" s="276">
        <v>0</v>
      </c>
      <c r="K5" s="276">
        <v>0</v>
      </c>
      <c r="L5" s="276">
        <v>0</v>
      </c>
      <c r="M5" s="276">
        <v>30</v>
      </c>
      <c r="N5" s="276">
        <v>2</v>
      </c>
      <c r="O5" s="1519">
        <v>0</v>
      </c>
      <c r="P5" s="1519">
        <v>0</v>
      </c>
      <c r="Q5" s="276">
        <f t="shared" si="0"/>
        <v>2</v>
      </c>
      <c r="R5" s="276" t="s">
        <v>54</v>
      </c>
      <c r="S5" s="1519">
        <v>10</v>
      </c>
      <c r="T5" s="1519">
        <v>8</v>
      </c>
      <c r="U5" s="276">
        <f t="shared" si="1"/>
        <v>80</v>
      </c>
      <c r="V5" s="1534" t="s">
        <v>839</v>
      </c>
      <c r="W5" s="1535">
        <v>200</v>
      </c>
      <c r="X5" s="1536">
        <v>2700</v>
      </c>
      <c r="Y5" s="168">
        <v>1300</v>
      </c>
      <c r="Z5" s="168">
        <v>300</v>
      </c>
      <c r="AA5" s="168">
        <v>200</v>
      </c>
      <c r="AB5" s="168">
        <v>200</v>
      </c>
      <c r="AC5" s="168">
        <v>200</v>
      </c>
      <c r="AD5" s="168">
        <v>200</v>
      </c>
      <c r="AE5" s="168">
        <v>300</v>
      </c>
      <c r="AF5" s="1541">
        <v>270</v>
      </c>
      <c r="AG5" s="1535">
        <v>200</v>
      </c>
      <c r="AH5" s="1545">
        <f t="shared" ref="AH5:AH16" si="3">M5</f>
        <v>30</v>
      </c>
      <c r="AI5" s="1545">
        <v>80</v>
      </c>
      <c r="AJ5" s="1376">
        <f t="shared" ref="AJ5:AJ16" si="4">SUM(Y5:AI5)</f>
        <v>3280</v>
      </c>
      <c r="AK5" s="1545">
        <f t="shared" ref="AK5:AK16" si="5">I5+L5</f>
        <v>0</v>
      </c>
      <c r="AL5" s="1376">
        <f t="shared" ref="AL5:AL16" si="6">X5/F5*AK5</f>
        <v>0</v>
      </c>
      <c r="AM5" s="1376">
        <v>0</v>
      </c>
      <c r="AN5" s="1376">
        <v>0</v>
      </c>
      <c r="AO5" s="1376">
        <f t="shared" ref="AO5:AO16" si="7">SUM(AL5:AN5)</f>
        <v>0</v>
      </c>
      <c r="AP5" s="1376">
        <f t="shared" ref="AP5:AP16" si="8">AJ5-AO5</f>
        <v>3280</v>
      </c>
      <c r="AQ5" s="199"/>
      <c r="AR5" s="232" t="s">
        <v>72</v>
      </c>
      <c r="AS5" s="1534" t="s">
        <v>839</v>
      </c>
    </row>
    <row r="6" s="959" customFormat="1" ht="28" customHeight="1" spans="1:45">
      <c r="A6" s="1517">
        <f t="shared" si="2"/>
        <v>3</v>
      </c>
      <c r="B6" s="1521" t="s">
        <v>840</v>
      </c>
      <c r="C6" s="1519" t="s">
        <v>425</v>
      </c>
      <c r="D6" s="1520">
        <v>44084</v>
      </c>
      <c r="E6" s="276" t="s">
        <v>53</v>
      </c>
      <c r="F6" s="1519">
        <v>31</v>
      </c>
      <c r="G6" s="276">
        <v>0</v>
      </c>
      <c r="H6" s="276">
        <v>0</v>
      </c>
      <c r="I6" s="276">
        <v>0</v>
      </c>
      <c r="J6" s="276">
        <v>0</v>
      </c>
      <c r="K6" s="276">
        <v>0</v>
      </c>
      <c r="L6" s="276">
        <v>0</v>
      </c>
      <c r="M6" s="276">
        <v>30</v>
      </c>
      <c r="N6" s="276">
        <v>1</v>
      </c>
      <c r="O6" s="1519">
        <v>0</v>
      </c>
      <c r="P6" s="1519">
        <v>0</v>
      </c>
      <c r="Q6" s="276">
        <f t="shared" si="0"/>
        <v>1</v>
      </c>
      <c r="R6" s="276" t="s">
        <v>54</v>
      </c>
      <c r="S6" s="1519">
        <v>10</v>
      </c>
      <c r="T6" s="1519">
        <v>8</v>
      </c>
      <c r="U6" s="276">
        <f t="shared" si="1"/>
        <v>80</v>
      </c>
      <c r="V6" s="1534" t="s">
        <v>54</v>
      </c>
      <c r="W6" s="1535">
        <v>200</v>
      </c>
      <c r="X6" s="1536">
        <v>2300</v>
      </c>
      <c r="Y6" s="1542">
        <v>1500</v>
      </c>
      <c r="Z6" s="1542">
        <v>0</v>
      </c>
      <c r="AA6" s="1542">
        <v>0</v>
      </c>
      <c r="AB6" s="1542">
        <v>100</v>
      </c>
      <c r="AC6" s="1542">
        <v>100</v>
      </c>
      <c r="AD6" s="1542">
        <v>100</v>
      </c>
      <c r="AE6" s="1542">
        <v>500</v>
      </c>
      <c r="AF6" s="1543"/>
      <c r="AG6" s="1535">
        <v>200</v>
      </c>
      <c r="AH6" s="1545">
        <f t="shared" si="3"/>
        <v>30</v>
      </c>
      <c r="AI6" s="1545">
        <v>80</v>
      </c>
      <c r="AJ6" s="1376">
        <f t="shared" si="4"/>
        <v>2610</v>
      </c>
      <c r="AK6" s="1545">
        <f t="shared" si="5"/>
        <v>0</v>
      </c>
      <c r="AL6" s="1376">
        <f t="shared" si="6"/>
        <v>0</v>
      </c>
      <c r="AM6" s="1376">
        <v>0</v>
      </c>
      <c r="AN6" s="1376">
        <v>0</v>
      </c>
      <c r="AO6" s="1376">
        <f t="shared" si="7"/>
        <v>0</v>
      </c>
      <c r="AP6" s="1376">
        <f t="shared" si="8"/>
        <v>2610</v>
      </c>
      <c r="AQ6" s="199"/>
      <c r="AR6" s="232" t="s">
        <v>72</v>
      </c>
      <c r="AS6" s="1534" t="s">
        <v>54</v>
      </c>
    </row>
    <row r="7" s="959" customFormat="1" ht="76" customHeight="1" spans="1:45">
      <c r="A7" s="1517">
        <f t="shared" si="2"/>
        <v>4</v>
      </c>
      <c r="B7" s="1522" t="s">
        <v>841</v>
      </c>
      <c r="C7" s="1519" t="s">
        <v>425</v>
      </c>
      <c r="D7" s="1520">
        <v>44428</v>
      </c>
      <c r="E7" s="276" t="s">
        <v>53</v>
      </c>
      <c r="F7" s="1519">
        <v>31</v>
      </c>
      <c r="G7" s="276">
        <v>0</v>
      </c>
      <c r="H7" s="276">
        <v>0</v>
      </c>
      <c r="I7" s="276">
        <v>0</v>
      </c>
      <c r="J7" s="276">
        <v>0</v>
      </c>
      <c r="K7" s="276">
        <v>0</v>
      </c>
      <c r="L7" s="276">
        <v>0</v>
      </c>
      <c r="M7" s="276">
        <v>30</v>
      </c>
      <c r="N7" s="276">
        <v>1</v>
      </c>
      <c r="O7" s="1519">
        <v>0</v>
      </c>
      <c r="P7" s="1519">
        <v>0</v>
      </c>
      <c r="Q7" s="276">
        <f t="shared" si="0"/>
        <v>1</v>
      </c>
      <c r="R7" s="276" t="s">
        <v>54</v>
      </c>
      <c r="S7" s="1519">
        <v>10</v>
      </c>
      <c r="T7" s="1519">
        <v>8</v>
      </c>
      <c r="U7" s="276">
        <f t="shared" si="1"/>
        <v>80</v>
      </c>
      <c r="V7" s="1534" t="s">
        <v>842</v>
      </c>
      <c r="W7" s="1535">
        <v>200</v>
      </c>
      <c r="X7" s="1536">
        <v>2200</v>
      </c>
      <c r="Y7" s="1376">
        <v>1400</v>
      </c>
      <c r="Z7" s="886">
        <v>100</v>
      </c>
      <c r="AA7" s="886">
        <v>100</v>
      </c>
      <c r="AB7" s="886">
        <v>100</v>
      </c>
      <c r="AC7" s="886">
        <v>100</v>
      </c>
      <c r="AD7" s="886">
        <v>100</v>
      </c>
      <c r="AE7" s="886">
        <v>300</v>
      </c>
      <c r="AF7" s="1541"/>
      <c r="AG7" s="1535">
        <v>200</v>
      </c>
      <c r="AH7" s="1545">
        <f t="shared" si="3"/>
        <v>30</v>
      </c>
      <c r="AI7" s="1545">
        <v>80</v>
      </c>
      <c r="AJ7" s="1376">
        <f t="shared" si="4"/>
        <v>2510</v>
      </c>
      <c r="AK7" s="1545">
        <f t="shared" si="5"/>
        <v>0</v>
      </c>
      <c r="AL7" s="1376">
        <f t="shared" si="6"/>
        <v>0</v>
      </c>
      <c r="AM7" s="1376">
        <v>0</v>
      </c>
      <c r="AN7" s="1376">
        <v>0</v>
      </c>
      <c r="AO7" s="1376">
        <f t="shared" si="7"/>
        <v>0</v>
      </c>
      <c r="AP7" s="1376">
        <f t="shared" si="8"/>
        <v>2510</v>
      </c>
      <c r="AQ7" s="199"/>
      <c r="AR7" s="232" t="s">
        <v>72</v>
      </c>
      <c r="AS7" s="1534" t="s">
        <v>842</v>
      </c>
    </row>
    <row r="8" s="959" customFormat="1" ht="129" customHeight="1" spans="1:45">
      <c r="A8" s="1517">
        <f t="shared" si="2"/>
        <v>5</v>
      </c>
      <c r="B8" s="1523" t="s">
        <v>843</v>
      </c>
      <c r="C8" s="1519" t="s">
        <v>425</v>
      </c>
      <c r="D8" s="1520">
        <v>44800</v>
      </c>
      <c r="E8" s="276" t="s">
        <v>53</v>
      </c>
      <c r="F8" s="1519">
        <v>31</v>
      </c>
      <c r="G8" s="276">
        <v>0</v>
      </c>
      <c r="H8" s="276">
        <v>0</v>
      </c>
      <c r="I8" s="276">
        <v>0</v>
      </c>
      <c r="J8" s="276">
        <v>0</v>
      </c>
      <c r="K8" s="276">
        <v>0</v>
      </c>
      <c r="L8" s="276">
        <v>0</v>
      </c>
      <c r="M8" s="276">
        <v>30</v>
      </c>
      <c r="N8" s="276">
        <v>2.5</v>
      </c>
      <c r="O8" s="1519">
        <v>0</v>
      </c>
      <c r="P8" s="1519">
        <v>0</v>
      </c>
      <c r="Q8" s="276">
        <f t="shared" si="0"/>
        <v>2.5</v>
      </c>
      <c r="R8" s="276" t="s">
        <v>54</v>
      </c>
      <c r="S8" s="1519">
        <v>10</v>
      </c>
      <c r="T8" s="1519">
        <v>9</v>
      </c>
      <c r="U8" s="276">
        <f t="shared" si="1"/>
        <v>90</v>
      </c>
      <c r="V8" s="1534" t="s">
        <v>844</v>
      </c>
      <c r="W8" s="1535">
        <v>200</v>
      </c>
      <c r="X8" s="1536">
        <v>2900</v>
      </c>
      <c r="Y8" s="168">
        <v>1800</v>
      </c>
      <c r="Z8" s="168">
        <v>300</v>
      </c>
      <c r="AA8" s="168">
        <v>200</v>
      </c>
      <c r="AB8" s="168">
        <v>100</v>
      </c>
      <c r="AC8" s="168">
        <v>100</v>
      </c>
      <c r="AD8" s="168">
        <v>100</v>
      </c>
      <c r="AE8" s="168">
        <v>300</v>
      </c>
      <c r="AF8" s="1541"/>
      <c r="AG8" s="1535">
        <v>200</v>
      </c>
      <c r="AH8" s="1545">
        <f t="shared" si="3"/>
        <v>30</v>
      </c>
      <c r="AI8" s="1545">
        <v>90</v>
      </c>
      <c r="AJ8" s="1376">
        <f t="shared" si="4"/>
        <v>3220</v>
      </c>
      <c r="AK8" s="1545">
        <f t="shared" si="5"/>
        <v>0</v>
      </c>
      <c r="AL8" s="1376">
        <f t="shared" si="6"/>
        <v>0</v>
      </c>
      <c r="AM8" s="1376">
        <v>0</v>
      </c>
      <c r="AN8" s="1376">
        <v>0</v>
      </c>
      <c r="AO8" s="1376">
        <f t="shared" si="7"/>
        <v>0</v>
      </c>
      <c r="AP8" s="1376">
        <f t="shared" si="8"/>
        <v>3220</v>
      </c>
      <c r="AQ8" s="199"/>
      <c r="AR8" s="232" t="s">
        <v>72</v>
      </c>
      <c r="AS8" s="1534" t="s">
        <v>844</v>
      </c>
    </row>
    <row r="9" s="959" customFormat="1" ht="81" customHeight="1" spans="1:45">
      <c r="A9" s="1517">
        <f t="shared" si="2"/>
        <v>6</v>
      </c>
      <c r="B9" s="916" t="s">
        <v>845</v>
      </c>
      <c r="C9" s="1519" t="s">
        <v>409</v>
      </c>
      <c r="D9" s="1520">
        <v>44812</v>
      </c>
      <c r="E9" s="276" t="s">
        <v>53</v>
      </c>
      <c r="F9" s="1519">
        <v>31</v>
      </c>
      <c r="G9" s="276">
        <v>0</v>
      </c>
      <c r="H9" s="276">
        <v>0</v>
      </c>
      <c r="I9" s="276">
        <v>0</v>
      </c>
      <c r="J9" s="276">
        <v>0</v>
      </c>
      <c r="K9" s="276">
        <v>0</v>
      </c>
      <c r="L9" s="276">
        <v>0</v>
      </c>
      <c r="M9" s="276">
        <v>0</v>
      </c>
      <c r="N9" s="276">
        <v>2</v>
      </c>
      <c r="O9" s="1519">
        <v>0</v>
      </c>
      <c r="P9" s="1519">
        <v>0</v>
      </c>
      <c r="Q9" s="276">
        <f t="shared" si="0"/>
        <v>2</v>
      </c>
      <c r="R9" s="276" t="s">
        <v>54</v>
      </c>
      <c r="S9" s="1519">
        <v>10</v>
      </c>
      <c r="T9" s="1519">
        <v>5</v>
      </c>
      <c r="U9" s="276">
        <f t="shared" si="1"/>
        <v>50</v>
      </c>
      <c r="V9" s="1534" t="s">
        <v>846</v>
      </c>
      <c r="W9" s="1535">
        <v>200</v>
      </c>
      <c r="X9" s="1537">
        <v>3600</v>
      </c>
      <c r="Y9" s="1376">
        <v>2300</v>
      </c>
      <c r="Z9" s="886">
        <v>300</v>
      </c>
      <c r="AA9" s="886">
        <v>200</v>
      </c>
      <c r="AB9" s="886">
        <v>100</v>
      </c>
      <c r="AC9" s="886">
        <v>100</v>
      </c>
      <c r="AD9" s="886">
        <v>100</v>
      </c>
      <c r="AE9" s="886">
        <v>500</v>
      </c>
      <c r="AF9" s="1541">
        <v>550</v>
      </c>
      <c r="AG9" s="1535">
        <v>200</v>
      </c>
      <c r="AH9" s="1545">
        <f t="shared" si="3"/>
        <v>0</v>
      </c>
      <c r="AI9" s="1545">
        <v>50</v>
      </c>
      <c r="AJ9" s="1376">
        <f t="shared" si="4"/>
        <v>4400</v>
      </c>
      <c r="AK9" s="1545">
        <f t="shared" si="5"/>
        <v>0</v>
      </c>
      <c r="AL9" s="1376">
        <f t="shared" si="6"/>
        <v>0</v>
      </c>
      <c r="AM9" s="1376">
        <v>0</v>
      </c>
      <c r="AN9" s="1376">
        <v>0</v>
      </c>
      <c r="AO9" s="1376">
        <f t="shared" si="7"/>
        <v>0</v>
      </c>
      <c r="AP9" s="1376">
        <f t="shared" si="8"/>
        <v>4400</v>
      </c>
      <c r="AQ9" s="199"/>
      <c r="AR9" s="232" t="s">
        <v>72</v>
      </c>
      <c r="AS9" s="1534" t="s">
        <v>847</v>
      </c>
    </row>
    <row r="10" s="959" customFormat="1" ht="81" customHeight="1" spans="1:45">
      <c r="A10" s="1517">
        <f t="shared" si="2"/>
        <v>7</v>
      </c>
      <c r="B10" s="1524" t="s">
        <v>848</v>
      </c>
      <c r="C10" s="1519" t="s">
        <v>409</v>
      </c>
      <c r="D10" s="1520">
        <v>44860</v>
      </c>
      <c r="E10" s="276" t="s">
        <v>53</v>
      </c>
      <c r="F10" s="1519">
        <v>31</v>
      </c>
      <c r="G10" s="276">
        <v>0</v>
      </c>
      <c r="H10" s="276">
        <v>0</v>
      </c>
      <c r="I10" s="276">
        <v>0</v>
      </c>
      <c r="J10" s="276">
        <v>0</v>
      </c>
      <c r="K10" s="276">
        <v>0</v>
      </c>
      <c r="L10" s="276">
        <v>0</v>
      </c>
      <c r="M10" s="276">
        <v>0</v>
      </c>
      <c r="N10" s="276">
        <v>4</v>
      </c>
      <c r="O10" s="1519">
        <v>1</v>
      </c>
      <c r="P10" s="1519">
        <v>0</v>
      </c>
      <c r="Q10" s="276">
        <f t="shared" si="0"/>
        <v>5</v>
      </c>
      <c r="R10" s="276" t="s">
        <v>849</v>
      </c>
      <c r="S10" s="1519">
        <v>10</v>
      </c>
      <c r="T10" s="1519">
        <v>4</v>
      </c>
      <c r="U10" s="276">
        <f t="shared" si="1"/>
        <v>40</v>
      </c>
      <c r="V10" s="1534" t="s">
        <v>850</v>
      </c>
      <c r="W10" s="1535">
        <v>200</v>
      </c>
      <c r="X10" s="1537">
        <v>3600</v>
      </c>
      <c r="Y10" s="1376">
        <v>2300</v>
      </c>
      <c r="Z10" s="886">
        <v>300</v>
      </c>
      <c r="AA10" s="886">
        <v>200</v>
      </c>
      <c r="AB10" s="886">
        <v>100</v>
      </c>
      <c r="AC10" s="886">
        <v>100</v>
      </c>
      <c r="AD10" s="886">
        <v>100</v>
      </c>
      <c r="AE10" s="886">
        <v>500</v>
      </c>
      <c r="AF10" s="1541">
        <v>500</v>
      </c>
      <c r="AG10" s="1535">
        <v>200</v>
      </c>
      <c r="AH10" s="1545">
        <f t="shared" si="3"/>
        <v>0</v>
      </c>
      <c r="AI10" s="1545">
        <v>40</v>
      </c>
      <c r="AJ10" s="1376">
        <f t="shared" si="4"/>
        <v>4340</v>
      </c>
      <c r="AK10" s="1545">
        <f t="shared" si="5"/>
        <v>0</v>
      </c>
      <c r="AL10" s="1376">
        <f t="shared" si="6"/>
        <v>0</v>
      </c>
      <c r="AM10" s="1376">
        <v>0</v>
      </c>
      <c r="AN10" s="1376">
        <v>0</v>
      </c>
      <c r="AO10" s="1376">
        <f t="shared" si="7"/>
        <v>0</v>
      </c>
      <c r="AP10" s="1376">
        <f t="shared" si="8"/>
        <v>4340</v>
      </c>
      <c r="AQ10" s="199"/>
      <c r="AR10" s="276" t="s">
        <v>851</v>
      </c>
      <c r="AS10" s="1534" t="s">
        <v>850</v>
      </c>
    </row>
    <row r="11" s="959" customFormat="1" ht="68" customHeight="1" spans="1:45">
      <c r="A11" s="1517">
        <f t="shared" si="2"/>
        <v>8</v>
      </c>
      <c r="B11" s="1524" t="s">
        <v>852</v>
      </c>
      <c r="C11" s="1519" t="s">
        <v>425</v>
      </c>
      <c r="D11" s="1525">
        <v>44959</v>
      </c>
      <c r="E11" s="276" t="s">
        <v>53</v>
      </c>
      <c r="F11" s="1519">
        <v>31</v>
      </c>
      <c r="G11" s="276">
        <v>0</v>
      </c>
      <c r="H11" s="276">
        <v>0</v>
      </c>
      <c r="I11" s="276">
        <v>0</v>
      </c>
      <c r="J11" s="276">
        <v>0</v>
      </c>
      <c r="K11" s="276">
        <v>0</v>
      </c>
      <c r="L11" s="276">
        <v>0</v>
      </c>
      <c r="M11" s="276">
        <v>30</v>
      </c>
      <c r="N11" s="276">
        <v>2</v>
      </c>
      <c r="O11" s="1519">
        <v>0</v>
      </c>
      <c r="P11" s="1519">
        <v>0</v>
      </c>
      <c r="Q11" s="276">
        <f t="shared" si="0"/>
        <v>2</v>
      </c>
      <c r="R11" s="276" t="s">
        <v>54</v>
      </c>
      <c r="S11" s="1519">
        <v>10</v>
      </c>
      <c r="T11" s="1519">
        <v>7</v>
      </c>
      <c r="U11" s="276">
        <f t="shared" si="1"/>
        <v>70</v>
      </c>
      <c r="V11" s="1534" t="s">
        <v>853</v>
      </c>
      <c r="W11" s="1535">
        <v>200</v>
      </c>
      <c r="X11" s="1536">
        <v>2300</v>
      </c>
      <c r="Y11" s="1542">
        <v>1500</v>
      </c>
      <c r="Z11" s="1542">
        <v>0</v>
      </c>
      <c r="AA11" s="1542">
        <v>0</v>
      </c>
      <c r="AB11" s="1542">
        <v>100</v>
      </c>
      <c r="AC11" s="1542">
        <v>100</v>
      </c>
      <c r="AD11" s="1542">
        <v>100</v>
      </c>
      <c r="AE11" s="1542">
        <v>500</v>
      </c>
      <c r="AF11" s="895"/>
      <c r="AG11" s="1535">
        <v>200</v>
      </c>
      <c r="AH11" s="1545">
        <f t="shared" si="3"/>
        <v>30</v>
      </c>
      <c r="AI11" s="1545">
        <v>70</v>
      </c>
      <c r="AJ11" s="377">
        <f t="shared" si="4"/>
        <v>2600</v>
      </c>
      <c r="AK11" s="1545">
        <f t="shared" si="5"/>
        <v>0</v>
      </c>
      <c r="AL11" s="1376">
        <f t="shared" si="6"/>
        <v>0</v>
      </c>
      <c r="AM11" s="377">
        <v>0</v>
      </c>
      <c r="AN11" s="377">
        <v>0</v>
      </c>
      <c r="AO11" s="377">
        <f t="shared" si="7"/>
        <v>0</v>
      </c>
      <c r="AP11" s="1376">
        <f t="shared" si="8"/>
        <v>2600</v>
      </c>
      <c r="AQ11" s="199"/>
      <c r="AR11" s="232" t="s">
        <v>72</v>
      </c>
      <c r="AS11" s="1534" t="s">
        <v>853</v>
      </c>
    </row>
    <row r="12" s="959" customFormat="1" ht="88" customHeight="1" spans="1:45">
      <c r="A12" s="1517">
        <f t="shared" si="2"/>
        <v>9</v>
      </c>
      <c r="B12" s="1524" t="s">
        <v>854</v>
      </c>
      <c r="C12" s="1519" t="s">
        <v>425</v>
      </c>
      <c r="D12" s="1520">
        <v>44982</v>
      </c>
      <c r="E12" s="276" t="s">
        <v>53</v>
      </c>
      <c r="F12" s="1519">
        <v>31</v>
      </c>
      <c r="G12" s="276">
        <v>0</v>
      </c>
      <c r="H12" s="276">
        <v>0</v>
      </c>
      <c r="I12" s="276">
        <v>0</v>
      </c>
      <c r="J12" s="276">
        <v>0</v>
      </c>
      <c r="K12" s="276">
        <v>0</v>
      </c>
      <c r="L12" s="276">
        <v>0</v>
      </c>
      <c r="M12" s="276">
        <v>30</v>
      </c>
      <c r="N12" s="276">
        <v>0</v>
      </c>
      <c r="O12" s="1519">
        <v>0</v>
      </c>
      <c r="P12" s="1519">
        <v>0</v>
      </c>
      <c r="Q12" s="276">
        <f t="shared" si="0"/>
        <v>0</v>
      </c>
      <c r="R12" s="276" t="s">
        <v>54</v>
      </c>
      <c r="S12" s="1519">
        <v>10</v>
      </c>
      <c r="T12" s="1519">
        <v>8</v>
      </c>
      <c r="U12" s="276">
        <f t="shared" si="1"/>
        <v>80</v>
      </c>
      <c r="V12" s="1534" t="s">
        <v>855</v>
      </c>
      <c r="W12" s="1535">
        <v>200</v>
      </c>
      <c r="X12" s="1536">
        <v>2500</v>
      </c>
      <c r="Y12" s="377">
        <v>1600</v>
      </c>
      <c r="Z12" s="199">
        <v>200</v>
      </c>
      <c r="AA12" s="199">
        <v>200</v>
      </c>
      <c r="AB12" s="199">
        <v>100</v>
      </c>
      <c r="AC12" s="199">
        <v>100</v>
      </c>
      <c r="AD12" s="199">
        <v>200</v>
      </c>
      <c r="AE12" s="199">
        <v>100</v>
      </c>
      <c r="AF12" s="895"/>
      <c r="AG12" s="1535">
        <v>200</v>
      </c>
      <c r="AH12" s="1545">
        <f t="shared" si="3"/>
        <v>30</v>
      </c>
      <c r="AI12" s="1545">
        <v>80</v>
      </c>
      <c r="AJ12" s="377">
        <f t="shared" si="4"/>
        <v>2810</v>
      </c>
      <c r="AK12" s="1545">
        <f t="shared" si="5"/>
        <v>0</v>
      </c>
      <c r="AL12" s="1376">
        <f t="shared" si="6"/>
        <v>0</v>
      </c>
      <c r="AM12" s="377">
        <v>0</v>
      </c>
      <c r="AN12" s="377">
        <v>0</v>
      </c>
      <c r="AO12" s="377">
        <f t="shared" si="7"/>
        <v>0</v>
      </c>
      <c r="AP12" s="1376">
        <f t="shared" si="8"/>
        <v>2810</v>
      </c>
      <c r="AQ12" s="199"/>
      <c r="AR12" s="232" t="s">
        <v>72</v>
      </c>
      <c r="AS12" s="1076" t="s">
        <v>855</v>
      </c>
    </row>
    <row r="13" s="959" customFormat="1" ht="114" customHeight="1" spans="1:45">
      <c r="A13" s="1517">
        <f t="shared" si="2"/>
        <v>10</v>
      </c>
      <c r="B13" s="1524" t="s">
        <v>856</v>
      </c>
      <c r="C13" s="1519" t="s">
        <v>425</v>
      </c>
      <c r="D13" s="1520">
        <v>45523</v>
      </c>
      <c r="E13" s="276" t="s">
        <v>53</v>
      </c>
      <c r="F13" s="1519">
        <v>31</v>
      </c>
      <c r="G13" s="276">
        <v>0</v>
      </c>
      <c r="H13" s="276">
        <v>0</v>
      </c>
      <c r="I13" s="276">
        <v>0</v>
      </c>
      <c r="J13" s="276">
        <v>0</v>
      </c>
      <c r="K13" s="276">
        <v>0</v>
      </c>
      <c r="L13" s="276">
        <v>0</v>
      </c>
      <c r="M13" s="276">
        <v>30</v>
      </c>
      <c r="N13" s="276">
        <v>1</v>
      </c>
      <c r="O13" s="1519">
        <v>0</v>
      </c>
      <c r="P13" s="1519">
        <v>0</v>
      </c>
      <c r="Q13" s="276">
        <f t="shared" si="0"/>
        <v>1</v>
      </c>
      <c r="R13" s="276" t="s">
        <v>54</v>
      </c>
      <c r="S13" s="1519">
        <v>10</v>
      </c>
      <c r="T13" s="1519">
        <v>7</v>
      </c>
      <c r="U13" s="276">
        <f t="shared" si="1"/>
        <v>70</v>
      </c>
      <c r="V13" s="1534" t="s">
        <v>857</v>
      </c>
      <c r="W13" s="1535">
        <v>200</v>
      </c>
      <c r="X13" s="1536">
        <v>2900</v>
      </c>
      <c r="Y13" s="168">
        <v>1800</v>
      </c>
      <c r="Z13" s="168">
        <v>300</v>
      </c>
      <c r="AA13" s="168">
        <v>200</v>
      </c>
      <c r="AB13" s="168">
        <v>100</v>
      </c>
      <c r="AC13" s="168">
        <v>100</v>
      </c>
      <c r="AD13" s="168">
        <v>100</v>
      </c>
      <c r="AE13" s="168">
        <v>300</v>
      </c>
      <c r="AF13" s="895"/>
      <c r="AG13" s="1535">
        <v>200</v>
      </c>
      <c r="AH13" s="1545">
        <f t="shared" si="3"/>
        <v>30</v>
      </c>
      <c r="AI13" s="1545">
        <v>70</v>
      </c>
      <c r="AJ13" s="377">
        <f t="shared" si="4"/>
        <v>3200</v>
      </c>
      <c r="AK13" s="1545">
        <f t="shared" si="5"/>
        <v>0</v>
      </c>
      <c r="AL13" s="1376">
        <f t="shared" si="6"/>
        <v>0</v>
      </c>
      <c r="AM13" s="377">
        <v>0</v>
      </c>
      <c r="AN13" s="377">
        <v>0</v>
      </c>
      <c r="AO13" s="377">
        <f t="shared" si="7"/>
        <v>0</v>
      </c>
      <c r="AP13" s="1376">
        <f t="shared" si="8"/>
        <v>3200</v>
      </c>
      <c r="AQ13" s="199"/>
      <c r="AR13" s="232" t="s">
        <v>72</v>
      </c>
      <c r="AS13" s="1534" t="s">
        <v>857</v>
      </c>
    </row>
    <row r="14" s="959" customFormat="1" ht="80" customHeight="1" spans="1:45">
      <c r="A14" s="1517">
        <f t="shared" si="2"/>
        <v>11</v>
      </c>
      <c r="B14" s="1524" t="s">
        <v>858</v>
      </c>
      <c r="C14" s="1519" t="s">
        <v>425</v>
      </c>
      <c r="D14" s="1520">
        <v>45513</v>
      </c>
      <c r="E14" s="276" t="s">
        <v>53</v>
      </c>
      <c r="F14" s="1519">
        <v>31</v>
      </c>
      <c r="G14" s="276">
        <v>0</v>
      </c>
      <c r="H14" s="276">
        <v>0</v>
      </c>
      <c r="I14" s="276">
        <v>0</v>
      </c>
      <c r="J14" s="276">
        <v>0</v>
      </c>
      <c r="K14" s="276">
        <v>0</v>
      </c>
      <c r="L14" s="276">
        <v>0</v>
      </c>
      <c r="M14" s="276">
        <v>30</v>
      </c>
      <c r="N14" s="276">
        <v>1</v>
      </c>
      <c r="O14" s="1519">
        <v>0</v>
      </c>
      <c r="P14" s="1519">
        <v>0</v>
      </c>
      <c r="Q14" s="276">
        <f t="shared" si="0"/>
        <v>1</v>
      </c>
      <c r="R14" s="276" t="s">
        <v>54</v>
      </c>
      <c r="S14" s="1519">
        <v>10</v>
      </c>
      <c r="T14" s="1519">
        <v>7</v>
      </c>
      <c r="U14" s="276">
        <f t="shared" si="1"/>
        <v>70</v>
      </c>
      <c r="V14" s="1534" t="s">
        <v>859</v>
      </c>
      <c r="W14" s="1535">
        <v>200</v>
      </c>
      <c r="X14" s="1536">
        <v>2400</v>
      </c>
      <c r="Y14" s="168">
        <v>1400</v>
      </c>
      <c r="Z14" s="199">
        <v>400</v>
      </c>
      <c r="AA14" s="199">
        <v>200</v>
      </c>
      <c r="AB14" s="199">
        <v>0</v>
      </c>
      <c r="AC14" s="199">
        <v>0</v>
      </c>
      <c r="AD14" s="199">
        <v>200</v>
      </c>
      <c r="AE14" s="199">
        <v>200</v>
      </c>
      <c r="AF14" s="895"/>
      <c r="AG14" s="1535">
        <v>200</v>
      </c>
      <c r="AH14" s="1545">
        <f t="shared" si="3"/>
        <v>30</v>
      </c>
      <c r="AI14" s="1545">
        <v>70</v>
      </c>
      <c r="AJ14" s="377">
        <f t="shared" si="4"/>
        <v>2700</v>
      </c>
      <c r="AK14" s="1545">
        <f t="shared" si="5"/>
        <v>0</v>
      </c>
      <c r="AL14" s="1376">
        <f t="shared" si="6"/>
        <v>0</v>
      </c>
      <c r="AM14" s="377">
        <v>0</v>
      </c>
      <c r="AN14" s="377">
        <v>0</v>
      </c>
      <c r="AO14" s="377">
        <f t="shared" si="7"/>
        <v>0</v>
      </c>
      <c r="AP14" s="1376">
        <f t="shared" si="8"/>
        <v>2700</v>
      </c>
      <c r="AQ14" s="199"/>
      <c r="AR14" s="232" t="s">
        <v>72</v>
      </c>
      <c r="AS14" s="1076" t="s">
        <v>859</v>
      </c>
    </row>
    <row r="15" s="959" customFormat="1" ht="42" customHeight="1" spans="1:45">
      <c r="A15" s="1517">
        <f t="shared" si="2"/>
        <v>12</v>
      </c>
      <c r="B15" s="1524" t="s">
        <v>860</v>
      </c>
      <c r="C15" s="1519" t="s">
        <v>425</v>
      </c>
      <c r="D15" s="418">
        <v>45532</v>
      </c>
      <c r="E15" s="232" t="s">
        <v>53</v>
      </c>
      <c r="F15" s="310">
        <v>31</v>
      </c>
      <c r="G15" s="276">
        <v>0</v>
      </c>
      <c r="H15" s="276">
        <v>0</v>
      </c>
      <c r="I15" s="276">
        <v>0</v>
      </c>
      <c r="J15" s="276">
        <v>0</v>
      </c>
      <c r="K15" s="276">
        <v>0</v>
      </c>
      <c r="L15" s="276">
        <v>0</v>
      </c>
      <c r="M15" s="276">
        <v>30</v>
      </c>
      <c r="N15" s="276">
        <v>2</v>
      </c>
      <c r="O15" s="310">
        <v>0</v>
      </c>
      <c r="P15" s="310">
        <v>1.5</v>
      </c>
      <c r="Q15" s="276">
        <f t="shared" si="0"/>
        <v>0.5</v>
      </c>
      <c r="R15" s="232" t="s">
        <v>861</v>
      </c>
      <c r="S15" s="1519">
        <v>10</v>
      </c>
      <c r="T15" s="1519">
        <v>7</v>
      </c>
      <c r="U15" s="276">
        <f t="shared" si="1"/>
        <v>70</v>
      </c>
      <c r="V15" s="1534" t="s">
        <v>54</v>
      </c>
      <c r="W15" s="1535">
        <v>200</v>
      </c>
      <c r="X15" s="1536">
        <v>2100</v>
      </c>
      <c r="Y15" s="168">
        <v>1300</v>
      </c>
      <c r="Z15" s="199">
        <v>200</v>
      </c>
      <c r="AA15" s="199">
        <v>200</v>
      </c>
      <c r="AB15" s="199">
        <v>0</v>
      </c>
      <c r="AC15" s="199">
        <v>0</v>
      </c>
      <c r="AD15" s="199">
        <v>200</v>
      </c>
      <c r="AE15" s="199">
        <v>200</v>
      </c>
      <c r="AF15" s="895"/>
      <c r="AG15" s="1535">
        <v>200</v>
      </c>
      <c r="AH15" s="1545">
        <f t="shared" si="3"/>
        <v>30</v>
      </c>
      <c r="AI15" s="1545">
        <v>70</v>
      </c>
      <c r="AJ15" s="377">
        <f t="shared" si="4"/>
        <v>2400</v>
      </c>
      <c r="AK15" s="1545">
        <f t="shared" si="5"/>
        <v>0</v>
      </c>
      <c r="AL15" s="1376">
        <f t="shared" si="6"/>
        <v>0</v>
      </c>
      <c r="AM15" s="377">
        <v>0</v>
      </c>
      <c r="AN15" s="377">
        <v>0</v>
      </c>
      <c r="AO15" s="377">
        <f t="shared" si="7"/>
        <v>0</v>
      </c>
      <c r="AP15" s="1376">
        <f t="shared" si="8"/>
        <v>2400</v>
      </c>
      <c r="AQ15" s="199"/>
      <c r="AR15" s="232" t="s">
        <v>862</v>
      </c>
      <c r="AS15" s="1534" t="s">
        <v>54</v>
      </c>
    </row>
    <row r="16" s="959" customFormat="1" customHeight="1" spans="1:45">
      <c r="A16" s="200"/>
      <c r="B16" s="1526" t="s">
        <v>37</v>
      </c>
      <c r="C16" s="200"/>
      <c r="D16" s="200"/>
      <c r="E16" s="200"/>
      <c r="F16" s="200"/>
      <c r="G16" s="200"/>
      <c r="H16" s="200"/>
      <c r="I16" s="200"/>
      <c r="J16" s="200"/>
      <c r="K16" s="200"/>
      <c r="L16" s="200"/>
      <c r="M16" s="200"/>
      <c r="N16" s="200"/>
      <c r="O16" s="200"/>
      <c r="P16" s="200"/>
      <c r="Q16" s="200"/>
      <c r="R16" s="200"/>
      <c r="S16" s="200"/>
      <c r="T16" s="200"/>
      <c r="U16" s="200"/>
      <c r="V16" s="200"/>
      <c r="W16" s="1536"/>
      <c r="X16" s="1536">
        <f t="shared" ref="X16:AP16" si="9">SUM(X4:X15)</f>
        <v>33600</v>
      </c>
      <c r="Y16" s="1536">
        <f t="shared" si="9"/>
        <v>20700</v>
      </c>
      <c r="Z16" s="1536">
        <f t="shared" si="9"/>
        <v>2900</v>
      </c>
      <c r="AA16" s="1536">
        <f t="shared" si="9"/>
        <v>1900</v>
      </c>
      <c r="AB16" s="1536">
        <f t="shared" si="9"/>
        <v>1100</v>
      </c>
      <c r="AC16" s="1536">
        <f t="shared" si="9"/>
        <v>1100</v>
      </c>
      <c r="AD16" s="1536">
        <f t="shared" si="9"/>
        <v>1600</v>
      </c>
      <c r="AE16" s="1536">
        <f t="shared" si="9"/>
        <v>4300</v>
      </c>
      <c r="AF16" s="1536">
        <f t="shared" si="9"/>
        <v>1820</v>
      </c>
      <c r="AG16" s="1536">
        <f t="shared" si="9"/>
        <v>2400</v>
      </c>
      <c r="AH16" s="1536">
        <f t="shared" si="9"/>
        <v>270</v>
      </c>
      <c r="AI16" s="1536">
        <f t="shared" si="9"/>
        <v>880</v>
      </c>
      <c r="AJ16" s="1536">
        <f t="shared" si="9"/>
        <v>38970</v>
      </c>
      <c r="AK16" s="1536">
        <f t="shared" si="9"/>
        <v>0</v>
      </c>
      <c r="AL16" s="1536">
        <f t="shared" si="9"/>
        <v>0</v>
      </c>
      <c r="AM16" s="1536">
        <f t="shared" si="9"/>
        <v>0</v>
      </c>
      <c r="AN16" s="1536">
        <f t="shared" si="9"/>
        <v>444.52</v>
      </c>
      <c r="AO16" s="1536">
        <f t="shared" si="9"/>
        <v>444.52</v>
      </c>
      <c r="AP16" s="1536">
        <f t="shared" si="9"/>
        <v>38525.48</v>
      </c>
      <c r="AQ16" s="1536"/>
      <c r="AR16" s="387"/>
      <c r="AS16" s="199"/>
    </row>
  </sheetData>
  <mergeCells count="23">
    <mergeCell ref="A1:T1"/>
    <mergeCell ref="I2:J2"/>
    <mergeCell ref="A2:A3"/>
    <mergeCell ref="B2:B3"/>
    <mergeCell ref="C2:C3"/>
    <mergeCell ref="D2:D3"/>
    <mergeCell ref="E2:E3"/>
    <mergeCell ref="F2:F3"/>
    <mergeCell ref="G2:G3"/>
    <mergeCell ref="H2:H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X1:AR2"/>
  </mergeCells>
  <pageMargins left="0.251388888888889" right="0.251388888888889" top="0.118055555555556" bottom="0.393055555555556" header="0.118055555555556" footer="0.298611111111111"/>
  <pageSetup paperSize="9" scale="73" fitToHeight="0" orientation="landscape" horizontalDpi="600"/>
  <headerFooter>
    <oddFooter>&amp;L审批：&amp;C审核：&amp;R制表：陶刘燕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/>
    <pageSetUpPr fitToPage="1"/>
  </sheetPr>
  <dimension ref="A1:AW70"/>
  <sheetViews>
    <sheetView zoomScale="57" zoomScaleNormal="57" workbookViewId="0">
      <pane xSplit="2" ySplit="2" topLeftCell="V12" activePane="bottomRight" state="frozen"/>
      <selection/>
      <selection pane="topRight"/>
      <selection pane="bottomLeft"/>
      <selection pane="bottomRight" activeCell="AV13" sqref="AV13"/>
    </sheetView>
  </sheetViews>
  <sheetFormatPr defaultColWidth="9.00833333333333" defaultRowHeight="36" customHeight="1"/>
  <cols>
    <col min="1" max="1" width="5.525" style="1382" customWidth="1"/>
    <col min="2" max="2" width="15.175" style="1383" customWidth="1"/>
    <col min="3" max="3" width="17.5" style="625" customWidth="1"/>
    <col min="4" max="4" width="14.8166666666667" style="625" customWidth="1"/>
    <col min="5" max="5" width="10.8916666666667" style="625" customWidth="1"/>
    <col min="6" max="15" width="7.14166666666667" style="625" customWidth="1"/>
    <col min="16" max="16" width="32.1416666666667" style="625" customWidth="1"/>
    <col min="17" max="18" width="7.68333333333333" style="625" customWidth="1"/>
    <col min="19" max="19" width="7.49166666666667" style="625" customWidth="1"/>
    <col min="20" max="20" width="36.7833333333333" style="625" customWidth="1"/>
    <col min="21" max="22" width="15.1666666666667" style="1384" customWidth="1"/>
    <col min="23" max="23" width="14.1" style="1385" customWidth="1"/>
    <col min="24" max="24" width="15.175" style="1382" customWidth="1"/>
    <col min="25" max="28" width="10.7166666666667" style="1382" customWidth="1"/>
    <col min="29" max="29" width="9.63333333333333" style="625" customWidth="1"/>
    <col min="30" max="30" width="8.2" style="1386" customWidth="1"/>
    <col min="31" max="31" width="12.8583333333333" style="1385" customWidth="1"/>
    <col min="32" max="32" width="7.49166666666667" style="1385" customWidth="1"/>
    <col min="33" max="33" width="9.10833333333333" style="1382" customWidth="1"/>
    <col min="34" max="34" width="10" style="1382" customWidth="1"/>
    <col min="35" max="37" width="10.7166666666667" style="1382" customWidth="1"/>
    <col min="38" max="38" width="11.6083333333333" style="1385" customWidth="1"/>
    <col min="39" max="39" width="8.21666666666667" style="1382" customWidth="1"/>
    <col min="40" max="40" width="9.99166666666667" style="1382" customWidth="1"/>
    <col min="41" max="41" width="8.03333333333333" style="1382" customWidth="1"/>
    <col min="42" max="42" width="8.2" style="1385" customWidth="1"/>
    <col min="43" max="43" width="8.74166666666667" style="1382" customWidth="1"/>
    <col min="44" max="45" width="9.99166666666667" style="1382" customWidth="1"/>
    <col min="46" max="46" width="11.6083333333333" style="1382" customWidth="1"/>
    <col min="47" max="47" width="14.6333333333333" style="1382" customWidth="1"/>
    <col min="48" max="48" width="45.8916666666667" style="1387" customWidth="1"/>
    <col min="49" max="49" width="44.275" style="1388" customWidth="1"/>
    <col min="50" max="16384" width="9.00833333333333" style="1388"/>
  </cols>
  <sheetData>
    <row r="1" s="1379" customFormat="1" ht="49" customHeight="1" spans="1:48">
      <c r="A1" s="1389" t="s">
        <v>0</v>
      </c>
      <c r="B1" s="1390" t="s">
        <v>1</v>
      </c>
      <c r="C1" s="1037" t="s">
        <v>272</v>
      </c>
      <c r="D1" s="1037" t="s">
        <v>3</v>
      </c>
      <c r="E1" s="1037" t="s">
        <v>273</v>
      </c>
      <c r="F1" s="1037" t="s">
        <v>385</v>
      </c>
      <c r="G1" s="1037" t="s">
        <v>6</v>
      </c>
      <c r="H1" s="1037" t="s">
        <v>7</v>
      </c>
      <c r="I1" s="1037"/>
      <c r="J1" s="1037" t="s">
        <v>689</v>
      </c>
      <c r="K1" s="1037" t="s">
        <v>278</v>
      </c>
      <c r="L1" s="1037" t="s">
        <v>10</v>
      </c>
      <c r="M1" s="1037" t="s">
        <v>11</v>
      </c>
      <c r="N1" s="1037" t="s">
        <v>12</v>
      </c>
      <c r="O1" s="1037" t="s">
        <v>13</v>
      </c>
      <c r="P1" s="1037" t="s">
        <v>387</v>
      </c>
      <c r="Q1" s="1037" t="s">
        <v>15</v>
      </c>
      <c r="R1" s="1428" t="s">
        <v>16</v>
      </c>
      <c r="S1" s="1037" t="s">
        <v>17</v>
      </c>
      <c r="T1" s="1429" t="s">
        <v>49</v>
      </c>
      <c r="U1" s="1430"/>
      <c r="V1" s="1430" t="s">
        <v>863</v>
      </c>
      <c r="W1" s="1431" t="s">
        <v>864</v>
      </c>
      <c r="X1" s="1432"/>
      <c r="Y1" s="1432"/>
      <c r="Z1" s="1432"/>
      <c r="AA1" s="1432"/>
      <c r="AB1" s="1432"/>
      <c r="AC1" s="1451"/>
      <c r="AD1" s="1452"/>
      <c r="AE1" s="1431"/>
      <c r="AF1" s="1431"/>
      <c r="AG1" s="1432"/>
      <c r="AH1" s="1432"/>
      <c r="AI1" s="1432"/>
      <c r="AJ1" s="1432"/>
      <c r="AK1" s="1432"/>
      <c r="AL1" s="1431"/>
      <c r="AM1" s="1432"/>
      <c r="AN1" s="1432"/>
      <c r="AO1" s="1432"/>
      <c r="AP1" s="1431"/>
      <c r="AQ1" s="1432"/>
      <c r="AR1" s="1432"/>
      <c r="AS1" s="1432"/>
      <c r="AT1" s="1432"/>
      <c r="AU1" s="1432"/>
      <c r="AV1" s="1471"/>
    </row>
    <row r="2" s="1379" customFormat="1" ht="64" customHeight="1" spans="1:48">
      <c r="A2" s="1389"/>
      <c r="B2" s="1391"/>
      <c r="C2" s="1392"/>
      <c r="D2" s="1392"/>
      <c r="E2" s="1392"/>
      <c r="F2" s="1392"/>
      <c r="G2" s="1392"/>
      <c r="H2" s="1392" t="s">
        <v>327</v>
      </c>
      <c r="I2" s="1392" t="s">
        <v>8</v>
      </c>
      <c r="J2" s="1392"/>
      <c r="K2" s="1392"/>
      <c r="L2" s="1392"/>
      <c r="M2" s="1392"/>
      <c r="N2" s="1392"/>
      <c r="O2" s="1392"/>
      <c r="P2" s="1392"/>
      <c r="Q2" s="1392"/>
      <c r="R2" s="1433"/>
      <c r="S2" s="1392"/>
      <c r="T2" s="1434"/>
      <c r="U2" s="1435" t="s">
        <v>21</v>
      </c>
      <c r="V2" s="1436" t="s">
        <v>22</v>
      </c>
      <c r="W2" s="1437" t="s">
        <v>23</v>
      </c>
      <c r="X2" s="1438" t="s">
        <v>24</v>
      </c>
      <c r="Y2" s="1438" t="s">
        <v>25</v>
      </c>
      <c r="Z2" s="1438" t="s">
        <v>26</v>
      </c>
      <c r="AA2" s="1438" t="s">
        <v>27</v>
      </c>
      <c r="AB2" s="1438" t="s">
        <v>28</v>
      </c>
      <c r="AC2" s="1453" t="s">
        <v>29</v>
      </c>
      <c r="AD2" s="1454" t="s">
        <v>277</v>
      </c>
      <c r="AE2" s="1437" t="s">
        <v>21</v>
      </c>
      <c r="AF2" s="1437" t="s">
        <v>32</v>
      </c>
      <c r="AG2" s="1438" t="s">
        <v>278</v>
      </c>
      <c r="AH2" s="1438" t="s">
        <v>33</v>
      </c>
      <c r="AI2" s="1438" t="s">
        <v>34</v>
      </c>
      <c r="AJ2" s="1438" t="s">
        <v>35</v>
      </c>
      <c r="AK2" s="1438" t="s">
        <v>36</v>
      </c>
      <c r="AL2" s="1437" t="s">
        <v>37</v>
      </c>
      <c r="AM2" s="1438" t="s">
        <v>38</v>
      </c>
      <c r="AN2" s="1437" t="s">
        <v>39</v>
      </c>
      <c r="AO2" s="1437" t="s">
        <v>40</v>
      </c>
      <c r="AP2" s="1437" t="s">
        <v>329</v>
      </c>
      <c r="AQ2" s="1472" t="s">
        <v>330</v>
      </c>
      <c r="AR2" s="1472" t="s">
        <v>331</v>
      </c>
      <c r="AS2" s="1437" t="s">
        <v>46</v>
      </c>
      <c r="AT2" s="1437" t="s">
        <v>47</v>
      </c>
      <c r="AU2" s="1438" t="s">
        <v>48</v>
      </c>
      <c r="AV2" s="1473" t="s">
        <v>49</v>
      </c>
    </row>
    <row r="3" s="1380" customFormat="1" ht="115" customHeight="1" spans="1:49">
      <c r="A3" s="1393">
        <f>ROW()-2</f>
        <v>1</v>
      </c>
      <c r="B3" s="1394" t="s">
        <v>865</v>
      </c>
      <c r="C3" s="1395" t="s">
        <v>866</v>
      </c>
      <c r="D3" s="1395" t="s">
        <v>867</v>
      </c>
      <c r="E3" s="1054" t="s">
        <v>53</v>
      </c>
      <c r="F3" s="1395">
        <v>31</v>
      </c>
      <c r="G3" s="1395">
        <v>0</v>
      </c>
      <c r="H3" s="1395">
        <v>0</v>
      </c>
      <c r="I3" s="1395">
        <v>0</v>
      </c>
      <c r="J3" s="1395">
        <v>0</v>
      </c>
      <c r="K3" s="1395">
        <v>0</v>
      </c>
      <c r="L3" s="1395">
        <v>0</v>
      </c>
      <c r="M3" s="1398">
        <v>0</v>
      </c>
      <c r="N3" s="1395">
        <v>0</v>
      </c>
      <c r="O3" s="1395">
        <v>0</v>
      </c>
      <c r="P3" s="1395" t="s">
        <v>54</v>
      </c>
      <c r="Q3" s="1395">
        <v>0</v>
      </c>
      <c r="R3" s="1424">
        <v>0</v>
      </c>
      <c r="S3" s="1398">
        <v>0</v>
      </c>
      <c r="T3" s="1395" t="s">
        <v>868</v>
      </c>
      <c r="U3" s="1053">
        <v>200</v>
      </c>
      <c r="V3" s="1439">
        <v>3900</v>
      </c>
      <c r="W3" s="1440">
        <v>2300</v>
      </c>
      <c r="X3" s="1441">
        <v>600</v>
      </c>
      <c r="Y3" s="1442">
        <v>200</v>
      </c>
      <c r="Z3" s="1442">
        <v>200</v>
      </c>
      <c r="AA3" s="1455">
        <v>200</v>
      </c>
      <c r="AB3" s="1442">
        <v>200</v>
      </c>
      <c r="AC3" s="1455">
        <v>200</v>
      </c>
      <c r="AD3" s="1456">
        <v>180</v>
      </c>
      <c r="AE3" s="1053">
        <v>200</v>
      </c>
      <c r="AF3" s="1445">
        <v>11</v>
      </c>
      <c r="AG3" s="1460">
        <f>K3</f>
        <v>0</v>
      </c>
      <c r="AH3" s="1460">
        <v>660</v>
      </c>
      <c r="AI3" s="1460">
        <v>300</v>
      </c>
      <c r="AJ3" s="1460">
        <v>0</v>
      </c>
      <c r="AK3" s="1460">
        <v>100</v>
      </c>
      <c r="AL3" s="1442">
        <f>SUM(W3:AK3)</f>
        <v>5351</v>
      </c>
      <c r="AM3" s="1470">
        <f t="shared" ref="AM3:AM9" si="0">H3+I3+J3</f>
        <v>0</v>
      </c>
      <c r="AN3" s="1442">
        <f>V3/F3*AM3</f>
        <v>0</v>
      </c>
      <c r="AO3" s="1442">
        <f>G3*2</f>
        <v>0</v>
      </c>
      <c r="AP3" s="1442">
        <v>0</v>
      </c>
      <c r="AQ3" s="1442">
        <v>500</v>
      </c>
      <c r="AR3" s="38">
        <v>444.52</v>
      </c>
      <c r="AS3" s="1442">
        <f>SUM(AN3:AR3)</f>
        <v>944.52</v>
      </c>
      <c r="AT3" s="1442">
        <f>AL3-AS3</f>
        <v>4406.48</v>
      </c>
      <c r="AU3" s="1460"/>
      <c r="AV3" s="1474" t="s">
        <v>869</v>
      </c>
      <c r="AW3" s="1380" t="s">
        <v>870</v>
      </c>
    </row>
    <row r="4" s="1380" customFormat="1" ht="48" customHeight="1" spans="1:49">
      <c r="A4" s="1393">
        <f>ROW()-2</f>
        <v>2</v>
      </c>
      <c r="B4" s="1396" t="s">
        <v>871</v>
      </c>
      <c r="C4" s="1397" t="s">
        <v>133</v>
      </c>
      <c r="D4" s="1398" t="s">
        <v>159</v>
      </c>
      <c r="E4" s="1054" t="s">
        <v>53</v>
      </c>
      <c r="F4" s="1395">
        <v>31</v>
      </c>
      <c r="G4" s="1398">
        <v>0</v>
      </c>
      <c r="H4" s="1395">
        <v>0</v>
      </c>
      <c r="I4" s="1398">
        <v>0</v>
      </c>
      <c r="J4" s="1395">
        <v>0</v>
      </c>
      <c r="K4" s="1395">
        <v>0</v>
      </c>
      <c r="L4" s="1398">
        <v>0</v>
      </c>
      <c r="M4" s="1398">
        <v>0</v>
      </c>
      <c r="N4" s="1398">
        <v>0</v>
      </c>
      <c r="O4" s="1398">
        <v>0</v>
      </c>
      <c r="P4" s="1395" t="s">
        <v>54</v>
      </c>
      <c r="Q4" s="1395">
        <v>0</v>
      </c>
      <c r="R4" s="1424">
        <v>0</v>
      </c>
      <c r="S4" s="1398">
        <v>0</v>
      </c>
      <c r="T4" s="1398" t="s">
        <v>872</v>
      </c>
      <c r="U4" s="1053">
        <v>200</v>
      </c>
      <c r="V4" s="1439">
        <v>3200</v>
      </c>
      <c r="W4" s="1442">
        <v>2000</v>
      </c>
      <c r="X4" s="1442">
        <v>700</v>
      </c>
      <c r="Y4" s="1442">
        <v>100</v>
      </c>
      <c r="Z4" s="1442">
        <v>100</v>
      </c>
      <c r="AA4" s="1442">
        <v>100</v>
      </c>
      <c r="AB4" s="1442">
        <v>100</v>
      </c>
      <c r="AC4" s="1455">
        <v>100</v>
      </c>
      <c r="AD4" s="1456">
        <v>150</v>
      </c>
      <c r="AE4" s="1053">
        <v>200</v>
      </c>
      <c r="AF4" s="1445">
        <v>0</v>
      </c>
      <c r="AG4" s="1460">
        <f>K4</f>
        <v>0</v>
      </c>
      <c r="AH4" s="1460">
        <v>388</v>
      </c>
      <c r="AI4" s="1460">
        <v>0</v>
      </c>
      <c r="AJ4" s="1460">
        <v>300</v>
      </c>
      <c r="AK4" s="1460">
        <v>0</v>
      </c>
      <c r="AL4" s="1442">
        <f>SUM(W4:AK4)</f>
        <v>4238</v>
      </c>
      <c r="AM4" s="1470">
        <f t="shared" si="0"/>
        <v>0</v>
      </c>
      <c r="AN4" s="1442">
        <f>V4/F4*AM4</f>
        <v>0</v>
      </c>
      <c r="AO4" s="1442">
        <f>G4*2</f>
        <v>0</v>
      </c>
      <c r="AP4" s="1442">
        <v>0</v>
      </c>
      <c r="AQ4" s="1442">
        <v>0</v>
      </c>
      <c r="AR4" s="38">
        <v>444.52</v>
      </c>
      <c r="AS4" s="1442">
        <f>SUM(AN4:AR4)</f>
        <v>444.52</v>
      </c>
      <c r="AT4" s="1442">
        <f>AL4-AS4</f>
        <v>3793.48</v>
      </c>
      <c r="AU4" s="1460"/>
      <c r="AV4" s="1395" t="s">
        <v>873</v>
      </c>
      <c r="AW4" s="1380" t="s">
        <v>872</v>
      </c>
    </row>
    <row r="5" s="1380" customFormat="1" ht="55" customHeight="1" spans="1:49">
      <c r="A5" s="1393">
        <f>ROW()-2</f>
        <v>3</v>
      </c>
      <c r="B5" s="1394" t="s">
        <v>874</v>
      </c>
      <c r="C5" s="1399" t="s">
        <v>707</v>
      </c>
      <c r="D5" s="1400">
        <v>45470</v>
      </c>
      <c r="E5" s="1054" t="s">
        <v>53</v>
      </c>
      <c r="F5" s="1395">
        <v>31</v>
      </c>
      <c r="G5" s="1401">
        <v>0</v>
      </c>
      <c r="H5" s="1401">
        <v>0</v>
      </c>
      <c r="I5" s="1401">
        <v>0</v>
      </c>
      <c r="J5" s="1401">
        <v>0</v>
      </c>
      <c r="K5" s="1401">
        <v>0</v>
      </c>
      <c r="L5" s="1401">
        <v>0</v>
      </c>
      <c r="M5" s="1416">
        <v>0</v>
      </c>
      <c r="N5" s="1401">
        <v>0</v>
      </c>
      <c r="O5" s="1401">
        <v>0</v>
      </c>
      <c r="P5" s="1401" t="s">
        <v>54</v>
      </c>
      <c r="Q5" s="1395">
        <v>0</v>
      </c>
      <c r="R5" s="1395">
        <v>0</v>
      </c>
      <c r="S5" s="1398">
        <v>0</v>
      </c>
      <c r="T5" s="1398" t="s">
        <v>875</v>
      </c>
      <c r="U5" s="1053">
        <v>200</v>
      </c>
      <c r="V5" s="1439">
        <v>4500</v>
      </c>
      <c r="W5" s="1069">
        <v>2000</v>
      </c>
      <c r="X5" s="1069">
        <v>600</v>
      </c>
      <c r="Y5" s="1069">
        <v>400</v>
      </c>
      <c r="Z5" s="1069">
        <v>400</v>
      </c>
      <c r="AA5" s="1069">
        <v>400</v>
      </c>
      <c r="AB5" s="1069">
        <v>300</v>
      </c>
      <c r="AC5" s="1069">
        <v>400</v>
      </c>
      <c r="AD5" s="1456">
        <v>180</v>
      </c>
      <c r="AE5" s="1053">
        <v>200</v>
      </c>
      <c r="AF5" s="1445">
        <v>0</v>
      </c>
      <c r="AG5" s="1460">
        <f>K5</f>
        <v>0</v>
      </c>
      <c r="AH5" s="1460">
        <v>660</v>
      </c>
      <c r="AI5" s="1460">
        <v>0</v>
      </c>
      <c r="AJ5" s="1460">
        <v>0</v>
      </c>
      <c r="AK5" s="1460">
        <v>0</v>
      </c>
      <c r="AL5" s="1442">
        <f>SUM(W5:AK5)</f>
        <v>5540</v>
      </c>
      <c r="AM5" s="1470">
        <f t="shared" si="0"/>
        <v>0</v>
      </c>
      <c r="AN5" s="1442">
        <f>V5/F5*AM5</f>
        <v>0</v>
      </c>
      <c r="AO5" s="1442">
        <f>G5*2</f>
        <v>0</v>
      </c>
      <c r="AP5" s="1442">
        <v>0</v>
      </c>
      <c r="AQ5" s="1442"/>
      <c r="AR5" s="38">
        <v>544.52</v>
      </c>
      <c r="AS5" s="1442">
        <f>SUM(AN5:AR5)</f>
        <v>544.52</v>
      </c>
      <c r="AT5" s="1442">
        <f>AL5-AS5</f>
        <v>4995.48</v>
      </c>
      <c r="AU5" s="1460"/>
      <c r="AV5" s="1395" t="s">
        <v>876</v>
      </c>
      <c r="AW5" s="1380" t="s">
        <v>875</v>
      </c>
    </row>
    <row r="6" s="1380" customFormat="1" ht="43" customHeight="1" spans="1:49">
      <c r="A6" s="1393"/>
      <c r="B6" s="1402" t="s">
        <v>877</v>
      </c>
      <c r="C6" s="1403" t="s">
        <v>133</v>
      </c>
      <c r="D6" s="1404" t="s">
        <v>878</v>
      </c>
      <c r="E6" s="1405" t="s">
        <v>228</v>
      </c>
      <c r="F6" s="1395">
        <v>31</v>
      </c>
      <c r="G6" s="1395">
        <v>0</v>
      </c>
      <c r="H6" s="1395">
        <v>0</v>
      </c>
      <c r="I6" s="1395">
        <v>0</v>
      </c>
      <c r="J6" s="1395"/>
      <c r="K6" s="1395">
        <v>0</v>
      </c>
      <c r="L6" s="1395">
        <v>0</v>
      </c>
      <c r="M6" s="1398">
        <v>0</v>
      </c>
      <c r="N6" s="1395">
        <v>0</v>
      </c>
      <c r="O6" s="1398">
        <v>0</v>
      </c>
      <c r="P6" s="1423" t="s">
        <v>54</v>
      </c>
      <c r="Q6" s="1395">
        <v>0</v>
      </c>
      <c r="R6" s="1424">
        <v>0</v>
      </c>
      <c r="S6" s="1398">
        <v>0</v>
      </c>
      <c r="T6" s="1395" t="s">
        <v>879</v>
      </c>
      <c r="U6" s="1053">
        <v>200</v>
      </c>
      <c r="V6" s="1439">
        <v>3500</v>
      </c>
      <c r="W6" s="1442">
        <v>1500</v>
      </c>
      <c r="X6" s="1442">
        <v>500</v>
      </c>
      <c r="Y6" s="1442">
        <v>400</v>
      </c>
      <c r="Z6" s="1442">
        <v>400</v>
      </c>
      <c r="AA6" s="1442">
        <v>300</v>
      </c>
      <c r="AB6" s="1442">
        <v>200</v>
      </c>
      <c r="AC6" s="1280">
        <v>200</v>
      </c>
      <c r="AD6" s="1456">
        <v>150</v>
      </c>
      <c r="AE6" s="1053">
        <v>200</v>
      </c>
      <c r="AF6" s="1445">
        <v>0</v>
      </c>
      <c r="AG6" s="1460">
        <v>0</v>
      </c>
      <c r="AH6" s="1460">
        <v>0</v>
      </c>
      <c r="AI6" s="1460">
        <v>0</v>
      </c>
      <c r="AJ6" s="1460">
        <v>0</v>
      </c>
      <c r="AK6" s="1460">
        <v>0</v>
      </c>
      <c r="AL6" s="1442">
        <f>SUM(W6:AK6)</f>
        <v>3850</v>
      </c>
      <c r="AM6" s="1470">
        <f t="shared" si="0"/>
        <v>0</v>
      </c>
      <c r="AN6" s="1442">
        <f>V6/F6*AM6</f>
        <v>0</v>
      </c>
      <c r="AO6" s="1442">
        <f>G6*2</f>
        <v>0</v>
      </c>
      <c r="AP6" s="1442">
        <v>0</v>
      </c>
      <c r="AQ6" s="1442">
        <v>0</v>
      </c>
      <c r="AR6" s="38">
        <v>445</v>
      </c>
      <c r="AS6" s="1442">
        <f>SUM(AN6:AR6)</f>
        <v>445</v>
      </c>
      <c r="AT6" s="1442">
        <f>AL6-AS6</f>
        <v>3405</v>
      </c>
      <c r="AU6" s="1460"/>
      <c r="AV6" s="1395" t="s">
        <v>880</v>
      </c>
      <c r="AW6" s="1380" t="s">
        <v>879</v>
      </c>
    </row>
    <row r="7" s="1380" customFormat="1" ht="63" customHeight="1" spans="1:49">
      <c r="A7" s="1393">
        <f>ROW()-2</f>
        <v>5</v>
      </c>
      <c r="B7" s="1402" t="s">
        <v>881</v>
      </c>
      <c r="C7" s="1395" t="s">
        <v>882</v>
      </c>
      <c r="D7" s="1406" t="s">
        <v>883</v>
      </c>
      <c r="E7" s="1395" t="s">
        <v>53</v>
      </c>
      <c r="F7" s="1395">
        <v>31</v>
      </c>
      <c r="G7" s="1395">
        <v>0</v>
      </c>
      <c r="H7" s="1395">
        <v>0</v>
      </c>
      <c r="I7" s="1395">
        <v>0</v>
      </c>
      <c r="J7" s="1395">
        <v>0</v>
      </c>
      <c r="K7" s="1395">
        <v>30</v>
      </c>
      <c r="L7" s="1395">
        <v>0</v>
      </c>
      <c r="M7" s="1398">
        <v>0</v>
      </c>
      <c r="N7" s="1395">
        <v>0</v>
      </c>
      <c r="O7" s="1398">
        <f t="shared" ref="O7:O12" si="1">L7+M7-N7</f>
        <v>0</v>
      </c>
      <c r="P7" s="1395" t="s">
        <v>54</v>
      </c>
      <c r="Q7" s="1395">
        <v>10</v>
      </c>
      <c r="R7" s="1424">
        <v>0</v>
      </c>
      <c r="S7" s="1398">
        <f t="shared" ref="S7:S39" si="2">R7*Q7</f>
        <v>0</v>
      </c>
      <c r="T7" s="1395" t="s">
        <v>884</v>
      </c>
      <c r="U7" s="1053">
        <v>200</v>
      </c>
      <c r="V7" s="1439">
        <v>3500</v>
      </c>
      <c r="W7" s="1442">
        <v>2200</v>
      </c>
      <c r="X7" s="1442">
        <v>400</v>
      </c>
      <c r="Y7" s="1442">
        <v>200</v>
      </c>
      <c r="Z7" s="1442">
        <v>200</v>
      </c>
      <c r="AA7" s="1442">
        <v>100</v>
      </c>
      <c r="AB7" s="1442">
        <v>200</v>
      </c>
      <c r="AC7" s="1280">
        <v>200</v>
      </c>
      <c r="AD7" s="1456">
        <v>240</v>
      </c>
      <c r="AE7" s="1053">
        <v>200</v>
      </c>
      <c r="AF7" s="1445">
        <v>0</v>
      </c>
      <c r="AG7" s="1460">
        <f>K7</f>
        <v>30</v>
      </c>
      <c r="AH7" s="1460">
        <v>0</v>
      </c>
      <c r="AI7" s="1460">
        <v>0</v>
      </c>
      <c r="AJ7" s="1460">
        <v>0</v>
      </c>
      <c r="AK7" s="1460">
        <v>300</v>
      </c>
      <c r="AL7" s="1442">
        <f>SUM(W7:AK7)</f>
        <v>4270</v>
      </c>
      <c r="AM7" s="1470">
        <f t="shared" si="0"/>
        <v>0</v>
      </c>
      <c r="AN7" s="1442">
        <f t="shared" ref="AN7:AN17" si="3">V7/F7*AM7</f>
        <v>0</v>
      </c>
      <c r="AO7" s="1442">
        <f>G7*2</f>
        <v>0</v>
      </c>
      <c r="AP7" s="1442">
        <v>0</v>
      </c>
      <c r="AQ7" s="1442">
        <v>0</v>
      </c>
      <c r="AR7" s="1442">
        <v>0</v>
      </c>
      <c r="AS7" s="1442">
        <f>SUM(AN7:AR7)</f>
        <v>0</v>
      </c>
      <c r="AT7" s="1442">
        <f t="shared" ref="AT7:AT36" si="4">AL7-AS7</f>
        <v>4270</v>
      </c>
      <c r="AU7" s="1460"/>
      <c r="AV7" s="1395" t="s">
        <v>885</v>
      </c>
      <c r="AW7" s="1380" t="s">
        <v>884</v>
      </c>
    </row>
    <row r="8" s="1380" customFormat="1" ht="40" customHeight="1" spans="1:48">
      <c r="A8" s="1393">
        <f>ROW()-2</f>
        <v>6</v>
      </c>
      <c r="B8" s="1402" t="s">
        <v>886</v>
      </c>
      <c r="C8" s="1395" t="s">
        <v>887</v>
      </c>
      <c r="D8" s="1395" t="s">
        <v>888</v>
      </c>
      <c r="E8" s="1395" t="s">
        <v>53</v>
      </c>
      <c r="F8" s="1395">
        <v>31</v>
      </c>
      <c r="G8" s="1395">
        <v>0</v>
      </c>
      <c r="H8" s="1395">
        <v>0</v>
      </c>
      <c r="I8" s="1395">
        <v>0</v>
      </c>
      <c r="J8" s="1395">
        <v>0</v>
      </c>
      <c r="K8" s="1395">
        <v>30</v>
      </c>
      <c r="L8" s="1395">
        <v>0</v>
      </c>
      <c r="M8" s="1398">
        <v>0</v>
      </c>
      <c r="N8" s="1395">
        <v>0</v>
      </c>
      <c r="O8" s="1398">
        <f t="shared" si="1"/>
        <v>0</v>
      </c>
      <c r="P8" s="1395" t="s">
        <v>54</v>
      </c>
      <c r="Q8" s="1395">
        <v>10</v>
      </c>
      <c r="R8" s="1424">
        <v>0</v>
      </c>
      <c r="S8" s="1398">
        <f t="shared" si="2"/>
        <v>0</v>
      </c>
      <c r="T8" s="1443"/>
      <c r="U8" s="1053">
        <v>200</v>
      </c>
      <c r="V8" s="1439">
        <v>2600</v>
      </c>
      <c r="W8" s="1442">
        <v>1600</v>
      </c>
      <c r="X8" s="1442">
        <v>400</v>
      </c>
      <c r="Y8" s="1442">
        <v>200</v>
      </c>
      <c r="Z8" s="1442">
        <v>0</v>
      </c>
      <c r="AA8" s="1442">
        <v>0</v>
      </c>
      <c r="AB8" s="1442">
        <v>200</v>
      </c>
      <c r="AC8" s="1280">
        <v>200</v>
      </c>
      <c r="AD8" s="1457"/>
      <c r="AE8" s="1053">
        <v>200</v>
      </c>
      <c r="AF8" s="1445">
        <v>0</v>
      </c>
      <c r="AG8" s="1460">
        <f>K8</f>
        <v>30</v>
      </c>
      <c r="AH8" s="1460">
        <v>0</v>
      </c>
      <c r="AI8" s="1460">
        <v>0</v>
      </c>
      <c r="AJ8" s="1460">
        <v>0</v>
      </c>
      <c r="AK8" s="1460">
        <v>0</v>
      </c>
      <c r="AL8" s="1442">
        <f t="shared" ref="AL8:AL58" si="5">SUM(W8:AK8)</f>
        <v>2830</v>
      </c>
      <c r="AM8" s="1470">
        <f t="shared" si="0"/>
        <v>0</v>
      </c>
      <c r="AN8" s="1442">
        <f t="shared" si="3"/>
        <v>0</v>
      </c>
      <c r="AO8" s="1442">
        <f t="shared" ref="AO8:AO51" si="6">G8*2</f>
        <v>0</v>
      </c>
      <c r="AP8" s="1442">
        <v>0</v>
      </c>
      <c r="AQ8" s="1442">
        <v>0</v>
      </c>
      <c r="AR8" s="1442">
        <v>0</v>
      </c>
      <c r="AS8" s="1442">
        <f t="shared" ref="AS8:AS36" si="7">SUM(AN8:AR8)</f>
        <v>0</v>
      </c>
      <c r="AT8" s="1442">
        <f t="shared" si="4"/>
        <v>2830</v>
      </c>
      <c r="AU8" s="1460"/>
      <c r="AV8" s="1395" t="s">
        <v>72</v>
      </c>
    </row>
    <row r="9" s="1380" customFormat="1" ht="40" customHeight="1" spans="1:48">
      <c r="A9" s="1393">
        <f>ROW()-2</f>
        <v>7</v>
      </c>
      <c r="B9" s="1402" t="s">
        <v>889</v>
      </c>
      <c r="C9" s="1395" t="s">
        <v>462</v>
      </c>
      <c r="D9" s="1406" t="s">
        <v>890</v>
      </c>
      <c r="E9" s="1395" t="s">
        <v>53</v>
      </c>
      <c r="F9" s="1395">
        <v>31</v>
      </c>
      <c r="G9" s="1395">
        <v>0</v>
      </c>
      <c r="H9" s="1395">
        <v>0</v>
      </c>
      <c r="I9" s="1395">
        <v>0</v>
      </c>
      <c r="J9" s="1395">
        <v>0</v>
      </c>
      <c r="K9" s="1395">
        <v>30</v>
      </c>
      <c r="L9" s="1395">
        <v>1</v>
      </c>
      <c r="M9" s="1398">
        <v>0</v>
      </c>
      <c r="N9" s="1395">
        <v>0</v>
      </c>
      <c r="O9" s="1398">
        <f t="shared" si="1"/>
        <v>1</v>
      </c>
      <c r="P9" s="1395"/>
      <c r="Q9" s="1395">
        <v>10</v>
      </c>
      <c r="R9" s="1424">
        <v>0</v>
      </c>
      <c r="S9" s="1398">
        <f t="shared" si="2"/>
        <v>0</v>
      </c>
      <c r="T9" s="1395"/>
      <c r="U9" s="1053">
        <v>200</v>
      </c>
      <c r="V9" s="1439">
        <v>2600</v>
      </c>
      <c r="W9" s="1442">
        <v>1600</v>
      </c>
      <c r="X9" s="1442">
        <v>400</v>
      </c>
      <c r="Y9" s="1442">
        <v>200</v>
      </c>
      <c r="Z9" s="1442">
        <v>0</v>
      </c>
      <c r="AA9" s="1442">
        <v>0</v>
      </c>
      <c r="AB9" s="1442">
        <v>200</v>
      </c>
      <c r="AC9" s="1280">
        <v>200</v>
      </c>
      <c r="AD9" s="1457"/>
      <c r="AE9" s="1053">
        <v>200</v>
      </c>
      <c r="AF9" s="1445">
        <v>0</v>
      </c>
      <c r="AG9" s="1460">
        <f>K9</f>
        <v>30</v>
      </c>
      <c r="AH9" s="1460">
        <v>0</v>
      </c>
      <c r="AI9" s="1460">
        <v>0</v>
      </c>
      <c r="AJ9" s="1460">
        <v>0</v>
      </c>
      <c r="AK9" s="1460">
        <v>0</v>
      </c>
      <c r="AL9" s="1442">
        <f t="shared" si="5"/>
        <v>2830</v>
      </c>
      <c r="AM9" s="1470">
        <f t="shared" si="0"/>
        <v>0</v>
      </c>
      <c r="AN9" s="1442">
        <f t="shared" si="3"/>
        <v>0</v>
      </c>
      <c r="AO9" s="1442">
        <f t="shared" si="6"/>
        <v>0</v>
      </c>
      <c r="AP9" s="1442">
        <v>0</v>
      </c>
      <c r="AQ9" s="1442">
        <v>0</v>
      </c>
      <c r="AR9" s="1442">
        <v>0</v>
      </c>
      <c r="AS9" s="1442">
        <f t="shared" si="7"/>
        <v>0</v>
      </c>
      <c r="AT9" s="1442">
        <f t="shared" si="4"/>
        <v>2830</v>
      </c>
      <c r="AU9" s="1460"/>
      <c r="AV9" s="1395" t="s">
        <v>72</v>
      </c>
    </row>
    <row r="10" s="1380" customFormat="1" ht="62" customHeight="1" spans="1:49">
      <c r="A10" s="1393">
        <f t="shared" ref="A9:A41" si="8">ROW()-2</f>
        <v>8</v>
      </c>
      <c r="B10" s="1402" t="s">
        <v>891</v>
      </c>
      <c r="C10" s="1398" t="s">
        <v>462</v>
      </c>
      <c r="D10" s="1407" t="s">
        <v>892</v>
      </c>
      <c r="E10" s="1398" t="s">
        <v>53</v>
      </c>
      <c r="F10" s="1395">
        <v>31</v>
      </c>
      <c r="G10" s="1398">
        <v>0</v>
      </c>
      <c r="H10" s="1398">
        <v>0</v>
      </c>
      <c r="I10" s="1398">
        <v>0</v>
      </c>
      <c r="J10" s="1398">
        <v>0</v>
      </c>
      <c r="K10" s="1395">
        <v>30</v>
      </c>
      <c r="L10" s="1395">
        <v>2</v>
      </c>
      <c r="M10" s="1398">
        <v>2</v>
      </c>
      <c r="N10" s="1398">
        <v>0</v>
      </c>
      <c r="O10" s="1398">
        <f t="shared" si="1"/>
        <v>4</v>
      </c>
      <c r="P10" s="1398" t="s">
        <v>893</v>
      </c>
      <c r="Q10" s="1398">
        <v>10</v>
      </c>
      <c r="R10" s="1424">
        <v>3</v>
      </c>
      <c r="S10" s="1398">
        <f t="shared" si="2"/>
        <v>30</v>
      </c>
      <c r="T10" s="1444" t="s">
        <v>894</v>
      </c>
      <c r="U10" s="1053">
        <v>200</v>
      </c>
      <c r="V10" s="1439">
        <v>2800</v>
      </c>
      <c r="W10" s="1442">
        <v>1600</v>
      </c>
      <c r="X10" s="1442">
        <v>400</v>
      </c>
      <c r="Y10" s="1442">
        <v>200</v>
      </c>
      <c r="Z10" s="1442">
        <v>200</v>
      </c>
      <c r="AA10" s="1442">
        <v>0</v>
      </c>
      <c r="AB10" s="1442">
        <v>200</v>
      </c>
      <c r="AC10" s="1280">
        <v>200</v>
      </c>
      <c r="AD10" s="1457">
        <v>200</v>
      </c>
      <c r="AE10" s="1053">
        <v>200</v>
      </c>
      <c r="AF10" s="1445">
        <v>0</v>
      </c>
      <c r="AG10" s="1460">
        <f t="shared" ref="AG8:AG51" si="9">K10</f>
        <v>30</v>
      </c>
      <c r="AH10" s="1460">
        <v>30</v>
      </c>
      <c r="AI10" s="1460">
        <v>0</v>
      </c>
      <c r="AJ10" s="1460">
        <v>0</v>
      </c>
      <c r="AK10" s="1460">
        <v>0</v>
      </c>
      <c r="AL10" s="1442">
        <f t="shared" si="5"/>
        <v>3260</v>
      </c>
      <c r="AM10" s="1470">
        <f t="shared" ref="AM10:AM51" si="10">H10+I10+J10</f>
        <v>0</v>
      </c>
      <c r="AN10" s="1442">
        <f t="shared" si="3"/>
        <v>0</v>
      </c>
      <c r="AO10" s="1442">
        <f t="shared" si="6"/>
        <v>0</v>
      </c>
      <c r="AP10" s="1442">
        <v>0</v>
      </c>
      <c r="AQ10" s="1442">
        <v>0</v>
      </c>
      <c r="AR10" s="1442">
        <v>0</v>
      </c>
      <c r="AS10" s="1442">
        <f t="shared" si="7"/>
        <v>0</v>
      </c>
      <c r="AT10" s="1442">
        <f t="shared" si="4"/>
        <v>3260</v>
      </c>
      <c r="AU10" s="1460"/>
      <c r="AV10" s="1475" t="s">
        <v>895</v>
      </c>
      <c r="AW10" s="1380" t="s">
        <v>894</v>
      </c>
    </row>
    <row r="11" s="1380" customFormat="1" ht="40" customHeight="1" spans="1:48">
      <c r="A11" s="1393">
        <f t="shared" si="8"/>
        <v>9</v>
      </c>
      <c r="B11" s="1402" t="s">
        <v>896</v>
      </c>
      <c r="C11" s="1398" t="s">
        <v>462</v>
      </c>
      <c r="D11" s="1407" t="s">
        <v>897</v>
      </c>
      <c r="E11" s="1398" t="s">
        <v>53</v>
      </c>
      <c r="F11" s="1395">
        <v>31</v>
      </c>
      <c r="G11" s="1398">
        <v>0</v>
      </c>
      <c r="H11" s="1398">
        <v>0</v>
      </c>
      <c r="I11" s="1398">
        <v>0</v>
      </c>
      <c r="J11" s="1398">
        <v>0</v>
      </c>
      <c r="K11" s="1395">
        <v>30</v>
      </c>
      <c r="L11" s="1395">
        <v>0</v>
      </c>
      <c r="M11" s="1398">
        <v>0</v>
      </c>
      <c r="N11" s="1398">
        <v>0</v>
      </c>
      <c r="O11" s="1398">
        <f t="shared" si="1"/>
        <v>0</v>
      </c>
      <c r="P11" s="1398" t="s">
        <v>54</v>
      </c>
      <c r="Q11" s="1398">
        <v>10</v>
      </c>
      <c r="R11" s="1424">
        <v>0</v>
      </c>
      <c r="S11" s="1398">
        <f t="shared" si="2"/>
        <v>0</v>
      </c>
      <c r="T11" s="1444"/>
      <c r="U11" s="1053">
        <v>200</v>
      </c>
      <c r="V11" s="1439">
        <v>2000</v>
      </c>
      <c r="W11" s="1442">
        <v>1200</v>
      </c>
      <c r="X11" s="1442">
        <v>200</v>
      </c>
      <c r="Y11" s="1442">
        <v>200</v>
      </c>
      <c r="Z11" s="1442">
        <v>0</v>
      </c>
      <c r="AA11" s="1442">
        <v>0</v>
      </c>
      <c r="AB11" s="1442">
        <v>200</v>
      </c>
      <c r="AC11" s="1280">
        <v>200</v>
      </c>
      <c r="AD11" s="1457"/>
      <c r="AE11" s="1053">
        <v>200</v>
      </c>
      <c r="AF11" s="1445">
        <v>0</v>
      </c>
      <c r="AG11" s="1460">
        <f t="shared" si="9"/>
        <v>30</v>
      </c>
      <c r="AH11" s="1460">
        <v>0</v>
      </c>
      <c r="AI11" s="1460">
        <v>0</v>
      </c>
      <c r="AJ11" s="1460">
        <v>0</v>
      </c>
      <c r="AK11" s="1460">
        <v>0</v>
      </c>
      <c r="AL11" s="1442">
        <f t="shared" si="5"/>
        <v>2230</v>
      </c>
      <c r="AM11" s="1470">
        <f t="shared" si="10"/>
        <v>0</v>
      </c>
      <c r="AN11" s="1442">
        <f t="shared" si="3"/>
        <v>0</v>
      </c>
      <c r="AO11" s="1442">
        <f t="shared" si="6"/>
        <v>0</v>
      </c>
      <c r="AP11" s="1442">
        <v>0</v>
      </c>
      <c r="AQ11" s="1442">
        <v>0</v>
      </c>
      <c r="AR11" s="1442">
        <v>0</v>
      </c>
      <c r="AS11" s="1442">
        <f t="shared" si="7"/>
        <v>0</v>
      </c>
      <c r="AT11" s="1442">
        <f t="shared" si="4"/>
        <v>2230</v>
      </c>
      <c r="AU11" s="1460"/>
      <c r="AV11" s="1395" t="s">
        <v>72</v>
      </c>
    </row>
    <row r="12" s="1380" customFormat="1" ht="40" customHeight="1" spans="1:48">
      <c r="A12" s="1393">
        <f t="shared" si="8"/>
        <v>10</v>
      </c>
      <c r="B12" s="1402" t="s">
        <v>898</v>
      </c>
      <c r="C12" s="1398" t="s">
        <v>462</v>
      </c>
      <c r="D12" s="1407" t="s">
        <v>899</v>
      </c>
      <c r="E12" s="1398" t="s">
        <v>53</v>
      </c>
      <c r="F12" s="1395">
        <v>31</v>
      </c>
      <c r="G12" s="1398">
        <v>0</v>
      </c>
      <c r="H12" s="1398">
        <v>0</v>
      </c>
      <c r="I12" s="1398">
        <v>0</v>
      </c>
      <c r="J12" s="1398">
        <v>0</v>
      </c>
      <c r="K12" s="1395">
        <v>30</v>
      </c>
      <c r="L12" s="1395">
        <v>11.5</v>
      </c>
      <c r="M12" s="1398">
        <v>1</v>
      </c>
      <c r="N12" s="1398">
        <v>0</v>
      </c>
      <c r="O12" s="1398">
        <f t="shared" si="1"/>
        <v>12.5</v>
      </c>
      <c r="P12" s="1398" t="s">
        <v>900</v>
      </c>
      <c r="Q12" s="1398">
        <v>10</v>
      </c>
      <c r="R12" s="1424">
        <v>11</v>
      </c>
      <c r="S12" s="1398">
        <f t="shared" si="2"/>
        <v>110</v>
      </c>
      <c r="T12" s="1398"/>
      <c r="U12" s="1053">
        <v>200</v>
      </c>
      <c r="V12" s="1436">
        <v>2800</v>
      </c>
      <c r="W12" s="1442">
        <v>1800</v>
      </c>
      <c r="X12" s="1442">
        <v>400</v>
      </c>
      <c r="Y12" s="1442">
        <v>200</v>
      </c>
      <c r="Z12" s="1442">
        <v>0</v>
      </c>
      <c r="AA12" s="1442">
        <v>0</v>
      </c>
      <c r="AB12" s="1442">
        <v>200</v>
      </c>
      <c r="AC12" s="1280">
        <v>200</v>
      </c>
      <c r="AD12" s="1457"/>
      <c r="AE12" s="1053">
        <v>200</v>
      </c>
      <c r="AF12" s="1445">
        <v>0</v>
      </c>
      <c r="AG12" s="1460">
        <f t="shared" si="9"/>
        <v>30</v>
      </c>
      <c r="AH12" s="1460">
        <v>110</v>
      </c>
      <c r="AI12" s="1460">
        <v>0</v>
      </c>
      <c r="AJ12" s="1460">
        <v>0</v>
      </c>
      <c r="AK12" s="1460">
        <v>0</v>
      </c>
      <c r="AL12" s="1442">
        <f t="shared" si="5"/>
        <v>3140</v>
      </c>
      <c r="AM12" s="1470">
        <f t="shared" si="10"/>
        <v>0</v>
      </c>
      <c r="AN12" s="1442">
        <f t="shared" si="3"/>
        <v>0</v>
      </c>
      <c r="AO12" s="1442">
        <f t="shared" si="6"/>
        <v>0</v>
      </c>
      <c r="AP12" s="1442">
        <v>0</v>
      </c>
      <c r="AQ12" s="1442">
        <v>0</v>
      </c>
      <c r="AR12" s="1442">
        <v>0</v>
      </c>
      <c r="AS12" s="1442">
        <f t="shared" si="7"/>
        <v>0</v>
      </c>
      <c r="AT12" s="1442">
        <f t="shared" si="4"/>
        <v>3140</v>
      </c>
      <c r="AU12" s="1460"/>
      <c r="AV12" s="1398" t="s">
        <v>901</v>
      </c>
    </row>
    <row r="13" s="1380" customFormat="1" ht="76" customHeight="1" spans="1:49">
      <c r="A13" s="1393">
        <f t="shared" si="8"/>
        <v>11</v>
      </c>
      <c r="B13" s="1402" t="s">
        <v>902</v>
      </c>
      <c r="C13" s="1398" t="s">
        <v>462</v>
      </c>
      <c r="D13" s="1407" t="s">
        <v>903</v>
      </c>
      <c r="E13" s="1398" t="s">
        <v>53</v>
      </c>
      <c r="F13" s="1395">
        <v>31</v>
      </c>
      <c r="G13" s="1398">
        <v>0</v>
      </c>
      <c r="H13" s="1398">
        <v>0</v>
      </c>
      <c r="I13" s="1398">
        <v>0</v>
      </c>
      <c r="J13" s="1398">
        <v>0</v>
      </c>
      <c r="K13" s="1395">
        <v>30</v>
      </c>
      <c r="L13" s="1424">
        <v>1</v>
      </c>
      <c r="M13" s="1398">
        <v>2</v>
      </c>
      <c r="N13" s="1398">
        <v>0</v>
      </c>
      <c r="O13" s="1398">
        <v>3</v>
      </c>
      <c r="P13" s="1398" t="s">
        <v>893</v>
      </c>
      <c r="Q13" s="1398">
        <v>10</v>
      </c>
      <c r="R13" s="1424">
        <v>15</v>
      </c>
      <c r="S13" s="1398">
        <f t="shared" si="2"/>
        <v>150</v>
      </c>
      <c r="T13" s="1444" t="s">
        <v>904</v>
      </c>
      <c r="U13" s="1053">
        <v>200</v>
      </c>
      <c r="V13" s="1436">
        <v>5400</v>
      </c>
      <c r="W13" s="1445">
        <v>1800</v>
      </c>
      <c r="X13" s="1446">
        <v>900</v>
      </c>
      <c r="Y13" s="1446">
        <v>500</v>
      </c>
      <c r="Z13" s="1446">
        <v>700</v>
      </c>
      <c r="AA13" s="1445">
        <v>500</v>
      </c>
      <c r="AB13" s="1446">
        <v>500</v>
      </c>
      <c r="AC13" s="1458">
        <v>500</v>
      </c>
      <c r="AD13" s="1457"/>
      <c r="AE13" s="1053">
        <v>200</v>
      </c>
      <c r="AF13" s="1445">
        <v>0</v>
      </c>
      <c r="AG13" s="1460">
        <f t="shared" si="9"/>
        <v>30</v>
      </c>
      <c r="AH13" s="1460">
        <v>150</v>
      </c>
      <c r="AI13" s="1460">
        <v>0</v>
      </c>
      <c r="AJ13" s="1460">
        <v>0</v>
      </c>
      <c r="AK13" s="1460">
        <v>0</v>
      </c>
      <c r="AL13" s="1442">
        <f t="shared" si="5"/>
        <v>5780</v>
      </c>
      <c r="AM13" s="1470">
        <f t="shared" si="10"/>
        <v>0</v>
      </c>
      <c r="AN13" s="1442">
        <f t="shared" si="3"/>
        <v>0</v>
      </c>
      <c r="AO13" s="1442">
        <f t="shared" si="6"/>
        <v>0</v>
      </c>
      <c r="AP13" s="1442">
        <v>0</v>
      </c>
      <c r="AQ13" s="1442">
        <v>0</v>
      </c>
      <c r="AR13" s="1442">
        <v>0</v>
      </c>
      <c r="AS13" s="1442">
        <f t="shared" si="7"/>
        <v>0</v>
      </c>
      <c r="AT13" s="1442">
        <f t="shared" si="4"/>
        <v>5780</v>
      </c>
      <c r="AU13" s="1460"/>
      <c r="AV13" s="1398" t="s">
        <v>905</v>
      </c>
      <c r="AW13" s="1380" t="s">
        <v>904</v>
      </c>
    </row>
    <row r="14" s="1380" customFormat="1" ht="40" customHeight="1" spans="1:48">
      <c r="A14" s="1393">
        <f t="shared" si="8"/>
        <v>12</v>
      </c>
      <c r="B14" s="1402" t="s">
        <v>906</v>
      </c>
      <c r="C14" s="1398" t="s">
        <v>546</v>
      </c>
      <c r="D14" s="1407" t="s">
        <v>907</v>
      </c>
      <c r="E14" s="1398" t="s">
        <v>53</v>
      </c>
      <c r="F14" s="1395">
        <v>31</v>
      </c>
      <c r="G14" s="1398">
        <v>0</v>
      </c>
      <c r="H14" s="1398">
        <v>0</v>
      </c>
      <c r="I14" s="1398">
        <v>0</v>
      </c>
      <c r="J14" s="1398">
        <v>0</v>
      </c>
      <c r="K14" s="1395">
        <v>30</v>
      </c>
      <c r="L14" s="1395">
        <v>0</v>
      </c>
      <c r="M14" s="1398">
        <v>0</v>
      </c>
      <c r="N14" s="1398">
        <v>0</v>
      </c>
      <c r="O14" s="1398">
        <f t="shared" ref="O14:O27" si="11">L14+M14-N14</f>
        <v>0</v>
      </c>
      <c r="P14" s="1398" t="s">
        <v>54</v>
      </c>
      <c r="Q14" s="1398">
        <v>10</v>
      </c>
      <c r="R14" s="1424">
        <v>0</v>
      </c>
      <c r="S14" s="1398">
        <f t="shared" si="2"/>
        <v>0</v>
      </c>
      <c r="T14" s="1398"/>
      <c r="U14" s="1053">
        <v>200</v>
      </c>
      <c r="V14" s="1436">
        <v>2600</v>
      </c>
      <c r="W14" s="1442">
        <v>1600</v>
      </c>
      <c r="X14" s="1442">
        <v>400</v>
      </c>
      <c r="Y14" s="1442">
        <v>200</v>
      </c>
      <c r="Z14" s="1442">
        <v>0</v>
      </c>
      <c r="AA14" s="1442">
        <v>0</v>
      </c>
      <c r="AB14" s="1442">
        <v>200</v>
      </c>
      <c r="AC14" s="1280">
        <v>200</v>
      </c>
      <c r="AD14" s="1457"/>
      <c r="AE14" s="1053">
        <v>200</v>
      </c>
      <c r="AF14" s="1445">
        <v>0</v>
      </c>
      <c r="AG14" s="1460">
        <f t="shared" si="9"/>
        <v>30</v>
      </c>
      <c r="AH14" s="1460">
        <v>0</v>
      </c>
      <c r="AI14" s="1460">
        <v>0</v>
      </c>
      <c r="AJ14" s="1460">
        <v>0</v>
      </c>
      <c r="AK14" s="1460">
        <v>100</v>
      </c>
      <c r="AL14" s="1442">
        <f t="shared" si="5"/>
        <v>2930</v>
      </c>
      <c r="AM14" s="1470">
        <f t="shared" si="10"/>
        <v>0</v>
      </c>
      <c r="AN14" s="1442">
        <f t="shared" si="3"/>
        <v>0</v>
      </c>
      <c r="AO14" s="1442">
        <f t="shared" si="6"/>
        <v>0</v>
      </c>
      <c r="AP14" s="1442">
        <v>0</v>
      </c>
      <c r="AQ14" s="1442">
        <v>0</v>
      </c>
      <c r="AR14" s="1442">
        <v>0</v>
      </c>
      <c r="AS14" s="1442">
        <f t="shared" si="7"/>
        <v>0</v>
      </c>
      <c r="AT14" s="1442">
        <f t="shared" si="4"/>
        <v>2930</v>
      </c>
      <c r="AU14" s="1460"/>
      <c r="AV14" s="1395" t="s">
        <v>72</v>
      </c>
    </row>
    <row r="15" s="1380" customFormat="1" ht="40" customHeight="1" spans="1:48">
      <c r="A15" s="1393">
        <f t="shared" si="8"/>
        <v>13</v>
      </c>
      <c r="B15" s="1402" t="s">
        <v>908</v>
      </c>
      <c r="C15" s="1395" t="s">
        <v>546</v>
      </c>
      <c r="D15" s="1406" t="s">
        <v>909</v>
      </c>
      <c r="E15" s="1395" t="s">
        <v>53</v>
      </c>
      <c r="F15" s="1395">
        <v>31</v>
      </c>
      <c r="G15" s="1395">
        <v>0</v>
      </c>
      <c r="H15" s="1395">
        <v>0</v>
      </c>
      <c r="I15" s="1395">
        <v>0</v>
      </c>
      <c r="J15" s="1395">
        <v>0</v>
      </c>
      <c r="K15" s="1395">
        <v>30</v>
      </c>
      <c r="L15" s="1395">
        <v>0</v>
      </c>
      <c r="M15" s="1398">
        <v>0</v>
      </c>
      <c r="N15" s="1395">
        <v>0</v>
      </c>
      <c r="O15" s="1398">
        <f t="shared" si="11"/>
        <v>0</v>
      </c>
      <c r="P15" s="1395" t="s">
        <v>54</v>
      </c>
      <c r="Q15" s="1395">
        <v>10</v>
      </c>
      <c r="R15" s="1424">
        <v>0</v>
      </c>
      <c r="S15" s="1398">
        <f t="shared" si="2"/>
        <v>0</v>
      </c>
      <c r="T15" s="1395"/>
      <c r="U15" s="1053">
        <v>200</v>
      </c>
      <c r="V15" s="1436">
        <v>2600</v>
      </c>
      <c r="W15" s="1442">
        <v>1600</v>
      </c>
      <c r="X15" s="1442">
        <v>400</v>
      </c>
      <c r="Y15" s="1442">
        <v>200</v>
      </c>
      <c r="Z15" s="1442">
        <v>0</v>
      </c>
      <c r="AA15" s="1442">
        <v>0</v>
      </c>
      <c r="AB15" s="1442">
        <v>200</v>
      </c>
      <c r="AC15" s="1280">
        <v>200</v>
      </c>
      <c r="AD15" s="1457"/>
      <c r="AE15" s="1053">
        <v>200</v>
      </c>
      <c r="AF15" s="1445">
        <v>0</v>
      </c>
      <c r="AG15" s="1460">
        <f t="shared" si="9"/>
        <v>30</v>
      </c>
      <c r="AH15" s="1460">
        <v>0</v>
      </c>
      <c r="AI15" s="1460">
        <v>0</v>
      </c>
      <c r="AJ15" s="1460">
        <v>0</v>
      </c>
      <c r="AK15" s="1460">
        <v>100</v>
      </c>
      <c r="AL15" s="1442">
        <f t="shared" si="5"/>
        <v>2930</v>
      </c>
      <c r="AM15" s="1470">
        <f t="shared" si="10"/>
        <v>0</v>
      </c>
      <c r="AN15" s="1442">
        <f t="shared" si="3"/>
        <v>0</v>
      </c>
      <c r="AO15" s="1442">
        <f t="shared" si="6"/>
        <v>0</v>
      </c>
      <c r="AP15" s="1442">
        <v>0</v>
      </c>
      <c r="AQ15" s="1442">
        <v>0</v>
      </c>
      <c r="AR15" s="1442">
        <v>0</v>
      </c>
      <c r="AS15" s="1442">
        <f t="shared" si="7"/>
        <v>0</v>
      </c>
      <c r="AT15" s="1442">
        <f t="shared" si="4"/>
        <v>2930</v>
      </c>
      <c r="AU15" s="1460"/>
      <c r="AV15" s="1395" t="s">
        <v>72</v>
      </c>
    </row>
    <row r="16" s="1380" customFormat="1" ht="40" customHeight="1" spans="1:48">
      <c r="A16" s="1393">
        <f t="shared" si="8"/>
        <v>14</v>
      </c>
      <c r="B16" s="392" t="s">
        <v>910</v>
      </c>
      <c r="C16" s="1395" t="s">
        <v>632</v>
      </c>
      <c r="D16" s="1406" t="s">
        <v>911</v>
      </c>
      <c r="E16" s="1395" t="s">
        <v>53</v>
      </c>
      <c r="F16" s="1395">
        <v>31</v>
      </c>
      <c r="G16" s="1395">
        <v>0</v>
      </c>
      <c r="H16" s="1395">
        <v>0</v>
      </c>
      <c r="I16" s="1395">
        <v>0</v>
      </c>
      <c r="J16" s="1395">
        <v>0</v>
      </c>
      <c r="K16" s="1395">
        <v>30</v>
      </c>
      <c r="L16" s="1395">
        <v>0</v>
      </c>
      <c r="M16" s="1398">
        <v>0</v>
      </c>
      <c r="N16" s="1395">
        <v>0</v>
      </c>
      <c r="O16" s="1398">
        <f t="shared" si="11"/>
        <v>0</v>
      </c>
      <c r="P16" s="1395" t="s">
        <v>54</v>
      </c>
      <c r="Q16" s="1395">
        <v>10</v>
      </c>
      <c r="R16" s="1424">
        <v>0</v>
      </c>
      <c r="S16" s="1398">
        <f t="shared" si="2"/>
        <v>0</v>
      </c>
      <c r="T16" s="1395"/>
      <c r="U16" s="1053">
        <v>200</v>
      </c>
      <c r="V16" s="1436">
        <v>3400</v>
      </c>
      <c r="W16" s="1442">
        <v>2100</v>
      </c>
      <c r="X16" s="1442">
        <v>400</v>
      </c>
      <c r="Y16" s="1442">
        <v>200</v>
      </c>
      <c r="Z16" s="1442">
        <v>200</v>
      </c>
      <c r="AA16" s="1442">
        <v>100</v>
      </c>
      <c r="AB16" s="1442">
        <v>200</v>
      </c>
      <c r="AC16" s="1280">
        <v>200</v>
      </c>
      <c r="AD16" s="1457"/>
      <c r="AE16" s="1053">
        <v>200</v>
      </c>
      <c r="AF16" s="1445">
        <v>0</v>
      </c>
      <c r="AG16" s="1460">
        <f t="shared" si="9"/>
        <v>30</v>
      </c>
      <c r="AH16" s="1460">
        <v>0</v>
      </c>
      <c r="AI16" s="1460">
        <v>0</v>
      </c>
      <c r="AJ16" s="1460">
        <v>0</v>
      </c>
      <c r="AK16" s="1460">
        <v>0</v>
      </c>
      <c r="AL16" s="1442">
        <f t="shared" si="5"/>
        <v>3630</v>
      </c>
      <c r="AM16" s="1470">
        <f t="shared" si="10"/>
        <v>0</v>
      </c>
      <c r="AN16" s="1442">
        <f t="shared" si="3"/>
        <v>0</v>
      </c>
      <c r="AO16" s="1442">
        <f t="shared" si="6"/>
        <v>0</v>
      </c>
      <c r="AP16" s="1442">
        <v>0</v>
      </c>
      <c r="AQ16" s="1442">
        <v>0</v>
      </c>
      <c r="AR16" s="1442">
        <v>0</v>
      </c>
      <c r="AS16" s="1442">
        <f t="shared" si="7"/>
        <v>0</v>
      </c>
      <c r="AT16" s="1442">
        <f t="shared" si="4"/>
        <v>3630</v>
      </c>
      <c r="AU16" s="1460"/>
      <c r="AV16" s="1395" t="s">
        <v>72</v>
      </c>
    </row>
    <row r="17" s="1380" customFormat="1" ht="40" customHeight="1" spans="1:48">
      <c r="A17" s="1393">
        <f t="shared" si="8"/>
        <v>15</v>
      </c>
      <c r="B17" s="1402" t="s">
        <v>912</v>
      </c>
      <c r="C17" s="1395" t="s">
        <v>425</v>
      </c>
      <c r="D17" s="1406" t="s">
        <v>913</v>
      </c>
      <c r="E17" s="1395" t="s">
        <v>53</v>
      </c>
      <c r="F17" s="1395">
        <v>31</v>
      </c>
      <c r="G17" s="1395">
        <v>0</v>
      </c>
      <c r="H17" s="1395">
        <v>0</v>
      </c>
      <c r="I17" s="1395">
        <v>0</v>
      </c>
      <c r="J17" s="1395">
        <v>0</v>
      </c>
      <c r="K17" s="1395">
        <v>30</v>
      </c>
      <c r="L17" s="1395">
        <v>0.5</v>
      </c>
      <c r="M17" s="1398">
        <v>0</v>
      </c>
      <c r="N17" s="1395">
        <v>0</v>
      </c>
      <c r="O17" s="1398">
        <f t="shared" si="11"/>
        <v>0.5</v>
      </c>
      <c r="P17" s="1395" t="s">
        <v>54</v>
      </c>
      <c r="Q17" s="1395">
        <v>10</v>
      </c>
      <c r="R17" s="1424">
        <v>0</v>
      </c>
      <c r="S17" s="1398">
        <f t="shared" si="2"/>
        <v>0</v>
      </c>
      <c r="T17" s="1395"/>
      <c r="U17" s="1053">
        <v>200</v>
      </c>
      <c r="V17" s="1436">
        <v>3000</v>
      </c>
      <c r="W17" s="1442">
        <v>1800</v>
      </c>
      <c r="X17" s="1442">
        <v>400</v>
      </c>
      <c r="Y17" s="1442">
        <v>200</v>
      </c>
      <c r="Z17" s="1442">
        <v>100</v>
      </c>
      <c r="AA17" s="1442">
        <v>100</v>
      </c>
      <c r="AB17" s="1442">
        <v>200</v>
      </c>
      <c r="AC17" s="1280">
        <v>200</v>
      </c>
      <c r="AD17" s="1457"/>
      <c r="AE17" s="1053">
        <v>200</v>
      </c>
      <c r="AF17" s="1445">
        <v>0</v>
      </c>
      <c r="AG17" s="1460">
        <f t="shared" si="9"/>
        <v>30</v>
      </c>
      <c r="AH17" s="1460">
        <v>0</v>
      </c>
      <c r="AI17" s="1460">
        <v>0</v>
      </c>
      <c r="AJ17" s="1460">
        <v>0</v>
      </c>
      <c r="AK17" s="1460">
        <v>0</v>
      </c>
      <c r="AL17" s="1442">
        <f t="shared" si="5"/>
        <v>3230</v>
      </c>
      <c r="AM17" s="1470">
        <f t="shared" si="10"/>
        <v>0</v>
      </c>
      <c r="AN17" s="1442">
        <f t="shared" si="3"/>
        <v>0</v>
      </c>
      <c r="AO17" s="1442">
        <f t="shared" si="6"/>
        <v>0</v>
      </c>
      <c r="AP17" s="1442">
        <v>0</v>
      </c>
      <c r="AQ17" s="1442">
        <v>0</v>
      </c>
      <c r="AR17" s="1442">
        <v>0</v>
      </c>
      <c r="AS17" s="1442">
        <f t="shared" si="7"/>
        <v>0</v>
      </c>
      <c r="AT17" s="1442">
        <f t="shared" si="4"/>
        <v>3230</v>
      </c>
      <c r="AU17" s="1460"/>
      <c r="AV17" s="1395" t="s">
        <v>72</v>
      </c>
    </row>
    <row r="18" s="1380" customFormat="1" ht="76" customHeight="1" spans="1:49">
      <c r="A18" s="1393">
        <f t="shared" si="8"/>
        <v>16</v>
      </c>
      <c r="B18" s="1402" t="s">
        <v>914</v>
      </c>
      <c r="C18" s="1395" t="s">
        <v>915</v>
      </c>
      <c r="D18" s="1406" t="s">
        <v>888</v>
      </c>
      <c r="E18" s="1395" t="s">
        <v>53</v>
      </c>
      <c r="F18" s="1395">
        <v>31</v>
      </c>
      <c r="G18" s="1395">
        <v>0</v>
      </c>
      <c r="H18" s="1395">
        <v>0</v>
      </c>
      <c r="I18" s="1395">
        <v>0</v>
      </c>
      <c r="J18" s="1395">
        <v>0</v>
      </c>
      <c r="K18" s="1395">
        <v>30</v>
      </c>
      <c r="L18" s="1395">
        <v>0</v>
      </c>
      <c r="M18" s="1398">
        <v>0</v>
      </c>
      <c r="N18" s="1395">
        <v>0</v>
      </c>
      <c r="O18" s="1398">
        <f t="shared" si="11"/>
        <v>0</v>
      </c>
      <c r="P18" s="1395" t="s">
        <v>54</v>
      </c>
      <c r="Q18" s="1395">
        <v>10</v>
      </c>
      <c r="R18" s="1424">
        <v>0</v>
      </c>
      <c r="S18" s="1398">
        <f t="shared" si="2"/>
        <v>0</v>
      </c>
      <c r="T18" s="1447" t="s">
        <v>916</v>
      </c>
      <c r="U18" s="1053">
        <v>200</v>
      </c>
      <c r="V18" s="1439">
        <v>4400</v>
      </c>
      <c r="W18" s="1442">
        <v>2000</v>
      </c>
      <c r="X18" s="1442">
        <v>900</v>
      </c>
      <c r="Y18" s="1442">
        <v>600</v>
      </c>
      <c r="Z18" s="1442">
        <v>300</v>
      </c>
      <c r="AA18" s="1442">
        <v>100</v>
      </c>
      <c r="AB18" s="1442">
        <v>100</v>
      </c>
      <c r="AC18" s="1280">
        <v>400</v>
      </c>
      <c r="AD18" s="1457"/>
      <c r="AE18" s="1053">
        <v>200</v>
      </c>
      <c r="AF18" s="1445">
        <v>0</v>
      </c>
      <c r="AG18" s="1460">
        <f t="shared" si="9"/>
        <v>30</v>
      </c>
      <c r="AH18" s="1460">
        <v>0</v>
      </c>
      <c r="AI18" s="1460">
        <v>0</v>
      </c>
      <c r="AJ18" s="1460">
        <v>0</v>
      </c>
      <c r="AK18" s="1460">
        <v>0</v>
      </c>
      <c r="AL18" s="1442">
        <f t="shared" si="5"/>
        <v>4630</v>
      </c>
      <c r="AM18" s="1470">
        <f t="shared" si="10"/>
        <v>0</v>
      </c>
      <c r="AN18" s="1442">
        <f t="shared" ref="AN18:AN27" si="12">V18/F18*AM18</f>
        <v>0</v>
      </c>
      <c r="AO18" s="1442">
        <f t="shared" si="6"/>
        <v>0</v>
      </c>
      <c r="AP18" s="1442">
        <v>0</v>
      </c>
      <c r="AQ18" s="1442">
        <v>0</v>
      </c>
      <c r="AR18" s="1442">
        <v>0</v>
      </c>
      <c r="AS18" s="1442">
        <f t="shared" si="7"/>
        <v>0</v>
      </c>
      <c r="AT18" s="1442">
        <f t="shared" si="4"/>
        <v>4630</v>
      </c>
      <c r="AU18" s="1460"/>
      <c r="AV18" s="1395" t="s">
        <v>917</v>
      </c>
      <c r="AW18" s="1380" t="s">
        <v>916</v>
      </c>
    </row>
    <row r="19" s="1380" customFormat="1" ht="40" customHeight="1" spans="1:48">
      <c r="A19" s="1393">
        <f t="shared" si="8"/>
        <v>17</v>
      </c>
      <c r="B19" s="1402" t="s">
        <v>918</v>
      </c>
      <c r="C19" s="1398" t="s">
        <v>425</v>
      </c>
      <c r="D19" s="1398" t="s">
        <v>919</v>
      </c>
      <c r="E19" s="1398" t="s">
        <v>53</v>
      </c>
      <c r="F19" s="1395">
        <v>31</v>
      </c>
      <c r="G19" s="1398">
        <v>0</v>
      </c>
      <c r="H19" s="1398">
        <v>0</v>
      </c>
      <c r="I19" s="1398">
        <v>0</v>
      </c>
      <c r="J19" s="1398">
        <v>0</v>
      </c>
      <c r="K19" s="1395">
        <v>30</v>
      </c>
      <c r="L19" s="1395">
        <v>0</v>
      </c>
      <c r="M19" s="1398">
        <v>0</v>
      </c>
      <c r="N19" s="1398">
        <v>0</v>
      </c>
      <c r="O19" s="1398">
        <f t="shared" si="11"/>
        <v>0</v>
      </c>
      <c r="P19" s="1398" t="s">
        <v>54</v>
      </c>
      <c r="Q19" s="1398">
        <v>10</v>
      </c>
      <c r="R19" s="1424">
        <v>10</v>
      </c>
      <c r="S19" s="1398">
        <f t="shared" si="2"/>
        <v>100</v>
      </c>
      <c r="T19" s="1448"/>
      <c r="U19" s="1053">
        <v>200</v>
      </c>
      <c r="V19" s="1436">
        <v>2400</v>
      </c>
      <c r="W19" s="1442">
        <v>1400</v>
      </c>
      <c r="X19" s="1442">
        <v>400</v>
      </c>
      <c r="Y19" s="1442">
        <v>200</v>
      </c>
      <c r="Z19" s="1442">
        <v>0</v>
      </c>
      <c r="AA19" s="1442">
        <v>0</v>
      </c>
      <c r="AB19" s="1442">
        <v>200</v>
      </c>
      <c r="AC19" s="1280">
        <v>200</v>
      </c>
      <c r="AD19" s="1457"/>
      <c r="AE19" s="1053">
        <v>200</v>
      </c>
      <c r="AF19" s="1445">
        <v>0</v>
      </c>
      <c r="AG19" s="1460">
        <f t="shared" si="9"/>
        <v>30</v>
      </c>
      <c r="AH19" s="1460">
        <v>100</v>
      </c>
      <c r="AI19" s="1460">
        <v>0</v>
      </c>
      <c r="AJ19" s="1460">
        <v>0</v>
      </c>
      <c r="AK19" s="1460">
        <v>0</v>
      </c>
      <c r="AL19" s="1442">
        <f t="shared" si="5"/>
        <v>2730</v>
      </c>
      <c r="AM19" s="1470">
        <f t="shared" si="10"/>
        <v>0</v>
      </c>
      <c r="AN19" s="1442">
        <f t="shared" si="12"/>
        <v>0</v>
      </c>
      <c r="AO19" s="1442">
        <f t="shared" si="6"/>
        <v>0</v>
      </c>
      <c r="AP19" s="1442">
        <v>0</v>
      </c>
      <c r="AQ19" s="1442">
        <v>0</v>
      </c>
      <c r="AR19" s="1442">
        <v>0</v>
      </c>
      <c r="AS19" s="1442">
        <f t="shared" si="7"/>
        <v>0</v>
      </c>
      <c r="AT19" s="1442">
        <f t="shared" si="4"/>
        <v>2730</v>
      </c>
      <c r="AU19" s="1460"/>
      <c r="AV19" s="1395" t="s">
        <v>72</v>
      </c>
    </row>
    <row r="20" s="1380" customFormat="1" ht="40" customHeight="1" spans="1:48">
      <c r="A20" s="1393">
        <f t="shared" si="8"/>
        <v>18</v>
      </c>
      <c r="B20" s="1402" t="s">
        <v>920</v>
      </c>
      <c r="C20" s="1398" t="s">
        <v>425</v>
      </c>
      <c r="D20" s="1398" t="s">
        <v>921</v>
      </c>
      <c r="E20" s="1398" t="s">
        <v>53</v>
      </c>
      <c r="F20" s="1395">
        <v>31</v>
      </c>
      <c r="G20" s="1398">
        <v>0</v>
      </c>
      <c r="H20" s="1398">
        <v>0</v>
      </c>
      <c r="I20" s="1398">
        <v>0</v>
      </c>
      <c r="J20" s="1398">
        <v>0</v>
      </c>
      <c r="K20" s="1395">
        <v>30</v>
      </c>
      <c r="L20" s="1395">
        <v>1</v>
      </c>
      <c r="M20" s="1398">
        <v>0</v>
      </c>
      <c r="N20" s="1398">
        <v>0.5</v>
      </c>
      <c r="O20" s="1398">
        <f t="shared" si="11"/>
        <v>0.5</v>
      </c>
      <c r="P20" s="1398" t="s">
        <v>922</v>
      </c>
      <c r="Q20" s="1398">
        <v>10</v>
      </c>
      <c r="R20" s="1424">
        <v>7</v>
      </c>
      <c r="S20" s="1398">
        <f t="shared" si="2"/>
        <v>70</v>
      </c>
      <c r="T20" s="1398"/>
      <c r="U20" s="1053">
        <v>200</v>
      </c>
      <c r="V20" s="1436">
        <v>2600</v>
      </c>
      <c r="W20" s="1442">
        <v>1600</v>
      </c>
      <c r="X20" s="1442">
        <v>400</v>
      </c>
      <c r="Y20" s="1442">
        <v>200</v>
      </c>
      <c r="Z20" s="1442">
        <v>0</v>
      </c>
      <c r="AA20" s="1442">
        <v>0</v>
      </c>
      <c r="AB20" s="1442">
        <v>200</v>
      </c>
      <c r="AC20" s="1280">
        <v>200</v>
      </c>
      <c r="AD20" s="1457"/>
      <c r="AE20" s="1053">
        <v>200</v>
      </c>
      <c r="AF20" s="1445">
        <v>0</v>
      </c>
      <c r="AG20" s="1460">
        <f t="shared" si="9"/>
        <v>30</v>
      </c>
      <c r="AH20" s="1460">
        <v>70</v>
      </c>
      <c r="AI20" s="1460">
        <v>0</v>
      </c>
      <c r="AJ20" s="1460">
        <v>0</v>
      </c>
      <c r="AK20" s="1460">
        <v>0</v>
      </c>
      <c r="AL20" s="1442">
        <f t="shared" si="5"/>
        <v>2900</v>
      </c>
      <c r="AM20" s="1470">
        <f t="shared" si="10"/>
        <v>0</v>
      </c>
      <c r="AN20" s="1442">
        <f t="shared" si="12"/>
        <v>0</v>
      </c>
      <c r="AO20" s="1442">
        <f t="shared" si="6"/>
        <v>0</v>
      </c>
      <c r="AP20" s="1442">
        <v>0</v>
      </c>
      <c r="AQ20" s="1442">
        <v>0</v>
      </c>
      <c r="AR20" s="1476">
        <v>0</v>
      </c>
      <c r="AS20" s="1442">
        <f t="shared" si="7"/>
        <v>0</v>
      </c>
      <c r="AT20" s="1442">
        <f t="shared" si="4"/>
        <v>2900</v>
      </c>
      <c r="AU20" s="1460"/>
      <c r="AV20" s="1398" t="s">
        <v>923</v>
      </c>
    </row>
    <row r="21" s="1380" customFormat="1" ht="40" customHeight="1" spans="1:49">
      <c r="A21" s="1393">
        <f t="shared" si="8"/>
        <v>19</v>
      </c>
      <c r="B21" s="1402" t="s">
        <v>924</v>
      </c>
      <c r="C21" s="1395" t="s">
        <v>425</v>
      </c>
      <c r="D21" s="1406" t="s">
        <v>925</v>
      </c>
      <c r="E21" s="1395" t="s">
        <v>53</v>
      </c>
      <c r="F21" s="1395">
        <v>31</v>
      </c>
      <c r="G21" s="1395">
        <v>0</v>
      </c>
      <c r="H21" s="1395">
        <v>0</v>
      </c>
      <c r="I21" s="1395">
        <v>0</v>
      </c>
      <c r="J21" s="1395">
        <v>0</v>
      </c>
      <c r="K21" s="1395">
        <v>30</v>
      </c>
      <c r="L21" s="1395">
        <v>0</v>
      </c>
      <c r="M21" s="1398">
        <v>0</v>
      </c>
      <c r="N21" s="1395">
        <v>0</v>
      </c>
      <c r="O21" s="1398">
        <f t="shared" si="11"/>
        <v>0</v>
      </c>
      <c r="P21" s="1395" t="s">
        <v>54</v>
      </c>
      <c r="Q21" s="1395">
        <v>10</v>
      </c>
      <c r="R21" s="1424">
        <v>0</v>
      </c>
      <c r="S21" s="1398">
        <f t="shared" si="2"/>
        <v>0</v>
      </c>
      <c r="T21" s="1449" t="s">
        <v>926</v>
      </c>
      <c r="U21" s="1053">
        <v>200</v>
      </c>
      <c r="V21" s="1439">
        <v>2800</v>
      </c>
      <c r="W21" s="1442">
        <v>1600</v>
      </c>
      <c r="X21" s="1442">
        <v>400</v>
      </c>
      <c r="Y21" s="1442">
        <v>200</v>
      </c>
      <c r="Z21" s="1442">
        <v>100</v>
      </c>
      <c r="AA21" s="1442">
        <v>100</v>
      </c>
      <c r="AB21" s="1442">
        <v>200</v>
      </c>
      <c r="AC21" s="1280">
        <v>200</v>
      </c>
      <c r="AD21" s="1459">
        <v>50</v>
      </c>
      <c r="AE21" s="1053">
        <v>200</v>
      </c>
      <c r="AF21" s="1445">
        <v>0</v>
      </c>
      <c r="AG21" s="1460">
        <f t="shared" si="9"/>
        <v>30</v>
      </c>
      <c r="AH21" s="1460">
        <v>0</v>
      </c>
      <c r="AI21" s="1460">
        <v>0</v>
      </c>
      <c r="AJ21" s="1460">
        <v>0</v>
      </c>
      <c r="AK21" s="1460">
        <v>0</v>
      </c>
      <c r="AL21" s="1442">
        <f t="shared" si="5"/>
        <v>3080</v>
      </c>
      <c r="AM21" s="1470">
        <f t="shared" si="10"/>
        <v>0</v>
      </c>
      <c r="AN21" s="1442">
        <f t="shared" si="12"/>
        <v>0</v>
      </c>
      <c r="AO21" s="1442">
        <f t="shared" si="6"/>
        <v>0</v>
      </c>
      <c r="AP21" s="1442">
        <v>0</v>
      </c>
      <c r="AQ21" s="1442">
        <v>0</v>
      </c>
      <c r="AR21" s="1476">
        <v>0</v>
      </c>
      <c r="AS21" s="1442">
        <f t="shared" si="7"/>
        <v>0</v>
      </c>
      <c r="AT21" s="1442">
        <f t="shared" si="4"/>
        <v>3080</v>
      </c>
      <c r="AU21" s="1470"/>
      <c r="AV21" s="1449" t="s">
        <v>927</v>
      </c>
      <c r="AW21" s="1380" t="s">
        <v>926</v>
      </c>
    </row>
    <row r="22" s="1380" customFormat="1" ht="40" customHeight="1" spans="1:49">
      <c r="A22" s="1393">
        <f t="shared" si="8"/>
        <v>20</v>
      </c>
      <c r="B22" s="1402" t="s">
        <v>928</v>
      </c>
      <c r="C22" s="1395" t="s">
        <v>425</v>
      </c>
      <c r="D22" s="1406" t="s">
        <v>888</v>
      </c>
      <c r="E22" s="1395" t="s">
        <v>53</v>
      </c>
      <c r="F22" s="1395">
        <v>31</v>
      </c>
      <c r="G22" s="1395">
        <v>0</v>
      </c>
      <c r="H22" s="1395">
        <v>0</v>
      </c>
      <c r="I22" s="1395">
        <v>0</v>
      </c>
      <c r="J22" s="1395">
        <v>0</v>
      </c>
      <c r="K22" s="1395">
        <v>30</v>
      </c>
      <c r="L22" s="1395">
        <v>1</v>
      </c>
      <c r="M22" s="1398">
        <v>0</v>
      </c>
      <c r="N22" s="1395">
        <v>0</v>
      </c>
      <c r="O22" s="1398">
        <f t="shared" si="11"/>
        <v>1</v>
      </c>
      <c r="P22" s="1395" t="s">
        <v>54</v>
      </c>
      <c r="Q22" s="1395">
        <v>10</v>
      </c>
      <c r="R22" s="1424">
        <v>0</v>
      </c>
      <c r="S22" s="1398">
        <f t="shared" si="2"/>
        <v>0</v>
      </c>
      <c r="T22" s="1395" t="s">
        <v>929</v>
      </c>
      <c r="U22" s="1053">
        <v>200</v>
      </c>
      <c r="V22" s="1439">
        <v>3000</v>
      </c>
      <c r="W22" s="1442">
        <v>1800</v>
      </c>
      <c r="X22" s="1442">
        <v>400</v>
      </c>
      <c r="Y22" s="1442">
        <v>200</v>
      </c>
      <c r="Z22" s="1442">
        <v>100</v>
      </c>
      <c r="AA22" s="1442">
        <v>100</v>
      </c>
      <c r="AB22" s="1442">
        <v>200</v>
      </c>
      <c r="AC22" s="1280">
        <v>200</v>
      </c>
      <c r="AD22" s="1457"/>
      <c r="AE22" s="1053">
        <v>200</v>
      </c>
      <c r="AF22" s="1445">
        <v>0</v>
      </c>
      <c r="AG22" s="1460">
        <f t="shared" si="9"/>
        <v>30</v>
      </c>
      <c r="AH22" s="1460">
        <v>0</v>
      </c>
      <c r="AI22" s="1460">
        <v>0</v>
      </c>
      <c r="AJ22" s="1460">
        <v>0</v>
      </c>
      <c r="AK22" s="1460">
        <v>0</v>
      </c>
      <c r="AL22" s="1442">
        <f t="shared" si="5"/>
        <v>3230</v>
      </c>
      <c r="AM22" s="1470">
        <f t="shared" si="10"/>
        <v>0</v>
      </c>
      <c r="AN22" s="1442">
        <f t="shared" si="12"/>
        <v>0</v>
      </c>
      <c r="AO22" s="1442">
        <f t="shared" si="6"/>
        <v>0</v>
      </c>
      <c r="AP22" s="1442">
        <v>0</v>
      </c>
      <c r="AQ22" s="1442">
        <v>0</v>
      </c>
      <c r="AR22" s="1476">
        <v>0</v>
      </c>
      <c r="AS22" s="1442">
        <f t="shared" si="7"/>
        <v>0</v>
      </c>
      <c r="AT22" s="1442">
        <f t="shared" si="4"/>
        <v>3230</v>
      </c>
      <c r="AU22" s="1470"/>
      <c r="AV22" s="1395" t="s">
        <v>72</v>
      </c>
      <c r="AW22" s="1380" t="s">
        <v>929</v>
      </c>
    </row>
    <row r="23" s="1380" customFormat="1" ht="40" customHeight="1" spans="1:48">
      <c r="A23" s="1393">
        <f t="shared" si="8"/>
        <v>21</v>
      </c>
      <c r="B23" s="1402" t="s">
        <v>930</v>
      </c>
      <c r="C23" s="1395" t="s">
        <v>425</v>
      </c>
      <c r="D23" s="1406" t="s">
        <v>897</v>
      </c>
      <c r="E23" s="1395" t="s">
        <v>53</v>
      </c>
      <c r="F23" s="1395">
        <v>31</v>
      </c>
      <c r="G23" s="1395">
        <v>0</v>
      </c>
      <c r="H23" s="1395">
        <v>0</v>
      </c>
      <c r="I23" s="1395">
        <v>0</v>
      </c>
      <c r="J23" s="1395">
        <v>0</v>
      </c>
      <c r="K23" s="1395">
        <v>30</v>
      </c>
      <c r="L23" s="1395">
        <v>0</v>
      </c>
      <c r="M23" s="1398">
        <v>0</v>
      </c>
      <c r="N23" s="1395">
        <v>0</v>
      </c>
      <c r="O23" s="1398">
        <f t="shared" si="11"/>
        <v>0</v>
      </c>
      <c r="P23" s="1395" t="s">
        <v>54</v>
      </c>
      <c r="Q23" s="1395">
        <v>10</v>
      </c>
      <c r="R23" s="1424">
        <v>0</v>
      </c>
      <c r="S23" s="1398">
        <f t="shared" si="2"/>
        <v>0</v>
      </c>
      <c r="T23" s="1449"/>
      <c r="U23" s="1053">
        <v>200</v>
      </c>
      <c r="V23" s="1436">
        <v>2600</v>
      </c>
      <c r="W23" s="1442">
        <v>1600</v>
      </c>
      <c r="X23" s="1442">
        <v>400</v>
      </c>
      <c r="Y23" s="1442">
        <v>200</v>
      </c>
      <c r="Z23" s="1442">
        <v>0</v>
      </c>
      <c r="AA23" s="1442">
        <v>0</v>
      </c>
      <c r="AB23" s="1442">
        <v>200</v>
      </c>
      <c r="AC23" s="1280">
        <v>200</v>
      </c>
      <c r="AD23" s="1457"/>
      <c r="AE23" s="1053">
        <v>200</v>
      </c>
      <c r="AF23" s="1445">
        <v>0</v>
      </c>
      <c r="AG23" s="1460">
        <f t="shared" si="9"/>
        <v>30</v>
      </c>
      <c r="AH23" s="1460">
        <v>0</v>
      </c>
      <c r="AI23" s="1460">
        <v>0</v>
      </c>
      <c r="AJ23" s="1460">
        <v>0</v>
      </c>
      <c r="AK23" s="1460">
        <v>0</v>
      </c>
      <c r="AL23" s="1442">
        <f t="shared" si="5"/>
        <v>2830</v>
      </c>
      <c r="AM23" s="1470">
        <f t="shared" si="10"/>
        <v>0</v>
      </c>
      <c r="AN23" s="1442">
        <f t="shared" si="12"/>
        <v>0</v>
      </c>
      <c r="AO23" s="1442">
        <f t="shared" si="6"/>
        <v>0</v>
      </c>
      <c r="AP23" s="1442">
        <v>0</v>
      </c>
      <c r="AQ23" s="1460">
        <v>0</v>
      </c>
      <c r="AR23" s="1460">
        <v>0</v>
      </c>
      <c r="AS23" s="1442">
        <f t="shared" si="7"/>
        <v>0</v>
      </c>
      <c r="AT23" s="1442">
        <f t="shared" si="4"/>
        <v>2830</v>
      </c>
      <c r="AU23" s="1470"/>
      <c r="AV23" s="1395" t="s">
        <v>72</v>
      </c>
    </row>
    <row r="24" s="1380" customFormat="1" ht="40" customHeight="1" spans="1:48">
      <c r="A24" s="1393">
        <f t="shared" si="8"/>
        <v>22</v>
      </c>
      <c r="B24" s="392" t="s">
        <v>931</v>
      </c>
      <c r="C24" s="1395" t="s">
        <v>546</v>
      </c>
      <c r="D24" s="1406" t="s">
        <v>932</v>
      </c>
      <c r="E24" s="1395" t="s">
        <v>53</v>
      </c>
      <c r="F24" s="1395">
        <v>31</v>
      </c>
      <c r="G24" s="1395">
        <v>0</v>
      </c>
      <c r="H24" s="1395">
        <v>0</v>
      </c>
      <c r="I24" s="1395">
        <v>0</v>
      </c>
      <c r="J24" s="1395">
        <v>0</v>
      </c>
      <c r="K24" s="1395">
        <v>30</v>
      </c>
      <c r="L24" s="1395">
        <v>0</v>
      </c>
      <c r="M24" s="1398">
        <v>0</v>
      </c>
      <c r="N24" s="1395">
        <v>0</v>
      </c>
      <c r="O24" s="1398">
        <f t="shared" si="11"/>
        <v>0</v>
      </c>
      <c r="P24" s="1395" t="s">
        <v>54</v>
      </c>
      <c r="Q24" s="1395">
        <v>10</v>
      </c>
      <c r="R24" s="1424">
        <v>0</v>
      </c>
      <c r="S24" s="1398">
        <f t="shared" si="2"/>
        <v>0</v>
      </c>
      <c r="T24" s="1395"/>
      <c r="U24" s="1053">
        <v>200</v>
      </c>
      <c r="V24" s="1439">
        <v>2600</v>
      </c>
      <c r="W24" s="1442">
        <v>1600</v>
      </c>
      <c r="X24" s="1442">
        <v>400</v>
      </c>
      <c r="Y24" s="1442">
        <v>200</v>
      </c>
      <c r="Z24" s="1442">
        <v>0</v>
      </c>
      <c r="AA24" s="1442">
        <v>0</v>
      </c>
      <c r="AB24" s="1442">
        <v>200</v>
      </c>
      <c r="AC24" s="1280">
        <v>200</v>
      </c>
      <c r="AD24" s="1457"/>
      <c r="AE24" s="1053">
        <v>200</v>
      </c>
      <c r="AF24" s="1460">
        <v>0</v>
      </c>
      <c r="AG24" s="1460">
        <f t="shared" si="9"/>
        <v>30</v>
      </c>
      <c r="AH24" s="1460">
        <v>0</v>
      </c>
      <c r="AI24" s="1460">
        <v>0</v>
      </c>
      <c r="AJ24" s="1460">
        <v>0</v>
      </c>
      <c r="AK24" s="1460">
        <v>0</v>
      </c>
      <c r="AL24" s="1442">
        <f t="shared" si="5"/>
        <v>2830</v>
      </c>
      <c r="AM24" s="1470">
        <f t="shared" si="10"/>
        <v>0</v>
      </c>
      <c r="AN24" s="1442">
        <f t="shared" si="12"/>
        <v>0</v>
      </c>
      <c r="AO24" s="1442">
        <f t="shared" si="6"/>
        <v>0</v>
      </c>
      <c r="AP24" s="1442">
        <v>0</v>
      </c>
      <c r="AQ24" s="1460">
        <v>0</v>
      </c>
      <c r="AR24" s="1460">
        <v>0</v>
      </c>
      <c r="AS24" s="1442">
        <f t="shared" si="7"/>
        <v>0</v>
      </c>
      <c r="AT24" s="1442">
        <f t="shared" si="4"/>
        <v>2830</v>
      </c>
      <c r="AU24" s="1477"/>
      <c r="AV24" s="1395" t="s">
        <v>72</v>
      </c>
    </row>
    <row r="25" s="1380" customFormat="1" ht="40" customHeight="1" spans="1:48">
      <c r="A25" s="1393">
        <f t="shared" si="8"/>
        <v>23</v>
      </c>
      <c r="B25" s="392" t="s">
        <v>933</v>
      </c>
      <c r="C25" s="1398" t="s">
        <v>341</v>
      </c>
      <c r="D25" s="1407" t="s">
        <v>934</v>
      </c>
      <c r="E25" s="1398" t="s">
        <v>53</v>
      </c>
      <c r="F25" s="1395">
        <v>31</v>
      </c>
      <c r="G25" s="1398">
        <v>0</v>
      </c>
      <c r="H25" s="1398">
        <v>0</v>
      </c>
      <c r="I25" s="1398">
        <v>0</v>
      </c>
      <c r="J25" s="1398">
        <v>0</v>
      </c>
      <c r="K25" s="1395">
        <v>30</v>
      </c>
      <c r="L25" s="1395">
        <v>0</v>
      </c>
      <c r="M25" s="1398">
        <v>0</v>
      </c>
      <c r="N25" s="1398">
        <v>0</v>
      </c>
      <c r="O25" s="1398">
        <f t="shared" si="11"/>
        <v>0</v>
      </c>
      <c r="P25" s="1398" t="s">
        <v>54</v>
      </c>
      <c r="Q25" s="1398">
        <v>10</v>
      </c>
      <c r="R25" s="1424">
        <v>10</v>
      </c>
      <c r="S25" s="1398">
        <f t="shared" si="2"/>
        <v>100</v>
      </c>
      <c r="T25" s="1448"/>
      <c r="U25" s="1053">
        <v>200</v>
      </c>
      <c r="V25" s="1439">
        <v>2400</v>
      </c>
      <c r="W25" s="1442">
        <v>1400</v>
      </c>
      <c r="X25" s="1442">
        <v>400</v>
      </c>
      <c r="Y25" s="1442">
        <v>200</v>
      </c>
      <c r="Z25" s="1442">
        <v>0</v>
      </c>
      <c r="AA25" s="1442">
        <v>0</v>
      </c>
      <c r="AB25" s="1442">
        <v>200</v>
      </c>
      <c r="AC25" s="1280">
        <v>200</v>
      </c>
      <c r="AD25" s="1457"/>
      <c r="AE25" s="1053">
        <v>200</v>
      </c>
      <c r="AF25" s="1460">
        <v>0</v>
      </c>
      <c r="AG25" s="1460">
        <f t="shared" si="9"/>
        <v>30</v>
      </c>
      <c r="AH25" s="1460">
        <v>100</v>
      </c>
      <c r="AI25" s="1460">
        <v>0</v>
      </c>
      <c r="AJ25" s="1460">
        <v>0</v>
      </c>
      <c r="AK25" s="1460">
        <v>0</v>
      </c>
      <c r="AL25" s="1442">
        <f t="shared" si="5"/>
        <v>2730</v>
      </c>
      <c r="AM25" s="1470">
        <f t="shared" si="10"/>
        <v>0</v>
      </c>
      <c r="AN25" s="1442">
        <f t="shared" si="12"/>
        <v>0</v>
      </c>
      <c r="AO25" s="1442">
        <f t="shared" si="6"/>
        <v>0</v>
      </c>
      <c r="AP25" s="1442">
        <v>0</v>
      </c>
      <c r="AQ25" s="1460">
        <v>0</v>
      </c>
      <c r="AR25" s="1460">
        <v>0</v>
      </c>
      <c r="AS25" s="1442">
        <f t="shared" si="7"/>
        <v>0</v>
      </c>
      <c r="AT25" s="1442">
        <f t="shared" si="4"/>
        <v>2730</v>
      </c>
      <c r="AU25" s="1477"/>
      <c r="AV25" s="1395" t="s">
        <v>72</v>
      </c>
    </row>
    <row r="26" s="1380" customFormat="1" ht="40" customHeight="1" spans="1:48">
      <c r="A26" s="1393">
        <f t="shared" si="8"/>
        <v>24</v>
      </c>
      <c r="B26" s="1402" t="s">
        <v>935</v>
      </c>
      <c r="C26" s="1398" t="s">
        <v>341</v>
      </c>
      <c r="D26" s="1407" t="s">
        <v>936</v>
      </c>
      <c r="E26" s="1398" t="s">
        <v>53</v>
      </c>
      <c r="F26" s="1395">
        <v>31</v>
      </c>
      <c r="G26" s="1398">
        <v>0</v>
      </c>
      <c r="H26" s="1398">
        <v>0</v>
      </c>
      <c r="I26" s="1398">
        <v>0</v>
      </c>
      <c r="J26" s="1398">
        <v>0</v>
      </c>
      <c r="K26" s="1395">
        <v>30</v>
      </c>
      <c r="L26" s="1395">
        <v>0</v>
      </c>
      <c r="M26" s="1398">
        <v>0</v>
      </c>
      <c r="N26" s="1398">
        <v>0</v>
      </c>
      <c r="O26" s="1398">
        <f t="shared" si="11"/>
        <v>0</v>
      </c>
      <c r="P26" s="1398" t="s">
        <v>54</v>
      </c>
      <c r="Q26" s="1398">
        <v>10</v>
      </c>
      <c r="R26" s="1424">
        <v>1</v>
      </c>
      <c r="S26" s="1398">
        <f t="shared" si="2"/>
        <v>10</v>
      </c>
      <c r="T26" s="1398"/>
      <c r="U26" s="1053">
        <v>200</v>
      </c>
      <c r="V26" s="1439">
        <v>2400</v>
      </c>
      <c r="W26" s="1442">
        <v>1600</v>
      </c>
      <c r="X26" s="1442">
        <v>400</v>
      </c>
      <c r="Y26" s="1442">
        <v>200</v>
      </c>
      <c r="Z26" s="1442">
        <v>0</v>
      </c>
      <c r="AA26" s="1442">
        <v>0</v>
      </c>
      <c r="AB26" s="1442">
        <v>200</v>
      </c>
      <c r="AC26" s="1280">
        <v>0</v>
      </c>
      <c r="AD26" s="1457"/>
      <c r="AE26" s="1053">
        <v>200</v>
      </c>
      <c r="AF26" s="1442">
        <v>0</v>
      </c>
      <c r="AG26" s="1460">
        <f t="shared" si="9"/>
        <v>30</v>
      </c>
      <c r="AH26" s="1460">
        <v>10</v>
      </c>
      <c r="AI26" s="1442">
        <v>0</v>
      </c>
      <c r="AJ26" s="1442">
        <v>0</v>
      </c>
      <c r="AK26" s="1442">
        <v>0</v>
      </c>
      <c r="AL26" s="1442">
        <f t="shared" si="5"/>
        <v>2640</v>
      </c>
      <c r="AM26" s="1470">
        <f t="shared" si="10"/>
        <v>0</v>
      </c>
      <c r="AN26" s="1442">
        <f t="shared" si="12"/>
        <v>0</v>
      </c>
      <c r="AO26" s="1442">
        <f t="shared" si="6"/>
        <v>0</v>
      </c>
      <c r="AP26" s="1442">
        <v>0</v>
      </c>
      <c r="AQ26" s="1442">
        <v>0</v>
      </c>
      <c r="AR26" s="1442">
        <v>0</v>
      </c>
      <c r="AS26" s="1442">
        <f t="shared" si="7"/>
        <v>0</v>
      </c>
      <c r="AT26" s="1442">
        <f t="shared" si="4"/>
        <v>2640</v>
      </c>
      <c r="AU26" s="1477"/>
      <c r="AV26" s="1395" t="s">
        <v>72</v>
      </c>
    </row>
    <row r="27" s="1380" customFormat="1" ht="61" customHeight="1" spans="1:49">
      <c r="A27" s="1393">
        <f t="shared" si="8"/>
        <v>25</v>
      </c>
      <c r="B27" s="1402" t="s">
        <v>937</v>
      </c>
      <c r="C27" s="1398" t="s">
        <v>938</v>
      </c>
      <c r="D27" s="1407" t="s">
        <v>936</v>
      </c>
      <c r="E27" s="1398" t="s">
        <v>53</v>
      </c>
      <c r="F27" s="1395">
        <v>31</v>
      </c>
      <c r="G27" s="1398">
        <v>0</v>
      </c>
      <c r="H27" s="1398">
        <v>0</v>
      </c>
      <c r="I27" s="1398">
        <v>0</v>
      </c>
      <c r="J27" s="1398">
        <v>0</v>
      </c>
      <c r="K27" s="1395">
        <v>30</v>
      </c>
      <c r="L27" s="1395">
        <v>0</v>
      </c>
      <c r="M27" s="1398">
        <v>0</v>
      </c>
      <c r="N27" s="1398">
        <v>0</v>
      </c>
      <c r="O27" s="1398">
        <f t="shared" si="11"/>
        <v>0</v>
      </c>
      <c r="P27" s="1398" t="s">
        <v>54</v>
      </c>
      <c r="Q27" s="1398">
        <v>10</v>
      </c>
      <c r="R27" s="1424">
        <v>0</v>
      </c>
      <c r="S27" s="1398">
        <f t="shared" si="2"/>
        <v>0</v>
      </c>
      <c r="T27" s="1444" t="s">
        <v>939</v>
      </c>
      <c r="U27" s="1053">
        <v>200</v>
      </c>
      <c r="V27" s="1439">
        <v>4400</v>
      </c>
      <c r="W27" s="1442">
        <v>2600</v>
      </c>
      <c r="X27" s="1442">
        <v>600</v>
      </c>
      <c r="Y27" s="1442">
        <v>400</v>
      </c>
      <c r="Z27" s="1442">
        <v>200</v>
      </c>
      <c r="AA27" s="1442">
        <v>100</v>
      </c>
      <c r="AB27" s="1442">
        <v>200</v>
      </c>
      <c r="AC27" s="1280">
        <v>300</v>
      </c>
      <c r="AD27" s="1457"/>
      <c r="AE27" s="1053">
        <v>200</v>
      </c>
      <c r="AF27" s="1442">
        <v>0</v>
      </c>
      <c r="AG27" s="1460">
        <f t="shared" si="9"/>
        <v>30</v>
      </c>
      <c r="AH27" s="1460">
        <v>0</v>
      </c>
      <c r="AI27" s="1442">
        <v>0</v>
      </c>
      <c r="AJ27" s="1442">
        <v>0</v>
      </c>
      <c r="AK27" s="1442">
        <v>0</v>
      </c>
      <c r="AL27" s="1442">
        <f t="shared" si="5"/>
        <v>4630</v>
      </c>
      <c r="AM27" s="1470">
        <f t="shared" si="10"/>
        <v>0</v>
      </c>
      <c r="AN27" s="1442">
        <f t="shared" si="12"/>
        <v>0</v>
      </c>
      <c r="AO27" s="1442">
        <f t="shared" si="6"/>
        <v>0</v>
      </c>
      <c r="AP27" s="1442">
        <v>0</v>
      </c>
      <c r="AQ27" s="1442">
        <v>0</v>
      </c>
      <c r="AR27" s="1442">
        <v>0</v>
      </c>
      <c r="AS27" s="1442">
        <f t="shared" si="7"/>
        <v>0</v>
      </c>
      <c r="AT27" s="1442">
        <f t="shared" si="4"/>
        <v>4630</v>
      </c>
      <c r="AU27" s="1477"/>
      <c r="AV27" s="1398" t="s">
        <v>940</v>
      </c>
      <c r="AW27" s="1380" t="s">
        <v>939</v>
      </c>
    </row>
    <row r="28" s="1380" customFormat="1" ht="40" customHeight="1" spans="1:48">
      <c r="A28" s="1393">
        <f t="shared" si="8"/>
        <v>26</v>
      </c>
      <c r="B28" s="1402" t="s">
        <v>941</v>
      </c>
      <c r="C28" s="1398" t="s">
        <v>938</v>
      </c>
      <c r="D28" s="1407" t="s">
        <v>580</v>
      </c>
      <c r="E28" s="1398" t="s">
        <v>53</v>
      </c>
      <c r="F28" s="1395">
        <v>31</v>
      </c>
      <c r="G28" s="1398">
        <v>0</v>
      </c>
      <c r="H28" s="1398">
        <v>0</v>
      </c>
      <c r="I28" s="1398">
        <v>0</v>
      </c>
      <c r="J28" s="1398">
        <v>0</v>
      </c>
      <c r="K28" s="1395">
        <v>30</v>
      </c>
      <c r="L28" s="1395">
        <v>6.5</v>
      </c>
      <c r="M28" s="1398">
        <v>0</v>
      </c>
      <c r="N28" s="1398">
        <v>0</v>
      </c>
      <c r="O28" s="1398">
        <v>6.5</v>
      </c>
      <c r="P28" s="1398" t="s">
        <v>54</v>
      </c>
      <c r="Q28" s="1398">
        <v>10</v>
      </c>
      <c r="R28" s="1424">
        <v>21</v>
      </c>
      <c r="S28" s="1398">
        <f t="shared" si="2"/>
        <v>210</v>
      </c>
      <c r="T28" s="1398"/>
      <c r="U28" s="1053">
        <v>200</v>
      </c>
      <c r="V28" s="1439">
        <v>3000</v>
      </c>
      <c r="W28" s="1442">
        <v>1800</v>
      </c>
      <c r="X28" s="1442">
        <v>400</v>
      </c>
      <c r="Y28" s="1442">
        <v>200</v>
      </c>
      <c r="Z28" s="1442">
        <v>100</v>
      </c>
      <c r="AA28" s="1442">
        <v>100</v>
      </c>
      <c r="AB28" s="1442">
        <v>200</v>
      </c>
      <c r="AC28" s="1280">
        <v>200</v>
      </c>
      <c r="AD28" s="1457"/>
      <c r="AE28" s="1053">
        <v>200</v>
      </c>
      <c r="AF28" s="1442">
        <v>0</v>
      </c>
      <c r="AG28" s="1460">
        <f t="shared" si="9"/>
        <v>30</v>
      </c>
      <c r="AH28" s="1460">
        <v>210</v>
      </c>
      <c r="AI28" s="1442">
        <v>0</v>
      </c>
      <c r="AJ28" s="1442">
        <v>0</v>
      </c>
      <c r="AK28" s="1442">
        <v>0</v>
      </c>
      <c r="AL28" s="1442">
        <f t="shared" si="5"/>
        <v>3440</v>
      </c>
      <c r="AM28" s="1470">
        <f t="shared" si="10"/>
        <v>0</v>
      </c>
      <c r="AN28" s="1442">
        <f t="shared" ref="AN28:AN41" si="13">V28/F28*AM28</f>
        <v>0</v>
      </c>
      <c r="AO28" s="1442">
        <f t="shared" si="6"/>
        <v>0</v>
      </c>
      <c r="AP28" s="1442">
        <v>0</v>
      </c>
      <c r="AQ28" s="1442">
        <v>0</v>
      </c>
      <c r="AR28" s="1442">
        <v>0</v>
      </c>
      <c r="AS28" s="1442">
        <f t="shared" si="7"/>
        <v>0</v>
      </c>
      <c r="AT28" s="1442">
        <f t="shared" si="4"/>
        <v>3440</v>
      </c>
      <c r="AU28" s="1477"/>
      <c r="AV28" s="1395" t="s">
        <v>72</v>
      </c>
    </row>
    <row r="29" s="1380" customFormat="1" ht="40" customHeight="1" spans="1:49">
      <c r="A29" s="1393">
        <f t="shared" si="8"/>
        <v>27</v>
      </c>
      <c r="B29" s="1408" t="s">
        <v>942</v>
      </c>
      <c r="C29" s="1398" t="s">
        <v>425</v>
      </c>
      <c r="D29" s="1407" t="s">
        <v>943</v>
      </c>
      <c r="E29" s="1398" t="s">
        <v>53</v>
      </c>
      <c r="F29" s="1395">
        <v>31</v>
      </c>
      <c r="G29" s="1398">
        <v>0</v>
      </c>
      <c r="H29" s="1398">
        <v>0</v>
      </c>
      <c r="I29" s="1398">
        <v>0</v>
      </c>
      <c r="J29" s="1398">
        <v>0</v>
      </c>
      <c r="K29" s="1395">
        <v>30</v>
      </c>
      <c r="L29" s="1395">
        <v>0.5</v>
      </c>
      <c r="M29" s="1398">
        <v>0</v>
      </c>
      <c r="N29" s="1398">
        <v>0.5</v>
      </c>
      <c r="O29" s="1398">
        <f t="shared" ref="O29:O66" si="14">L29+M29-N29</f>
        <v>0</v>
      </c>
      <c r="P29" s="1398" t="s">
        <v>922</v>
      </c>
      <c r="Q29" s="1398">
        <v>10</v>
      </c>
      <c r="R29" s="1424">
        <v>0</v>
      </c>
      <c r="S29" s="1398">
        <f t="shared" si="2"/>
        <v>0</v>
      </c>
      <c r="T29" s="1398" t="s">
        <v>944</v>
      </c>
      <c r="U29" s="1053">
        <v>200</v>
      </c>
      <c r="V29" s="1439">
        <v>2400</v>
      </c>
      <c r="W29" s="1442">
        <v>1600</v>
      </c>
      <c r="X29" s="1442">
        <v>400</v>
      </c>
      <c r="Y29" s="1442">
        <v>200</v>
      </c>
      <c r="Z29" s="1442">
        <v>0</v>
      </c>
      <c r="AA29" s="1442">
        <v>0</v>
      </c>
      <c r="AB29" s="1442">
        <v>200</v>
      </c>
      <c r="AC29" s="1306">
        <v>0</v>
      </c>
      <c r="AD29" s="1461"/>
      <c r="AE29" s="1053">
        <v>200</v>
      </c>
      <c r="AF29" s="1462">
        <v>0</v>
      </c>
      <c r="AG29" s="1460">
        <f t="shared" si="9"/>
        <v>30</v>
      </c>
      <c r="AH29" s="1460">
        <v>0</v>
      </c>
      <c r="AI29" s="1460">
        <v>0</v>
      </c>
      <c r="AJ29" s="1460">
        <v>0</v>
      </c>
      <c r="AK29" s="1460">
        <v>0</v>
      </c>
      <c r="AL29" s="1442">
        <f t="shared" si="5"/>
        <v>2630</v>
      </c>
      <c r="AM29" s="1470">
        <f t="shared" si="10"/>
        <v>0</v>
      </c>
      <c r="AN29" s="1442">
        <f t="shared" si="13"/>
        <v>0</v>
      </c>
      <c r="AO29" s="1442">
        <f t="shared" si="6"/>
        <v>0</v>
      </c>
      <c r="AP29" s="1442">
        <v>0</v>
      </c>
      <c r="AQ29" s="1460">
        <v>0</v>
      </c>
      <c r="AR29" s="1460">
        <v>0</v>
      </c>
      <c r="AS29" s="1442">
        <f t="shared" si="7"/>
        <v>0</v>
      </c>
      <c r="AT29" s="1442">
        <f t="shared" si="4"/>
        <v>2630</v>
      </c>
      <c r="AU29" s="1477"/>
      <c r="AV29" s="1398" t="s">
        <v>923</v>
      </c>
      <c r="AW29" s="1380" t="s">
        <v>944</v>
      </c>
    </row>
    <row r="30" s="1380" customFormat="1" ht="40" customHeight="1" spans="1:48">
      <c r="A30" s="1393">
        <f t="shared" si="8"/>
        <v>28</v>
      </c>
      <c r="B30" s="1408" t="s">
        <v>945</v>
      </c>
      <c r="C30" s="1398" t="s">
        <v>938</v>
      </c>
      <c r="D30" s="1407" t="s">
        <v>946</v>
      </c>
      <c r="E30" s="1398" t="s">
        <v>53</v>
      </c>
      <c r="F30" s="1395">
        <v>31</v>
      </c>
      <c r="G30" s="1398">
        <v>0</v>
      </c>
      <c r="H30" s="1398">
        <v>0</v>
      </c>
      <c r="I30" s="1398">
        <v>0</v>
      </c>
      <c r="J30" s="1398">
        <v>0</v>
      </c>
      <c r="K30" s="1395">
        <v>30</v>
      </c>
      <c r="L30" s="1395">
        <v>0</v>
      </c>
      <c r="M30" s="1398">
        <v>2</v>
      </c>
      <c r="N30" s="1398">
        <v>0</v>
      </c>
      <c r="O30" s="1398">
        <v>2</v>
      </c>
      <c r="P30" s="1398" t="s">
        <v>893</v>
      </c>
      <c r="Q30" s="1398">
        <v>10</v>
      </c>
      <c r="R30" s="1424">
        <v>1</v>
      </c>
      <c r="S30" s="1398">
        <f t="shared" si="2"/>
        <v>10</v>
      </c>
      <c r="T30" s="1444"/>
      <c r="U30" s="1053">
        <v>200</v>
      </c>
      <c r="V30" s="1439">
        <v>2600</v>
      </c>
      <c r="W30" s="1442">
        <v>1600</v>
      </c>
      <c r="X30" s="1442">
        <v>400</v>
      </c>
      <c r="Y30" s="1442">
        <v>200</v>
      </c>
      <c r="Z30" s="1442">
        <v>100</v>
      </c>
      <c r="AA30" s="1442">
        <v>100</v>
      </c>
      <c r="AB30" s="1442">
        <v>200</v>
      </c>
      <c r="AC30" s="1306">
        <v>0</v>
      </c>
      <c r="AD30" s="1461"/>
      <c r="AE30" s="1053">
        <v>200</v>
      </c>
      <c r="AF30" s="1462">
        <v>0</v>
      </c>
      <c r="AG30" s="1460">
        <f t="shared" si="9"/>
        <v>30</v>
      </c>
      <c r="AH30" s="1460">
        <v>10</v>
      </c>
      <c r="AI30" s="1460">
        <v>0</v>
      </c>
      <c r="AJ30" s="1460">
        <v>0</v>
      </c>
      <c r="AK30" s="1460">
        <v>0</v>
      </c>
      <c r="AL30" s="1442">
        <f t="shared" si="5"/>
        <v>2840</v>
      </c>
      <c r="AM30" s="1470">
        <f t="shared" si="10"/>
        <v>0</v>
      </c>
      <c r="AN30" s="1442">
        <f t="shared" si="13"/>
        <v>0</v>
      </c>
      <c r="AO30" s="1442">
        <f t="shared" si="6"/>
        <v>0</v>
      </c>
      <c r="AP30" s="1442">
        <v>0</v>
      </c>
      <c r="AQ30" s="1442">
        <v>0</v>
      </c>
      <c r="AR30" s="1442">
        <v>0</v>
      </c>
      <c r="AS30" s="1442">
        <f t="shared" si="7"/>
        <v>0</v>
      </c>
      <c r="AT30" s="1442">
        <f t="shared" si="4"/>
        <v>2840</v>
      </c>
      <c r="AU30" s="1478"/>
      <c r="AV30" s="1398" t="s">
        <v>947</v>
      </c>
    </row>
    <row r="31" s="1380" customFormat="1" ht="40" customHeight="1" spans="1:48">
      <c r="A31" s="1393">
        <f t="shared" si="8"/>
        <v>29</v>
      </c>
      <c r="B31" s="1408" t="s">
        <v>948</v>
      </c>
      <c r="C31" s="1398" t="s">
        <v>425</v>
      </c>
      <c r="D31" s="1407" t="s">
        <v>949</v>
      </c>
      <c r="E31" s="1398" t="s">
        <v>53</v>
      </c>
      <c r="F31" s="1395">
        <v>31</v>
      </c>
      <c r="G31" s="1398">
        <v>0</v>
      </c>
      <c r="H31" s="1398">
        <v>0</v>
      </c>
      <c r="I31" s="1398">
        <v>0</v>
      </c>
      <c r="J31" s="1398">
        <v>0</v>
      </c>
      <c r="K31" s="1395">
        <v>30</v>
      </c>
      <c r="L31" s="1395">
        <v>0</v>
      </c>
      <c r="M31" s="1398">
        <v>0</v>
      </c>
      <c r="N31" s="1398">
        <v>0</v>
      </c>
      <c r="O31" s="1398">
        <f t="shared" si="14"/>
        <v>0</v>
      </c>
      <c r="P31" s="1398" t="s">
        <v>54</v>
      </c>
      <c r="Q31" s="1398">
        <v>10</v>
      </c>
      <c r="R31" s="1424">
        <v>0</v>
      </c>
      <c r="S31" s="1398">
        <f t="shared" si="2"/>
        <v>0</v>
      </c>
      <c r="T31" s="1398"/>
      <c r="U31" s="1053">
        <v>200</v>
      </c>
      <c r="V31" s="1439">
        <v>2400</v>
      </c>
      <c r="W31" s="1442">
        <v>1600</v>
      </c>
      <c r="X31" s="1442">
        <v>400</v>
      </c>
      <c r="Y31" s="1442">
        <v>200</v>
      </c>
      <c r="Z31" s="1442">
        <v>0</v>
      </c>
      <c r="AA31" s="1442">
        <v>0</v>
      </c>
      <c r="AB31" s="1442">
        <v>200</v>
      </c>
      <c r="AC31" s="1306">
        <v>0</v>
      </c>
      <c r="AD31" s="1461"/>
      <c r="AE31" s="1053">
        <v>200</v>
      </c>
      <c r="AF31" s="1462">
        <v>0</v>
      </c>
      <c r="AG31" s="1460">
        <f t="shared" si="9"/>
        <v>30</v>
      </c>
      <c r="AH31" s="1460">
        <v>0</v>
      </c>
      <c r="AI31" s="1460">
        <v>0</v>
      </c>
      <c r="AJ31" s="1460">
        <v>0</v>
      </c>
      <c r="AK31" s="1460">
        <v>0</v>
      </c>
      <c r="AL31" s="1442">
        <f t="shared" si="5"/>
        <v>2630</v>
      </c>
      <c r="AM31" s="1470">
        <f t="shared" si="10"/>
        <v>0</v>
      </c>
      <c r="AN31" s="1442">
        <f t="shared" si="13"/>
        <v>0</v>
      </c>
      <c r="AO31" s="1442">
        <f t="shared" si="6"/>
        <v>0</v>
      </c>
      <c r="AP31" s="1442">
        <v>0</v>
      </c>
      <c r="AQ31" s="1442">
        <v>0</v>
      </c>
      <c r="AR31" s="1442">
        <v>0</v>
      </c>
      <c r="AS31" s="1442">
        <f t="shared" si="7"/>
        <v>0</v>
      </c>
      <c r="AT31" s="1442">
        <f t="shared" si="4"/>
        <v>2630</v>
      </c>
      <c r="AU31" s="1478"/>
      <c r="AV31" s="1395" t="s">
        <v>72</v>
      </c>
    </row>
    <row r="32" s="1380" customFormat="1" ht="40" customHeight="1" spans="1:48">
      <c r="A32" s="1393">
        <f t="shared" si="8"/>
        <v>30</v>
      </c>
      <c r="B32" s="1409" t="s">
        <v>950</v>
      </c>
      <c r="C32" s="1395" t="s">
        <v>425</v>
      </c>
      <c r="D32" s="1406" t="s">
        <v>599</v>
      </c>
      <c r="E32" s="1398" t="s">
        <v>53</v>
      </c>
      <c r="F32" s="1395">
        <v>31</v>
      </c>
      <c r="G32" s="1395">
        <v>0</v>
      </c>
      <c r="H32" s="1395">
        <v>0</v>
      </c>
      <c r="I32" s="1395">
        <v>0</v>
      </c>
      <c r="J32" s="1395">
        <v>0</v>
      </c>
      <c r="K32" s="1395">
        <v>30</v>
      </c>
      <c r="L32" s="1395">
        <v>0</v>
      </c>
      <c r="M32" s="1398">
        <v>0</v>
      </c>
      <c r="N32" s="1395">
        <v>0</v>
      </c>
      <c r="O32" s="1398">
        <f t="shared" si="14"/>
        <v>0</v>
      </c>
      <c r="P32" s="1395" t="s">
        <v>54</v>
      </c>
      <c r="Q32" s="1395">
        <v>10</v>
      </c>
      <c r="R32" s="1424">
        <v>0</v>
      </c>
      <c r="S32" s="1398">
        <f t="shared" si="2"/>
        <v>0</v>
      </c>
      <c r="T32" s="1395"/>
      <c r="U32" s="1053">
        <v>200</v>
      </c>
      <c r="V32" s="1450">
        <v>2200</v>
      </c>
      <c r="W32" s="1442">
        <v>1400</v>
      </c>
      <c r="X32" s="1442">
        <v>400</v>
      </c>
      <c r="Y32" s="1442">
        <v>200</v>
      </c>
      <c r="Z32" s="1442">
        <v>0</v>
      </c>
      <c r="AA32" s="1442">
        <v>0</v>
      </c>
      <c r="AB32" s="1442">
        <v>200</v>
      </c>
      <c r="AC32" s="1306">
        <v>0</v>
      </c>
      <c r="AD32" s="1461"/>
      <c r="AE32" s="1053">
        <v>200</v>
      </c>
      <c r="AF32" s="1462">
        <v>0</v>
      </c>
      <c r="AG32" s="1460">
        <f t="shared" si="9"/>
        <v>30</v>
      </c>
      <c r="AH32" s="1460">
        <v>0</v>
      </c>
      <c r="AI32" s="1442">
        <v>0</v>
      </c>
      <c r="AJ32" s="1442">
        <v>0</v>
      </c>
      <c r="AK32" s="1442">
        <v>0</v>
      </c>
      <c r="AL32" s="1442">
        <f t="shared" si="5"/>
        <v>2430</v>
      </c>
      <c r="AM32" s="1470">
        <f t="shared" si="10"/>
        <v>0</v>
      </c>
      <c r="AN32" s="1442">
        <f t="shared" si="13"/>
        <v>0</v>
      </c>
      <c r="AO32" s="1442">
        <f t="shared" si="6"/>
        <v>0</v>
      </c>
      <c r="AP32" s="1442">
        <v>0</v>
      </c>
      <c r="AQ32" s="1442">
        <v>0</v>
      </c>
      <c r="AR32" s="1442">
        <v>0</v>
      </c>
      <c r="AS32" s="1442">
        <f t="shared" si="7"/>
        <v>0</v>
      </c>
      <c r="AT32" s="1442">
        <f t="shared" si="4"/>
        <v>2430</v>
      </c>
      <c r="AU32" s="1478"/>
      <c r="AV32" s="1395" t="s">
        <v>72</v>
      </c>
    </row>
    <row r="33" s="1380" customFormat="1" ht="40" customHeight="1" spans="1:48">
      <c r="A33" s="1393">
        <f t="shared" si="8"/>
        <v>31</v>
      </c>
      <c r="B33" s="1410" t="s">
        <v>951</v>
      </c>
      <c r="C33" s="1395" t="s">
        <v>425</v>
      </c>
      <c r="D33" s="1406" t="s">
        <v>952</v>
      </c>
      <c r="E33" s="1398" t="s">
        <v>53</v>
      </c>
      <c r="F33" s="1395">
        <v>31</v>
      </c>
      <c r="G33" s="1395">
        <v>0</v>
      </c>
      <c r="H33" s="1395">
        <v>0</v>
      </c>
      <c r="I33" s="1395">
        <v>0</v>
      </c>
      <c r="J33" s="1395">
        <v>0</v>
      </c>
      <c r="K33" s="1395">
        <v>30</v>
      </c>
      <c r="L33" s="1395">
        <v>0</v>
      </c>
      <c r="M33" s="1398">
        <v>0</v>
      </c>
      <c r="N33" s="1395">
        <v>0</v>
      </c>
      <c r="O33" s="1398">
        <f t="shared" si="14"/>
        <v>0</v>
      </c>
      <c r="P33" s="1395" t="s">
        <v>54</v>
      </c>
      <c r="Q33" s="1395">
        <v>10</v>
      </c>
      <c r="R33" s="1424">
        <v>0</v>
      </c>
      <c r="S33" s="1398">
        <f t="shared" si="2"/>
        <v>0</v>
      </c>
      <c r="T33" s="1395"/>
      <c r="U33" s="1053">
        <v>200</v>
      </c>
      <c r="V33" s="1439">
        <v>2400</v>
      </c>
      <c r="W33" s="1442">
        <v>1600</v>
      </c>
      <c r="X33" s="1442">
        <v>400</v>
      </c>
      <c r="Y33" s="1442">
        <v>200</v>
      </c>
      <c r="Z33" s="1442">
        <v>0</v>
      </c>
      <c r="AA33" s="1442">
        <v>0</v>
      </c>
      <c r="AB33" s="1442">
        <v>200</v>
      </c>
      <c r="AC33" s="1306">
        <v>0</v>
      </c>
      <c r="AD33" s="1461"/>
      <c r="AE33" s="1053">
        <v>200</v>
      </c>
      <c r="AF33" s="1462">
        <v>0</v>
      </c>
      <c r="AG33" s="1460">
        <f t="shared" si="9"/>
        <v>30</v>
      </c>
      <c r="AH33" s="1460">
        <v>0</v>
      </c>
      <c r="AI33" s="1460">
        <v>0</v>
      </c>
      <c r="AJ33" s="1460">
        <v>0</v>
      </c>
      <c r="AK33" s="1460">
        <v>0</v>
      </c>
      <c r="AL33" s="1442">
        <f t="shared" si="5"/>
        <v>2630</v>
      </c>
      <c r="AM33" s="1470">
        <f t="shared" si="10"/>
        <v>0</v>
      </c>
      <c r="AN33" s="1442">
        <f t="shared" si="13"/>
        <v>0</v>
      </c>
      <c r="AO33" s="1442">
        <f t="shared" si="6"/>
        <v>0</v>
      </c>
      <c r="AP33" s="1442">
        <v>0</v>
      </c>
      <c r="AQ33" s="1442">
        <v>0</v>
      </c>
      <c r="AR33" s="1442">
        <v>0</v>
      </c>
      <c r="AS33" s="1442">
        <f t="shared" si="7"/>
        <v>0</v>
      </c>
      <c r="AT33" s="1442">
        <f t="shared" si="4"/>
        <v>2630</v>
      </c>
      <c r="AU33" s="1478"/>
      <c r="AV33" s="1395" t="s">
        <v>72</v>
      </c>
    </row>
    <row r="34" s="1380" customFormat="1" ht="40" customHeight="1" spans="1:49">
      <c r="A34" s="1393">
        <f t="shared" si="8"/>
        <v>32</v>
      </c>
      <c r="B34" s="1410" t="s">
        <v>953</v>
      </c>
      <c r="C34" s="1395" t="s">
        <v>954</v>
      </c>
      <c r="D34" s="1406" t="s">
        <v>955</v>
      </c>
      <c r="E34" s="1398" t="s">
        <v>53</v>
      </c>
      <c r="F34" s="1395">
        <v>31</v>
      </c>
      <c r="G34" s="1395">
        <v>0</v>
      </c>
      <c r="H34" s="1395">
        <v>0</v>
      </c>
      <c r="I34" s="1395">
        <v>0</v>
      </c>
      <c r="J34" s="1395">
        <v>0</v>
      </c>
      <c r="K34" s="1395">
        <v>0</v>
      </c>
      <c r="L34" s="1395">
        <v>0</v>
      </c>
      <c r="M34" s="1398">
        <v>0</v>
      </c>
      <c r="N34" s="1395">
        <v>0</v>
      </c>
      <c r="O34" s="1398">
        <f t="shared" si="14"/>
        <v>0</v>
      </c>
      <c r="P34" s="1395" t="s">
        <v>54</v>
      </c>
      <c r="Q34" s="1395">
        <v>10</v>
      </c>
      <c r="R34" s="1424">
        <v>0</v>
      </c>
      <c r="S34" s="1398">
        <f t="shared" si="2"/>
        <v>0</v>
      </c>
      <c r="T34" s="1395" t="s">
        <v>956</v>
      </c>
      <c r="U34" s="1053">
        <v>200</v>
      </c>
      <c r="V34" s="1439">
        <v>3200</v>
      </c>
      <c r="W34" s="1440">
        <v>2200</v>
      </c>
      <c r="X34" s="1442">
        <v>400</v>
      </c>
      <c r="Y34" s="1442">
        <v>200</v>
      </c>
      <c r="Z34" s="1442">
        <v>0</v>
      </c>
      <c r="AA34" s="1442">
        <v>0</v>
      </c>
      <c r="AB34" s="1442">
        <v>200</v>
      </c>
      <c r="AC34" s="1280">
        <v>200</v>
      </c>
      <c r="AD34" s="1461"/>
      <c r="AE34" s="1053">
        <v>200</v>
      </c>
      <c r="AF34" s="1462">
        <v>0</v>
      </c>
      <c r="AG34" s="1460">
        <f t="shared" si="9"/>
        <v>0</v>
      </c>
      <c r="AH34" s="1460">
        <v>0</v>
      </c>
      <c r="AI34" s="1442">
        <v>0</v>
      </c>
      <c r="AJ34" s="1442">
        <v>0</v>
      </c>
      <c r="AK34" s="1442">
        <v>0</v>
      </c>
      <c r="AL34" s="1442">
        <f t="shared" si="5"/>
        <v>3400</v>
      </c>
      <c r="AM34" s="1470">
        <f t="shared" si="10"/>
        <v>0</v>
      </c>
      <c r="AN34" s="1442">
        <f t="shared" si="13"/>
        <v>0</v>
      </c>
      <c r="AO34" s="1442">
        <f t="shared" si="6"/>
        <v>0</v>
      </c>
      <c r="AP34" s="1442">
        <v>0</v>
      </c>
      <c r="AQ34" s="1442">
        <v>0</v>
      </c>
      <c r="AR34" s="1442">
        <v>0</v>
      </c>
      <c r="AS34" s="1442">
        <f t="shared" si="7"/>
        <v>0</v>
      </c>
      <c r="AT34" s="1442">
        <f t="shared" si="4"/>
        <v>3400</v>
      </c>
      <c r="AU34" s="1478"/>
      <c r="AV34" s="1395" t="s">
        <v>72</v>
      </c>
      <c r="AW34" s="1380" t="s">
        <v>956</v>
      </c>
    </row>
    <row r="35" s="1380" customFormat="1" ht="40" customHeight="1" spans="1:49">
      <c r="A35" s="1393">
        <f t="shared" si="8"/>
        <v>33</v>
      </c>
      <c r="B35" s="1410" t="s">
        <v>957</v>
      </c>
      <c r="C35" s="1395" t="s">
        <v>958</v>
      </c>
      <c r="D35" s="1406" t="s">
        <v>955</v>
      </c>
      <c r="E35" s="1398" t="s">
        <v>53</v>
      </c>
      <c r="F35" s="1395">
        <v>31</v>
      </c>
      <c r="G35" s="1395">
        <v>0</v>
      </c>
      <c r="H35" s="1395">
        <v>0</v>
      </c>
      <c r="I35" s="1395">
        <v>0</v>
      </c>
      <c r="J35" s="1395">
        <v>0</v>
      </c>
      <c r="K35" s="1395">
        <v>0</v>
      </c>
      <c r="L35" s="1395">
        <v>0</v>
      </c>
      <c r="M35" s="1398">
        <v>0</v>
      </c>
      <c r="N35" s="1395">
        <v>0</v>
      </c>
      <c r="O35" s="1398">
        <f t="shared" si="14"/>
        <v>0</v>
      </c>
      <c r="P35" s="1395" t="s">
        <v>54</v>
      </c>
      <c r="Q35" s="1395">
        <v>10</v>
      </c>
      <c r="R35" s="1424">
        <v>0</v>
      </c>
      <c r="S35" s="1398">
        <f t="shared" si="2"/>
        <v>0</v>
      </c>
      <c r="T35" s="1395" t="s">
        <v>956</v>
      </c>
      <c r="U35" s="1053">
        <v>200</v>
      </c>
      <c r="V35" s="1439">
        <v>2600</v>
      </c>
      <c r="W35" s="1442">
        <v>1600</v>
      </c>
      <c r="X35" s="1442">
        <v>400</v>
      </c>
      <c r="Y35" s="1442">
        <v>200</v>
      </c>
      <c r="Z35" s="1442">
        <v>0</v>
      </c>
      <c r="AA35" s="1442">
        <v>0</v>
      </c>
      <c r="AB35" s="1442">
        <v>200</v>
      </c>
      <c r="AC35" s="1280">
        <v>200</v>
      </c>
      <c r="AD35" s="1461"/>
      <c r="AE35" s="1053">
        <v>200</v>
      </c>
      <c r="AF35" s="1462">
        <v>0</v>
      </c>
      <c r="AG35" s="1460">
        <f t="shared" si="9"/>
        <v>0</v>
      </c>
      <c r="AH35" s="1460">
        <v>0</v>
      </c>
      <c r="AI35" s="1442">
        <v>0</v>
      </c>
      <c r="AJ35" s="1442">
        <v>0</v>
      </c>
      <c r="AK35" s="1442">
        <v>0</v>
      </c>
      <c r="AL35" s="1442">
        <f t="shared" si="5"/>
        <v>2800</v>
      </c>
      <c r="AM35" s="1470">
        <f t="shared" si="10"/>
        <v>0</v>
      </c>
      <c r="AN35" s="1442">
        <f t="shared" si="13"/>
        <v>0</v>
      </c>
      <c r="AO35" s="1442">
        <f t="shared" si="6"/>
        <v>0</v>
      </c>
      <c r="AP35" s="1442">
        <v>0</v>
      </c>
      <c r="AQ35" s="1460">
        <v>0</v>
      </c>
      <c r="AR35" s="1460">
        <v>0</v>
      </c>
      <c r="AS35" s="1442">
        <f t="shared" si="7"/>
        <v>0</v>
      </c>
      <c r="AT35" s="1442">
        <f t="shared" si="4"/>
        <v>2800</v>
      </c>
      <c r="AU35" s="1478"/>
      <c r="AV35" s="1395" t="s">
        <v>72</v>
      </c>
      <c r="AW35" s="1380" t="s">
        <v>956</v>
      </c>
    </row>
    <row r="36" s="1380" customFormat="1" ht="50" customHeight="1" spans="1:48">
      <c r="A36" s="1393">
        <f t="shared" si="8"/>
        <v>34</v>
      </c>
      <c r="B36" s="1411" t="s">
        <v>959</v>
      </c>
      <c r="C36" s="1398" t="s">
        <v>425</v>
      </c>
      <c r="D36" s="1407" t="s">
        <v>960</v>
      </c>
      <c r="E36" s="1412" t="s">
        <v>202</v>
      </c>
      <c r="F36" s="1395">
        <v>31</v>
      </c>
      <c r="G36" s="1398">
        <v>0</v>
      </c>
      <c r="H36" s="1398">
        <v>0</v>
      </c>
      <c r="I36" s="1398">
        <v>0</v>
      </c>
      <c r="J36" s="1398">
        <v>0</v>
      </c>
      <c r="K36" s="1398">
        <v>30</v>
      </c>
      <c r="L36" s="1395">
        <v>0.5</v>
      </c>
      <c r="M36" s="1398">
        <v>0</v>
      </c>
      <c r="N36" s="1398">
        <v>0.5</v>
      </c>
      <c r="O36" s="1398">
        <f t="shared" si="14"/>
        <v>0</v>
      </c>
      <c r="P36" s="1398" t="s">
        <v>961</v>
      </c>
      <c r="Q36" s="1398">
        <v>10</v>
      </c>
      <c r="R36" s="1424">
        <v>0</v>
      </c>
      <c r="S36" s="1398">
        <f t="shared" si="2"/>
        <v>0</v>
      </c>
      <c r="T36" s="1398"/>
      <c r="U36" s="1053">
        <v>0</v>
      </c>
      <c r="V36" s="1439">
        <v>3000</v>
      </c>
      <c r="W36" s="1442">
        <v>1800</v>
      </c>
      <c r="X36" s="1442">
        <v>400</v>
      </c>
      <c r="Y36" s="1442">
        <v>300</v>
      </c>
      <c r="Z36" s="1442">
        <v>0</v>
      </c>
      <c r="AA36" s="1442">
        <v>200</v>
      </c>
      <c r="AB36" s="1442">
        <v>200</v>
      </c>
      <c r="AC36" s="1280">
        <v>100</v>
      </c>
      <c r="AD36" s="1461"/>
      <c r="AE36" s="1053">
        <v>0</v>
      </c>
      <c r="AF36" s="1462">
        <v>0</v>
      </c>
      <c r="AG36" s="1460">
        <f t="shared" si="9"/>
        <v>30</v>
      </c>
      <c r="AH36" s="1460">
        <v>0</v>
      </c>
      <c r="AI36" s="1442">
        <v>0</v>
      </c>
      <c r="AJ36" s="1442">
        <v>0</v>
      </c>
      <c r="AK36" s="1442">
        <v>0</v>
      </c>
      <c r="AL36" s="1442">
        <f t="shared" si="5"/>
        <v>3030</v>
      </c>
      <c r="AM36" s="1470">
        <f t="shared" si="10"/>
        <v>0</v>
      </c>
      <c r="AN36" s="1442">
        <f t="shared" si="13"/>
        <v>0</v>
      </c>
      <c r="AO36" s="1442">
        <f t="shared" si="6"/>
        <v>0</v>
      </c>
      <c r="AP36" s="1442">
        <v>0</v>
      </c>
      <c r="AQ36" s="1460">
        <v>0</v>
      </c>
      <c r="AR36" s="1460">
        <v>0</v>
      </c>
      <c r="AS36" s="1442">
        <f t="shared" si="7"/>
        <v>0</v>
      </c>
      <c r="AT36" s="1442">
        <f t="shared" si="4"/>
        <v>3030</v>
      </c>
      <c r="AU36" s="1478"/>
      <c r="AV36" s="1398" t="s">
        <v>962</v>
      </c>
    </row>
    <row r="37" s="1380" customFormat="1" ht="61" customHeight="1" spans="1:49">
      <c r="A37" s="1393">
        <f t="shared" si="8"/>
        <v>35</v>
      </c>
      <c r="B37" s="1413" t="s">
        <v>963</v>
      </c>
      <c r="C37" s="1398" t="s">
        <v>882</v>
      </c>
      <c r="D37" s="1407" t="s">
        <v>964</v>
      </c>
      <c r="E37" s="1398" t="s">
        <v>53</v>
      </c>
      <c r="F37" s="1395">
        <v>31</v>
      </c>
      <c r="G37" s="1398">
        <v>0</v>
      </c>
      <c r="H37" s="1398">
        <v>0</v>
      </c>
      <c r="I37" s="1398">
        <v>0</v>
      </c>
      <c r="J37" s="1398">
        <v>0</v>
      </c>
      <c r="K37" s="1395">
        <v>30</v>
      </c>
      <c r="L37" s="1395">
        <v>8</v>
      </c>
      <c r="M37" s="1398">
        <v>2</v>
      </c>
      <c r="N37" s="1398">
        <v>0</v>
      </c>
      <c r="O37" s="1398">
        <f t="shared" si="14"/>
        <v>10</v>
      </c>
      <c r="P37" s="1398" t="s">
        <v>965</v>
      </c>
      <c r="Q37" s="1398">
        <v>10</v>
      </c>
      <c r="R37" s="1424">
        <v>10</v>
      </c>
      <c r="S37" s="1398">
        <f t="shared" si="2"/>
        <v>100</v>
      </c>
      <c r="T37" s="1398" t="s">
        <v>966</v>
      </c>
      <c r="U37" s="1053">
        <v>200</v>
      </c>
      <c r="V37" s="1439">
        <v>3500</v>
      </c>
      <c r="W37" s="1442">
        <v>2200</v>
      </c>
      <c r="X37" s="1442">
        <v>400</v>
      </c>
      <c r="Y37" s="1442">
        <v>200</v>
      </c>
      <c r="Z37" s="1442">
        <v>200</v>
      </c>
      <c r="AA37" s="1442">
        <v>100</v>
      </c>
      <c r="AB37" s="1442">
        <v>200</v>
      </c>
      <c r="AC37" s="1280">
        <v>200</v>
      </c>
      <c r="AD37" s="1461"/>
      <c r="AE37" s="1053">
        <v>200</v>
      </c>
      <c r="AF37" s="1462">
        <v>0</v>
      </c>
      <c r="AG37" s="1460">
        <f t="shared" si="9"/>
        <v>30</v>
      </c>
      <c r="AH37" s="1460">
        <v>100</v>
      </c>
      <c r="AI37" s="1460">
        <v>0</v>
      </c>
      <c r="AJ37" s="1460">
        <v>0</v>
      </c>
      <c r="AK37" s="1460">
        <v>0</v>
      </c>
      <c r="AL37" s="1442">
        <f t="shared" si="5"/>
        <v>3830</v>
      </c>
      <c r="AM37" s="1470">
        <f t="shared" si="10"/>
        <v>0</v>
      </c>
      <c r="AN37" s="1442">
        <f t="shared" si="13"/>
        <v>0</v>
      </c>
      <c r="AO37" s="1442">
        <f t="shared" si="6"/>
        <v>0</v>
      </c>
      <c r="AP37" s="1442">
        <v>0</v>
      </c>
      <c r="AQ37" s="1460">
        <v>0</v>
      </c>
      <c r="AR37" s="1460">
        <v>0</v>
      </c>
      <c r="AS37" s="1442">
        <f t="shared" ref="AS37:AS50" si="15">SUM(AN37:AR37)</f>
        <v>0</v>
      </c>
      <c r="AT37" s="1442">
        <f t="shared" ref="AT37:AT69" si="16">AL37-AS37</f>
        <v>3830</v>
      </c>
      <c r="AU37" s="1478"/>
      <c r="AV37" s="1398" t="s">
        <v>967</v>
      </c>
      <c r="AW37" s="1380" t="s">
        <v>966</v>
      </c>
    </row>
    <row r="38" s="1380" customFormat="1" ht="40" customHeight="1" spans="1:48">
      <c r="A38" s="1393">
        <f t="shared" si="8"/>
        <v>36</v>
      </c>
      <c r="B38" s="1410" t="s">
        <v>968</v>
      </c>
      <c r="C38" s="1398" t="s">
        <v>938</v>
      </c>
      <c r="D38" s="1407" t="s">
        <v>969</v>
      </c>
      <c r="E38" s="1398" t="s">
        <v>53</v>
      </c>
      <c r="F38" s="1395">
        <v>31</v>
      </c>
      <c r="G38" s="1398">
        <v>0</v>
      </c>
      <c r="H38" s="1398">
        <v>0</v>
      </c>
      <c r="I38" s="1398">
        <v>0</v>
      </c>
      <c r="J38" s="1398">
        <v>0</v>
      </c>
      <c r="K38" s="1395">
        <v>30</v>
      </c>
      <c r="L38" s="1395">
        <v>2</v>
      </c>
      <c r="M38" s="1398">
        <v>1.5</v>
      </c>
      <c r="N38" s="1398">
        <v>0</v>
      </c>
      <c r="O38" s="1398">
        <f t="shared" si="14"/>
        <v>3.5</v>
      </c>
      <c r="P38" s="1398" t="s">
        <v>970</v>
      </c>
      <c r="Q38" s="1398">
        <v>10</v>
      </c>
      <c r="R38" s="1424">
        <v>6</v>
      </c>
      <c r="S38" s="1398">
        <f t="shared" si="2"/>
        <v>60</v>
      </c>
      <c r="T38" s="1398"/>
      <c r="U38" s="1053">
        <v>200</v>
      </c>
      <c r="V38" s="1439">
        <v>2600</v>
      </c>
      <c r="W38" s="1442">
        <v>1600</v>
      </c>
      <c r="X38" s="1442">
        <v>400</v>
      </c>
      <c r="Y38" s="1442">
        <v>200</v>
      </c>
      <c r="Z38" s="1442">
        <v>0</v>
      </c>
      <c r="AA38" s="1442">
        <v>0</v>
      </c>
      <c r="AB38" s="1442">
        <v>200</v>
      </c>
      <c r="AC38" s="1280">
        <v>200</v>
      </c>
      <c r="AD38" s="1461"/>
      <c r="AE38" s="1053">
        <v>200</v>
      </c>
      <c r="AF38" s="1462">
        <v>0</v>
      </c>
      <c r="AG38" s="1460">
        <f t="shared" si="9"/>
        <v>30</v>
      </c>
      <c r="AH38" s="1460">
        <v>60</v>
      </c>
      <c r="AI38" s="1460">
        <v>0</v>
      </c>
      <c r="AJ38" s="1460">
        <v>0</v>
      </c>
      <c r="AK38" s="1460">
        <v>0</v>
      </c>
      <c r="AL38" s="1442">
        <f t="shared" si="5"/>
        <v>2890</v>
      </c>
      <c r="AM38" s="1470">
        <f t="shared" si="10"/>
        <v>0</v>
      </c>
      <c r="AN38" s="1442">
        <f t="shared" si="13"/>
        <v>0</v>
      </c>
      <c r="AO38" s="1442">
        <f t="shared" si="6"/>
        <v>0</v>
      </c>
      <c r="AP38" s="1442">
        <v>0</v>
      </c>
      <c r="AQ38" s="1442">
        <v>0</v>
      </c>
      <c r="AR38" s="1442">
        <v>0</v>
      </c>
      <c r="AS38" s="1442">
        <f t="shared" si="15"/>
        <v>0</v>
      </c>
      <c r="AT38" s="1442">
        <f t="shared" si="16"/>
        <v>2890</v>
      </c>
      <c r="AU38" s="1478"/>
      <c r="AV38" s="1398" t="s">
        <v>971</v>
      </c>
    </row>
    <row r="39" s="1380" customFormat="1" ht="40" customHeight="1" spans="1:48">
      <c r="A39" s="1393">
        <f t="shared" si="8"/>
        <v>37</v>
      </c>
      <c r="B39" s="1410" t="s">
        <v>972</v>
      </c>
      <c r="C39" s="1395" t="s">
        <v>425</v>
      </c>
      <c r="D39" s="1406" t="s">
        <v>973</v>
      </c>
      <c r="E39" s="1398" t="s">
        <v>53</v>
      </c>
      <c r="F39" s="1395">
        <v>31</v>
      </c>
      <c r="G39" s="1395">
        <v>0</v>
      </c>
      <c r="H39" s="1395">
        <v>0</v>
      </c>
      <c r="I39" s="1395">
        <v>0</v>
      </c>
      <c r="J39" s="1395">
        <v>0</v>
      </c>
      <c r="K39" s="1395">
        <v>30</v>
      </c>
      <c r="L39" s="1395">
        <v>0</v>
      </c>
      <c r="M39" s="1398">
        <v>0</v>
      </c>
      <c r="N39" s="1395">
        <v>0</v>
      </c>
      <c r="O39" s="1398">
        <f t="shared" si="14"/>
        <v>0</v>
      </c>
      <c r="P39" s="1395" t="s">
        <v>54</v>
      </c>
      <c r="Q39" s="1395">
        <v>10</v>
      </c>
      <c r="R39" s="1424">
        <v>0</v>
      </c>
      <c r="S39" s="1398">
        <f t="shared" si="2"/>
        <v>0</v>
      </c>
      <c r="T39" s="1395"/>
      <c r="U39" s="1053">
        <v>200</v>
      </c>
      <c r="V39" s="1439">
        <v>2400</v>
      </c>
      <c r="W39" s="1442">
        <v>1600</v>
      </c>
      <c r="X39" s="1442">
        <v>400</v>
      </c>
      <c r="Y39" s="1442">
        <v>200</v>
      </c>
      <c r="Z39" s="1442">
        <v>0</v>
      </c>
      <c r="AA39" s="1442">
        <v>0</v>
      </c>
      <c r="AB39" s="1442">
        <v>200</v>
      </c>
      <c r="AC39" s="1306">
        <v>0</v>
      </c>
      <c r="AD39" s="1461"/>
      <c r="AE39" s="1053">
        <v>200</v>
      </c>
      <c r="AF39" s="1462">
        <v>0</v>
      </c>
      <c r="AG39" s="1460">
        <f t="shared" si="9"/>
        <v>30</v>
      </c>
      <c r="AH39" s="1460">
        <v>0</v>
      </c>
      <c r="AI39" s="1460">
        <v>0</v>
      </c>
      <c r="AJ39" s="1460">
        <v>0</v>
      </c>
      <c r="AK39" s="1460">
        <v>0</v>
      </c>
      <c r="AL39" s="1442">
        <f t="shared" si="5"/>
        <v>2630</v>
      </c>
      <c r="AM39" s="1470">
        <f t="shared" si="10"/>
        <v>0</v>
      </c>
      <c r="AN39" s="1442">
        <f t="shared" si="13"/>
        <v>0</v>
      </c>
      <c r="AO39" s="1442">
        <f t="shared" si="6"/>
        <v>0</v>
      </c>
      <c r="AP39" s="1442">
        <v>0</v>
      </c>
      <c r="AQ39" s="1442">
        <v>0</v>
      </c>
      <c r="AR39" s="1442">
        <v>0</v>
      </c>
      <c r="AS39" s="1442">
        <f t="shared" si="15"/>
        <v>0</v>
      </c>
      <c r="AT39" s="1442">
        <f t="shared" si="16"/>
        <v>2630</v>
      </c>
      <c r="AU39" s="1478"/>
      <c r="AV39" s="1395" t="s">
        <v>72</v>
      </c>
    </row>
    <row r="40" s="1380" customFormat="1" ht="40" customHeight="1" spans="1:48">
      <c r="A40" s="1393">
        <f t="shared" si="8"/>
        <v>38</v>
      </c>
      <c r="B40" s="1402" t="s">
        <v>974</v>
      </c>
      <c r="C40" s="1395" t="s">
        <v>882</v>
      </c>
      <c r="D40" s="1406">
        <v>44136</v>
      </c>
      <c r="E40" s="1395" t="s">
        <v>53</v>
      </c>
      <c r="F40" s="1395">
        <v>31</v>
      </c>
      <c r="G40" s="1395">
        <v>0</v>
      </c>
      <c r="H40" s="1395">
        <v>0</v>
      </c>
      <c r="I40" s="1395">
        <v>0</v>
      </c>
      <c r="J40" s="1395">
        <v>0</v>
      </c>
      <c r="K40" s="1395">
        <v>0</v>
      </c>
      <c r="L40" s="1395">
        <v>0</v>
      </c>
      <c r="M40" s="1398">
        <v>0</v>
      </c>
      <c r="N40" s="1395">
        <v>0</v>
      </c>
      <c r="O40" s="1398">
        <f t="shared" si="14"/>
        <v>0</v>
      </c>
      <c r="P40" s="1395" t="s">
        <v>54</v>
      </c>
      <c r="Q40" s="1395">
        <v>10</v>
      </c>
      <c r="R40" s="1424">
        <v>0</v>
      </c>
      <c r="S40" s="1398">
        <v>0</v>
      </c>
      <c r="T40" s="1424"/>
      <c r="U40" s="1053">
        <v>200</v>
      </c>
      <c r="V40" s="1436">
        <v>3500</v>
      </c>
      <c r="W40" s="1442">
        <v>2200</v>
      </c>
      <c r="X40" s="1442">
        <v>400</v>
      </c>
      <c r="Y40" s="1442">
        <v>200</v>
      </c>
      <c r="Z40" s="1442">
        <v>200</v>
      </c>
      <c r="AA40" s="1442">
        <v>100</v>
      </c>
      <c r="AB40" s="1442">
        <v>200</v>
      </c>
      <c r="AC40" s="1280">
        <v>200</v>
      </c>
      <c r="AD40" s="1457"/>
      <c r="AE40" s="1053">
        <v>200</v>
      </c>
      <c r="AF40" s="1445">
        <v>0</v>
      </c>
      <c r="AG40" s="1460">
        <f t="shared" si="9"/>
        <v>0</v>
      </c>
      <c r="AH40" s="1460">
        <v>0</v>
      </c>
      <c r="AI40" s="1442">
        <v>0</v>
      </c>
      <c r="AJ40" s="1442">
        <v>0</v>
      </c>
      <c r="AK40" s="1442">
        <v>0</v>
      </c>
      <c r="AL40" s="1442">
        <f t="shared" si="5"/>
        <v>3700</v>
      </c>
      <c r="AM40" s="1470">
        <f t="shared" si="10"/>
        <v>0</v>
      </c>
      <c r="AN40" s="1442">
        <f t="shared" si="13"/>
        <v>0</v>
      </c>
      <c r="AO40" s="1442">
        <f t="shared" si="6"/>
        <v>0</v>
      </c>
      <c r="AP40" s="1442">
        <v>0</v>
      </c>
      <c r="AQ40" s="1442">
        <v>0</v>
      </c>
      <c r="AR40" s="1442">
        <v>0</v>
      </c>
      <c r="AS40" s="1442">
        <f t="shared" si="15"/>
        <v>0</v>
      </c>
      <c r="AT40" s="1442">
        <f t="shared" si="16"/>
        <v>3700</v>
      </c>
      <c r="AU40" s="1478"/>
      <c r="AV40" s="1395" t="s">
        <v>72</v>
      </c>
    </row>
    <row r="41" customFormat="1" ht="40" customHeight="1" spans="1:49">
      <c r="A41" s="1393">
        <f t="shared" ref="A41:A51" si="17">ROW()-2</f>
        <v>39</v>
      </c>
      <c r="B41" s="1402" t="s">
        <v>975</v>
      </c>
      <c r="C41" s="1395" t="s">
        <v>958</v>
      </c>
      <c r="D41" s="1406" t="s">
        <v>976</v>
      </c>
      <c r="E41" s="1398" t="s">
        <v>53</v>
      </c>
      <c r="F41" s="1395">
        <v>31</v>
      </c>
      <c r="G41" s="1395">
        <v>0</v>
      </c>
      <c r="H41" s="1395">
        <v>0</v>
      </c>
      <c r="I41" s="1395">
        <v>0</v>
      </c>
      <c r="J41" s="1395">
        <v>0</v>
      </c>
      <c r="K41" s="1395">
        <v>0</v>
      </c>
      <c r="L41" s="1395">
        <v>0</v>
      </c>
      <c r="M41" s="1398">
        <v>0</v>
      </c>
      <c r="N41" s="1395">
        <v>0</v>
      </c>
      <c r="O41" s="1398">
        <f t="shared" si="14"/>
        <v>0</v>
      </c>
      <c r="P41" s="1425" t="s">
        <v>54</v>
      </c>
      <c r="Q41" s="1395">
        <v>10</v>
      </c>
      <c r="R41" s="1424">
        <v>0</v>
      </c>
      <c r="S41" s="1398">
        <f t="shared" ref="S41:S62" si="18">R41*Q41</f>
        <v>0</v>
      </c>
      <c r="T41" s="1395" t="s">
        <v>977</v>
      </c>
      <c r="U41" s="1053">
        <v>200</v>
      </c>
      <c r="V41" s="1439">
        <v>2700</v>
      </c>
      <c r="W41" s="1442">
        <v>1300</v>
      </c>
      <c r="X41" s="1442">
        <v>300</v>
      </c>
      <c r="Y41" s="1442">
        <v>200</v>
      </c>
      <c r="Z41" s="1442">
        <v>200</v>
      </c>
      <c r="AA41" s="1442">
        <v>200</v>
      </c>
      <c r="AB41" s="1442">
        <v>200</v>
      </c>
      <c r="AC41" s="1280">
        <v>300</v>
      </c>
      <c r="AD41" s="1463"/>
      <c r="AE41" s="1053">
        <v>200</v>
      </c>
      <c r="AF41" s="1445">
        <v>0</v>
      </c>
      <c r="AG41" s="1460">
        <f t="shared" si="9"/>
        <v>0</v>
      </c>
      <c r="AH41" s="1460">
        <v>0</v>
      </c>
      <c r="AI41" s="1442">
        <v>0</v>
      </c>
      <c r="AJ41" s="1442">
        <v>0</v>
      </c>
      <c r="AK41" s="1442">
        <v>0</v>
      </c>
      <c r="AL41" s="1442">
        <f t="shared" si="5"/>
        <v>2900</v>
      </c>
      <c r="AM41" s="1470">
        <f t="shared" si="10"/>
        <v>0</v>
      </c>
      <c r="AN41" s="1442">
        <f t="shared" si="13"/>
        <v>0</v>
      </c>
      <c r="AO41" s="1442">
        <f t="shared" si="6"/>
        <v>0</v>
      </c>
      <c r="AP41" s="1442">
        <v>0</v>
      </c>
      <c r="AQ41" s="1442">
        <v>0</v>
      </c>
      <c r="AR41" s="1442">
        <v>0</v>
      </c>
      <c r="AS41" s="1442">
        <f t="shared" si="15"/>
        <v>0</v>
      </c>
      <c r="AT41" s="1442">
        <f t="shared" si="16"/>
        <v>2900</v>
      </c>
      <c r="AU41" s="1479"/>
      <c r="AV41" s="1395" t="s">
        <v>72</v>
      </c>
      <c r="AW41" t="s">
        <v>977</v>
      </c>
    </row>
    <row r="42" customFormat="1" ht="40" customHeight="1" spans="1:49">
      <c r="A42" s="1393">
        <f t="shared" si="17"/>
        <v>40</v>
      </c>
      <c r="B42" s="1410" t="s">
        <v>978</v>
      </c>
      <c r="C42" s="1395" t="s">
        <v>958</v>
      </c>
      <c r="D42" s="1414" t="s">
        <v>979</v>
      </c>
      <c r="E42" s="1398" t="s">
        <v>53</v>
      </c>
      <c r="F42" s="1395">
        <v>31</v>
      </c>
      <c r="G42" s="1054">
        <v>0</v>
      </c>
      <c r="H42" s="1054">
        <v>0</v>
      </c>
      <c r="I42" s="1054">
        <v>0</v>
      </c>
      <c r="J42" s="1054">
        <v>0</v>
      </c>
      <c r="K42" s="1395">
        <v>0</v>
      </c>
      <c r="L42" s="1395">
        <v>0</v>
      </c>
      <c r="M42" s="1398">
        <v>0</v>
      </c>
      <c r="N42" s="1395">
        <v>0</v>
      </c>
      <c r="O42" s="1398">
        <f t="shared" si="14"/>
        <v>0</v>
      </c>
      <c r="P42" s="1425" t="s">
        <v>54</v>
      </c>
      <c r="Q42" s="1395">
        <v>10</v>
      </c>
      <c r="R42" s="1424">
        <v>0</v>
      </c>
      <c r="S42" s="1398">
        <f t="shared" si="18"/>
        <v>0</v>
      </c>
      <c r="T42" s="1395" t="s">
        <v>956</v>
      </c>
      <c r="U42" s="1053">
        <v>200</v>
      </c>
      <c r="V42" s="1439">
        <v>2600</v>
      </c>
      <c r="W42" s="1442">
        <v>1600</v>
      </c>
      <c r="X42" s="1442">
        <v>400</v>
      </c>
      <c r="Y42" s="1442">
        <v>200</v>
      </c>
      <c r="Z42" s="1442">
        <v>0</v>
      </c>
      <c r="AA42" s="1442">
        <v>0</v>
      </c>
      <c r="AB42" s="1442">
        <v>200</v>
      </c>
      <c r="AC42" s="1280">
        <v>200</v>
      </c>
      <c r="AD42" s="1463"/>
      <c r="AE42" s="1053">
        <v>200</v>
      </c>
      <c r="AF42" s="1460">
        <v>0</v>
      </c>
      <c r="AG42" s="1460">
        <f t="shared" si="9"/>
        <v>0</v>
      </c>
      <c r="AH42" s="1460">
        <v>0</v>
      </c>
      <c r="AI42" s="1460">
        <v>0</v>
      </c>
      <c r="AJ42" s="1460">
        <v>0</v>
      </c>
      <c r="AK42" s="1460">
        <v>0</v>
      </c>
      <c r="AL42" s="1442">
        <f t="shared" si="5"/>
        <v>2800</v>
      </c>
      <c r="AM42" s="1470">
        <f t="shared" si="10"/>
        <v>0</v>
      </c>
      <c r="AN42" s="1442">
        <f t="shared" ref="AN42:AN51" si="19">V42/F42*AM42</f>
        <v>0</v>
      </c>
      <c r="AO42" s="1442">
        <f t="shared" si="6"/>
        <v>0</v>
      </c>
      <c r="AP42" s="1442">
        <v>0</v>
      </c>
      <c r="AQ42" s="1442">
        <v>0</v>
      </c>
      <c r="AR42" s="1442">
        <v>0</v>
      </c>
      <c r="AS42" s="1442">
        <f t="shared" si="15"/>
        <v>0</v>
      </c>
      <c r="AT42" s="1442">
        <f t="shared" si="16"/>
        <v>2800</v>
      </c>
      <c r="AU42" s="1479"/>
      <c r="AV42" s="1395" t="s">
        <v>72</v>
      </c>
      <c r="AW42" t="s">
        <v>956</v>
      </c>
    </row>
    <row r="43" customFormat="1" ht="40" customHeight="1" spans="1:48">
      <c r="A43" s="1393">
        <f t="shared" si="17"/>
        <v>41</v>
      </c>
      <c r="B43" s="1410" t="s">
        <v>980</v>
      </c>
      <c r="C43" s="1395" t="s">
        <v>425</v>
      </c>
      <c r="D43" s="1414" t="s">
        <v>981</v>
      </c>
      <c r="E43" s="1398" t="s">
        <v>53</v>
      </c>
      <c r="F43" s="1395">
        <v>31</v>
      </c>
      <c r="G43" s="1054">
        <v>0</v>
      </c>
      <c r="H43" s="1054">
        <v>0</v>
      </c>
      <c r="I43" s="1054">
        <v>0</v>
      </c>
      <c r="J43" s="1054">
        <v>0</v>
      </c>
      <c r="K43" s="1395">
        <v>30</v>
      </c>
      <c r="L43" s="1395">
        <v>0</v>
      </c>
      <c r="M43" s="1398">
        <v>0</v>
      </c>
      <c r="N43" s="1395">
        <v>0</v>
      </c>
      <c r="O43" s="1398">
        <f t="shared" si="14"/>
        <v>0</v>
      </c>
      <c r="P43" s="1398" t="s">
        <v>54</v>
      </c>
      <c r="Q43" s="1395">
        <v>10</v>
      </c>
      <c r="R43" s="1424">
        <v>0</v>
      </c>
      <c r="S43" s="1398">
        <f t="shared" si="18"/>
        <v>0</v>
      </c>
      <c r="T43" s="1395"/>
      <c r="U43" s="1053">
        <v>200</v>
      </c>
      <c r="V43" s="1439">
        <v>3000</v>
      </c>
      <c r="W43" s="1442">
        <v>1800</v>
      </c>
      <c r="X43" s="1442">
        <v>400</v>
      </c>
      <c r="Y43" s="1442">
        <v>200</v>
      </c>
      <c r="Z43" s="1442">
        <v>100</v>
      </c>
      <c r="AA43" s="1442">
        <v>100</v>
      </c>
      <c r="AB43" s="1442">
        <v>200</v>
      </c>
      <c r="AC43" s="1280">
        <v>200</v>
      </c>
      <c r="AD43" s="1464"/>
      <c r="AE43" s="1053">
        <v>200</v>
      </c>
      <c r="AF43" s="1460">
        <v>0</v>
      </c>
      <c r="AG43" s="1460">
        <f t="shared" si="9"/>
        <v>30</v>
      </c>
      <c r="AH43" s="1460">
        <v>0</v>
      </c>
      <c r="AI43" s="1460">
        <v>0</v>
      </c>
      <c r="AJ43" s="1460">
        <v>0</v>
      </c>
      <c r="AK43" s="1460">
        <v>0</v>
      </c>
      <c r="AL43" s="1442">
        <f t="shared" si="5"/>
        <v>3230</v>
      </c>
      <c r="AM43" s="1470">
        <f t="shared" si="10"/>
        <v>0</v>
      </c>
      <c r="AN43" s="1442">
        <f t="shared" si="19"/>
        <v>0</v>
      </c>
      <c r="AO43" s="1442">
        <f t="shared" si="6"/>
        <v>0</v>
      </c>
      <c r="AP43" s="1442">
        <v>0</v>
      </c>
      <c r="AQ43" s="1442">
        <v>0</v>
      </c>
      <c r="AR43" s="1442">
        <v>0</v>
      </c>
      <c r="AS43" s="1442">
        <f t="shared" si="15"/>
        <v>0</v>
      </c>
      <c r="AT43" s="1442">
        <f t="shared" si="16"/>
        <v>3230</v>
      </c>
      <c r="AU43" s="1479"/>
      <c r="AV43" s="1395" t="s">
        <v>72</v>
      </c>
    </row>
    <row r="44" customFormat="1" ht="40" customHeight="1" spans="1:48">
      <c r="A44" s="1393">
        <f t="shared" si="17"/>
        <v>42</v>
      </c>
      <c r="B44" s="1410" t="s">
        <v>982</v>
      </c>
      <c r="C44" s="1395" t="s">
        <v>546</v>
      </c>
      <c r="D44" s="1414" t="s">
        <v>468</v>
      </c>
      <c r="E44" s="1398" t="s">
        <v>53</v>
      </c>
      <c r="F44" s="1395">
        <v>31</v>
      </c>
      <c r="G44" s="1054">
        <v>0</v>
      </c>
      <c r="H44" s="1054">
        <v>0</v>
      </c>
      <c r="I44" s="1054">
        <v>0</v>
      </c>
      <c r="J44" s="1054">
        <v>0</v>
      </c>
      <c r="K44" s="1395">
        <v>30</v>
      </c>
      <c r="L44" s="1395">
        <v>0</v>
      </c>
      <c r="M44" s="1398">
        <v>0</v>
      </c>
      <c r="N44" s="1395">
        <v>0</v>
      </c>
      <c r="O44" s="1398">
        <f t="shared" si="14"/>
        <v>0</v>
      </c>
      <c r="P44" s="1425" t="s">
        <v>54</v>
      </c>
      <c r="Q44" s="1395">
        <v>10</v>
      </c>
      <c r="R44" s="1424">
        <v>0</v>
      </c>
      <c r="S44" s="1398">
        <f t="shared" si="18"/>
        <v>0</v>
      </c>
      <c r="T44" s="1395"/>
      <c r="U44" s="1053">
        <v>200</v>
      </c>
      <c r="V44" s="1439">
        <v>2600</v>
      </c>
      <c r="W44" s="1442">
        <v>1600</v>
      </c>
      <c r="X44" s="1442">
        <v>400</v>
      </c>
      <c r="Y44" s="1442">
        <v>200</v>
      </c>
      <c r="Z44" s="1442">
        <v>0</v>
      </c>
      <c r="AA44" s="1442">
        <v>0</v>
      </c>
      <c r="AB44" s="1442">
        <v>200</v>
      </c>
      <c r="AC44" s="1280">
        <v>200</v>
      </c>
      <c r="AD44" s="1463"/>
      <c r="AE44" s="1053">
        <v>200</v>
      </c>
      <c r="AF44" s="1460">
        <v>0</v>
      </c>
      <c r="AG44" s="1460">
        <f t="shared" si="9"/>
        <v>30</v>
      </c>
      <c r="AH44" s="1460">
        <v>0</v>
      </c>
      <c r="AI44" s="1460">
        <v>0</v>
      </c>
      <c r="AJ44" s="1460">
        <v>0</v>
      </c>
      <c r="AK44" s="1460">
        <v>0</v>
      </c>
      <c r="AL44" s="1442">
        <f t="shared" si="5"/>
        <v>2830</v>
      </c>
      <c r="AM44" s="1470">
        <f t="shared" si="10"/>
        <v>0</v>
      </c>
      <c r="AN44" s="1442">
        <f t="shared" si="19"/>
        <v>0</v>
      </c>
      <c r="AO44" s="1442">
        <f t="shared" si="6"/>
        <v>0</v>
      </c>
      <c r="AP44" s="1442">
        <v>0</v>
      </c>
      <c r="AQ44" s="1442">
        <v>0</v>
      </c>
      <c r="AR44" s="1442">
        <v>0</v>
      </c>
      <c r="AS44" s="1442">
        <f t="shared" si="15"/>
        <v>0</v>
      </c>
      <c r="AT44" s="1442">
        <f t="shared" si="16"/>
        <v>2830</v>
      </c>
      <c r="AU44" s="1479"/>
      <c r="AV44" s="1395" t="s">
        <v>72</v>
      </c>
    </row>
    <row r="45" customFormat="1" ht="40" customHeight="1" spans="1:48">
      <c r="A45" s="1393">
        <f t="shared" si="17"/>
        <v>43</v>
      </c>
      <c r="B45" s="1410" t="s">
        <v>983</v>
      </c>
      <c r="C45" s="1398" t="s">
        <v>425</v>
      </c>
      <c r="D45" s="1054" t="s">
        <v>984</v>
      </c>
      <c r="E45" s="1398" t="s">
        <v>53</v>
      </c>
      <c r="F45" s="1395">
        <v>31</v>
      </c>
      <c r="G45" s="1054">
        <v>0</v>
      </c>
      <c r="H45" s="1054">
        <v>0</v>
      </c>
      <c r="I45" s="1054">
        <v>0</v>
      </c>
      <c r="J45" s="1054">
        <v>0</v>
      </c>
      <c r="K45" s="1395">
        <v>30</v>
      </c>
      <c r="L45" s="1395">
        <v>0</v>
      </c>
      <c r="M45" s="1398">
        <v>0</v>
      </c>
      <c r="N45" s="1398">
        <v>0</v>
      </c>
      <c r="O45" s="1398">
        <f t="shared" si="14"/>
        <v>0</v>
      </c>
      <c r="P45" s="1426" t="s">
        <v>54</v>
      </c>
      <c r="Q45" s="1398">
        <v>10</v>
      </c>
      <c r="R45" s="1424">
        <v>4</v>
      </c>
      <c r="S45" s="1398">
        <f t="shared" si="18"/>
        <v>40</v>
      </c>
      <c r="T45" s="1398"/>
      <c r="U45" s="1053">
        <v>200</v>
      </c>
      <c r="V45" s="1439">
        <v>2600</v>
      </c>
      <c r="W45" s="1442">
        <v>1600</v>
      </c>
      <c r="X45" s="1442">
        <v>400</v>
      </c>
      <c r="Y45" s="1442">
        <v>200</v>
      </c>
      <c r="Z45" s="1442">
        <v>0</v>
      </c>
      <c r="AA45" s="1442">
        <v>0</v>
      </c>
      <c r="AB45" s="1442">
        <v>200</v>
      </c>
      <c r="AC45" s="1280">
        <v>200</v>
      </c>
      <c r="AD45" s="1463"/>
      <c r="AE45" s="1053">
        <v>200</v>
      </c>
      <c r="AF45" s="1445">
        <v>0</v>
      </c>
      <c r="AG45" s="1460">
        <f t="shared" si="9"/>
        <v>30</v>
      </c>
      <c r="AH45" s="1460">
        <v>40</v>
      </c>
      <c r="AI45" s="1442">
        <v>0</v>
      </c>
      <c r="AJ45" s="1442">
        <v>0</v>
      </c>
      <c r="AK45" s="1442">
        <v>0</v>
      </c>
      <c r="AL45" s="1442">
        <f t="shared" si="5"/>
        <v>2870</v>
      </c>
      <c r="AM45" s="1470">
        <f t="shared" si="10"/>
        <v>0</v>
      </c>
      <c r="AN45" s="1442">
        <f t="shared" si="19"/>
        <v>0</v>
      </c>
      <c r="AO45" s="1442">
        <f t="shared" si="6"/>
        <v>0</v>
      </c>
      <c r="AP45" s="1442">
        <v>0</v>
      </c>
      <c r="AQ45" s="1442">
        <v>0</v>
      </c>
      <c r="AR45" s="1442">
        <v>0</v>
      </c>
      <c r="AS45" s="1442">
        <f t="shared" si="15"/>
        <v>0</v>
      </c>
      <c r="AT45" s="1442">
        <f t="shared" si="16"/>
        <v>2870</v>
      </c>
      <c r="AU45" s="1479"/>
      <c r="AV45" s="1395" t="s">
        <v>72</v>
      </c>
    </row>
    <row r="46" customFormat="1" ht="40" customHeight="1" spans="1:48">
      <c r="A46" s="1393">
        <f t="shared" si="17"/>
        <v>44</v>
      </c>
      <c r="B46" s="1410" t="s">
        <v>985</v>
      </c>
      <c r="C46" s="1395" t="s">
        <v>986</v>
      </c>
      <c r="D46" s="1414" t="s">
        <v>981</v>
      </c>
      <c r="E46" s="1398" t="s">
        <v>53</v>
      </c>
      <c r="F46" s="1395">
        <v>31</v>
      </c>
      <c r="G46" s="1054">
        <v>0</v>
      </c>
      <c r="H46" s="1054">
        <v>0</v>
      </c>
      <c r="I46" s="1054">
        <v>0</v>
      </c>
      <c r="J46" s="1054">
        <v>0</v>
      </c>
      <c r="K46" s="1395">
        <v>0</v>
      </c>
      <c r="L46" s="1395">
        <v>0</v>
      </c>
      <c r="M46" s="1398">
        <v>0</v>
      </c>
      <c r="N46" s="1395">
        <v>0</v>
      </c>
      <c r="O46" s="1398">
        <f t="shared" si="14"/>
        <v>0</v>
      </c>
      <c r="P46" s="1425" t="s">
        <v>54</v>
      </c>
      <c r="Q46" s="1395">
        <v>10</v>
      </c>
      <c r="R46" s="1424">
        <v>0</v>
      </c>
      <c r="S46" s="1398">
        <f t="shared" si="18"/>
        <v>0</v>
      </c>
      <c r="T46" s="1395"/>
      <c r="U46" s="1053">
        <v>200</v>
      </c>
      <c r="V46" s="1439">
        <v>1500</v>
      </c>
      <c r="W46" s="1442">
        <v>1000</v>
      </c>
      <c r="X46" s="1442">
        <v>0</v>
      </c>
      <c r="Y46" s="1442">
        <v>0</v>
      </c>
      <c r="Z46" s="1442">
        <v>100</v>
      </c>
      <c r="AA46" s="1442">
        <v>100</v>
      </c>
      <c r="AB46" s="1442">
        <v>100</v>
      </c>
      <c r="AC46" s="1280">
        <v>200</v>
      </c>
      <c r="AE46" s="1053">
        <v>200</v>
      </c>
      <c r="AF46" s="1460">
        <v>0</v>
      </c>
      <c r="AG46" s="1460">
        <f t="shared" ref="AG46:AG57" si="20">K46</f>
        <v>0</v>
      </c>
      <c r="AH46" s="1460">
        <v>0</v>
      </c>
      <c r="AI46" s="1460">
        <v>0</v>
      </c>
      <c r="AJ46" s="1460">
        <v>0</v>
      </c>
      <c r="AK46" s="1460">
        <v>0</v>
      </c>
      <c r="AL46" s="1442">
        <f t="shared" si="5"/>
        <v>1700</v>
      </c>
      <c r="AM46" s="1470">
        <f t="shared" ref="AM46:AM57" si="21">H46+I46+J46</f>
        <v>0</v>
      </c>
      <c r="AN46" s="1442">
        <f t="shared" si="19"/>
        <v>0</v>
      </c>
      <c r="AO46" s="1442">
        <f t="shared" ref="AO46:AO57" si="22">G46*2</f>
        <v>0</v>
      </c>
      <c r="AP46" s="1442">
        <v>0</v>
      </c>
      <c r="AQ46" s="1442">
        <v>0</v>
      </c>
      <c r="AR46" s="1442">
        <v>0</v>
      </c>
      <c r="AS46" s="1442">
        <f t="shared" ref="AS46:AS57" si="23">SUM(AN46:AR46)</f>
        <v>0</v>
      </c>
      <c r="AT46" s="1442">
        <f t="shared" si="16"/>
        <v>1700</v>
      </c>
      <c r="AU46" s="1479"/>
      <c r="AV46" s="1395" t="s">
        <v>72</v>
      </c>
    </row>
    <row r="47" customFormat="1" ht="40" customHeight="1" spans="1:49">
      <c r="A47" s="1393">
        <f t="shared" si="17"/>
        <v>45</v>
      </c>
      <c r="B47" s="1410" t="s">
        <v>987</v>
      </c>
      <c r="C47" s="1395" t="s">
        <v>988</v>
      </c>
      <c r="D47" s="1414" t="s">
        <v>989</v>
      </c>
      <c r="E47" s="1398" t="s">
        <v>53</v>
      </c>
      <c r="F47" s="1395">
        <v>31</v>
      </c>
      <c r="G47" s="1054">
        <v>0</v>
      </c>
      <c r="H47" s="1054">
        <v>0</v>
      </c>
      <c r="I47" s="1054">
        <v>0</v>
      </c>
      <c r="J47" s="1054">
        <v>0</v>
      </c>
      <c r="K47" s="1395">
        <v>30</v>
      </c>
      <c r="L47" s="1395">
        <v>1</v>
      </c>
      <c r="M47" s="1398">
        <v>0</v>
      </c>
      <c r="N47" s="1395">
        <v>0</v>
      </c>
      <c r="O47" s="1398">
        <f t="shared" si="14"/>
        <v>1</v>
      </c>
      <c r="P47" s="1425" t="s">
        <v>54</v>
      </c>
      <c r="Q47" s="1395">
        <v>10</v>
      </c>
      <c r="R47" s="1424">
        <v>0</v>
      </c>
      <c r="S47" s="1398">
        <f t="shared" si="18"/>
        <v>0</v>
      </c>
      <c r="T47" s="1395" t="s">
        <v>990</v>
      </c>
      <c r="U47" s="1053">
        <v>200</v>
      </c>
      <c r="V47" s="1436">
        <v>2400</v>
      </c>
      <c r="W47" s="1442">
        <v>1400</v>
      </c>
      <c r="X47" s="1442">
        <v>400</v>
      </c>
      <c r="Y47" s="1442">
        <v>200</v>
      </c>
      <c r="Z47" s="1442">
        <v>0</v>
      </c>
      <c r="AA47" s="1442">
        <v>0</v>
      </c>
      <c r="AB47" s="1442">
        <v>200</v>
      </c>
      <c r="AC47" s="1465">
        <v>200</v>
      </c>
      <c r="AD47" s="1466">
        <v>600</v>
      </c>
      <c r="AE47" s="1053">
        <v>200</v>
      </c>
      <c r="AF47" s="1462">
        <v>0</v>
      </c>
      <c r="AG47" s="1460">
        <f t="shared" si="20"/>
        <v>30</v>
      </c>
      <c r="AH47" s="1460">
        <v>0</v>
      </c>
      <c r="AI47" s="1460">
        <v>0</v>
      </c>
      <c r="AJ47" s="1460">
        <v>0</v>
      </c>
      <c r="AK47" s="1460">
        <v>0</v>
      </c>
      <c r="AL47" s="1442">
        <f t="shared" si="5"/>
        <v>3230</v>
      </c>
      <c r="AM47" s="1470">
        <f t="shared" si="21"/>
        <v>0</v>
      </c>
      <c r="AN47" s="1442">
        <f t="shared" si="19"/>
        <v>0</v>
      </c>
      <c r="AO47" s="1442">
        <f t="shared" si="22"/>
        <v>0</v>
      </c>
      <c r="AP47" s="1442">
        <v>0</v>
      </c>
      <c r="AQ47" s="1442">
        <v>0</v>
      </c>
      <c r="AR47" s="1442">
        <v>0</v>
      </c>
      <c r="AS47" s="1442">
        <f t="shared" si="23"/>
        <v>0</v>
      </c>
      <c r="AT47" s="1442">
        <f t="shared" si="16"/>
        <v>3230</v>
      </c>
      <c r="AU47" s="1479"/>
      <c r="AV47" s="1395" t="s">
        <v>991</v>
      </c>
      <c r="AW47" t="s">
        <v>990</v>
      </c>
    </row>
    <row r="48" customFormat="1" ht="40" customHeight="1" spans="1:48">
      <c r="A48" s="1393">
        <f t="shared" si="17"/>
        <v>46</v>
      </c>
      <c r="B48" s="1410" t="s">
        <v>992</v>
      </c>
      <c r="C48" s="1398" t="s">
        <v>988</v>
      </c>
      <c r="D48" s="1054" t="s">
        <v>993</v>
      </c>
      <c r="E48" s="1398" t="s">
        <v>53</v>
      </c>
      <c r="F48" s="1395">
        <v>31</v>
      </c>
      <c r="G48" s="1054">
        <v>0</v>
      </c>
      <c r="H48" s="1054">
        <v>6</v>
      </c>
      <c r="I48" s="1054">
        <v>0</v>
      </c>
      <c r="J48" s="1054">
        <v>0</v>
      </c>
      <c r="K48" s="1398">
        <v>0</v>
      </c>
      <c r="L48" s="1398">
        <v>0</v>
      </c>
      <c r="M48" s="1398">
        <v>0</v>
      </c>
      <c r="N48" s="1398">
        <v>0</v>
      </c>
      <c r="O48" s="1398">
        <f t="shared" si="14"/>
        <v>0</v>
      </c>
      <c r="P48" s="1425" t="s">
        <v>994</v>
      </c>
      <c r="Q48" s="1398">
        <v>10</v>
      </c>
      <c r="R48" s="1424">
        <v>0</v>
      </c>
      <c r="S48" s="1398">
        <f t="shared" si="18"/>
        <v>0</v>
      </c>
      <c r="T48" s="1398"/>
      <c r="U48" s="1053">
        <v>200</v>
      </c>
      <c r="V48" s="1436">
        <v>2400</v>
      </c>
      <c r="W48" s="1442">
        <v>1400</v>
      </c>
      <c r="X48" s="1442">
        <v>400</v>
      </c>
      <c r="Y48" s="1442">
        <v>200</v>
      </c>
      <c r="Z48" s="1442">
        <v>0</v>
      </c>
      <c r="AA48" s="1442">
        <v>0</v>
      </c>
      <c r="AB48" s="1442">
        <v>200</v>
      </c>
      <c r="AC48" s="1465">
        <v>200</v>
      </c>
      <c r="AD48" s="1463"/>
      <c r="AE48" s="1053">
        <v>200</v>
      </c>
      <c r="AF48" s="1467">
        <v>0</v>
      </c>
      <c r="AG48" s="1460">
        <f t="shared" si="20"/>
        <v>0</v>
      </c>
      <c r="AH48" s="1460">
        <v>0</v>
      </c>
      <c r="AI48" s="1442">
        <v>0</v>
      </c>
      <c r="AJ48" s="1442">
        <v>0</v>
      </c>
      <c r="AK48" s="1442">
        <v>0</v>
      </c>
      <c r="AL48" s="1442">
        <f t="shared" si="5"/>
        <v>2600</v>
      </c>
      <c r="AM48" s="1470">
        <f t="shared" si="21"/>
        <v>6</v>
      </c>
      <c r="AN48" s="1442">
        <f t="shared" si="19"/>
        <v>464.516129032258</v>
      </c>
      <c r="AO48" s="1442">
        <f t="shared" si="22"/>
        <v>0</v>
      </c>
      <c r="AP48" s="1442">
        <v>0</v>
      </c>
      <c r="AQ48" s="1442">
        <v>0</v>
      </c>
      <c r="AR48" s="1442">
        <v>0</v>
      </c>
      <c r="AS48" s="1442">
        <f t="shared" si="23"/>
        <v>464.516129032258</v>
      </c>
      <c r="AT48" s="1442">
        <f t="shared" si="16"/>
        <v>2135.48387096774</v>
      </c>
      <c r="AU48" s="1479"/>
      <c r="AV48" s="1426" t="s">
        <v>995</v>
      </c>
    </row>
    <row r="49" customFormat="1" ht="40" customHeight="1" spans="1:49">
      <c r="A49" s="1393">
        <f t="shared" si="17"/>
        <v>47</v>
      </c>
      <c r="B49" s="1410" t="s">
        <v>996</v>
      </c>
      <c r="C49" s="1395" t="s">
        <v>409</v>
      </c>
      <c r="D49" s="1414" t="s">
        <v>997</v>
      </c>
      <c r="E49" s="1398" t="s">
        <v>53</v>
      </c>
      <c r="F49" s="1395">
        <v>31</v>
      </c>
      <c r="G49" s="1054">
        <v>0</v>
      </c>
      <c r="H49" s="1054">
        <v>0</v>
      </c>
      <c r="I49" s="1054">
        <v>0</v>
      </c>
      <c r="J49" s="1054">
        <v>0</v>
      </c>
      <c r="K49" s="1395">
        <v>30</v>
      </c>
      <c r="L49" s="1395">
        <v>0</v>
      </c>
      <c r="M49" s="1398">
        <v>0</v>
      </c>
      <c r="N49" s="1395">
        <v>0</v>
      </c>
      <c r="O49" s="1398">
        <f t="shared" si="14"/>
        <v>0</v>
      </c>
      <c r="P49" s="1053" t="s">
        <v>54</v>
      </c>
      <c r="Q49" s="1395">
        <v>10</v>
      </c>
      <c r="R49" s="1424">
        <v>0</v>
      </c>
      <c r="S49" s="1398">
        <f t="shared" si="18"/>
        <v>0</v>
      </c>
      <c r="T49" s="1395" t="s">
        <v>998</v>
      </c>
      <c r="U49" s="1053">
        <v>200</v>
      </c>
      <c r="V49" s="1439">
        <v>3500</v>
      </c>
      <c r="W49" s="1442">
        <v>2200</v>
      </c>
      <c r="X49" s="1442">
        <v>400</v>
      </c>
      <c r="Y49" s="1442">
        <v>200</v>
      </c>
      <c r="Z49" s="1442">
        <v>200</v>
      </c>
      <c r="AA49" s="1442">
        <v>100</v>
      </c>
      <c r="AB49" s="1442">
        <v>200</v>
      </c>
      <c r="AC49" s="1465">
        <v>200</v>
      </c>
      <c r="AD49" s="1464">
        <v>240</v>
      </c>
      <c r="AE49" s="1053">
        <v>200</v>
      </c>
      <c r="AF49" s="1462">
        <v>0</v>
      </c>
      <c r="AG49" s="1460">
        <f t="shared" si="20"/>
        <v>30</v>
      </c>
      <c r="AH49" s="1460">
        <v>0</v>
      </c>
      <c r="AI49" s="1460">
        <v>0</v>
      </c>
      <c r="AJ49" s="1460">
        <v>0</v>
      </c>
      <c r="AK49" s="1460">
        <v>300</v>
      </c>
      <c r="AL49" s="1442">
        <f t="shared" si="5"/>
        <v>4270</v>
      </c>
      <c r="AM49" s="1470">
        <f t="shared" si="21"/>
        <v>0</v>
      </c>
      <c r="AN49" s="1442">
        <f t="shared" si="19"/>
        <v>0</v>
      </c>
      <c r="AO49" s="1442">
        <f t="shared" si="22"/>
        <v>0</v>
      </c>
      <c r="AP49" s="1442">
        <v>0</v>
      </c>
      <c r="AQ49" s="1442">
        <v>0</v>
      </c>
      <c r="AR49" s="1442">
        <v>0</v>
      </c>
      <c r="AS49" s="1442">
        <f t="shared" si="23"/>
        <v>0</v>
      </c>
      <c r="AT49" s="1442">
        <f t="shared" si="16"/>
        <v>4270</v>
      </c>
      <c r="AU49" s="1479"/>
      <c r="AV49" s="1395" t="s">
        <v>999</v>
      </c>
      <c r="AW49" t="s">
        <v>998</v>
      </c>
    </row>
    <row r="50" customFormat="1" ht="40" customHeight="1" spans="1:48">
      <c r="A50" s="1393">
        <f t="shared" si="17"/>
        <v>48</v>
      </c>
      <c r="B50" s="1415" t="s">
        <v>1000</v>
      </c>
      <c r="C50" s="1401" t="s">
        <v>988</v>
      </c>
      <c r="D50" s="1401" t="s">
        <v>1001</v>
      </c>
      <c r="E50" s="1412" t="s">
        <v>202</v>
      </c>
      <c r="F50" s="1395">
        <v>15</v>
      </c>
      <c r="G50" s="1401">
        <v>0</v>
      </c>
      <c r="H50" s="1401">
        <v>0</v>
      </c>
      <c r="I50" s="1401">
        <v>0</v>
      </c>
      <c r="J50" s="1401">
        <v>0</v>
      </c>
      <c r="K50" s="1395">
        <v>0</v>
      </c>
      <c r="L50" s="1395">
        <v>0</v>
      </c>
      <c r="M50" s="1416">
        <v>0</v>
      </c>
      <c r="N50" s="1401">
        <v>0</v>
      </c>
      <c r="O50" s="1398">
        <f t="shared" si="14"/>
        <v>0</v>
      </c>
      <c r="P50" s="1427" t="s">
        <v>1002</v>
      </c>
      <c r="Q50" s="1401">
        <v>10</v>
      </c>
      <c r="R50" s="1424">
        <v>0</v>
      </c>
      <c r="S50" s="1398">
        <f t="shared" si="18"/>
        <v>0</v>
      </c>
      <c r="T50" s="1398"/>
      <c r="U50" s="1053">
        <v>0</v>
      </c>
      <c r="V50" s="1436">
        <v>2400</v>
      </c>
      <c r="W50" s="1442">
        <f>(V50/31*15)</f>
        <v>1161.29032258065</v>
      </c>
      <c r="X50" s="1442">
        <v>0</v>
      </c>
      <c r="Y50" s="1442">
        <v>0</v>
      </c>
      <c r="Z50" s="1442">
        <v>0</v>
      </c>
      <c r="AA50" s="1442">
        <v>0</v>
      </c>
      <c r="AB50" s="1442">
        <v>0</v>
      </c>
      <c r="AC50" s="1280">
        <v>0</v>
      </c>
      <c r="AD50" s="1468"/>
      <c r="AE50" s="1053">
        <v>0</v>
      </c>
      <c r="AF50" s="1460">
        <v>0</v>
      </c>
      <c r="AG50" s="1460">
        <f t="shared" si="20"/>
        <v>0</v>
      </c>
      <c r="AH50" s="1460">
        <v>0</v>
      </c>
      <c r="AI50" s="1460">
        <v>0</v>
      </c>
      <c r="AJ50" s="1460">
        <v>0</v>
      </c>
      <c r="AK50" s="1460">
        <v>0</v>
      </c>
      <c r="AL50" s="1442">
        <f t="shared" si="5"/>
        <v>1161.29032258065</v>
      </c>
      <c r="AM50" s="1470">
        <f t="shared" si="21"/>
        <v>0</v>
      </c>
      <c r="AN50" s="1442">
        <f t="shared" si="19"/>
        <v>0</v>
      </c>
      <c r="AO50" s="1442">
        <f t="shared" si="22"/>
        <v>0</v>
      </c>
      <c r="AP50" s="1442">
        <v>0</v>
      </c>
      <c r="AQ50" s="1442">
        <v>0</v>
      </c>
      <c r="AR50" s="1442">
        <v>0</v>
      </c>
      <c r="AS50" s="1442">
        <f t="shared" si="23"/>
        <v>0</v>
      </c>
      <c r="AT50" s="1442">
        <f t="shared" si="16"/>
        <v>1161.29032258065</v>
      </c>
      <c r="AU50" s="1479"/>
      <c r="AV50" s="1427" t="s">
        <v>1002</v>
      </c>
    </row>
    <row r="51" customFormat="1" ht="40" customHeight="1" spans="1:48">
      <c r="A51" s="1393">
        <f t="shared" si="17"/>
        <v>49</v>
      </c>
      <c r="B51" s="1262" t="s">
        <v>1003</v>
      </c>
      <c r="C51" s="1416" t="s">
        <v>341</v>
      </c>
      <c r="D51" s="1416" t="s">
        <v>1004</v>
      </c>
      <c r="E51" s="1398" t="s">
        <v>53</v>
      </c>
      <c r="F51" s="1395">
        <v>31</v>
      </c>
      <c r="G51" s="1416">
        <v>0</v>
      </c>
      <c r="H51" s="1416">
        <v>0</v>
      </c>
      <c r="I51" s="1416">
        <v>0</v>
      </c>
      <c r="J51" s="1416">
        <v>0</v>
      </c>
      <c r="K51" s="1395">
        <v>30</v>
      </c>
      <c r="L51" s="1401">
        <v>0</v>
      </c>
      <c r="M51" s="1416">
        <v>0</v>
      </c>
      <c r="N51" s="1416">
        <v>0</v>
      </c>
      <c r="O51" s="1398">
        <f t="shared" si="14"/>
        <v>0</v>
      </c>
      <c r="P51" s="1416" t="s">
        <v>54</v>
      </c>
      <c r="Q51" s="1416">
        <v>10</v>
      </c>
      <c r="R51" s="1424">
        <v>0</v>
      </c>
      <c r="S51" s="1398">
        <f t="shared" si="18"/>
        <v>0</v>
      </c>
      <c r="T51" s="1398"/>
      <c r="U51" s="1053">
        <v>200</v>
      </c>
      <c r="V51" s="1439">
        <v>2600</v>
      </c>
      <c r="W51" s="1442">
        <v>1600</v>
      </c>
      <c r="X51" s="1442">
        <v>400</v>
      </c>
      <c r="Y51" s="1442">
        <v>200</v>
      </c>
      <c r="Z51" s="1442">
        <v>100</v>
      </c>
      <c r="AA51" s="1442">
        <v>100</v>
      </c>
      <c r="AB51" s="1442">
        <v>200</v>
      </c>
      <c r="AC51" s="1306">
        <v>0</v>
      </c>
      <c r="AD51" s="1464"/>
      <c r="AE51" s="1053">
        <v>200</v>
      </c>
      <c r="AF51" s="1460">
        <v>0</v>
      </c>
      <c r="AG51" s="1460">
        <f t="shared" si="20"/>
        <v>30</v>
      </c>
      <c r="AH51" s="1460">
        <v>0</v>
      </c>
      <c r="AI51" s="1460">
        <v>0</v>
      </c>
      <c r="AJ51" s="1460">
        <v>0</v>
      </c>
      <c r="AK51" s="1460">
        <v>0</v>
      </c>
      <c r="AL51" s="1442">
        <f t="shared" si="5"/>
        <v>2830</v>
      </c>
      <c r="AM51" s="1470">
        <f t="shared" si="21"/>
        <v>0</v>
      </c>
      <c r="AN51" s="1442">
        <f t="shared" si="19"/>
        <v>0</v>
      </c>
      <c r="AO51" s="1442">
        <f t="shared" si="22"/>
        <v>0</v>
      </c>
      <c r="AP51" s="1442">
        <v>0</v>
      </c>
      <c r="AQ51" s="1442">
        <v>0</v>
      </c>
      <c r="AR51" s="1442">
        <v>0</v>
      </c>
      <c r="AS51" s="1442">
        <f t="shared" si="23"/>
        <v>0</v>
      </c>
      <c r="AT51" s="1442">
        <f t="shared" si="16"/>
        <v>2830</v>
      </c>
      <c r="AU51" s="1479"/>
      <c r="AV51" s="1395" t="s">
        <v>72</v>
      </c>
    </row>
    <row r="52" customFormat="1" ht="40" customHeight="1" spans="1:48">
      <c r="A52" s="1393">
        <f t="shared" ref="A52:A66" si="24">ROW()-2</f>
        <v>50</v>
      </c>
      <c r="B52" s="1262" t="s">
        <v>1005</v>
      </c>
      <c r="C52" s="1416" t="s">
        <v>341</v>
      </c>
      <c r="D52" s="1416" t="s">
        <v>1006</v>
      </c>
      <c r="E52" s="1398" t="s">
        <v>53</v>
      </c>
      <c r="F52" s="1395">
        <v>31</v>
      </c>
      <c r="G52" s="1416">
        <v>0</v>
      </c>
      <c r="H52" s="1416">
        <v>0</v>
      </c>
      <c r="I52" s="1416">
        <v>0</v>
      </c>
      <c r="J52" s="1416">
        <v>0</v>
      </c>
      <c r="K52" s="1395">
        <v>30</v>
      </c>
      <c r="L52" s="1401">
        <v>0</v>
      </c>
      <c r="M52" s="1416">
        <v>0</v>
      </c>
      <c r="N52" s="1416">
        <v>0</v>
      </c>
      <c r="O52" s="1398">
        <f t="shared" si="14"/>
        <v>0</v>
      </c>
      <c r="P52" s="1416" t="s">
        <v>54</v>
      </c>
      <c r="Q52" s="1416">
        <v>10</v>
      </c>
      <c r="R52" s="1424">
        <v>1</v>
      </c>
      <c r="S52" s="1398">
        <f t="shared" si="18"/>
        <v>10</v>
      </c>
      <c r="T52" s="1398"/>
      <c r="U52" s="1053">
        <v>200</v>
      </c>
      <c r="V52" s="1439">
        <v>2800</v>
      </c>
      <c r="W52" s="1442">
        <v>1400</v>
      </c>
      <c r="X52" s="1069">
        <v>400</v>
      </c>
      <c r="Y52" s="1069">
        <v>200</v>
      </c>
      <c r="Z52" s="1069">
        <v>200</v>
      </c>
      <c r="AA52" s="1069">
        <v>200</v>
      </c>
      <c r="AB52" s="1069">
        <v>200</v>
      </c>
      <c r="AC52" s="1069">
        <v>200</v>
      </c>
      <c r="AD52" s="1464"/>
      <c r="AE52" s="1053">
        <v>200</v>
      </c>
      <c r="AF52" s="1460">
        <v>0</v>
      </c>
      <c r="AG52" s="1460">
        <f t="shared" si="20"/>
        <v>30</v>
      </c>
      <c r="AH52" s="1460">
        <v>10</v>
      </c>
      <c r="AI52" s="1460">
        <v>0</v>
      </c>
      <c r="AJ52" s="1460">
        <v>0</v>
      </c>
      <c r="AK52" s="1460">
        <v>0</v>
      </c>
      <c r="AL52" s="1442">
        <f t="shared" si="5"/>
        <v>3040</v>
      </c>
      <c r="AM52" s="1470">
        <f t="shared" si="21"/>
        <v>0</v>
      </c>
      <c r="AN52" s="1442">
        <f t="shared" ref="AN52:AN57" si="25">V52/F52*AM52</f>
        <v>0</v>
      </c>
      <c r="AO52" s="1442">
        <f t="shared" si="22"/>
        <v>0</v>
      </c>
      <c r="AP52" s="1442">
        <v>0</v>
      </c>
      <c r="AQ52" s="1442">
        <v>0</v>
      </c>
      <c r="AR52" s="1442">
        <v>0</v>
      </c>
      <c r="AS52" s="1442">
        <f t="shared" si="23"/>
        <v>0</v>
      </c>
      <c r="AT52" s="1442">
        <f t="shared" si="16"/>
        <v>3040</v>
      </c>
      <c r="AU52" s="1479"/>
      <c r="AV52" s="1395" t="s">
        <v>72</v>
      </c>
    </row>
    <row r="53" customFormat="1" ht="40" customHeight="1" spans="1:48">
      <c r="A53" s="1393">
        <f t="shared" si="24"/>
        <v>51</v>
      </c>
      <c r="B53" s="1262" t="s">
        <v>1007</v>
      </c>
      <c r="C53" s="1416" t="s">
        <v>341</v>
      </c>
      <c r="D53" s="1416" t="s">
        <v>1008</v>
      </c>
      <c r="E53" s="1398" t="s">
        <v>53</v>
      </c>
      <c r="F53" s="1395">
        <v>31</v>
      </c>
      <c r="G53" s="1416">
        <v>0</v>
      </c>
      <c r="H53" s="1416">
        <v>0</v>
      </c>
      <c r="I53" s="1416">
        <v>0</v>
      </c>
      <c r="J53" s="1416">
        <v>0</v>
      </c>
      <c r="K53" s="1395">
        <v>30</v>
      </c>
      <c r="L53" s="1401">
        <v>0</v>
      </c>
      <c r="M53" s="1416">
        <v>0</v>
      </c>
      <c r="N53" s="1416">
        <v>0</v>
      </c>
      <c r="O53" s="1398">
        <f t="shared" si="14"/>
        <v>0</v>
      </c>
      <c r="P53" s="1416" t="s">
        <v>54</v>
      </c>
      <c r="Q53" s="1416">
        <v>10</v>
      </c>
      <c r="R53" s="1424">
        <v>0</v>
      </c>
      <c r="S53" s="1398">
        <f t="shared" si="18"/>
        <v>0</v>
      </c>
      <c r="T53" s="1398"/>
      <c r="U53" s="1053">
        <v>200</v>
      </c>
      <c r="V53" s="1439">
        <v>2400</v>
      </c>
      <c r="W53" s="1442">
        <v>1600</v>
      </c>
      <c r="X53" s="1442">
        <v>400</v>
      </c>
      <c r="Y53" s="1442">
        <v>200</v>
      </c>
      <c r="Z53" s="1442">
        <v>0</v>
      </c>
      <c r="AA53" s="1442">
        <v>0</v>
      </c>
      <c r="AB53" s="1442">
        <v>200</v>
      </c>
      <c r="AC53" s="1306">
        <v>0</v>
      </c>
      <c r="AD53" s="1464"/>
      <c r="AE53" s="1053">
        <v>200</v>
      </c>
      <c r="AF53" s="1460">
        <v>0</v>
      </c>
      <c r="AG53" s="1460">
        <f t="shared" si="20"/>
        <v>30</v>
      </c>
      <c r="AH53" s="1460">
        <v>0</v>
      </c>
      <c r="AI53" s="1460">
        <v>0</v>
      </c>
      <c r="AJ53" s="1460">
        <v>0</v>
      </c>
      <c r="AK53" s="1460">
        <v>0</v>
      </c>
      <c r="AL53" s="1442">
        <f t="shared" si="5"/>
        <v>2630</v>
      </c>
      <c r="AM53" s="1470">
        <f t="shared" si="21"/>
        <v>0</v>
      </c>
      <c r="AN53" s="1442">
        <f t="shared" si="25"/>
        <v>0</v>
      </c>
      <c r="AO53" s="1442">
        <f t="shared" si="22"/>
        <v>0</v>
      </c>
      <c r="AP53" s="1442">
        <v>0</v>
      </c>
      <c r="AQ53" s="1442">
        <v>0</v>
      </c>
      <c r="AR53" s="1442">
        <v>0</v>
      </c>
      <c r="AS53" s="1442">
        <f t="shared" si="23"/>
        <v>0</v>
      </c>
      <c r="AT53" s="1442">
        <f t="shared" si="16"/>
        <v>2630</v>
      </c>
      <c r="AU53" s="1479"/>
      <c r="AV53" s="1395" t="s">
        <v>72</v>
      </c>
    </row>
    <row r="54" customFormat="1" ht="40" customHeight="1" spans="1:48">
      <c r="A54" s="1393">
        <f t="shared" si="24"/>
        <v>52</v>
      </c>
      <c r="B54" s="1262" t="s">
        <v>1009</v>
      </c>
      <c r="C54" s="1416" t="s">
        <v>341</v>
      </c>
      <c r="D54" s="1416" t="s">
        <v>1010</v>
      </c>
      <c r="E54" s="1398" t="s">
        <v>53</v>
      </c>
      <c r="F54" s="1395">
        <v>31</v>
      </c>
      <c r="G54" s="1416">
        <v>0</v>
      </c>
      <c r="H54" s="1416">
        <v>0</v>
      </c>
      <c r="I54" s="1416">
        <v>0</v>
      </c>
      <c r="J54" s="1416">
        <v>0</v>
      </c>
      <c r="K54" s="1395">
        <v>30</v>
      </c>
      <c r="L54" s="1401">
        <v>0</v>
      </c>
      <c r="M54" s="1416">
        <v>0</v>
      </c>
      <c r="N54" s="1416">
        <v>0</v>
      </c>
      <c r="O54" s="1398">
        <f t="shared" si="14"/>
        <v>0</v>
      </c>
      <c r="P54" s="1416" t="s">
        <v>54</v>
      </c>
      <c r="Q54" s="1416">
        <v>10</v>
      </c>
      <c r="R54" s="1424">
        <v>1</v>
      </c>
      <c r="S54" s="1398">
        <f t="shared" si="18"/>
        <v>10</v>
      </c>
      <c r="T54" s="1398"/>
      <c r="U54" s="1053">
        <v>200</v>
      </c>
      <c r="V54" s="1439">
        <v>2500</v>
      </c>
      <c r="W54" s="1442">
        <v>1500</v>
      </c>
      <c r="X54" s="1442">
        <v>400</v>
      </c>
      <c r="Y54" s="1442">
        <v>200</v>
      </c>
      <c r="Z54" s="1442">
        <v>100</v>
      </c>
      <c r="AA54" s="1442">
        <v>100</v>
      </c>
      <c r="AB54" s="1442">
        <v>200</v>
      </c>
      <c r="AC54" s="1306">
        <v>0</v>
      </c>
      <c r="AD54" s="1464"/>
      <c r="AE54" s="1053">
        <v>200</v>
      </c>
      <c r="AF54" s="1460">
        <v>0</v>
      </c>
      <c r="AG54" s="1460">
        <f t="shared" si="20"/>
        <v>30</v>
      </c>
      <c r="AH54" s="1460">
        <v>10</v>
      </c>
      <c r="AI54" s="1460">
        <v>0</v>
      </c>
      <c r="AJ54" s="1460">
        <v>0</v>
      </c>
      <c r="AK54" s="1460">
        <v>0</v>
      </c>
      <c r="AL54" s="1442">
        <f t="shared" si="5"/>
        <v>2740</v>
      </c>
      <c r="AM54" s="1470">
        <f t="shared" si="21"/>
        <v>0</v>
      </c>
      <c r="AN54" s="1442">
        <f t="shared" si="25"/>
        <v>0</v>
      </c>
      <c r="AO54" s="1442">
        <f t="shared" si="22"/>
        <v>0</v>
      </c>
      <c r="AP54" s="1442">
        <v>0</v>
      </c>
      <c r="AQ54" s="1442">
        <v>0</v>
      </c>
      <c r="AR54" s="1442">
        <v>0</v>
      </c>
      <c r="AS54" s="1442">
        <f t="shared" si="23"/>
        <v>0</v>
      </c>
      <c r="AT54" s="1442">
        <f t="shared" si="16"/>
        <v>2740</v>
      </c>
      <c r="AU54" s="1479"/>
      <c r="AV54" s="1395" t="s">
        <v>72</v>
      </c>
    </row>
    <row r="55" customFormat="1" ht="40" customHeight="1" spans="1:48">
      <c r="A55" s="1393">
        <f t="shared" si="24"/>
        <v>53</v>
      </c>
      <c r="B55" s="1262" t="s">
        <v>1011</v>
      </c>
      <c r="C55" s="1401" t="s">
        <v>341</v>
      </c>
      <c r="D55" s="1401" t="s">
        <v>189</v>
      </c>
      <c r="E55" s="1398" t="s">
        <v>53</v>
      </c>
      <c r="F55" s="1395">
        <v>31</v>
      </c>
      <c r="G55" s="1401">
        <v>0</v>
      </c>
      <c r="H55" s="1401">
        <v>0</v>
      </c>
      <c r="I55" s="1401">
        <v>0</v>
      </c>
      <c r="J55" s="1401">
        <v>0</v>
      </c>
      <c r="K55" s="1395">
        <v>30</v>
      </c>
      <c r="L55" s="1401">
        <v>0</v>
      </c>
      <c r="M55" s="1416">
        <v>0</v>
      </c>
      <c r="N55" s="1401">
        <v>0</v>
      </c>
      <c r="O55" s="1398">
        <f t="shared" si="14"/>
        <v>0</v>
      </c>
      <c r="P55" s="1401" t="s">
        <v>54</v>
      </c>
      <c r="Q55" s="1401">
        <v>10</v>
      </c>
      <c r="R55" s="1424">
        <v>0</v>
      </c>
      <c r="S55" s="1398">
        <f t="shared" si="18"/>
        <v>0</v>
      </c>
      <c r="T55" s="1398"/>
      <c r="U55" s="1053">
        <v>200</v>
      </c>
      <c r="V55" s="1439">
        <v>3000</v>
      </c>
      <c r="W55" s="1442">
        <v>1800</v>
      </c>
      <c r="X55" s="1442">
        <v>400</v>
      </c>
      <c r="Y55" s="1442">
        <v>200</v>
      </c>
      <c r="Z55" s="1442">
        <v>100</v>
      </c>
      <c r="AA55" s="1442">
        <v>100</v>
      </c>
      <c r="AB55" s="1442">
        <v>200</v>
      </c>
      <c r="AC55" s="1280">
        <v>200</v>
      </c>
      <c r="AD55" s="1464"/>
      <c r="AE55" s="1053">
        <v>200</v>
      </c>
      <c r="AF55" s="1460">
        <v>0</v>
      </c>
      <c r="AG55" s="1460">
        <f t="shared" si="20"/>
        <v>30</v>
      </c>
      <c r="AH55" s="1460">
        <v>0</v>
      </c>
      <c r="AI55" s="1460">
        <v>0</v>
      </c>
      <c r="AJ55" s="1460">
        <v>0</v>
      </c>
      <c r="AK55" s="1460">
        <v>0</v>
      </c>
      <c r="AL55" s="1442">
        <f t="shared" si="5"/>
        <v>3230</v>
      </c>
      <c r="AM55" s="1470">
        <f t="shared" si="21"/>
        <v>0</v>
      </c>
      <c r="AN55" s="1442">
        <f t="shared" si="25"/>
        <v>0</v>
      </c>
      <c r="AO55" s="1442">
        <f t="shared" si="22"/>
        <v>0</v>
      </c>
      <c r="AP55" s="1442">
        <v>0</v>
      </c>
      <c r="AQ55" s="1442">
        <v>0</v>
      </c>
      <c r="AR55" s="1442">
        <v>0</v>
      </c>
      <c r="AS55" s="1442">
        <f t="shared" si="23"/>
        <v>0</v>
      </c>
      <c r="AT55" s="1442">
        <f t="shared" si="16"/>
        <v>3230</v>
      </c>
      <c r="AU55" s="1479"/>
      <c r="AV55" s="1395" t="s">
        <v>72</v>
      </c>
    </row>
    <row r="56" customFormat="1" ht="40" customHeight="1" spans="1:48">
      <c r="A56" s="1393">
        <f t="shared" si="24"/>
        <v>54</v>
      </c>
      <c r="B56" s="1262" t="s">
        <v>1012</v>
      </c>
      <c r="C56" s="1416" t="s">
        <v>341</v>
      </c>
      <c r="D56" s="1416" t="s">
        <v>1013</v>
      </c>
      <c r="E56" s="1398" t="s">
        <v>53</v>
      </c>
      <c r="F56" s="1395">
        <v>31</v>
      </c>
      <c r="G56" s="1416">
        <v>0</v>
      </c>
      <c r="H56" s="1416">
        <v>0</v>
      </c>
      <c r="I56" s="1416">
        <v>0</v>
      </c>
      <c r="J56" s="1416">
        <v>0</v>
      </c>
      <c r="K56" s="1395">
        <v>30</v>
      </c>
      <c r="L56" s="1401">
        <v>0</v>
      </c>
      <c r="M56" s="1416">
        <v>0</v>
      </c>
      <c r="N56" s="1416">
        <v>0</v>
      </c>
      <c r="O56" s="1398">
        <f t="shared" si="14"/>
        <v>0</v>
      </c>
      <c r="P56" s="1416" t="s">
        <v>54</v>
      </c>
      <c r="Q56" s="1416">
        <v>10</v>
      </c>
      <c r="R56" s="1424">
        <v>0</v>
      </c>
      <c r="S56" s="1398">
        <f t="shared" si="18"/>
        <v>0</v>
      </c>
      <c r="T56" s="1398"/>
      <c r="U56" s="1053">
        <v>200</v>
      </c>
      <c r="V56" s="1439">
        <v>2400</v>
      </c>
      <c r="W56" s="1442">
        <v>1600</v>
      </c>
      <c r="X56" s="1442">
        <v>400</v>
      </c>
      <c r="Y56" s="1442">
        <v>200</v>
      </c>
      <c r="Z56" s="1442">
        <v>0</v>
      </c>
      <c r="AA56" s="1442">
        <v>0</v>
      </c>
      <c r="AB56" s="1442">
        <v>200</v>
      </c>
      <c r="AC56" s="1280">
        <v>0</v>
      </c>
      <c r="AD56" s="1464"/>
      <c r="AE56" s="1053">
        <v>200</v>
      </c>
      <c r="AF56" s="1460">
        <v>0</v>
      </c>
      <c r="AG56" s="1460">
        <f t="shared" si="20"/>
        <v>30</v>
      </c>
      <c r="AH56" s="1460">
        <v>0</v>
      </c>
      <c r="AI56" s="1460">
        <v>0</v>
      </c>
      <c r="AJ56" s="1460">
        <v>0</v>
      </c>
      <c r="AK56" s="1460">
        <v>0</v>
      </c>
      <c r="AL56" s="1442">
        <f t="shared" si="5"/>
        <v>2630</v>
      </c>
      <c r="AM56" s="1470">
        <f t="shared" si="21"/>
        <v>0</v>
      </c>
      <c r="AN56" s="1442">
        <f t="shared" si="25"/>
        <v>0</v>
      </c>
      <c r="AO56" s="1442">
        <f t="shared" si="22"/>
        <v>0</v>
      </c>
      <c r="AP56" s="1442">
        <v>0</v>
      </c>
      <c r="AQ56" s="1442">
        <v>0</v>
      </c>
      <c r="AR56" s="1442">
        <v>0</v>
      </c>
      <c r="AS56" s="1442">
        <f t="shared" si="23"/>
        <v>0</v>
      </c>
      <c r="AT56" s="1442">
        <f t="shared" si="16"/>
        <v>2630</v>
      </c>
      <c r="AU56" s="1479"/>
      <c r="AV56" s="1395" t="s">
        <v>72</v>
      </c>
    </row>
    <row r="57" customFormat="1" ht="66" customHeight="1" spans="1:49">
      <c r="A57" s="1393">
        <f t="shared" si="24"/>
        <v>55</v>
      </c>
      <c r="B57" s="1262" t="s">
        <v>1014</v>
      </c>
      <c r="C57" s="1401" t="s">
        <v>409</v>
      </c>
      <c r="D57" s="1401" t="s">
        <v>1015</v>
      </c>
      <c r="E57" s="1398" t="s">
        <v>53</v>
      </c>
      <c r="F57" s="1395">
        <v>31</v>
      </c>
      <c r="G57" s="1401">
        <v>0</v>
      </c>
      <c r="H57" s="1401">
        <v>0</v>
      </c>
      <c r="I57" s="1401">
        <v>0</v>
      </c>
      <c r="J57" s="1401">
        <v>0</v>
      </c>
      <c r="K57" s="1395">
        <v>30</v>
      </c>
      <c r="L57" s="1401">
        <v>0</v>
      </c>
      <c r="M57" s="1416">
        <v>0</v>
      </c>
      <c r="N57" s="1401">
        <v>0</v>
      </c>
      <c r="O57" s="1398">
        <f t="shared" si="14"/>
        <v>0</v>
      </c>
      <c r="P57" s="1416" t="s">
        <v>54</v>
      </c>
      <c r="Q57" s="1401">
        <v>10</v>
      </c>
      <c r="R57" s="1424">
        <v>0</v>
      </c>
      <c r="S57" s="1398">
        <f t="shared" si="18"/>
        <v>0</v>
      </c>
      <c r="T57" s="1398" t="s">
        <v>1016</v>
      </c>
      <c r="U57" s="1053">
        <v>200</v>
      </c>
      <c r="V57" s="1439">
        <v>3500</v>
      </c>
      <c r="W57" s="1442">
        <v>2200</v>
      </c>
      <c r="X57" s="1442">
        <v>400</v>
      </c>
      <c r="Y57" s="1442">
        <v>200</v>
      </c>
      <c r="Z57" s="1442">
        <v>200</v>
      </c>
      <c r="AA57" s="1442">
        <v>100</v>
      </c>
      <c r="AB57" s="1442">
        <v>200</v>
      </c>
      <c r="AC57" s="1280">
        <v>200</v>
      </c>
      <c r="AD57" s="1469">
        <v>510</v>
      </c>
      <c r="AE57" s="1053">
        <v>200</v>
      </c>
      <c r="AF57" s="1460">
        <v>0</v>
      </c>
      <c r="AG57" s="1460">
        <f t="shared" ref="AG57:AG69" si="26">K57</f>
        <v>30</v>
      </c>
      <c r="AH57" s="1460">
        <v>0</v>
      </c>
      <c r="AI57" s="1460">
        <v>0</v>
      </c>
      <c r="AJ57" s="1460">
        <v>0</v>
      </c>
      <c r="AK57" s="1460">
        <v>300</v>
      </c>
      <c r="AL57" s="1442">
        <f t="shared" ref="AL57:AL69" si="27">SUM(W57:AK57)</f>
        <v>4540</v>
      </c>
      <c r="AM57" s="1470">
        <f t="shared" ref="AM57:AM69" si="28">H57+I57+J57</f>
        <v>0</v>
      </c>
      <c r="AN57" s="1442">
        <f t="shared" si="25"/>
        <v>0</v>
      </c>
      <c r="AO57" s="1442">
        <f t="shared" ref="AO57:AO69" si="29">G57*2</f>
        <v>0</v>
      </c>
      <c r="AP57" s="1442">
        <v>0</v>
      </c>
      <c r="AQ57" s="1442">
        <v>0</v>
      </c>
      <c r="AR57" s="1442">
        <v>0</v>
      </c>
      <c r="AS57" s="1442">
        <f t="shared" ref="AS57:AS66" si="30">SUM(AN57:AR57)</f>
        <v>0</v>
      </c>
      <c r="AT57" s="1442">
        <f t="shared" si="16"/>
        <v>4540</v>
      </c>
      <c r="AU57" s="1479"/>
      <c r="AV57" s="1398" t="s">
        <v>1017</v>
      </c>
      <c r="AW57" t="s">
        <v>1016</v>
      </c>
    </row>
    <row r="58" customFormat="1" ht="40" customHeight="1" spans="1:48">
      <c r="A58" s="1393">
        <f t="shared" si="24"/>
        <v>56</v>
      </c>
      <c r="B58" s="1262" t="s">
        <v>1018</v>
      </c>
      <c r="C58" s="1399" t="s">
        <v>915</v>
      </c>
      <c r="D58" s="1417" t="s">
        <v>1019</v>
      </c>
      <c r="E58" s="1398" t="s">
        <v>53</v>
      </c>
      <c r="F58" s="1395">
        <v>31</v>
      </c>
      <c r="G58" s="1401">
        <v>0</v>
      </c>
      <c r="H58" s="1401">
        <v>0</v>
      </c>
      <c r="I58" s="1401">
        <v>0</v>
      </c>
      <c r="J58" s="1401">
        <v>0</v>
      </c>
      <c r="K58" s="1395">
        <v>30</v>
      </c>
      <c r="L58" s="1401">
        <v>0</v>
      </c>
      <c r="M58" s="1416">
        <v>0</v>
      </c>
      <c r="N58" s="1401">
        <v>0</v>
      </c>
      <c r="O58" s="1398">
        <f t="shared" si="14"/>
        <v>0</v>
      </c>
      <c r="P58" s="1401" t="s">
        <v>54</v>
      </c>
      <c r="Q58" s="1401">
        <v>10</v>
      </c>
      <c r="R58" s="1424">
        <v>0</v>
      </c>
      <c r="S58" s="1398">
        <f t="shared" si="18"/>
        <v>0</v>
      </c>
      <c r="T58" s="1398"/>
      <c r="U58" s="1053">
        <v>200</v>
      </c>
      <c r="V58" s="1436">
        <v>2400</v>
      </c>
      <c r="W58" s="1442">
        <v>1400</v>
      </c>
      <c r="X58" s="1442">
        <v>400</v>
      </c>
      <c r="Y58" s="1442">
        <v>200</v>
      </c>
      <c r="Z58" s="1442">
        <v>0</v>
      </c>
      <c r="AA58" s="1442">
        <v>0</v>
      </c>
      <c r="AB58" s="1442">
        <v>200</v>
      </c>
      <c r="AC58" s="1280">
        <v>200</v>
      </c>
      <c r="AD58" s="1464"/>
      <c r="AE58" s="1053">
        <v>200</v>
      </c>
      <c r="AF58" s="1460">
        <v>0</v>
      </c>
      <c r="AG58" s="1460">
        <f t="shared" si="26"/>
        <v>30</v>
      </c>
      <c r="AH58" s="1460">
        <v>0</v>
      </c>
      <c r="AI58" s="1460">
        <v>0</v>
      </c>
      <c r="AJ58" s="1460">
        <v>0</v>
      </c>
      <c r="AK58" s="1460">
        <v>0</v>
      </c>
      <c r="AL58" s="1442">
        <f t="shared" si="27"/>
        <v>2630</v>
      </c>
      <c r="AM58" s="1470">
        <f t="shared" si="28"/>
        <v>0</v>
      </c>
      <c r="AN58" s="1442">
        <f t="shared" ref="AN58:AN69" si="31">V58/F58*AM58</f>
        <v>0</v>
      </c>
      <c r="AO58" s="1442">
        <f t="shared" si="29"/>
        <v>0</v>
      </c>
      <c r="AP58" s="1442">
        <v>0</v>
      </c>
      <c r="AQ58" s="1442">
        <v>0</v>
      </c>
      <c r="AR58" s="1442">
        <v>0</v>
      </c>
      <c r="AS58" s="1442">
        <f t="shared" si="30"/>
        <v>0</v>
      </c>
      <c r="AT58" s="1442">
        <f t="shared" si="16"/>
        <v>2630</v>
      </c>
      <c r="AU58" s="1479"/>
      <c r="AV58" s="1395" t="s">
        <v>72</v>
      </c>
    </row>
    <row r="59" customFormat="1" ht="99" customHeight="1" spans="1:49">
      <c r="A59" s="1393">
        <f t="shared" si="24"/>
        <v>57</v>
      </c>
      <c r="B59" s="1262" t="s">
        <v>1020</v>
      </c>
      <c r="C59" s="1399" t="s">
        <v>409</v>
      </c>
      <c r="D59" s="1417" t="s">
        <v>1021</v>
      </c>
      <c r="E59" s="1398" t="s">
        <v>53</v>
      </c>
      <c r="F59" s="1395">
        <v>31</v>
      </c>
      <c r="G59" s="1401">
        <v>0</v>
      </c>
      <c r="H59" s="1401">
        <v>0</v>
      </c>
      <c r="I59" s="1401">
        <v>0</v>
      </c>
      <c r="J59" s="1401">
        <v>0</v>
      </c>
      <c r="K59" s="1395">
        <v>30</v>
      </c>
      <c r="L59" s="1401">
        <v>0</v>
      </c>
      <c r="M59" s="1416">
        <v>0</v>
      </c>
      <c r="N59" s="1401">
        <v>0</v>
      </c>
      <c r="O59" s="1398">
        <f t="shared" si="14"/>
        <v>0</v>
      </c>
      <c r="P59" s="1401" t="s">
        <v>54</v>
      </c>
      <c r="Q59" s="1401">
        <v>10</v>
      </c>
      <c r="R59" s="1424">
        <v>2</v>
      </c>
      <c r="S59" s="1398">
        <f t="shared" si="18"/>
        <v>20</v>
      </c>
      <c r="T59" s="1398" t="s">
        <v>1022</v>
      </c>
      <c r="U59" s="1053">
        <v>200</v>
      </c>
      <c r="V59" s="1439">
        <v>3500</v>
      </c>
      <c r="W59" s="1442">
        <v>2200</v>
      </c>
      <c r="X59" s="1442">
        <v>400</v>
      </c>
      <c r="Y59" s="1442">
        <v>200</v>
      </c>
      <c r="Z59" s="1442">
        <v>200</v>
      </c>
      <c r="AA59" s="1442">
        <v>100</v>
      </c>
      <c r="AB59" s="1442">
        <v>200</v>
      </c>
      <c r="AC59" s="1280">
        <v>200</v>
      </c>
      <c r="AD59" s="1464">
        <v>440</v>
      </c>
      <c r="AE59" s="1053">
        <v>200</v>
      </c>
      <c r="AF59" s="1460">
        <v>0</v>
      </c>
      <c r="AG59" s="1460">
        <f t="shared" si="26"/>
        <v>30</v>
      </c>
      <c r="AH59" s="1460">
        <v>20</v>
      </c>
      <c r="AI59" s="1460">
        <v>0</v>
      </c>
      <c r="AJ59" s="1460">
        <v>0</v>
      </c>
      <c r="AK59" s="1460">
        <v>300</v>
      </c>
      <c r="AL59" s="1442">
        <f t="shared" si="27"/>
        <v>4490</v>
      </c>
      <c r="AM59" s="1470">
        <f t="shared" si="28"/>
        <v>0</v>
      </c>
      <c r="AN59" s="1442">
        <f t="shared" si="31"/>
        <v>0</v>
      </c>
      <c r="AO59" s="1442">
        <f t="shared" si="29"/>
        <v>0</v>
      </c>
      <c r="AP59" s="1442">
        <v>0</v>
      </c>
      <c r="AQ59" s="1442">
        <v>0</v>
      </c>
      <c r="AR59" s="1442">
        <v>0</v>
      </c>
      <c r="AS59" s="1442">
        <f t="shared" si="30"/>
        <v>0</v>
      </c>
      <c r="AT59" s="1442">
        <f t="shared" si="16"/>
        <v>4490</v>
      </c>
      <c r="AU59" s="1479"/>
      <c r="AV59" s="1398" t="s">
        <v>1023</v>
      </c>
      <c r="AW59" t="s">
        <v>1022</v>
      </c>
    </row>
    <row r="60" customFormat="1" ht="50" customHeight="1" spans="1:48">
      <c r="A60" s="1393">
        <f t="shared" si="24"/>
        <v>58</v>
      </c>
      <c r="B60" s="1418" t="s">
        <v>1024</v>
      </c>
      <c r="C60" s="1399" t="s">
        <v>341</v>
      </c>
      <c r="D60" s="1399" t="s">
        <v>1025</v>
      </c>
      <c r="E60" s="1398" t="s">
        <v>53</v>
      </c>
      <c r="F60" s="1395">
        <v>31</v>
      </c>
      <c r="G60" s="1401">
        <v>0</v>
      </c>
      <c r="H60" s="1401">
        <v>0</v>
      </c>
      <c r="I60" s="1401">
        <v>0</v>
      </c>
      <c r="J60" s="1401">
        <v>0</v>
      </c>
      <c r="K60" s="1395">
        <v>30</v>
      </c>
      <c r="L60" s="1401">
        <v>0</v>
      </c>
      <c r="M60" s="1416">
        <v>0</v>
      </c>
      <c r="N60" s="1401">
        <v>0</v>
      </c>
      <c r="O60" s="1398">
        <f t="shared" si="14"/>
        <v>0</v>
      </c>
      <c r="P60" s="1401" t="s">
        <v>54</v>
      </c>
      <c r="Q60" s="1401">
        <v>10</v>
      </c>
      <c r="R60" s="1424">
        <v>0</v>
      </c>
      <c r="S60" s="1398">
        <f t="shared" si="18"/>
        <v>0</v>
      </c>
      <c r="T60" s="1398"/>
      <c r="U60" s="1053">
        <v>200</v>
      </c>
      <c r="V60" s="1439">
        <v>3000</v>
      </c>
      <c r="W60" s="1442">
        <v>1800</v>
      </c>
      <c r="X60" s="1442">
        <v>400</v>
      </c>
      <c r="Y60" s="1442">
        <v>200</v>
      </c>
      <c r="Z60" s="1442">
        <v>100</v>
      </c>
      <c r="AA60" s="1442">
        <v>100</v>
      </c>
      <c r="AB60" s="1442">
        <v>200</v>
      </c>
      <c r="AC60" s="1280">
        <v>200</v>
      </c>
      <c r="AD60" s="1464"/>
      <c r="AE60" s="1053">
        <v>200</v>
      </c>
      <c r="AF60" s="1460">
        <v>0</v>
      </c>
      <c r="AG60" s="1460">
        <f t="shared" si="26"/>
        <v>30</v>
      </c>
      <c r="AH60" s="1460">
        <v>0</v>
      </c>
      <c r="AI60" s="1460">
        <v>0</v>
      </c>
      <c r="AJ60" s="1460">
        <v>0</v>
      </c>
      <c r="AK60" s="1460">
        <v>0</v>
      </c>
      <c r="AL60" s="1442">
        <f t="shared" si="27"/>
        <v>3230</v>
      </c>
      <c r="AM60" s="1470">
        <f t="shared" si="28"/>
        <v>0</v>
      </c>
      <c r="AN60" s="1442">
        <f t="shared" si="31"/>
        <v>0</v>
      </c>
      <c r="AO60" s="1442">
        <f t="shared" si="29"/>
        <v>0</v>
      </c>
      <c r="AP60" s="1442">
        <v>0</v>
      </c>
      <c r="AQ60" s="1442">
        <v>0</v>
      </c>
      <c r="AR60" s="1442">
        <v>0</v>
      </c>
      <c r="AS60" s="1442">
        <f t="shared" si="30"/>
        <v>0</v>
      </c>
      <c r="AT60" s="1442">
        <f t="shared" si="16"/>
        <v>3230</v>
      </c>
      <c r="AU60" s="1479"/>
      <c r="AV60" s="1480" t="s">
        <v>72</v>
      </c>
    </row>
    <row r="61" customFormat="1" ht="50" customHeight="1" spans="1:48">
      <c r="A61" s="1393">
        <f t="shared" si="24"/>
        <v>59</v>
      </c>
      <c r="B61" s="1418" t="s">
        <v>1026</v>
      </c>
      <c r="C61" s="1399" t="s">
        <v>341</v>
      </c>
      <c r="D61" s="1399" t="s">
        <v>1027</v>
      </c>
      <c r="E61" s="1398" t="s">
        <v>53</v>
      </c>
      <c r="F61" s="1395">
        <v>31</v>
      </c>
      <c r="G61" s="1401">
        <v>0</v>
      </c>
      <c r="H61" s="1401">
        <v>0</v>
      </c>
      <c r="I61" s="1401">
        <v>0</v>
      </c>
      <c r="J61" s="1401">
        <v>0</v>
      </c>
      <c r="K61" s="1395">
        <v>30</v>
      </c>
      <c r="L61" s="1401">
        <v>0</v>
      </c>
      <c r="M61" s="1416">
        <v>0</v>
      </c>
      <c r="N61" s="1401">
        <v>0</v>
      </c>
      <c r="O61" s="1398">
        <f t="shared" si="14"/>
        <v>0</v>
      </c>
      <c r="P61" s="1401" t="s">
        <v>54</v>
      </c>
      <c r="Q61" s="1401">
        <v>10</v>
      </c>
      <c r="R61" s="1424">
        <v>1</v>
      </c>
      <c r="S61" s="1398">
        <f t="shared" si="18"/>
        <v>10</v>
      </c>
      <c r="T61" s="1398"/>
      <c r="U61" s="1053">
        <v>200</v>
      </c>
      <c r="V61" s="1439">
        <v>2800</v>
      </c>
      <c r="W61" s="1442">
        <v>1400</v>
      </c>
      <c r="X61" s="1442">
        <v>400</v>
      </c>
      <c r="Y61" s="1442">
        <v>200</v>
      </c>
      <c r="Z61" s="1442">
        <v>200</v>
      </c>
      <c r="AA61" s="1442">
        <v>200</v>
      </c>
      <c r="AB61" s="1442">
        <v>200</v>
      </c>
      <c r="AC61" s="1280">
        <v>200</v>
      </c>
      <c r="AD61" s="1464"/>
      <c r="AE61" s="1053">
        <v>200</v>
      </c>
      <c r="AF61" s="1460">
        <v>0</v>
      </c>
      <c r="AG61" s="1460">
        <f t="shared" si="26"/>
        <v>30</v>
      </c>
      <c r="AH61" s="1460">
        <v>10</v>
      </c>
      <c r="AI61" s="1460">
        <v>0</v>
      </c>
      <c r="AJ61" s="1460">
        <v>0</v>
      </c>
      <c r="AK61" s="1460">
        <v>0</v>
      </c>
      <c r="AL61" s="1442">
        <f t="shared" si="27"/>
        <v>3040</v>
      </c>
      <c r="AM61" s="1470">
        <f t="shared" si="28"/>
        <v>0</v>
      </c>
      <c r="AN61" s="1442">
        <f t="shared" si="31"/>
        <v>0</v>
      </c>
      <c r="AO61" s="1442">
        <f t="shared" si="29"/>
        <v>0</v>
      </c>
      <c r="AP61" s="1442">
        <v>0</v>
      </c>
      <c r="AQ61" s="1442">
        <v>0</v>
      </c>
      <c r="AR61" s="1442">
        <v>0</v>
      </c>
      <c r="AS61" s="1442">
        <f t="shared" si="30"/>
        <v>0</v>
      </c>
      <c r="AT61" s="1442">
        <f t="shared" si="16"/>
        <v>3040</v>
      </c>
      <c r="AU61" s="1479"/>
      <c r="AV61" s="1480" t="s">
        <v>72</v>
      </c>
    </row>
    <row r="62" customFormat="1" ht="50" customHeight="1" spans="1:48">
      <c r="A62" s="1393">
        <f t="shared" si="24"/>
        <v>60</v>
      </c>
      <c r="B62" s="1418" t="s">
        <v>1028</v>
      </c>
      <c r="C62" s="1419" t="s">
        <v>462</v>
      </c>
      <c r="D62" s="1419" t="s">
        <v>1029</v>
      </c>
      <c r="E62" s="1398" t="s">
        <v>53</v>
      </c>
      <c r="F62" s="1395">
        <v>31</v>
      </c>
      <c r="G62" s="1416">
        <v>0</v>
      </c>
      <c r="H62" s="1416">
        <v>0</v>
      </c>
      <c r="I62" s="1416">
        <v>0</v>
      </c>
      <c r="J62" s="1416">
        <v>0</v>
      </c>
      <c r="K62" s="1395">
        <v>30</v>
      </c>
      <c r="L62" s="1416">
        <v>0</v>
      </c>
      <c r="M62" s="1416">
        <v>0</v>
      </c>
      <c r="N62" s="1416">
        <v>0</v>
      </c>
      <c r="O62" s="1398">
        <f t="shared" si="14"/>
        <v>0</v>
      </c>
      <c r="P62" s="1401" t="s">
        <v>54</v>
      </c>
      <c r="Q62" s="1416">
        <v>10</v>
      </c>
      <c r="R62" s="1424">
        <v>3</v>
      </c>
      <c r="S62" s="1398">
        <f t="shared" si="18"/>
        <v>30</v>
      </c>
      <c r="T62" s="1398"/>
      <c r="U62" s="1053">
        <v>200</v>
      </c>
      <c r="V62" s="1439">
        <v>2600</v>
      </c>
      <c r="W62" s="1442">
        <v>1600</v>
      </c>
      <c r="X62" s="1442">
        <v>400</v>
      </c>
      <c r="Y62" s="1442">
        <v>200</v>
      </c>
      <c r="Z62" s="1442">
        <v>100</v>
      </c>
      <c r="AA62" s="1442">
        <v>100</v>
      </c>
      <c r="AB62" s="1442">
        <v>200</v>
      </c>
      <c r="AC62" s="1280">
        <v>0</v>
      </c>
      <c r="AD62" s="1464"/>
      <c r="AE62" s="1053">
        <v>200</v>
      </c>
      <c r="AF62" s="1460">
        <v>0</v>
      </c>
      <c r="AG62" s="1460">
        <f t="shared" si="26"/>
        <v>30</v>
      </c>
      <c r="AH62" s="1460">
        <v>30</v>
      </c>
      <c r="AI62" s="1460">
        <v>0</v>
      </c>
      <c r="AJ62" s="1460">
        <v>0</v>
      </c>
      <c r="AK62" s="1460">
        <v>0</v>
      </c>
      <c r="AL62" s="1442">
        <f t="shared" si="27"/>
        <v>2860</v>
      </c>
      <c r="AM62" s="1470">
        <f t="shared" si="28"/>
        <v>0</v>
      </c>
      <c r="AN62" s="1442">
        <f t="shared" si="31"/>
        <v>0</v>
      </c>
      <c r="AO62" s="1442">
        <f t="shared" si="29"/>
        <v>0</v>
      </c>
      <c r="AP62" s="1442">
        <v>0</v>
      </c>
      <c r="AQ62" s="1442">
        <v>0</v>
      </c>
      <c r="AR62" s="1442">
        <v>0</v>
      </c>
      <c r="AS62" s="1442">
        <f t="shared" si="30"/>
        <v>0</v>
      </c>
      <c r="AT62" s="1442">
        <f t="shared" si="16"/>
        <v>2860</v>
      </c>
      <c r="AU62" s="1479"/>
      <c r="AV62" s="1480" t="s">
        <v>72</v>
      </c>
    </row>
    <row r="63" customFormat="1" ht="50" customHeight="1" spans="1:48">
      <c r="A63" s="1393">
        <f t="shared" si="24"/>
        <v>61</v>
      </c>
      <c r="B63" s="1420" t="s">
        <v>1030</v>
      </c>
      <c r="C63" s="1421" t="s">
        <v>958</v>
      </c>
      <c r="D63" s="1422" t="s">
        <v>1031</v>
      </c>
      <c r="E63" s="1054" t="s">
        <v>53</v>
      </c>
      <c r="F63" s="1395">
        <v>31</v>
      </c>
      <c r="G63" s="1421">
        <v>0</v>
      </c>
      <c r="H63" s="1421">
        <v>0</v>
      </c>
      <c r="I63" s="1421">
        <v>0</v>
      </c>
      <c r="J63" s="1421">
        <v>0</v>
      </c>
      <c r="K63" s="1054">
        <v>0</v>
      </c>
      <c r="L63" s="1421">
        <v>0</v>
      </c>
      <c r="M63" s="1421">
        <v>0</v>
      </c>
      <c r="N63" s="1421">
        <v>0</v>
      </c>
      <c r="O63" s="1398">
        <f t="shared" si="14"/>
        <v>0</v>
      </c>
      <c r="P63" s="1401" t="s">
        <v>54</v>
      </c>
      <c r="Q63" s="1421">
        <v>10</v>
      </c>
      <c r="R63" s="1424">
        <v>0</v>
      </c>
      <c r="S63" s="1054">
        <v>0</v>
      </c>
      <c r="T63" s="1398"/>
      <c r="U63" s="1053">
        <v>200</v>
      </c>
      <c r="V63" s="1439">
        <v>2600</v>
      </c>
      <c r="W63" s="1442">
        <v>1600</v>
      </c>
      <c r="X63" s="1442">
        <v>400</v>
      </c>
      <c r="Y63" s="1442">
        <v>200</v>
      </c>
      <c r="Z63" s="1442">
        <v>100</v>
      </c>
      <c r="AA63" s="1442">
        <v>100</v>
      </c>
      <c r="AB63" s="1442">
        <v>200</v>
      </c>
      <c r="AC63" s="1280">
        <v>0</v>
      </c>
      <c r="AD63" s="1464"/>
      <c r="AE63" s="1053">
        <v>200</v>
      </c>
      <c r="AF63" s="1460">
        <v>0</v>
      </c>
      <c r="AG63" s="1460">
        <f t="shared" si="26"/>
        <v>0</v>
      </c>
      <c r="AH63" s="1460">
        <v>0</v>
      </c>
      <c r="AI63" s="1460">
        <v>0</v>
      </c>
      <c r="AJ63" s="1460">
        <v>0</v>
      </c>
      <c r="AK63" s="1460">
        <v>0</v>
      </c>
      <c r="AL63" s="1442">
        <f t="shared" si="27"/>
        <v>2800</v>
      </c>
      <c r="AM63" s="1470">
        <f t="shared" si="28"/>
        <v>0</v>
      </c>
      <c r="AN63" s="1442">
        <f t="shared" si="31"/>
        <v>0</v>
      </c>
      <c r="AO63" s="1442">
        <f t="shared" si="29"/>
        <v>0</v>
      </c>
      <c r="AP63" s="1442">
        <v>0</v>
      </c>
      <c r="AQ63" s="1442">
        <v>0</v>
      </c>
      <c r="AR63" s="1442">
        <v>0</v>
      </c>
      <c r="AS63" s="1442">
        <f t="shared" si="30"/>
        <v>0</v>
      </c>
      <c r="AT63" s="1442">
        <f t="shared" si="16"/>
        <v>2800</v>
      </c>
      <c r="AU63" s="1479"/>
      <c r="AV63" s="1480" t="s">
        <v>72</v>
      </c>
    </row>
    <row r="64" customFormat="1" ht="50" customHeight="1" spans="1:48">
      <c r="A64" s="1393">
        <f t="shared" si="24"/>
        <v>62</v>
      </c>
      <c r="B64" s="1420" t="s">
        <v>1032</v>
      </c>
      <c r="C64" s="1419" t="s">
        <v>546</v>
      </c>
      <c r="D64" s="1422" t="s">
        <v>1033</v>
      </c>
      <c r="E64" s="1054" t="s">
        <v>53</v>
      </c>
      <c r="F64" s="1395">
        <v>31</v>
      </c>
      <c r="G64" s="1421">
        <v>0</v>
      </c>
      <c r="H64" s="1421">
        <v>0</v>
      </c>
      <c r="I64" s="1421">
        <v>0</v>
      </c>
      <c r="J64" s="1421">
        <v>0</v>
      </c>
      <c r="K64" s="1054">
        <v>30</v>
      </c>
      <c r="L64" s="1421">
        <v>0</v>
      </c>
      <c r="M64" s="1421">
        <v>0</v>
      </c>
      <c r="N64" s="1421">
        <v>0</v>
      </c>
      <c r="O64" s="1398">
        <f t="shared" si="14"/>
        <v>0</v>
      </c>
      <c r="P64" s="1401" t="s">
        <v>54</v>
      </c>
      <c r="Q64" s="1421">
        <v>10</v>
      </c>
      <c r="R64" s="1424">
        <v>0</v>
      </c>
      <c r="S64" s="1054">
        <v>0</v>
      </c>
      <c r="T64" s="1398"/>
      <c r="U64" s="1053">
        <v>200</v>
      </c>
      <c r="V64" s="1439">
        <v>2600</v>
      </c>
      <c r="W64" s="1069">
        <v>1400</v>
      </c>
      <c r="X64" s="1442">
        <v>400</v>
      </c>
      <c r="Y64" s="1442">
        <v>200</v>
      </c>
      <c r="Z64" s="1442">
        <v>200</v>
      </c>
      <c r="AA64" s="1442">
        <v>200</v>
      </c>
      <c r="AB64" s="1442">
        <v>200</v>
      </c>
      <c r="AC64" s="1280">
        <v>0</v>
      </c>
      <c r="AD64" s="1464"/>
      <c r="AE64" s="1053">
        <v>200</v>
      </c>
      <c r="AF64" s="1460">
        <v>0</v>
      </c>
      <c r="AG64" s="1460">
        <f t="shared" si="26"/>
        <v>30</v>
      </c>
      <c r="AH64" s="1460">
        <v>0</v>
      </c>
      <c r="AI64" s="1460">
        <v>0</v>
      </c>
      <c r="AJ64" s="1460">
        <v>0</v>
      </c>
      <c r="AK64" s="1460">
        <v>0</v>
      </c>
      <c r="AL64" s="1442">
        <f t="shared" si="27"/>
        <v>2830</v>
      </c>
      <c r="AM64" s="1470">
        <f t="shared" si="28"/>
        <v>0</v>
      </c>
      <c r="AN64" s="1442">
        <f t="shared" si="31"/>
        <v>0</v>
      </c>
      <c r="AO64" s="1442">
        <f t="shared" si="29"/>
        <v>0</v>
      </c>
      <c r="AP64" s="1442">
        <v>0</v>
      </c>
      <c r="AQ64" s="1442">
        <v>0</v>
      </c>
      <c r="AR64" s="1442">
        <v>0</v>
      </c>
      <c r="AS64" s="1442">
        <f t="shared" si="30"/>
        <v>0</v>
      </c>
      <c r="AT64" s="1442">
        <f t="shared" si="16"/>
        <v>2830</v>
      </c>
      <c r="AU64" s="1479"/>
      <c r="AV64" s="1480" t="s">
        <v>72</v>
      </c>
    </row>
    <row r="65" customFormat="1" ht="50" customHeight="1" spans="1:48">
      <c r="A65" s="1393">
        <f t="shared" si="24"/>
        <v>63</v>
      </c>
      <c r="B65" s="1420" t="s">
        <v>1034</v>
      </c>
      <c r="C65" s="1421" t="s">
        <v>915</v>
      </c>
      <c r="D65" s="1422" t="s">
        <v>1035</v>
      </c>
      <c r="E65" s="1054" t="s">
        <v>53</v>
      </c>
      <c r="F65" s="1395">
        <v>31</v>
      </c>
      <c r="G65" s="1421">
        <v>0</v>
      </c>
      <c r="H65" s="1421">
        <v>0</v>
      </c>
      <c r="I65" s="1421">
        <v>0</v>
      </c>
      <c r="J65" s="1421">
        <v>0</v>
      </c>
      <c r="K65" s="1054">
        <v>30</v>
      </c>
      <c r="L65" s="1421">
        <v>0</v>
      </c>
      <c r="M65" s="1421">
        <v>0</v>
      </c>
      <c r="N65" s="1421">
        <v>0</v>
      </c>
      <c r="O65" s="1398">
        <f t="shared" si="14"/>
        <v>0</v>
      </c>
      <c r="P65" s="1401" t="s">
        <v>54</v>
      </c>
      <c r="Q65" s="1421">
        <v>10</v>
      </c>
      <c r="R65" s="1424">
        <v>0</v>
      </c>
      <c r="S65" s="1054">
        <f>Q65*R65</f>
        <v>0</v>
      </c>
      <c r="T65" s="1398"/>
      <c r="U65" s="1053">
        <v>200</v>
      </c>
      <c r="V65" s="1439">
        <v>2400</v>
      </c>
      <c r="W65" s="1442">
        <v>1600</v>
      </c>
      <c r="X65" s="1442">
        <v>400</v>
      </c>
      <c r="Y65" s="1442">
        <v>200</v>
      </c>
      <c r="Z65" s="1442">
        <v>0</v>
      </c>
      <c r="AA65" s="1442">
        <v>0</v>
      </c>
      <c r="AB65" s="1442">
        <v>200</v>
      </c>
      <c r="AC65" s="1280">
        <v>0</v>
      </c>
      <c r="AD65" s="1464"/>
      <c r="AE65" s="1053">
        <v>200</v>
      </c>
      <c r="AF65" s="1460">
        <v>0</v>
      </c>
      <c r="AG65" s="1460">
        <f t="shared" si="26"/>
        <v>30</v>
      </c>
      <c r="AH65" s="1460">
        <v>0</v>
      </c>
      <c r="AI65" s="1460">
        <v>0</v>
      </c>
      <c r="AJ65" s="1460">
        <v>0</v>
      </c>
      <c r="AK65" s="1460">
        <v>0</v>
      </c>
      <c r="AL65" s="1442">
        <f t="shared" si="27"/>
        <v>2630</v>
      </c>
      <c r="AM65" s="1470">
        <f t="shared" si="28"/>
        <v>0</v>
      </c>
      <c r="AN65" s="1442">
        <f t="shared" si="31"/>
        <v>0</v>
      </c>
      <c r="AO65" s="1442">
        <f t="shared" si="29"/>
        <v>0</v>
      </c>
      <c r="AP65" s="1442">
        <v>0</v>
      </c>
      <c r="AQ65" s="1442">
        <v>0</v>
      </c>
      <c r="AR65" s="1442">
        <v>0</v>
      </c>
      <c r="AS65" s="1442">
        <f t="shared" si="30"/>
        <v>0</v>
      </c>
      <c r="AT65" s="1442">
        <f t="shared" si="16"/>
        <v>2630</v>
      </c>
      <c r="AU65" s="1479"/>
      <c r="AV65" s="1480" t="s">
        <v>72</v>
      </c>
    </row>
    <row r="66" customFormat="1" ht="50" customHeight="1" spans="1:48">
      <c r="A66" s="1393">
        <f t="shared" si="24"/>
        <v>64</v>
      </c>
      <c r="B66" s="1481" t="s">
        <v>1036</v>
      </c>
      <c r="C66" s="1421" t="s">
        <v>341</v>
      </c>
      <c r="D66" s="1422" t="s">
        <v>1035</v>
      </c>
      <c r="E66" s="1482" t="s">
        <v>202</v>
      </c>
      <c r="F66" s="1054">
        <v>5</v>
      </c>
      <c r="G66" s="1421">
        <v>0</v>
      </c>
      <c r="H66" s="1421">
        <v>0</v>
      </c>
      <c r="I66" s="1421">
        <v>0</v>
      </c>
      <c r="J66" s="1421">
        <v>0</v>
      </c>
      <c r="K66" s="1054">
        <v>0</v>
      </c>
      <c r="L66" s="1421">
        <v>0</v>
      </c>
      <c r="M66" s="1421">
        <v>0</v>
      </c>
      <c r="N66" s="1421">
        <v>0</v>
      </c>
      <c r="O66" s="1398">
        <f t="shared" si="14"/>
        <v>0</v>
      </c>
      <c r="P66" s="1492" t="s">
        <v>1037</v>
      </c>
      <c r="Q66" s="1421">
        <v>10</v>
      </c>
      <c r="R66" s="1424">
        <v>0</v>
      </c>
      <c r="S66" s="1054">
        <f>Q66*R66</f>
        <v>0</v>
      </c>
      <c r="T66" s="1496"/>
      <c r="U66" s="1053">
        <v>0</v>
      </c>
      <c r="V66" s="1439">
        <v>3200</v>
      </c>
      <c r="W66" s="1442">
        <f>(V66/31*5)</f>
        <v>516.129032258065</v>
      </c>
      <c r="X66" s="1442">
        <v>0</v>
      </c>
      <c r="Y66" s="1442">
        <v>0</v>
      </c>
      <c r="Z66" s="1442">
        <v>0</v>
      </c>
      <c r="AA66" s="1442">
        <v>0</v>
      </c>
      <c r="AB66" s="1442">
        <v>0</v>
      </c>
      <c r="AC66" s="1280">
        <v>0</v>
      </c>
      <c r="AD66" s="1464">
        <v>0</v>
      </c>
      <c r="AE66" s="1053">
        <v>0</v>
      </c>
      <c r="AF66" s="1460">
        <v>0</v>
      </c>
      <c r="AG66" s="1460">
        <f t="shared" si="26"/>
        <v>0</v>
      </c>
      <c r="AH66" s="1460">
        <v>0</v>
      </c>
      <c r="AI66" s="1460">
        <v>0</v>
      </c>
      <c r="AJ66" s="1460">
        <v>0</v>
      </c>
      <c r="AK66" s="1460">
        <v>0</v>
      </c>
      <c r="AL66" s="1442">
        <f t="shared" si="27"/>
        <v>516.129032258065</v>
      </c>
      <c r="AM66" s="1470">
        <f t="shared" si="28"/>
        <v>0</v>
      </c>
      <c r="AN66" s="1442">
        <f t="shared" si="31"/>
        <v>0</v>
      </c>
      <c r="AO66" s="1442">
        <f t="shared" si="29"/>
        <v>0</v>
      </c>
      <c r="AP66" s="1442">
        <v>0</v>
      </c>
      <c r="AQ66" s="1442">
        <v>0</v>
      </c>
      <c r="AR66" s="1442">
        <v>0</v>
      </c>
      <c r="AS66" s="1442">
        <f t="shared" si="30"/>
        <v>0</v>
      </c>
      <c r="AT66" s="1442">
        <f t="shared" si="16"/>
        <v>516.129032258065</v>
      </c>
      <c r="AU66" s="1479"/>
      <c r="AV66" s="1505" t="s">
        <v>1037</v>
      </c>
    </row>
    <row r="67" customFormat="1" ht="37" customHeight="1" spans="1:49">
      <c r="A67" s="1483"/>
      <c r="B67" s="1484" t="s">
        <v>1038</v>
      </c>
      <c r="C67" s="1421" t="s">
        <v>341</v>
      </c>
      <c r="D67" s="1422" t="s">
        <v>1039</v>
      </c>
      <c r="E67" s="1485" t="s">
        <v>228</v>
      </c>
      <c r="F67" s="1054">
        <v>29</v>
      </c>
      <c r="G67" s="1421">
        <v>0</v>
      </c>
      <c r="H67" s="1421">
        <v>0</v>
      </c>
      <c r="I67" s="1421">
        <v>0</v>
      </c>
      <c r="J67" s="1421">
        <v>0</v>
      </c>
      <c r="K67" s="1054">
        <v>0</v>
      </c>
      <c r="L67" s="1421">
        <v>0</v>
      </c>
      <c r="M67" s="1421">
        <v>0</v>
      </c>
      <c r="N67" s="1421">
        <v>0</v>
      </c>
      <c r="O67" s="1398">
        <v>0</v>
      </c>
      <c r="P67" s="1493" t="s">
        <v>1040</v>
      </c>
      <c r="Q67" s="1421">
        <v>10</v>
      </c>
      <c r="R67" s="1424">
        <v>0</v>
      </c>
      <c r="S67" s="1054">
        <v>0</v>
      </c>
      <c r="T67" s="1496" t="s">
        <v>1041</v>
      </c>
      <c r="U67" s="1053">
        <v>200</v>
      </c>
      <c r="V67" s="1497">
        <v>3200</v>
      </c>
      <c r="W67" s="1498">
        <f>(V67/31*29)</f>
        <v>2993.54838709677</v>
      </c>
      <c r="X67" s="1498">
        <v>0</v>
      </c>
      <c r="Y67" s="1498">
        <v>0</v>
      </c>
      <c r="Z67" s="1498">
        <v>0</v>
      </c>
      <c r="AA67" s="1498">
        <v>0</v>
      </c>
      <c r="AB67" s="1498">
        <v>0</v>
      </c>
      <c r="AC67" s="1498">
        <v>0</v>
      </c>
      <c r="AD67" s="1498"/>
      <c r="AE67" s="120">
        <v>200</v>
      </c>
      <c r="AF67" s="1498">
        <v>0</v>
      </c>
      <c r="AG67" s="1460">
        <f t="shared" si="26"/>
        <v>0</v>
      </c>
      <c r="AH67" s="1460">
        <v>0</v>
      </c>
      <c r="AI67" s="1460">
        <v>0</v>
      </c>
      <c r="AJ67" s="1498">
        <v>0</v>
      </c>
      <c r="AK67" s="1498">
        <v>0</v>
      </c>
      <c r="AL67" s="1442">
        <f t="shared" si="27"/>
        <v>3193.54838709677</v>
      </c>
      <c r="AM67" s="1470">
        <f t="shared" si="28"/>
        <v>0</v>
      </c>
      <c r="AN67" s="1442">
        <f t="shared" si="31"/>
        <v>0</v>
      </c>
      <c r="AO67" s="1442">
        <f t="shared" si="29"/>
        <v>0</v>
      </c>
      <c r="AP67" s="1442">
        <v>0</v>
      </c>
      <c r="AQ67" s="1498">
        <v>0</v>
      </c>
      <c r="AR67" s="1498">
        <v>0</v>
      </c>
      <c r="AS67" s="1498">
        <v>0</v>
      </c>
      <c r="AT67" s="1442">
        <f t="shared" si="16"/>
        <v>3193.54838709677</v>
      </c>
      <c r="AU67" s="1506"/>
      <c r="AV67" s="1507"/>
      <c r="AW67" t="s">
        <v>1041</v>
      </c>
    </row>
    <row r="68" customFormat="1" ht="37" customHeight="1" spans="1:49">
      <c r="A68" s="1483"/>
      <c r="B68" s="1484" t="s">
        <v>1042</v>
      </c>
      <c r="C68" s="1421" t="s">
        <v>341</v>
      </c>
      <c r="D68" s="1422" t="s">
        <v>1043</v>
      </c>
      <c r="E68" s="1485" t="s">
        <v>228</v>
      </c>
      <c r="F68" s="1054">
        <v>16</v>
      </c>
      <c r="G68" s="1421">
        <v>0</v>
      </c>
      <c r="H68" s="1421">
        <v>0</v>
      </c>
      <c r="I68" s="1421">
        <v>0</v>
      </c>
      <c r="J68" s="1421">
        <v>0</v>
      </c>
      <c r="K68" s="1054">
        <v>0</v>
      </c>
      <c r="L68" s="1421">
        <v>0</v>
      </c>
      <c r="M68" s="1421">
        <v>0</v>
      </c>
      <c r="N68" s="1421">
        <v>0</v>
      </c>
      <c r="O68" s="1398">
        <v>0</v>
      </c>
      <c r="P68" s="1493" t="s">
        <v>1044</v>
      </c>
      <c r="Q68" s="1421">
        <v>10</v>
      </c>
      <c r="R68" s="1499">
        <v>0</v>
      </c>
      <c r="S68" s="1054">
        <v>0</v>
      </c>
      <c r="T68" s="1398" t="s">
        <v>1045</v>
      </c>
      <c r="U68" s="1053">
        <v>200</v>
      </c>
      <c r="V68" s="1497">
        <v>2400</v>
      </c>
      <c r="W68" s="1498">
        <f>(V68/31*16)</f>
        <v>1238.70967741935</v>
      </c>
      <c r="X68" s="1498">
        <v>0</v>
      </c>
      <c r="Y68" s="1498">
        <v>0</v>
      </c>
      <c r="Z68" s="1498">
        <v>0</v>
      </c>
      <c r="AA68" s="1498">
        <v>0</v>
      </c>
      <c r="AB68" s="1498">
        <v>0</v>
      </c>
      <c r="AC68" s="1498">
        <v>0</v>
      </c>
      <c r="AD68" s="1498"/>
      <c r="AE68" s="120">
        <v>200</v>
      </c>
      <c r="AF68" s="1498">
        <v>0</v>
      </c>
      <c r="AG68" s="1460">
        <f t="shared" si="26"/>
        <v>0</v>
      </c>
      <c r="AH68" s="1460">
        <v>0</v>
      </c>
      <c r="AI68" s="1460">
        <v>0</v>
      </c>
      <c r="AJ68" s="1498">
        <v>0</v>
      </c>
      <c r="AK68" s="1498">
        <v>0</v>
      </c>
      <c r="AL68" s="1442">
        <f t="shared" si="27"/>
        <v>1438.70967741935</v>
      </c>
      <c r="AM68" s="1470">
        <f t="shared" si="28"/>
        <v>0</v>
      </c>
      <c r="AN68" s="1442">
        <f t="shared" si="31"/>
        <v>0</v>
      </c>
      <c r="AO68" s="1442">
        <f t="shared" si="29"/>
        <v>0</v>
      </c>
      <c r="AP68" s="1442">
        <v>0</v>
      </c>
      <c r="AQ68" s="1498">
        <v>0</v>
      </c>
      <c r="AR68" s="1498">
        <v>0</v>
      </c>
      <c r="AS68" s="1498">
        <v>0</v>
      </c>
      <c r="AT68" s="1442">
        <f t="shared" si="16"/>
        <v>1438.70967741935</v>
      </c>
      <c r="AU68" s="1506"/>
      <c r="AV68" s="1507"/>
      <c r="AW68" t="s">
        <v>1045</v>
      </c>
    </row>
    <row r="69" s="1381" customFormat="1" ht="37" customHeight="1" spans="1:49">
      <c r="A69" s="1486"/>
      <c r="B69" s="1487" t="s">
        <v>1046</v>
      </c>
      <c r="C69" s="1488" t="s">
        <v>341</v>
      </c>
      <c r="D69" s="1488" t="s">
        <v>270</v>
      </c>
      <c r="E69" s="1489" t="s">
        <v>228</v>
      </c>
      <c r="F69" s="1490">
        <v>6</v>
      </c>
      <c r="G69" s="1488">
        <v>0</v>
      </c>
      <c r="H69" s="1488">
        <v>0</v>
      </c>
      <c r="I69" s="1488">
        <v>0</v>
      </c>
      <c r="J69" s="1488">
        <v>0</v>
      </c>
      <c r="K69" s="1490">
        <v>0</v>
      </c>
      <c r="L69" s="1488">
        <v>0</v>
      </c>
      <c r="M69" s="1488">
        <v>0</v>
      </c>
      <c r="N69" s="1488">
        <v>0</v>
      </c>
      <c r="O69" s="1494">
        <v>0</v>
      </c>
      <c r="P69" s="1495" t="s">
        <v>1047</v>
      </c>
      <c r="Q69" s="1488">
        <v>10</v>
      </c>
      <c r="R69" s="1490">
        <v>0</v>
      </c>
      <c r="S69" s="1490">
        <v>0</v>
      </c>
      <c r="T69" s="1494" t="s">
        <v>1048</v>
      </c>
      <c r="U69" s="1500">
        <v>200</v>
      </c>
      <c r="V69" s="1501">
        <v>3000</v>
      </c>
      <c r="W69" s="1502">
        <f>(V69/31*5)</f>
        <v>483.870967741935</v>
      </c>
      <c r="X69" s="1502">
        <v>0</v>
      </c>
      <c r="Y69" s="1502">
        <v>0</v>
      </c>
      <c r="Z69" s="1502">
        <v>0</v>
      </c>
      <c r="AA69" s="1502">
        <v>0</v>
      </c>
      <c r="AB69" s="1502">
        <v>0</v>
      </c>
      <c r="AC69" s="1502">
        <v>0</v>
      </c>
      <c r="AD69" s="1502"/>
      <c r="AE69" s="1500">
        <v>200</v>
      </c>
      <c r="AF69" s="1502">
        <v>0</v>
      </c>
      <c r="AG69" s="1486">
        <f t="shared" si="26"/>
        <v>0</v>
      </c>
      <c r="AH69" s="1486">
        <v>0</v>
      </c>
      <c r="AI69" s="1486">
        <v>0</v>
      </c>
      <c r="AJ69" s="1502">
        <v>0</v>
      </c>
      <c r="AK69" s="1502">
        <v>0</v>
      </c>
      <c r="AL69" s="1504">
        <f t="shared" si="27"/>
        <v>683.870967741935</v>
      </c>
      <c r="AM69" s="1486">
        <f t="shared" si="28"/>
        <v>0</v>
      </c>
      <c r="AN69" s="1504">
        <f t="shared" si="31"/>
        <v>0</v>
      </c>
      <c r="AO69" s="1504">
        <f t="shared" si="29"/>
        <v>0</v>
      </c>
      <c r="AP69" s="1504">
        <v>0</v>
      </c>
      <c r="AQ69" s="1502">
        <v>0</v>
      </c>
      <c r="AR69" s="1502">
        <v>0</v>
      </c>
      <c r="AS69" s="1502">
        <v>0</v>
      </c>
      <c r="AT69" s="1504">
        <f t="shared" si="16"/>
        <v>683.870967741935</v>
      </c>
      <c r="AU69" s="1508"/>
      <c r="AV69" s="1509" t="s">
        <v>1049</v>
      </c>
      <c r="AW69" s="1381" t="s">
        <v>1048</v>
      </c>
    </row>
    <row r="70" ht="37" customHeight="1" spans="1:48">
      <c r="A70" s="1483"/>
      <c r="B70" s="1491"/>
      <c r="C70" s="1054"/>
      <c r="D70" s="1414"/>
      <c r="E70" s="1054"/>
      <c r="F70" s="1054"/>
      <c r="G70" s="1054"/>
      <c r="H70" s="1054" t="s">
        <v>382</v>
      </c>
      <c r="I70" s="1054"/>
      <c r="J70" s="1054"/>
      <c r="K70" s="1054"/>
      <c r="L70" s="1054"/>
      <c r="M70" s="1054"/>
      <c r="N70" s="1054"/>
      <c r="O70" s="1398">
        <f>L70+M70-N70</f>
        <v>0</v>
      </c>
      <c r="P70" s="1054" t="s">
        <v>871</v>
      </c>
      <c r="Q70" s="1054"/>
      <c r="R70" s="1499"/>
      <c r="S70" s="1054"/>
      <c r="T70" s="1398"/>
      <c r="U70" s="1053"/>
      <c r="V70" s="1503">
        <f t="shared" ref="V70:AL70" si="32">SUM(V3:V69)</f>
        <v>192400</v>
      </c>
      <c r="W70" s="1503">
        <f t="shared" si="32"/>
        <v>111693.548387097</v>
      </c>
      <c r="X70" s="1503">
        <f t="shared" si="32"/>
        <v>26100</v>
      </c>
      <c r="Y70" s="1503">
        <f t="shared" si="32"/>
        <v>13500</v>
      </c>
      <c r="Z70" s="1503">
        <f t="shared" si="32"/>
        <v>6000</v>
      </c>
      <c r="AA70" s="1503">
        <f t="shared" si="32"/>
        <v>4700</v>
      </c>
      <c r="AB70" s="1503">
        <f t="shared" si="32"/>
        <v>12500</v>
      </c>
      <c r="AC70" s="1503">
        <f t="shared" si="32"/>
        <v>10100</v>
      </c>
      <c r="AD70" s="1503">
        <f t="shared" si="32"/>
        <v>2940</v>
      </c>
      <c r="AE70" s="1503">
        <f t="shared" si="32"/>
        <v>12800</v>
      </c>
      <c r="AF70" s="1503">
        <f t="shared" si="32"/>
        <v>11</v>
      </c>
      <c r="AG70" s="1503">
        <f t="shared" si="32"/>
        <v>1500</v>
      </c>
      <c r="AH70" s="1503">
        <f t="shared" si="32"/>
        <v>2778</v>
      </c>
      <c r="AI70" s="1503">
        <f t="shared" si="32"/>
        <v>300</v>
      </c>
      <c r="AJ70" s="1503">
        <f t="shared" si="32"/>
        <v>300</v>
      </c>
      <c r="AK70" s="1503">
        <f t="shared" si="32"/>
        <v>1500</v>
      </c>
      <c r="AL70" s="1503">
        <f t="shared" si="32"/>
        <v>206722.548387097</v>
      </c>
      <c r="AM70" s="1503">
        <f>SUM(AM4:AM69)</f>
        <v>6</v>
      </c>
      <c r="AN70" s="1503">
        <f>SUM(AN3:AN69)</f>
        <v>464.516129032258</v>
      </c>
      <c r="AO70" s="1503">
        <f>SUM(AO3:AO66)</f>
        <v>0</v>
      </c>
      <c r="AP70" s="1503">
        <f>SUM(AP3:AP69)</f>
        <v>0</v>
      </c>
      <c r="AQ70" s="1503">
        <f>SUM(AQ3:AQ69)</f>
        <v>500</v>
      </c>
      <c r="AR70" s="1503">
        <f>SUM(AR3:AR69)</f>
        <v>1878.56</v>
      </c>
      <c r="AS70" s="1503">
        <f>SUM(AS3:AS69)</f>
        <v>2843.07612903226</v>
      </c>
      <c r="AT70" s="1503">
        <f>SUM(AT3:AT69)</f>
        <v>203879.472258064</v>
      </c>
      <c r="AU70" s="1503"/>
      <c r="AV70" s="1510"/>
    </row>
  </sheetData>
  <mergeCells count="20">
    <mergeCell ref="H1:I1"/>
    <mergeCell ref="W1:AV1"/>
    <mergeCell ref="A1:A2"/>
    <mergeCell ref="B1:B2"/>
    <mergeCell ref="C1:C2"/>
    <mergeCell ref="D1:D2"/>
    <mergeCell ref="E1:E2"/>
    <mergeCell ref="F1:F2"/>
    <mergeCell ref="G1:G2"/>
    <mergeCell ref="J1:J2"/>
    <mergeCell ref="K1:K2"/>
    <mergeCell ref="L1:L2"/>
    <mergeCell ref="M1:M2"/>
    <mergeCell ref="N1:N2"/>
    <mergeCell ref="O1:O2"/>
    <mergeCell ref="P1:P2"/>
    <mergeCell ref="Q1:Q2"/>
    <mergeCell ref="R1:R2"/>
    <mergeCell ref="S1:S2"/>
    <mergeCell ref="T1:T2"/>
  </mergeCells>
  <pageMargins left="0.251388888888889" right="0.251388888888889" top="0.156944444444444" bottom="0.432638888888889" header="0.118055555555556" footer="0.298611111111111"/>
  <pageSetup paperSize="9" scale="44" fitToHeight="0" orientation="landscape" horizontalDpi="600"/>
  <headerFooter>
    <oddFooter>&amp;L审批：&amp;C审核：&amp;R制表：陶刘燕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AX31"/>
  <sheetViews>
    <sheetView zoomScale="72" zoomScaleNormal="72" workbookViewId="0">
      <pane xSplit="2" ySplit="2" topLeftCell="R3" activePane="bottomRight" state="frozen"/>
      <selection/>
      <selection pane="topRight"/>
      <selection pane="bottomLeft"/>
      <selection pane="bottomRight" activeCell="AK4" sqref="AK4:AM4"/>
    </sheetView>
  </sheetViews>
  <sheetFormatPr defaultColWidth="9" defaultRowHeight="20" customHeight="1"/>
  <cols>
    <col min="1" max="1" width="5.63333333333333" style="1324" customWidth="1"/>
    <col min="2" max="2" width="10.2666666666667" style="606" customWidth="1"/>
    <col min="3" max="4" width="9.63333333333333" style="1324" customWidth="1"/>
    <col min="5" max="5" width="9.38333333333333" style="1324" customWidth="1"/>
    <col min="6" max="6" width="6.75" style="1324" customWidth="1"/>
    <col min="7" max="16" width="5.88333333333333" style="1324" customWidth="1"/>
    <col min="17" max="17" width="21.25" style="1324" customWidth="1"/>
    <col min="18" max="18" width="5.5" style="1324" customWidth="1"/>
    <col min="19" max="19" width="9.25" style="1324" customWidth="1"/>
    <col min="20" max="20" width="8.01666666666667" style="1324" customWidth="1"/>
    <col min="21" max="21" width="7.35" style="1324" customWidth="1"/>
    <col min="22" max="22" width="12.3583333333333" style="1324" customWidth="1"/>
    <col min="23" max="24" width="13.75" style="1324" customWidth="1"/>
    <col min="25" max="25" width="9.13333333333333" style="1325" customWidth="1"/>
    <col min="26" max="26" width="7.775" style="1324" customWidth="1"/>
    <col min="27" max="31" width="6.75" style="1324" customWidth="1"/>
    <col min="32" max="32" width="6.75" style="1325" customWidth="1"/>
    <col min="33" max="34" width="6.75" style="1324" customWidth="1"/>
    <col min="35" max="39" width="6.38333333333333" style="1324" customWidth="1"/>
    <col min="40" max="40" width="8.46666666666667" style="1324" customWidth="1"/>
    <col min="41" max="41" width="6.88333333333333" style="1326" customWidth="1"/>
    <col min="42" max="44" width="6.88333333333333" style="1324" customWidth="1"/>
    <col min="45" max="45" width="8.05" style="382" customWidth="1"/>
    <col min="46" max="46" width="8.05" style="1324" customWidth="1"/>
    <col min="47" max="47" width="9" style="1324" customWidth="1"/>
    <col min="48" max="48" width="9.86666666666667" style="1324" customWidth="1"/>
    <col min="49" max="49" width="35.1416666666667" style="711" customWidth="1"/>
    <col min="50" max="16384" width="9" style="1324"/>
  </cols>
  <sheetData>
    <row r="1" ht="40" customHeight="1" spans="1:49">
      <c r="A1" s="1327" t="s">
        <v>0</v>
      </c>
      <c r="B1" s="1328" t="s">
        <v>1</v>
      </c>
      <c r="C1" s="1327"/>
      <c r="D1" s="1327" t="s">
        <v>1050</v>
      </c>
      <c r="E1" s="1327" t="s">
        <v>3</v>
      </c>
      <c r="F1" s="1327" t="s">
        <v>273</v>
      </c>
      <c r="G1" s="1327" t="s">
        <v>385</v>
      </c>
      <c r="H1" s="1327" t="s">
        <v>6</v>
      </c>
      <c r="I1" s="1327" t="s">
        <v>7</v>
      </c>
      <c r="J1" s="1327"/>
      <c r="K1" s="1327" t="s">
        <v>9</v>
      </c>
      <c r="L1" s="1327" t="s">
        <v>278</v>
      </c>
      <c r="M1" s="1327" t="s">
        <v>10</v>
      </c>
      <c r="N1" s="1327" t="s">
        <v>11</v>
      </c>
      <c r="O1" s="1327" t="s">
        <v>12</v>
      </c>
      <c r="P1" s="1327" t="s">
        <v>13</v>
      </c>
      <c r="Q1" s="1327" t="s">
        <v>387</v>
      </c>
      <c r="R1" s="1327" t="s">
        <v>15</v>
      </c>
      <c r="S1" s="1327" t="s">
        <v>16</v>
      </c>
      <c r="T1" s="1327" t="s">
        <v>17</v>
      </c>
      <c r="U1" s="1347" t="s">
        <v>1051</v>
      </c>
      <c r="V1" s="1348"/>
      <c r="W1" s="365"/>
      <c r="X1" s="365" t="s">
        <v>1052</v>
      </c>
      <c r="Y1" s="366"/>
      <c r="Z1" s="365"/>
      <c r="AA1" s="365"/>
      <c r="AB1" s="365"/>
      <c r="AC1" s="365"/>
      <c r="AD1" s="365"/>
      <c r="AE1" s="365"/>
      <c r="AF1" s="366"/>
      <c r="AG1" s="365"/>
      <c r="AH1" s="365"/>
      <c r="AI1" s="365"/>
      <c r="AJ1" s="365"/>
      <c r="AK1" s="365"/>
      <c r="AL1" s="365"/>
      <c r="AM1" s="365"/>
      <c r="AN1" s="365"/>
      <c r="AO1" s="1371"/>
      <c r="AP1" s="365"/>
      <c r="AQ1" s="365"/>
      <c r="AR1" s="365"/>
      <c r="AS1" s="1372"/>
      <c r="AT1" s="365"/>
      <c r="AU1" s="365"/>
      <c r="AV1" s="365"/>
      <c r="AW1" s="365"/>
    </row>
    <row r="2" ht="40" customHeight="1" spans="1:49">
      <c r="A2" s="1329"/>
      <c r="B2" s="1330"/>
      <c r="C2" s="1329"/>
      <c r="D2" s="1329"/>
      <c r="E2" s="1329"/>
      <c r="F2" s="1329"/>
      <c r="G2" s="1329"/>
      <c r="H2" s="1329"/>
      <c r="I2" s="1329" t="s">
        <v>327</v>
      </c>
      <c r="J2" s="1329" t="s">
        <v>8</v>
      </c>
      <c r="K2" s="1329"/>
      <c r="L2" s="1329"/>
      <c r="M2" s="1329"/>
      <c r="N2" s="1329"/>
      <c r="O2" s="1329"/>
      <c r="P2" s="1329"/>
      <c r="Q2" s="1329"/>
      <c r="R2" s="1329"/>
      <c r="S2" s="1329"/>
      <c r="T2" s="1329"/>
      <c r="U2" s="1327"/>
      <c r="V2" s="1329" t="s">
        <v>49</v>
      </c>
      <c r="W2" s="115" t="s">
        <v>21</v>
      </c>
      <c r="X2" s="115" t="s">
        <v>22</v>
      </c>
      <c r="Y2" s="368" t="s">
        <v>23</v>
      </c>
      <c r="Z2" s="378" t="s">
        <v>24</v>
      </c>
      <c r="AA2" s="378" t="s">
        <v>25</v>
      </c>
      <c r="AB2" s="378" t="s">
        <v>26</v>
      </c>
      <c r="AC2" s="378" t="s">
        <v>27</v>
      </c>
      <c r="AD2" s="378" t="s">
        <v>28</v>
      </c>
      <c r="AE2" s="378" t="s">
        <v>29</v>
      </c>
      <c r="AF2" s="368" t="s">
        <v>30</v>
      </c>
      <c r="AG2" s="378" t="s">
        <v>21</v>
      </c>
      <c r="AH2" s="378" t="s">
        <v>32</v>
      </c>
      <c r="AI2" s="378" t="s">
        <v>278</v>
      </c>
      <c r="AJ2" s="378" t="s">
        <v>33</v>
      </c>
      <c r="AK2" s="378" t="s">
        <v>34</v>
      </c>
      <c r="AL2" s="378" t="s">
        <v>35</v>
      </c>
      <c r="AM2" s="378" t="s">
        <v>36</v>
      </c>
      <c r="AN2" s="378" t="s">
        <v>37</v>
      </c>
      <c r="AO2" s="1373" t="s">
        <v>38</v>
      </c>
      <c r="AP2" s="378" t="s">
        <v>40</v>
      </c>
      <c r="AQ2" s="378" t="s">
        <v>39</v>
      </c>
      <c r="AR2" s="378" t="s">
        <v>1053</v>
      </c>
      <c r="AS2" s="1374" t="s">
        <v>331</v>
      </c>
      <c r="AT2" s="378" t="s">
        <v>46</v>
      </c>
      <c r="AU2" s="378" t="s">
        <v>47</v>
      </c>
      <c r="AV2" s="378" t="s">
        <v>48</v>
      </c>
      <c r="AW2" s="378" t="s">
        <v>49</v>
      </c>
    </row>
    <row r="3" ht="37" customHeight="1" spans="1:50">
      <c r="A3" s="1234">
        <f>ROW()-2</f>
        <v>1</v>
      </c>
      <c r="B3" s="1331" t="s">
        <v>1054</v>
      </c>
      <c r="C3" s="726" t="s">
        <v>1054</v>
      </c>
      <c r="D3" s="726" t="s">
        <v>253</v>
      </c>
      <c r="E3" s="1332">
        <v>43978</v>
      </c>
      <c r="F3" s="726" t="s">
        <v>53</v>
      </c>
      <c r="G3" s="726">
        <v>31</v>
      </c>
      <c r="H3" s="726">
        <v>0</v>
      </c>
      <c r="I3" s="726">
        <v>0</v>
      </c>
      <c r="J3" s="726">
        <v>0</v>
      </c>
      <c r="K3" s="726">
        <v>0</v>
      </c>
      <c r="L3" s="726">
        <v>0</v>
      </c>
      <c r="M3" s="726">
        <v>7.5</v>
      </c>
      <c r="N3" s="726">
        <v>0</v>
      </c>
      <c r="O3" s="726">
        <v>1</v>
      </c>
      <c r="P3" s="726">
        <f t="shared" ref="P3:P19" si="0">SUM(M3+N3-O3)</f>
        <v>6.5</v>
      </c>
      <c r="Q3" s="1349" t="s">
        <v>1055</v>
      </c>
      <c r="R3" s="726">
        <v>0</v>
      </c>
      <c r="S3" s="726">
        <v>0</v>
      </c>
      <c r="T3" s="1350">
        <v>0</v>
      </c>
      <c r="U3" s="1350">
        <v>0</v>
      </c>
      <c r="V3" s="1351"/>
      <c r="W3" s="324">
        <v>200</v>
      </c>
      <c r="X3" s="557">
        <v>4400</v>
      </c>
      <c r="Y3" s="377">
        <v>2000</v>
      </c>
      <c r="Z3" s="199">
        <v>900</v>
      </c>
      <c r="AA3" s="199">
        <v>600</v>
      </c>
      <c r="AB3" s="199">
        <v>300</v>
      </c>
      <c r="AC3" s="199">
        <v>100</v>
      </c>
      <c r="AD3" s="199">
        <v>100</v>
      </c>
      <c r="AE3" s="199">
        <v>400</v>
      </c>
      <c r="AF3" s="562"/>
      <c r="AG3" s="199">
        <v>200</v>
      </c>
      <c r="AH3" s="199">
        <v>20</v>
      </c>
      <c r="AI3" s="199">
        <f>L3</f>
        <v>0</v>
      </c>
      <c r="AJ3" s="199">
        <f>-70+770</f>
        <v>700</v>
      </c>
      <c r="AK3" s="199">
        <v>400</v>
      </c>
      <c r="AL3" s="199">
        <v>0</v>
      </c>
      <c r="AM3" s="199">
        <v>0</v>
      </c>
      <c r="AN3" s="377">
        <f>SUM(Y3:AM3)</f>
        <v>5720</v>
      </c>
      <c r="AO3" s="1375">
        <f>I3</f>
        <v>0</v>
      </c>
      <c r="AP3" s="377">
        <f>H3*2</f>
        <v>0</v>
      </c>
      <c r="AQ3" s="377">
        <v>0</v>
      </c>
      <c r="AR3" s="377">
        <v>0</v>
      </c>
      <c r="AS3" s="1376">
        <v>108.09</v>
      </c>
      <c r="AT3" s="377">
        <f>SUM(AP3:AS3)</f>
        <v>108.09</v>
      </c>
      <c r="AU3" s="377">
        <f>AN3-AT3</f>
        <v>5611.91</v>
      </c>
      <c r="AV3" s="1377"/>
      <c r="AW3" s="1234" t="s">
        <v>1056</v>
      </c>
      <c r="AX3" s="1324" t="s">
        <v>1055</v>
      </c>
    </row>
    <row r="4" ht="37" customHeight="1" spans="1:50">
      <c r="A4" s="1234">
        <f>ROW()-2</f>
        <v>2</v>
      </c>
      <c r="B4" s="1331" t="s">
        <v>1057</v>
      </c>
      <c r="C4" s="756" t="s">
        <v>1057</v>
      </c>
      <c r="D4" s="756" t="s">
        <v>1058</v>
      </c>
      <c r="E4" s="1332">
        <v>45377</v>
      </c>
      <c r="F4" s="1333" t="s">
        <v>53</v>
      </c>
      <c r="G4" s="726">
        <v>31</v>
      </c>
      <c r="H4" s="756">
        <v>0</v>
      </c>
      <c r="I4" s="756">
        <v>0</v>
      </c>
      <c r="J4" s="756">
        <v>0</v>
      </c>
      <c r="K4" s="756">
        <v>0</v>
      </c>
      <c r="L4" s="756">
        <v>0</v>
      </c>
      <c r="M4" s="726">
        <v>2</v>
      </c>
      <c r="N4" s="726">
        <v>0</v>
      </c>
      <c r="O4" s="726">
        <v>0</v>
      </c>
      <c r="P4" s="726">
        <f t="shared" si="0"/>
        <v>2</v>
      </c>
      <c r="Q4" s="1352" t="s">
        <v>54</v>
      </c>
      <c r="R4" s="756">
        <v>0</v>
      </c>
      <c r="S4" s="309" t="s">
        <v>1059</v>
      </c>
      <c r="T4" s="1350">
        <v>0</v>
      </c>
      <c r="U4" s="1350">
        <v>0</v>
      </c>
      <c r="V4" s="1353"/>
      <c r="W4" s="324">
        <v>200</v>
      </c>
      <c r="X4" s="557">
        <v>3600</v>
      </c>
      <c r="Y4" s="1368">
        <v>2000</v>
      </c>
      <c r="Z4" s="1369">
        <v>700</v>
      </c>
      <c r="AA4" s="199">
        <v>300</v>
      </c>
      <c r="AB4" s="199">
        <v>200</v>
      </c>
      <c r="AC4" s="199">
        <v>200</v>
      </c>
      <c r="AD4" s="1369">
        <v>100</v>
      </c>
      <c r="AE4" s="1368">
        <v>100</v>
      </c>
      <c r="AF4" s="263"/>
      <c r="AG4" s="199">
        <v>200</v>
      </c>
      <c r="AH4" s="199">
        <v>0</v>
      </c>
      <c r="AI4" s="199">
        <v>0</v>
      </c>
      <c r="AJ4" s="199">
        <v>440</v>
      </c>
      <c r="AK4" s="199">
        <v>0</v>
      </c>
      <c r="AL4" s="199">
        <v>0</v>
      </c>
      <c r="AM4" s="199">
        <v>0</v>
      </c>
      <c r="AN4" s="377">
        <f t="shared" ref="AN4:AN23" si="1">SUM(Y4:AM4)</f>
        <v>4240</v>
      </c>
      <c r="AO4" s="1375">
        <f t="shared" ref="AO4:AO11" si="2">I4</f>
        <v>0</v>
      </c>
      <c r="AP4" s="377">
        <f t="shared" ref="AP4:AP11" si="3">H4*2</f>
        <v>0</v>
      </c>
      <c r="AQ4" s="377">
        <f t="shared" ref="AQ4:AQ9" si="4">X4/G4*AO4</f>
        <v>0</v>
      </c>
      <c r="AR4" s="377">
        <v>0</v>
      </c>
      <c r="AS4" s="396">
        <v>0</v>
      </c>
      <c r="AT4" s="377">
        <f t="shared" ref="AT4:AT11" si="5">SUM(AP4:AS4)</f>
        <v>0</v>
      </c>
      <c r="AU4" s="377">
        <f t="shared" ref="AU4:AU23" si="6">AN4-AT4</f>
        <v>4240</v>
      </c>
      <c r="AV4" s="1377"/>
      <c r="AW4" s="1234" t="s">
        <v>72</v>
      </c>
      <c r="AX4" s="1324" t="s">
        <v>54</v>
      </c>
    </row>
    <row r="5" ht="31" customHeight="1" spans="1:50">
      <c r="A5" s="1234">
        <f>ROW()-2</f>
        <v>3</v>
      </c>
      <c r="B5" s="1334" t="s">
        <v>1060</v>
      </c>
      <c r="C5" s="726" t="s">
        <v>1060</v>
      </c>
      <c r="D5" s="511" t="s">
        <v>1061</v>
      </c>
      <c r="E5" s="1335">
        <v>43952</v>
      </c>
      <c r="F5" s="726" t="s">
        <v>53</v>
      </c>
      <c r="G5" s="726">
        <v>31</v>
      </c>
      <c r="H5" s="726">
        <v>0</v>
      </c>
      <c r="I5" s="726">
        <v>0</v>
      </c>
      <c r="J5" s="726">
        <v>0</v>
      </c>
      <c r="K5" s="726">
        <v>0</v>
      </c>
      <c r="L5" s="726">
        <v>0</v>
      </c>
      <c r="M5" s="726">
        <v>2.5</v>
      </c>
      <c r="N5" s="726">
        <v>0</v>
      </c>
      <c r="O5" s="726">
        <v>0</v>
      </c>
      <c r="P5" s="726">
        <f t="shared" si="0"/>
        <v>2.5</v>
      </c>
      <c r="Q5" s="1352" t="s">
        <v>54</v>
      </c>
      <c r="R5" s="726">
        <v>0</v>
      </c>
      <c r="S5" s="726" t="s">
        <v>1059</v>
      </c>
      <c r="T5" s="726">
        <v>0</v>
      </c>
      <c r="U5" s="726">
        <v>0</v>
      </c>
      <c r="V5" s="1004"/>
      <c r="W5" s="324">
        <v>200</v>
      </c>
      <c r="X5" s="115">
        <v>3900</v>
      </c>
      <c r="Y5" s="377">
        <v>1500</v>
      </c>
      <c r="Z5" s="199">
        <v>500</v>
      </c>
      <c r="AA5" s="199">
        <v>400</v>
      </c>
      <c r="AB5" s="199">
        <v>700</v>
      </c>
      <c r="AC5" s="199">
        <v>400</v>
      </c>
      <c r="AD5" s="199">
        <v>200</v>
      </c>
      <c r="AE5" s="199">
        <v>200</v>
      </c>
      <c r="AF5" s="562"/>
      <c r="AG5" s="199">
        <v>200</v>
      </c>
      <c r="AH5" s="199">
        <v>0</v>
      </c>
      <c r="AI5" s="199">
        <f t="shared" ref="AI5:AI11" si="7">L5</f>
        <v>0</v>
      </c>
      <c r="AJ5" s="199">
        <f t="shared" ref="AJ5:AJ11" si="8">U5</f>
        <v>0</v>
      </c>
      <c r="AK5" s="199">
        <f t="shared" ref="AK5:AK11" si="9">U5</f>
        <v>0</v>
      </c>
      <c r="AL5" s="199">
        <v>0</v>
      </c>
      <c r="AM5" s="199">
        <v>0</v>
      </c>
      <c r="AN5" s="377">
        <f t="shared" si="1"/>
        <v>4100</v>
      </c>
      <c r="AO5" s="1375">
        <f t="shared" si="2"/>
        <v>0</v>
      </c>
      <c r="AP5" s="377">
        <f t="shared" si="3"/>
        <v>0</v>
      </c>
      <c r="AQ5" s="377">
        <f t="shared" si="4"/>
        <v>0</v>
      </c>
      <c r="AR5" s="377">
        <v>0</v>
      </c>
      <c r="AS5" s="396">
        <v>444.52</v>
      </c>
      <c r="AT5" s="377">
        <f t="shared" si="5"/>
        <v>444.52</v>
      </c>
      <c r="AU5" s="377">
        <f t="shared" si="6"/>
        <v>3655.48</v>
      </c>
      <c r="AV5" s="1377"/>
      <c r="AW5" s="1378" t="s">
        <v>1062</v>
      </c>
      <c r="AX5" s="1324" t="s">
        <v>54</v>
      </c>
    </row>
    <row r="6" ht="31" customHeight="1" spans="1:50">
      <c r="A6" s="1234">
        <f t="shared" ref="A6:A12" si="10">ROW()-2</f>
        <v>4</v>
      </c>
      <c r="B6" s="1334" t="s">
        <v>1063</v>
      </c>
      <c r="C6" s="726" t="s">
        <v>1063</v>
      </c>
      <c r="D6" s="511" t="s">
        <v>474</v>
      </c>
      <c r="E6" s="1335">
        <v>44440</v>
      </c>
      <c r="F6" s="726" t="s">
        <v>53</v>
      </c>
      <c r="G6" s="726">
        <v>31</v>
      </c>
      <c r="H6" s="726">
        <v>0</v>
      </c>
      <c r="I6" s="726">
        <v>0</v>
      </c>
      <c r="J6" s="726">
        <v>0</v>
      </c>
      <c r="K6" s="726">
        <v>0</v>
      </c>
      <c r="L6" s="726">
        <v>0</v>
      </c>
      <c r="M6" s="726">
        <v>1</v>
      </c>
      <c r="N6" s="726">
        <v>0</v>
      </c>
      <c r="O6" s="726">
        <v>0</v>
      </c>
      <c r="P6" s="726">
        <f t="shared" si="0"/>
        <v>1</v>
      </c>
      <c r="Q6" s="726" t="s">
        <v>54</v>
      </c>
      <c r="R6" s="726">
        <v>0</v>
      </c>
      <c r="S6" s="726" t="s">
        <v>1059</v>
      </c>
      <c r="T6" s="1350">
        <v>0</v>
      </c>
      <c r="U6" s="1350">
        <v>0</v>
      </c>
      <c r="V6" s="1004"/>
      <c r="W6" s="324">
        <v>200</v>
      </c>
      <c r="X6" s="557">
        <v>4000</v>
      </c>
      <c r="Y6" s="377">
        <v>2300</v>
      </c>
      <c r="Z6" s="199">
        <v>500</v>
      </c>
      <c r="AA6" s="199">
        <v>300</v>
      </c>
      <c r="AB6" s="199">
        <v>200</v>
      </c>
      <c r="AC6" s="199">
        <v>200</v>
      </c>
      <c r="AD6" s="199">
        <v>200</v>
      </c>
      <c r="AE6" s="199">
        <v>300</v>
      </c>
      <c r="AF6" s="562"/>
      <c r="AG6" s="199">
        <v>200</v>
      </c>
      <c r="AH6" s="199">
        <v>0</v>
      </c>
      <c r="AI6" s="199">
        <f t="shared" si="7"/>
        <v>0</v>
      </c>
      <c r="AJ6" s="199">
        <f t="shared" si="8"/>
        <v>0</v>
      </c>
      <c r="AK6" s="199">
        <f t="shared" si="9"/>
        <v>0</v>
      </c>
      <c r="AL6" s="199">
        <v>0</v>
      </c>
      <c r="AM6" s="199">
        <v>0</v>
      </c>
      <c r="AN6" s="377">
        <f t="shared" si="1"/>
        <v>4200</v>
      </c>
      <c r="AO6" s="1375">
        <f t="shared" si="2"/>
        <v>0</v>
      </c>
      <c r="AP6" s="377">
        <f t="shared" si="3"/>
        <v>0</v>
      </c>
      <c r="AQ6" s="377">
        <f t="shared" si="4"/>
        <v>0</v>
      </c>
      <c r="AR6" s="377">
        <v>0</v>
      </c>
      <c r="AS6" s="396">
        <v>444.52</v>
      </c>
      <c r="AT6" s="377">
        <f t="shared" si="5"/>
        <v>444.52</v>
      </c>
      <c r="AU6" s="377">
        <f t="shared" si="6"/>
        <v>3755.48</v>
      </c>
      <c r="AV6" s="671"/>
      <c r="AW6" s="1378" t="s">
        <v>1064</v>
      </c>
      <c r="AX6" s="1324" t="s">
        <v>54</v>
      </c>
    </row>
    <row r="7" ht="31" customHeight="1" spans="1:50">
      <c r="A7" s="1234">
        <f t="shared" si="10"/>
        <v>5</v>
      </c>
      <c r="B7" s="426" t="s">
        <v>1065</v>
      </c>
      <c r="C7" s="726" t="s">
        <v>1065</v>
      </c>
      <c r="D7" s="511" t="s">
        <v>363</v>
      </c>
      <c r="E7" s="1335">
        <v>43952</v>
      </c>
      <c r="F7" s="726" t="s">
        <v>53</v>
      </c>
      <c r="G7" s="726">
        <v>31</v>
      </c>
      <c r="H7" s="726">
        <v>0</v>
      </c>
      <c r="I7" s="726">
        <v>0</v>
      </c>
      <c r="J7" s="726">
        <v>0</v>
      </c>
      <c r="K7" s="726">
        <v>0</v>
      </c>
      <c r="L7" s="726">
        <v>30</v>
      </c>
      <c r="M7" s="726">
        <v>0.5</v>
      </c>
      <c r="N7" s="726">
        <v>0</v>
      </c>
      <c r="O7" s="726">
        <v>0</v>
      </c>
      <c r="P7" s="726">
        <f t="shared" si="0"/>
        <v>0.5</v>
      </c>
      <c r="Q7" s="1352" t="s">
        <v>54</v>
      </c>
      <c r="R7" s="726">
        <v>0</v>
      </c>
      <c r="S7" s="726" t="s">
        <v>1059</v>
      </c>
      <c r="T7" s="1350">
        <v>0</v>
      </c>
      <c r="U7" s="1350">
        <v>0</v>
      </c>
      <c r="V7" s="1004"/>
      <c r="W7" s="324">
        <v>200</v>
      </c>
      <c r="X7" s="115">
        <v>3000</v>
      </c>
      <c r="Y7" s="377">
        <v>1500</v>
      </c>
      <c r="Z7" s="199">
        <v>400</v>
      </c>
      <c r="AA7" s="199">
        <v>200</v>
      </c>
      <c r="AB7" s="199">
        <v>100</v>
      </c>
      <c r="AC7" s="199">
        <v>200</v>
      </c>
      <c r="AD7" s="199">
        <v>200</v>
      </c>
      <c r="AE7" s="199">
        <v>400</v>
      </c>
      <c r="AF7" s="562"/>
      <c r="AG7" s="199">
        <v>200</v>
      </c>
      <c r="AH7" s="199">
        <v>0</v>
      </c>
      <c r="AI7" s="199">
        <f t="shared" si="7"/>
        <v>30</v>
      </c>
      <c r="AJ7" s="199">
        <f t="shared" si="8"/>
        <v>0</v>
      </c>
      <c r="AK7" s="199">
        <f t="shared" si="9"/>
        <v>0</v>
      </c>
      <c r="AL7" s="199">
        <v>0</v>
      </c>
      <c r="AM7" s="199">
        <v>0</v>
      </c>
      <c r="AN7" s="377">
        <f t="shared" si="1"/>
        <v>3230</v>
      </c>
      <c r="AO7" s="1375">
        <f t="shared" si="2"/>
        <v>0</v>
      </c>
      <c r="AP7" s="377">
        <f t="shared" si="3"/>
        <v>0</v>
      </c>
      <c r="AQ7" s="377">
        <f t="shared" si="4"/>
        <v>0</v>
      </c>
      <c r="AR7" s="377">
        <v>0</v>
      </c>
      <c r="AS7" s="1376">
        <v>0</v>
      </c>
      <c r="AT7" s="377">
        <f t="shared" si="5"/>
        <v>0</v>
      </c>
      <c r="AU7" s="377">
        <f t="shared" si="6"/>
        <v>3230</v>
      </c>
      <c r="AV7" s="1377"/>
      <c r="AW7" s="273" t="s">
        <v>72</v>
      </c>
      <c r="AX7" s="1324" t="s">
        <v>54</v>
      </c>
    </row>
    <row r="8" ht="31" customHeight="1" spans="1:50">
      <c r="A8" s="1234">
        <f t="shared" si="10"/>
        <v>6</v>
      </c>
      <c r="B8" s="582" t="s">
        <v>1066</v>
      </c>
      <c r="C8" s="726" t="s">
        <v>1066</v>
      </c>
      <c r="D8" s="511" t="s">
        <v>1067</v>
      </c>
      <c r="E8" s="1332">
        <v>44189</v>
      </c>
      <c r="F8" s="726" t="s">
        <v>53</v>
      </c>
      <c r="G8" s="726">
        <v>31</v>
      </c>
      <c r="H8" s="726">
        <v>0</v>
      </c>
      <c r="I8" s="726">
        <v>1</v>
      </c>
      <c r="J8" s="726">
        <v>0</v>
      </c>
      <c r="K8" s="726">
        <v>0</v>
      </c>
      <c r="L8" s="726">
        <v>0</v>
      </c>
      <c r="M8" s="726">
        <v>0</v>
      </c>
      <c r="N8" s="726">
        <v>0</v>
      </c>
      <c r="O8" s="726">
        <v>0</v>
      </c>
      <c r="P8" s="726">
        <f t="shared" si="0"/>
        <v>0</v>
      </c>
      <c r="Q8" s="782" t="s">
        <v>465</v>
      </c>
      <c r="R8" s="726">
        <v>0</v>
      </c>
      <c r="S8" s="726" t="s">
        <v>1059</v>
      </c>
      <c r="T8" s="1350">
        <v>0</v>
      </c>
      <c r="U8" s="1350">
        <v>0</v>
      </c>
      <c r="V8" s="1004"/>
      <c r="W8" s="324">
        <v>200</v>
      </c>
      <c r="X8" s="115">
        <v>2500</v>
      </c>
      <c r="Y8" s="377">
        <v>1500</v>
      </c>
      <c r="Z8" s="199">
        <v>300</v>
      </c>
      <c r="AA8" s="199">
        <v>300</v>
      </c>
      <c r="AB8" s="199">
        <v>100</v>
      </c>
      <c r="AC8" s="199">
        <v>0</v>
      </c>
      <c r="AD8" s="199">
        <v>0</v>
      </c>
      <c r="AE8" s="199">
        <v>300</v>
      </c>
      <c r="AF8" s="562"/>
      <c r="AG8" s="199">
        <v>200</v>
      </c>
      <c r="AH8" s="199">
        <v>0</v>
      </c>
      <c r="AI8" s="199">
        <f t="shared" si="7"/>
        <v>0</v>
      </c>
      <c r="AJ8" s="199">
        <f t="shared" si="8"/>
        <v>0</v>
      </c>
      <c r="AK8" s="199">
        <f t="shared" si="9"/>
        <v>0</v>
      </c>
      <c r="AL8" s="199">
        <v>0</v>
      </c>
      <c r="AM8" s="199">
        <v>0</v>
      </c>
      <c r="AN8" s="377">
        <f t="shared" si="1"/>
        <v>2700</v>
      </c>
      <c r="AO8" s="1375">
        <f t="shared" si="2"/>
        <v>1</v>
      </c>
      <c r="AP8" s="377">
        <f t="shared" si="3"/>
        <v>0</v>
      </c>
      <c r="AQ8" s="377">
        <f t="shared" si="4"/>
        <v>80.6451612903226</v>
      </c>
      <c r="AR8" s="377">
        <v>0</v>
      </c>
      <c r="AS8" s="1376">
        <v>0</v>
      </c>
      <c r="AT8" s="377">
        <f t="shared" si="5"/>
        <v>80.6451612903226</v>
      </c>
      <c r="AU8" s="377">
        <f t="shared" si="6"/>
        <v>2619.35483870968</v>
      </c>
      <c r="AV8" s="1377"/>
      <c r="AW8" s="726" t="s">
        <v>466</v>
      </c>
      <c r="AX8" s="1324" t="s">
        <v>465</v>
      </c>
    </row>
    <row r="9" ht="31" customHeight="1" spans="1:50">
      <c r="A9" s="1234">
        <f t="shared" si="10"/>
        <v>7</v>
      </c>
      <c r="B9" s="582" t="s">
        <v>1068</v>
      </c>
      <c r="C9" s="726" t="s">
        <v>1068</v>
      </c>
      <c r="D9" s="511" t="s">
        <v>1067</v>
      </c>
      <c r="E9" s="1332">
        <v>43952</v>
      </c>
      <c r="F9" s="726" t="s">
        <v>53</v>
      </c>
      <c r="G9" s="726">
        <v>31</v>
      </c>
      <c r="H9" s="726">
        <v>0</v>
      </c>
      <c r="I9" s="726">
        <v>2</v>
      </c>
      <c r="J9" s="726">
        <v>0</v>
      </c>
      <c r="K9" s="726">
        <v>0</v>
      </c>
      <c r="L9" s="726">
        <v>0</v>
      </c>
      <c r="M9" s="726">
        <v>0</v>
      </c>
      <c r="N9" s="726">
        <v>0</v>
      </c>
      <c r="O9" s="726">
        <v>0</v>
      </c>
      <c r="P9" s="726">
        <f t="shared" si="0"/>
        <v>0</v>
      </c>
      <c r="Q9" s="726" t="s">
        <v>1069</v>
      </c>
      <c r="R9" s="726">
        <v>0</v>
      </c>
      <c r="S9" s="726" t="s">
        <v>1059</v>
      </c>
      <c r="T9" s="1350">
        <v>0</v>
      </c>
      <c r="U9" s="1350">
        <v>0</v>
      </c>
      <c r="V9" s="1004"/>
      <c r="W9" s="324">
        <v>200</v>
      </c>
      <c r="X9" s="115">
        <v>2500</v>
      </c>
      <c r="Y9" s="377">
        <v>1500</v>
      </c>
      <c r="Z9" s="199">
        <v>300</v>
      </c>
      <c r="AA9" s="199">
        <v>300</v>
      </c>
      <c r="AB9" s="199">
        <v>100</v>
      </c>
      <c r="AC9" s="199">
        <v>0</v>
      </c>
      <c r="AD9" s="199">
        <v>0</v>
      </c>
      <c r="AE9" s="199">
        <v>300</v>
      </c>
      <c r="AF9" s="562"/>
      <c r="AG9" s="199">
        <v>200</v>
      </c>
      <c r="AH9" s="199">
        <v>0</v>
      </c>
      <c r="AI9" s="199">
        <f t="shared" si="7"/>
        <v>0</v>
      </c>
      <c r="AJ9" s="199">
        <f t="shared" si="8"/>
        <v>0</v>
      </c>
      <c r="AK9" s="199">
        <f t="shared" si="9"/>
        <v>0</v>
      </c>
      <c r="AL9" s="199">
        <v>0</v>
      </c>
      <c r="AM9" s="199">
        <v>0</v>
      </c>
      <c r="AN9" s="377">
        <f t="shared" si="1"/>
        <v>2700</v>
      </c>
      <c r="AO9" s="1375">
        <f t="shared" si="2"/>
        <v>2</v>
      </c>
      <c r="AP9" s="377">
        <f t="shared" si="3"/>
        <v>0</v>
      </c>
      <c r="AQ9" s="377">
        <f t="shared" ref="AQ9:AQ17" si="11">X9/G9*AO9</f>
        <v>161.290322580645</v>
      </c>
      <c r="AR9" s="377">
        <v>0</v>
      </c>
      <c r="AS9" s="1376">
        <v>0</v>
      </c>
      <c r="AT9" s="377">
        <f t="shared" si="5"/>
        <v>161.290322580645</v>
      </c>
      <c r="AU9" s="377">
        <f t="shared" si="6"/>
        <v>2538.70967741936</v>
      </c>
      <c r="AV9" s="1377"/>
      <c r="AW9" s="726" t="s">
        <v>1070</v>
      </c>
      <c r="AX9" s="1324" t="s">
        <v>1069</v>
      </c>
    </row>
    <row r="10" ht="31" customHeight="1" spans="1:50">
      <c r="A10" s="1234">
        <f t="shared" si="10"/>
        <v>8</v>
      </c>
      <c r="B10" s="582" t="s">
        <v>1071</v>
      </c>
      <c r="C10" s="726" t="s">
        <v>1071</v>
      </c>
      <c r="D10" s="726" t="s">
        <v>1067</v>
      </c>
      <c r="E10" s="1332">
        <v>43980</v>
      </c>
      <c r="F10" s="726" t="s">
        <v>53</v>
      </c>
      <c r="G10" s="726">
        <v>31</v>
      </c>
      <c r="H10" s="726">
        <v>0</v>
      </c>
      <c r="I10" s="726">
        <v>0</v>
      </c>
      <c r="J10" s="726">
        <v>0</v>
      </c>
      <c r="K10" s="726">
        <v>0</v>
      </c>
      <c r="L10" s="726">
        <v>30</v>
      </c>
      <c r="M10" s="726">
        <v>0</v>
      </c>
      <c r="N10" s="726">
        <v>0</v>
      </c>
      <c r="O10" s="726">
        <v>0</v>
      </c>
      <c r="P10" s="726">
        <f t="shared" si="0"/>
        <v>0</v>
      </c>
      <c r="Q10" s="1352" t="s">
        <v>54</v>
      </c>
      <c r="R10" s="726">
        <v>0</v>
      </c>
      <c r="S10" s="726" t="s">
        <v>1059</v>
      </c>
      <c r="T10" s="1350">
        <v>0</v>
      </c>
      <c r="U10" s="1350">
        <v>0</v>
      </c>
      <c r="V10" s="1004"/>
      <c r="W10" s="324">
        <v>200</v>
      </c>
      <c r="X10" s="115">
        <v>2500</v>
      </c>
      <c r="Y10" s="377">
        <v>1500</v>
      </c>
      <c r="Z10" s="199">
        <v>300</v>
      </c>
      <c r="AA10" s="199">
        <v>300</v>
      </c>
      <c r="AB10" s="199">
        <v>100</v>
      </c>
      <c r="AC10" s="199">
        <v>0</v>
      </c>
      <c r="AD10" s="199">
        <v>0</v>
      </c>
      <c r="AE10" s="199">
        <v>300</v>
      </c>
      <c r="AF10" s="562"/>
      <c r="AG10" s="199">
        <v>200</v>
      </c>
      <c r="AH10" s="199">
        <v>0</v>
      </c>
      <c r="AI10" s="199">
        <f t="shared" si="7"/>
        <v>30</v>
      </c>
      <c r="AJ10" s="199">
        <f t="shared" si="8"/>
        <v>0</v>
      </c>
      <c r="AK10" s="199">
        <f t="shared" si="9"/>
        <v>0</v>
      </c>
      <c r="AL10" s="199">
        <v>0</v>
      </c>
      <c r="AM10" s="199">
        <v>0</v>
      </c>
      <c r="AN10" s="377">
        <f t="shared" si="1"/>
        <v>2730</v>
      </c>
      <c r="AO10" s="1375">
        <f t="shared" si="2"/>
        <v>0</v>
      </c>
      <c r="AP10" s="377">
        <f t="shared" si="3"/>
        <v>0</v>
      </c>
      <c r="AQ10" s="377">
        <f t="shared" si="11"/>
        <v>0</v>
      </c>
      <c r="AR10" s="377">
        <v>0</v>
      </c>
      <c r="AS10" s="1376">
        <v>0</v>
      </c>
      <c r="AT10" s="377">
        <f t="shared" si="5"/>
        <v>0</v>
      </c>
      <c r="AU10" s="377">
        <f t="shared" si="6"/>
        <v>2730</v>
      </c>
      <c r="AV10" s="1377"/>
      <c r="AW10" s="273" t="s">
        <v>72</v>
      </c>
      <c r="AX10" s="1324" t="s">
        <v>54</v>
      </c>
    </row>
    <row r="11" ht="31" customHeight="1" spans="1:50">
      <c r="A11" s="1234">
        <f t="shared" si="10"/>
        <v>9</v>
      </c>
      <c r="B11" s="582" t="s">
        <v>1072</v>
      </c>
      <c r="C11" s="726" t="s">
        <v>1072</v>
      </c>
      <c r="D11" s="726" t="s">
        <v>1067</v>
      </c>
      <c r="E11" s="1335">
        <v>43952</v>
      </c>
      <c r="F11" s="726" t="s">
        <v>53</v>
      </c>
      <c r="G11" s="726">
        <v>31</v>
      </c>
      <c r="H11" s="726">
        <v>0</v>
      </c>
      <c r="I11" s="726">
        <v>2</v>
      </c>
      <c r="J11" s="726">
        <v>0</v>
      </c>
      <c r="K11" s="726">
        <v>0</v>
      </c>
      <c r="L11" s="726">
        <v>0</v>
      </c>
      <c r="M11" s="726">
        <v>0</v>
      </c>
      <c r="N11" s="726">
        <v>0</v>
      </c>
      <c r="O11" s="726">
        <v>0</v>
      </c>
      <c r="P11" s="726">
        <f t="shared" si="0"/>
        <v>0</v>
      </c>
      <c r="Q11" s="726" t="s">
        <v>1073</v>
      </c>
      <c r="R11" s="726">
        <v>0</v>
      </c>
      <c r="S11" s="726" t="s">
        <v>1059</v>
      </c>
      <c r="T11" s="1350">
        <v>0</v>
      </c>
      <c r="U11" s="1350">
        <v>0</v>
      </c>
      <c r="V11" s="1004"/>
      <c r="W11" s="324">
        <v>200</v>
      </c>
      <c r="X11" s="115">
        <v>2500</v>
      </c>
      <c r="Y11" s="377">
        <v>1500</v>
      </c>
      <c r="Z11" s="199">
        <v>300</v>
      </c>
      <c r="AA11" s="199">
        <v>300</v>
      </c>
      <c r="AB11" s="199">
        <v>100</v>
      </c>
      <c r="AC11" s="199">
        <v>0</v>
      </c>
      <c r="AD11" s="199">
        <v>0</v>
      </c>
      <c r="AE11" s="199">
        <v>300</v>
      </c>
      <c r="AF11" s="562"/>
      <c r="AG11" s="199">
        <v>200</v>
      </c>
      <c r="AH11" s="199">
        <v>0</v>
      </c>
      <c r="AI11" s="199">
        <f t="shared" si="7"/>
        <v>0</v>
      </c>
      <c r="AJ11" s="199">
        <f t="shared" si="8"/>
        <v>0</v>
      </c>
      <c r="AK11" s="199">
        <f t="shared" si="9"/>
        <v>0</v>
      </c>
      <c r="AL11" s="199">
        <v>0</v>
      </c>
      <c r="AM11" s="199">
        <v>0</v>
      </c>
      <c r="AN11" s="377">
        <f t="shared" si="1"/>
        <v>2700</v>
      </c>
      <c r="AO11" s="1375">
        <f t="shared" si="2"/>
        <v>2</v>
      </c>
      <c r="AP11" s="377">
        <f t="shared" si="3"/>
        <v>0</v>
      </c>
      <c r="AQ11" s="377">
        <f t="shared" si="11"/>
        <v>161.290322580645</v>
      </c>
      <c r="AR11" s="377">
        <v>0</v>
      </c>
      <c r="AS11" s="1376">
        <v>0</v>
      </c>
      <c r="AT11" s="377">
        <f t="shared" si="5"/>
        <v>161.290322580645</v>
      </c>
      <c r="AU11" s="377">
        <f t="shared" si="6"/>
        <v>2538.70967741936</v>
      </c>
      <c r="AV11" s="1377"/>
      <c r="AW11" s="726" t="s">
        <v>1074</v>
      </c>
      <c r="AX11" s="1324" t="s">
        <v>1073</v>
      </c>
    </row>
    <row r="12" ht="31" customHeight="1" spans="1:50">
      <c r="A12" s="1234">
        <f t="shared" ref="A12:A24" si="12">ROW()-2</f>
        <v>10</v>
      </c>
      <c r="B12" s="426" t="s">
        <v>1075</v>
      </c>
      <c r="C12" s="511" t="s">
        <v>1075</v>
      </c>
      <c r="D12" s="511" t="s">
        <v>1076</v>
      </c>
      <c r="E12" s="1335">
        <v>44075</v>
      </c>
      <c r="F12" s="726" t="s">
        <v>53</v>
      </c>
      <c r="G12" s="726">
        <v>31</v>
      </c>
      <c r="H12" s="726">
        <v>0</v>
      </c>
      <c r="I12" s="726">
        <v>0</v>
      </c>
      <c r="J12" s="726">
        <v>0</v>
      </c>
      <c r="K12" s="726">
        <v>0</v>
      </c>
      <c r="L12" s="726">
        <v>0</v>
      </c>
      <c r="M12" s="726">
        <v>0</v>
      </c>
      <c r="N12" s="726">
        <v>0</v>
      </c>
      <c r="O12" s="726">
        <v>0</v>
      </c>
      <c r="P12" s="726">
        <f t="shared" si="0"/>
        <v>0</v>
      </c>
      <c r="Q12" s="726" t="s">
        <v>54</v>
      </c>
      <c r="R12" s="726">
        <v>0</v>
      </c>
      <c r="S12" s="726" t="s">
        <v>1059</v>
      </c>
      <c r="T12" s="1350">
        <v>0</v>
      </c>
      <c r="U12" s="1350">
        <v>0</v>
      </c>
      <c r="V12" s="1004"/>
      <c r="W12" s="324">
        <v>0</v>
      </c>
      <c r="X12" s="557">
        <v>6000</v>
      </c>
      <c r="Y12" s="377">
        <v>2500</v>
      </c>
      <c r="Z12" s="199">
        <v>1500</v>
      </c>
      <c r="AA12" s="199">
        <v>700</v>
      </c>
      <c r="AB12" s="199">
        <v>500</v>
      </c>
      <c r="AC12" s="199">
        <v>300</v>
      </c>
      <c r="AD12" s="199">
        <v>100</v>
      </c>
      <c r="AE12" s="199">
        <v>400</v>
      </c>
      <c r="AF12" s="562"/>
      <c r="AG12" s="199">
        <v>0</v>
      </c>
      <c r="AH12" s="199">
        <v>0</v>
      </c>
      <c r="AI12" s="199">
        <v>0</v>
      </c>
      <c r="AJ12" s="199">
        <f t="shared" ref="AJ12:AJ24" si="13">U12</f>
        <v>0</v>
      </c>
      <c r="AK12" s="199">
        <f t="shared" ref="AK12:AK24" si="14">U12</f>
        <v>0</v>
      </c>
      <c r="AL12" s="199">
        <v>0</v>
      </c>
      <c r="AM12" s="199">
        <v>0</v>
      </c>
      <c r="AN12" s="377">
        <f t="shared" si="1"/>
        <v>6000</v>
      </c>
      <c r="AO12" s="1375">
        <f t="shared" ref="AO12:AO24" si="15">I12</f>
        <v>0</v>
      </c>
      <c r="AP12" s="377">
        <f t="shared" ref="AP12:AP24" si="16">H12*2</f>
        <v>0</v>
      </c>
      <c r="AQ12" s="377">
        <f t="shared" si="11"/>
        <v>0</v>
      </c>
      <c r="AR12" s="377">
        <v>0</v>
      </c>
      <c r="AS12" s="1376">
        <v>0</v>
      </c>
      <c r="AT12" s="377">
        <f t="shared" ref="AT12:AT24" si="17">SUM(AP12:AS12)</f>
        <v>0</v>
      </c>
      <c r="AU12" s="377">
        <f t="shared" si="6"/>
        <v>6000</v>
      </c>
      <c r="AV12" s="671"/>
      <c r="AW12" s="273"/>
      <c r="AX12" s="1324" t="s">
        <v>54</v>
      </c>
    </row>
    <row r="13" ht="24" customHeight="1" spans="1:50">
      <c r="A13" s="1234">
        <f t="shared" si="12"/>
        <v>11</v>
      </c>
      <c r="B13" s="582" t="s">
        <v>1077</v>
      </c>
      <c r="C13" s="309" t="s">
        <v>1077</v>
      </c>
      <c r="D13" s="309" t="s">
        <v>425</v>
      </c>
      <c r="E13" s="1336">
        <v>44643</v>
      </c>
      <c r="F13" s="726" t="s">
        <v>53</v>
      </c>
      <c r="G13" s="726">
        <v>31</v>
      </c>
      <c r="H13" s="309">
        <v>0</v>
      </c>
      <c r="I13" s="309">
        <v>0</v>
      </c>
      <c r="J13" s="309">
        <v>0</v>
      </c>
      <c r="K13" s="309">
        <v>0</v>
      </c>
      <c r="L13" s="726">
        <v>30</v>
      </c>
      <c r="M13" s="726">
        <v>0</v>
      </c>
      <c r="N13" s="726">
        <v>0</v>
      </c>
      <c r="O13" s="726">
        <v>0</v>
      </c>
      <c r="P13" s="726">
        <f t="shared" si="0"/>
        <v>0</v>
      </c>
      <c r="Q13" s="726" t="s">
        <v>54</v>
      </c>
      <c r="R13" s="726">
        <v>0</v>
      </c>
      <c r="S13" s="726" t="s">
        <v>1059</v>
      </c>
      <c r="T13" s="726">
        <v>0</v>
      </c>
      <c r="U13" s="726">
        <v>0</v>
      </c>
      <c r="V13" s="1354"/>
      <c r="W13" s="324">
        <v>200</v>
      </c>
      <c r="X13" s="557">
        <v>2200</v>
      </c>
      <c r="Y13" s="377">
        <v>1400</v>
      </c>
      <c r="Z13" s="199">
        <v>300</v>
      </c>
      <c r="AA13" s="199">
        <v>300</v>
      </c>
      <c r="AB13" s="199">
        <v>0</v>
      </c>
      <c r="AC13" s="199">
        <v>0</v>
      </c>
      <c r="AD13" s="199">
        <v>0</v>
      </c>
      <c r="AE13" s="199">
        <v>200</v>
      </c>
      <c r="AF13" s="562"/>
      <c r="AG13" s="199">
        <v>200</v>
      </c>
      <c r="AH13" s="199">
        <v>0</v>
      </c>
      <c r="AI13" s="199">
        <f t="shared" ref="AI13:AI23" si="18">L13</f>
        <v>30</v>
      </c>
      <c r="AJ13" s="199">
        <f t="shared" si="13"/>
        <v>0</v>
      </c>
      <c r="AK13" s="199">
        <f t="shared" si="14"/>
        <v>0</v>
      </c>
      <c r="AL13" s="199">
        <v>0</v>
      </c>
      <c r="AM13" s="199">
        <v>0</v>
      </c>
      <c r="AN13" s="377">
        <f t="shared" si="1"/>
        <v>2430</v>
      </c>
      <c r="AO13" s="1375">
        <f t="shared" si="15"/>
        <v>0</v>
      </c>
      <c r="AP13" s="377">
        <f t="shared" si="16"/>
        <v>0</v>
      </c>
      <c r="AQ13" s="377">
        <f t="shared" si="11"/>
        <v>0</v>
      </c>
      <c r="AR13" s="377">
        <v>0</v>
      </c>
      <c r="AS13" s="1376">
        <v>0</v>
      </c>
      <c r="AT13" s="377">
        <f t="shared" si="17"/>
        <v>0</v>
      </c>
      <c r="AU13" s="377">
        <f t="shared" si="6"/>
        <v>2430</v>
      </c>
      <c r="AV13" s="671"/>
      <c r="AW13" s="273" t="s">
        <v>72</v>
      </c>
      <c r="AX13" s="1324" t="s">
        <v>54</v>
      </c>
    </row>
    <row r="14" ht="31" customHeight="1" spans="1:50">
      <c r="A14" s="1234">
        <f t="shared" si="12"/>
        <v>12</v>
      </c>
      <c r="B14" s="428" t="s">
        <v>1078</v>
      </c>
      <c r="C14" s="309" t="s">
        <v>1078</v>
      </c>
      <c r="D14" s="511" t="s">
        <v>363</v>
      </c>
      <c r="E14" s="1336">
        <v>44850</v>
      </c>
      <c r="F14" s="726" t="s">
        <v>53</v>
      </c>
      <c r="G14" s="726">
        <v>31</v>
      </c>
      <c r="H14" s="351">
        <v>0</v>
      </c>
      <c r="I14" s="309">
        <v>0</v>
      </c>
      <c r="J14" s="351">
        <v>0</v>
      </c>
      <c r="K14" s="351">
        <v>0</v>
      </c>
      <c r="L14" s="726">
        <v>30</v>
      </c>
      <c r="M14" s="726">
        <v>0</v>
      </c>
      <c r="N14" s="726">
        <v>0</v>
      </c>
      <c r="O14" s="726">
        <v>0</v>
      </c>
      <c r="P14" s="726">
        <f t="shared" si="0"/>
        <v>0</v>
      </c>
      <c r="Q14" s="726" t="s">
        <v>54</v>
      </c>
      <c r="R14" s="351">
        <v>0</v>
      </c>
      <c r="S14" s="309" t="s">
        <v>1059</v>
      </c>
      <c r="T14" s="351">
        <v>0</v>
      </c>
      <c r="U14" s="351">
        <v>0</v>
      </c>
      <c r="V14" s="1355"/>
      <c r="W14" s="324">
        <v>200</v>
      </c>
      <c r="X14" s="557">
        <v>3000</v>
      </c>
      <c r="Y14" s="377">
        <v>1500</v>
      </c>
      <c r="Z14" s="199">
        <v>700</v>
      </c>
      <c r="AA14" s="199">
        <v>200</v>
      </c>
      <c r="AB14" s="199">
        <v>100</v>
      </c>
      <c r="AC14" s="199">
        <v>100</v>
      </c>
      <c r="AD14" s="199">
        <v>100</v>
      </c>
      <c r="AE14" s="199">
        <v>300</v>
      </c>
      <c r="AF14" s="263"/>
      <c r="AG14" s="199">
        <v>200</v>
      </c>
      <c r="AH14" s="199">
        <v>0</v>
      </c>
      <c r="AI14" s="199">
        <f t="shared" si="18"/>
        <v>30</v>
      </c>
      <c r="AJ14" s="199">
        <f t="shared" si="13"/>
        <v>0</v>
      </c>
      <c r="AK14" s="199">
        <f t="shared" si="14"/>
        <v>0</v>
      </c>
      <c r="AL14" s="199">
        <v>0</v>
      </c>
      <c r="AM14" s="199">
        <v>0</v>
      </c>
      <c r="AN14" s="377">
        <f t="shared" si="1"/>
        <v>3230</v>
      </c>
      <c r="AO14" s="1375">
        <f t="shared" si="15"/>
        <v>0</v>
      </c>
      <c r="AP14" s="377">
        <f t="shared" si="16"/>
        <v>0</v>
      </c>
      <c r="AQ14" s="377">
        <f t="shared" si="11"/>
        <v>0</v>
      </c>
      <c r="AR14" s="377">
        <v>0</v>
      </c>
      <c r="AS14" s="1376">
        <v>0</v>
      </c>
      <c r="AT14" s="377">
        <f t="shared" si="17"/>
        <v>0</v>
      </c>
      <c r="AU14" s="377">
        <f t="shared" si="6"/>
        <v>3230</v>
      </c>
      <c r="AV14" s="1377"/>
      <c r="AW14" s="273" t="s">
        <v>72</v>
      </c>
      <c r="AX14" s="1324" t="s">
        <v>54</v>
      </c>
    </row>
    <row r="15" ht="31" customHeight="1" spans="1:50">
      <c r="A15" s="1234">
        <f t="shared" si="12"/>
        <v>13</v>
      </c>
      <c r="B15" s="1337" t="s">
        <v>1079</v>
      </c>
      <c r="C15" s="309" t="s">
        <v>1079</v>
      </c>
      <c r="D15" s="309" t="s">
        <v>1067</v>
      </c>
      <c r="E15" s="1336">
        <v>44868</v>
      </c>
      <c r="F15" s="1338" t="s">
        <v>202</v>
      </c>
      <c r="G15" s="726">
        <v>5</v>
      </c>
      <c r="H15" s="351">
        <v>0</v>
      </c>
      <c r="I15" s="989">
        <v>5</v>
      </c>
      <c r="J15" s="309">
        <v>0</v>
      </c>
      <c r="K15" s="351">
        <v>0</v>
      </c>
      <c r="L15" s="726">
        <v>0</v>
      </c>
      <c r="M15" s="726">
        <v>0</v>
      </c>
      <c r="N15" s="726">
        <v>0</v>
      </c>
      <c r="O15" s="726">
        <v>0</v>
      </c>
      <c r="P15" s="726">
        <f t="shared" si="0"/>
        <v>0</v>
      </c>
      <c r="Q15" s="1356" t="s">
        <v>1080</v>
      </c>
      <c r="R15" s="351">
        <v>0</v>
      </c>
      <c r="S15" s="309" t="s">
        <v>1059</v>
      </c>
      <c r="T15" s="351">
        <v>0</v>
      </c>
      <c r="U15" s="351">
        <v>0</v>
      </c>
      <c r="V15" s="1357"/>
      <c r="W15" s="324">
        <v>0</v>
      </c>
      <c r="X15" s="557">
        <v>1990</v>
      </c>
      <c r="Y15" s="377">
        <v>1300</v>
      </c>
      <c r="Z15" s="199">
        <v>200</v>
      </c>
      <c r="AA15" s="199">
        <v>200</v>
      </c>
      <c r="AB15" s="199">
        <v>90</v>
      </c>
      <c r="AC15" s="199">
        <v>0</v>
      </c>
      <c r="AD15" s="199">
        <v>0</v>
      </c>
      <c r="AE15" s="199">
        <v>200</v>
      </c>
      <c r="AF15" s="263"/>
      <c r="AG15" s="199">
        <v>0</v>
      </c>
      <c r="AH15" s="199">
        <v>0</v>
      </c>
      <c r="AI15" s="199">
        <f t="shared" si="18"/>
        <v>0</v>
      </c>
      <c r="AJ15" s="199">
        <f t="shared" si="13"/>
        <v>0</v>
      </c>
      <c r="AK15" s="199">
        <f t="shared" si="14"/>
        <v>0</v>
      </c>
      <c r="AL15" s="199">
        <v>0</v>
      </c>
      <c r="AM15" s="199">
        <v>0</v>
      </c>
      <c r="AN15" s="377">
        <f t="shared" si="1"/>
        <v>1990</v>
      </c>
      <c r="AO15" s="1375">
        <f t="shared" si="15"/>
        <v>5</v>
      </c>
      <c r="AP15" s="377">
        <f t="shared" si="16"/>
        <v>0</v>
      </c>
      <c r="AQ15" s="377">
        <f t="shared" si="11"/>
        <v>1990</v>
      </c>
      <c r="AR15" s="377">
        <v>0</v>
      </c>
      <c r="AS15" s="1376">
        <v>0</v>
      </c>
      <c r="AT15" s="377">
        <f t="shared" si="17"/>
        <v>1990</v>
      </c>
      <c r="AU15" s="377">
        <f t="shared" si="6"/>
        <v>0</v>
      </c>
      <c r="AV15" s="398"/>
      <c r="AW15" s="1356" t="s">
        <v>1080</v>
      </c>
      <c r="AX15" s="1324" t="s">
        <v>1080</v>
      </c>
    </row>
    <row r="16" ht="31" customHeight="1" spans="1:50">
      <c r="A16" s="1234">
        <f t="shared" si="12"/>
        <v>14</v>
      </c>
      <c r="B16" s="428" t="s">
        <v>1081</v>
      </c>
      <c r="C16" s="309" t="s">
        <v>1081</v>
      </c>
      <c r="D16" s="309" t="s">
        <v>425</v>
      </c>
      <c r="E16" s="1336">
        <v>44923</v>
      </c>
      <c r="F16" s="726" t="s">
        <v>53</v>
      </c>
      <c r="G16" s="726">
        <v>31</v>
      </c>
      <c r="H16" s="351">
        <v>0</v>
      </c>
      <c r="I16" s="351">
        <v>0</v>
      </c>
      <c r="J16" s="351">
        <v>0</v>
      </c>
      <c r="K16" s="351">
        <v>0</v>
      </c>
      <c r="L16" s="726">
        <v>30</v>
      </c>
      <c r="M16" s="726">
        <v>0</v>
      </c>
      <c r="N16" s="726">
        <v>0</v>
      </c>
      <c r="O16" s="726">
        <v>0</v>
      </c>
      <c r="P16" s="726">
        <f t="shared" si="0"/>
        <v>0</v>
      </c>
      <c r="Q16" s="726" t="s">
        <v>54</v>
      </c>
      <c r="R16" s="351">
        <v>0</v>
      </c>
      <c r="S16" s="309" t="s">
        <v>1059</v>
      </c>
      <c r="T16" s="351">
        <v>0</v>
      </c>
      <c r="U16" s="351">
        <v>0</v>
      </c>
      <c r="V16" s="1351"/>
      <c r="W16" s="324">
        <v>200</v>
      </c>
      <c r="X16" s="557">
        <v>2200</v>
      </c>
      <c r="Y16" s="377">
        <v>1400</v>
      </c>
      <c r="Z16" s="199">
        <v>300</v>
      </c>
      <c r="AA16" s="199">
        <v>300</v>
      </c>
      <c r="AB16" s="199">
        <v>0</v>
      </c>
      <c r="AC16" s="199">
        <v>0</v>
      </c>
      <c r="AD16" s="199">
        <v>0</v>
      </c>
      <c r="AE16" s="199">
        <v>200</v>
      </c>
      <c r="AF16" s="263"/>
      <c r="AG16" s="199">
        <v>200</v>
      </c>
      <c r="AH16" s="199">
        <v>0</v>
      </c>
      <c r="AI16" s="199">
        <f t="shared" si="18"/>
        <v>30</v>
      </c>
      <c r="AJ16" s="199">
        <f t="shared" si="13"/>
        <v>0</v>
      </c>
      <c r="AK16" s="199">
        <f t="shared" si="14"/>
        <v>0</v>
      </c>
      <c r="AL16" s="199">
        <v>0</v>
      </c>
      <c r="AM16" s="199">
        <v>0</v>
      </c>
      <c r="AN16" s="377">
        <f t="shared" si="1"/>
        <v>2430</v>
      </c>
      <c r="AO16" s="1375">
        <f t="shared" si="15"/>
        <v>0</v>
      </c>
      <c r="AP16" s="377">
        <f t="shared" si="16"/>
        <v>0</v>
      </c>
      <c r="AQ16" s="377">
        <f t="shared" si="11"/>
        <v>0</v>
      </c>
      <c r="AR16" s="377">
        <v>0</v>
      </c>
      <c r="AS16" s="1376">
        <v>0</v>
      </c>
      <c r="AT16" s="377">
        <f t="shared" si="17"/>
        <v>0</v>
      </c>
      <c r="AU16" s="377">
        <f t="shared" si="6"/>
        <v>2430</v>
      </c>
      <c r="AV16" s="1377"/>
      <c r="AW16" s="273" t="s">
        <v>72</v>
      </c>
      <c r="AX16" s="1324" t="s">
        <v>54</v>
      </c>
    </row>
    <row r="17" ht="31" customHeight="1" spans="1:50">
      <c r="A17" s="1234">
        <f t="shared" si="12"/>
        <v>15</v>
      </c>
      <c r="B17" s="428" t="s">
        <v>1082</v>
      </c>
      <c r="C17" s="309" t="s">
        <v>1082</v>
      </c>
      <c r="D17" s="309" t="s">
        <v>425</v>
      </c>
      <c r="E17" s="1336">
        <v>45144</v>
      </c>
      <c r="F17" s="726" t="s">
        <v>53</v>
      </c>
      <c r="G17" s="726">
        <v>31</v>
      </c>
      <c r="H17" s="351">
        <v>0</v>
      </c>
      <c r="I17" s="351">
        <v>0</v>
      </c>
      <c r="J17" s="351">
        <v>0</v>
      </c>
      <c r="K17" s="351">
        <v>0</v>
      </c>
      <c r="L17" s="726">
        <v>30</v>
      </c>
      <c r="M17" s="726">
        <v>0</v>
      </c>
      <c r="N17" s="726">
        <v>0</v>
      </c>
      <c r="O17" s="726">
        <v>0</v>
      </c>
      <c r="P17" s="726">
        <f t="shared" si="0"/>
        <v>0</v>
      </c>
      <c r="Q17" s="726" t="s">
        <v>54</v>
      </c>
      <c r="R17" s="351">
        <v>0</v>
      </c>
      <c r="S17" s="309" t="s">
        <v>1059</v>
      </c>
      <c r="T17" s="351">
        <v>0</v>
      </c>
      <c r="U17" s="351">
        <v>0</v>
      </c>
      <c r="V17" s="1358"/>
      <c r="W17" s="324">
        <v>200</v>
      </c>
      <c r="X17" s="557">
        <v>2200</v>
      </c>
      <c r="Y17" s="377">
        <v>1400</v>
      </c>
      <c r="Z17" s="199">
        <v>300</v>
      </c>
      <c r="AA17" s="199">
        <v>300</v>
      </c>
      <c r="AB17" s="199">
        <v>0</v>
      </c>
      <c r="AC17" s="199">
        <v>0</v>
      </c>
      <c r="AD17" s="199">
        <v>0</v>
      </c>
      <c r="AE17" s="199">
        <v>200</v>
      </c>
      <c r="AF17" s="263"/>
      <c r="AG17" s="199">
        <v>200</v>
      </c>
      <c r="AH17" s="199">
        <v>0</v>
      </c>
      <c r="AI17" s="199">
        <f t="shared" si="18"/>
        <v>30</v>
      </c>
      <c r="AJ17" s="199">
        <f t="shared" si="13"/>
        <v>0</v>
      </c>
      <c r="AK17" s="199">
        <f t="shared" si="14"/>
        <v>0</v>
      </c>
      <c r="AL17" s="199">
        <v>0</v>
      </c>
      <c r="AM17" s="199">
        <v>0</v>
      </c>
      <c r="AN17" s="377">
        <f t="shared" si="1"/>
        <v>2430</v>
      </c>
      <c r="AO17" s="1375">
        <f t="shared" si="15"/>
        <v>0</v>
      </c>
      <c r="AP17" s="377">
        <f t="shared" si="16"/>
        <v>0</v>
      </c>
      <c r="AQ17" s="377">
        <f t="shared" si="11"/>
        <v>0</v>
      </c>
      <c r="AR17" s="377">
        <v>0</v>
      </c>
      <c r="AS17" s="1376">
        <v>0</v>
      </c>
      <c r="AT17" s="377">
        <f t="shared" si="17"/>
        <v>0</v>
      </c>
      <c r="AU17" s="377">
        <f t="shared" si="6"/>
        <v>2430</v>
      </c>
      <c r="AV17" s="1377"/>
      <c r="AW17" s="273" t="s">
        <v>72</v>
      </c>
      <c r="AX17" s="1324" t="s">
        <v>54</v>
      </c>
    </row>
    <row r="18" ht="31" customHeight="1" spans="1:50">
      <c r="A18" s="1234">
        <f t="shared" si="12"/>
        <v>16</v>
      </c>
      <c r="B18" s="310" t="s">
        <v>1083</v>
      </c>
      <c r="C18" s="1339" t="s">
        <v>1083</v>
      </c>
      <c r="D18" s="1333" t="s">
        <v>363</v>
      </c>
      <c r="E18" s="1340">
        <v>45243</v>
      </c>
      <c r="F18" s="215" t="s">
        <v>53</v>
      </c>
      <c r="G18" s="726">
        <v>31</v>
      </c>
      <c r="H18" s="353">
        <v>0</v>
      </c>
      <c r="I18" s="353">
        <v>0</v>
      </c>
      <c r="J18" s="353">
        <v>0</v>
      </c>
      <c r="K18" s="353">
        <v>0</v>
      </c>
      <c r="L18" s="756">
        <v>30</v>
      </c>
      <c r="M18" s="756">
        <v>1.5</v>
      </c>
      <c r="N18" s="726">
        <v>0</v>
      </c>
      <c r="O18" s="726">
        <v>0</v>
      </c>
      <c r="P18" s="756">
        <f t="shared" si="0"/>
        <v>1.5</v>
      </c>
      <c r="Q18" s="1352" t="s">
        <v>54</v>
      </c>
      <c r="R18" s="353">
        <v>0</v>
      </c>
      <c r="S18" s="756" t="s">
        <v>1059</v>
      </c>
      <c r="T18" s="353">
        <v>0</v>
      </c>
      <c r="U18" s="353">
        <v>0</v>
      </c>
      <c r="V18" s="1359"/>
      <c r="W18" s="324">
        <v>200</v>
      </c>
      <c r="X18" s="115">
        <v>3000</v>
      </c>
      <c r="Y18" s="377">
        <v>1500</v>
      </c>
      <c r="Z18" s="199">
        <v>400</v>
      </c>
      <c r="AA18" s="199">
        <v>200</v>
      </c>
      <c r="AB18" s="199">
        <v>100</v>
      </c>
      <c r="AC18" s="199">
        <v>200</v>
      </c>
      <c r="AD18" s="199">
        <v>200</v>
      </c>
      <c r="AE18" s="199">
        <v>400</v>
      </c>
      <c r="AF18" s="562"/>
      <c r="AG18" s="199">
        <v>200</v>
      </c>
      <c r="AH18" s="199">
        <v>0</v>
      </c>
      <c r="AI18" s="199">
        <f t="shared" si="18"/>
        <v>30</v>
      </c>
      <c r="AJ18" s="199">
        <f t="shared" si="13"/>
        <v>0</v>
      </c>
      <c r="AK18" s="199">
        <f t="shared" si="14"/>
        <v>0</v>
      </c>
      <c r="AL18" s="199">
        <v>0</v>
      </c>
      <c r="AM18" s="199">
        <v>0</v>
      </c>
      <c r="AN18" s="377">
        <f t="shared" si="1"/>
        <v>3230</v>
      </c>
      <c r="AO18" s="1375">
        <f t="shared" si="15"/>
        <v>0</v>
      </c>
      <c r="AP18" s="377">
        <f t="shared" si="16"/>
        <v>0</v>
      </c>
      <c r="AQ18" s="377">
        <f t="shared" ref="AQ16:AQ23" si="19">X18/G18*AO18</f>
        <v>0</v>
      </c>
      <c r="AR18" s="377">
        <v>0</v>
      </c>
      <c r="AS18" s="1376">
        <v>0</v>
      </c>
      <c r="AT18" s="377">
        <f t="shared" si="17"/>
        <v>0</v>
      </c>
      <c r="AU18" s="377">
        <f t="shared" si="6"/>
        <v>3230</v>
      </c>
      <c r="AV18" s="1377"/>
      <c r="AW18" s="273" t="s">
        <v>72</v>
      </c>
      <c r="AX18" s="1324" t="s">
        <v>54</v>
      </c>
    </row>
    <row r="19" ht="31" customHeight="1" spans="1:50">
      <c r="A19" s="1234">
        <f t="shared" si="12"/>
        <v>17</v>
      </c>
      <c r="B19" s="318" t="s">
        <v>1084</v>
      </c>
      <c r="C19" s="1341" t="s">
        <v>1084</v>
      </c>
      <c r="D19" s="1341" t="s">
        <v>1067</v>
      </c>
      <c r="E19" s="919">
        <v>45356</v>
      </c>
      <c r="F19" s="915" t="s">
        <v>53</v>
      </c>
      <c r="G19" s="726">
        <v>31</v>
      </c>
      <c r="H19" s="353">
        <v>0</v>
      </c>
      <c r="I19" s="353">
        <v>0</v>
      </c>
      <c r="J19" s="353">
        <v>0</v>
      </c>
      <c r="K19" s="353">
        <v>0</v>
      </c>
      <c r="L19" s="1341">
        <v>30</v>
      </c>
      <c r="M19" s="1345">
        <v>1</v>
      </c>
      <c r="N19" s="726">
        <v>0</v>
      </c>
      <c r="O19" s="726">
        <v>0</v>
      </c>
      <c r="P19" s="756">
        <f t="shared" si="0"/>
        <v>1</v>
      </c>
      <c r="Q19" s="942" t="s">
        <v>54</v>
      </c>
      <c r="R19" s="353">
        <v>0</v>
      </c>
      <c r="S19" s="756" t="s">
        <v>1059</v>
      </c>
      <c r="T19" s="353">
        <v>0</v>
      </c>
      <c r="U19" s="353">
        <v>0</v>
      </c>
      <c r="V19" s="1360"/>
      <c r="W19" s="324">
        <v>200</v>
      </c>
      <c r="X19" s="115">
        <v>2500</v>
      </c>
      <c r="Y19" s="377">
        <v>1500</v>
      </c>
      <c r="Z19" s="199">
        <v>300</v>
      </c>
      <c r="AA19" s="199">
        <v>300</v>
      </c>
      <c r="AB19" s="199">
        <v>100</v>
      </c>
      <c r="AC19" s="199">
        <v>0</v>
      </c>
      <c r="AD19" s="199">
        <v>0</v>
      </c>
      <c r="AE19" s="199">
        <v>300</v>
      </c>
      <c r="AF19" s="562"/>
      <c r="AG19" s="199">
        <v>200</v>
      </c>
      <c r="AH19" s="199">
        <v>0</v>
      </c>
      <c r="AI19" s="199">
        <f t="shared" si="18"/>
        <v>30</v>
      </c>
      <c r="AJ19" s="199">
        <f t="shared" si="13"/>
        <v>0</v>
      </c>
      <c r="AK19" s="199">
        <f t="shared" si="14"/>
        <v>0</v>
      </c>
      <c r="AL19" s="199">
        <v>0</v>
      </c>
      <c r="AM19" s="199">
        <v>0</v>
      </c>
      <c r="AN19" s="377">
        <f t="shared" si="1"/>
        <v>2730</v>
      </c>
      <c r="AO19" s="1375">
        <f t="shared" si="15"/>
        <v>0</v>
      </c>
      <c r="AP19" s="377">
        <f t="shared" si="16"/>
        <v>0</v>
      </c>
      <c r="AQ19" s="377">
        <f t="shared" si="19"/>
        <v>0</v>
      </c>
      <c r="AR19" s="377">
        <v>0</v>
      </c>
      <c r="AS19" s="1376">
        <v>0</v>
      </c>
      <c r="AT19" s="377">
        <f t="shared" si="17"/>
        <v>0</v>
      </c>
      <c r="AU19" s="377">
        <f t="shared" si="6"/>
        <v>2730</v>
      </c>
      <c r="AV19" s="1377"/>
      <c r="AW19" s="273" t="s">
        <v>72</v>
      </c>
      <c r="AX19" s="1324" t="s">
        <v>54</v>
      </c>
    </row>
    <row r="20" ht="31" customHeight="1" spans="1:50">
      <c r="A20" s="1234">
        <f t="shared" si="12"/>
        <v>18</v>
      </c>
      <c r="B20" s="318" t="s">
        <v>1085</v>
      </c>
      <c r="C20" s="839" t="s">
        <v>1085</v>
      </c>
      <c r="D20" s="839" t="s">
        <v>1067</v>
      </c>
      <c r="E20" s="1342">
        <v>45462</v>
      </c>
      <c r="F20" s="915" t="s">
        <v>53</v>
      </c>
      <c r="G20" s="726">
        <v>31</v>
      </c>
      <c r="H20" s="193">
        <v>0</v>
      </c>
      <c r="I20" s="193">
        <v>3</v>
      </c>
      <c r="J20" s="193">
        <v>0</v>
      </c>
      <c r="K20" s="193">
        <v>0</v>
      </c>
      <c r="L20" s="193">
        <v>0</v>
      </c>
      <c r="M20" s="1346">
        <v>0</v>
      </c>
      <c r="N20" s="726">
        <v>0</v>
      </c>
      <c r="O20" s="726">
        <v>0</v>
      </c>
      <c r="P20" s="193">
        <v>0</v>
      </c>
      <c r="Q20" s="943" t="s">
        <v>1086</v>
      </c>
      <c r="R20" s="193">
        <v>0</v>
      </c>
      <c r="S20" s="1361" t="s">
        <v>1059</v>
      </c>
      <c r="T20" s="732">
        <v>0</v>
      </c>
      <c r="U20" s="732">
        <v>0</v>
      </c>
      <c r="V20" s="1362"/>
      <c r="W20" s="324">
        <v>200</v>
      </c>
      <c r="X20" s="115">
        <v>2500</v>
      </c>
      <c r="Y20" s="377">
        <v>1500</v>
      </c>
      <c r="Z20" s="199">
        <v>300</v>
      </c>
      <c r="AA20" s="199">
        <v>300</v>
      </c>
      <c r="AB20" s="199">
        <v>100</v>
      </c>
      <c r="AC20" s="199">
        <v>0</v>
      </c>
      <c r="AD20" s="199">
        <v>0</v>
      </c>
      <c r="AE20" s="199">
        <v>300</v>
      </c>
      <c r="AF20" s="562"/>
      <c r="AG20" s="199">
        <v>200</v>
      </c>
      <c r="AH20" s="199">
        <v>0</v>
      </c>
      <c r="AI20" s="199">
        <f t="shared" si="18"/>
        <v>0</v>
      </c>
      <c r="AJ20" s="199">
        <f t="shared" si="13"/>
        <v>0</v>
      </c>
      <c r="AK20" s="199">
        <f t="shared" si="14"/>
        <v>0</v>
      </c>
      <c r="AL20" s="199">
        <v>0</v>
      </c>
      <c r="AM20" s="199">
        <v>0</v>
      </c>
      <c r="AN20" s="377">
        <f t="shared" si="1"/>
        <v>2700</v>
      </c>
      <c r="AO20" s="1375">
        <f t="shared" si="15"/>
        <v>3</v>
      </c>
      <c r="AP20" s="377">
        <f t="shared" si="16"/>
        <v>0</v>
      </c>
      <c r="AQ20" s="377">
        <f t="shared" si="19"/>
        <v>241.935483870968</v>
      </c>
      <c r="AR20" s="377">
        <v>0</v>
      </c>
      <c r="AS20" s="1376">
        <v>0</v>
      </c>
      <c r="AT20" s="377">
        <f t="shared" si="17"/>
        <v>241.935483870968</v>
      </c>
      <c r="AU20" s="377">
        <f t="shared" si="6"/>
        <v>2458.06451612903</v>
      </c>
      <c r="AV20" s="1377"/>
      <c r="AW20" s="943" t="s">
        <v>1087</v>
      </c>
      <c r="AX20" s="1324" t="s">
        <v>1086</v>
      </c>
    </row>
    <row r="21" ht="31" customHeight="1" spans="1:50">
      <c r="A21" s="1234">
        <f t="shared" si="12"/>
        <v>19</v>
      </c>
      <c r="B21" s="318" t="s">
        <v>1088</v>
      </c>
      <c r="C21" s="839" t="s">
        <v>1088</v>
      </c>
      <c r="D21" s="839" t="s">
        <v>343</v>
      </c>
      <c r="E21" s="917">
        <v>45474</v>
      </c>
      <c r="F21" s="215" t="s">
        <v>53</v>
      </c>
      <c r="G21" s="726">
        <v>31</v>
      </c>
      <c r="H21" s="353">
        <v>0</v>
      </c>
      <c r="I21" s="353">
        <v>0</v>
      </c>
      <c r="J21" s="353">
        <v>0</v>
      </c>
      <c r="K21" s="353">
        <v>0</v>
      </c>
      <c r="L21" s="839">
        <v>30</v>
      </c>
      <c r="M21" s="756">
        <v>1</v>
      </c>
      <c r="N21" s="726">
        <v>0</v>
      </c>
      <c r="O21" s="726">
        <v>0</v>
      </c>
      <c r="P21" s="756">
        <f>SUM(M21+N21-O21)</f>
        <v>1</v>
      </c>
      <c r="Q21" s="943" t="s">
        <v>54</v>
      </c>
      <c r="R21" s="353">
        <v>0</v>
      </c>
      <c r="S21" s="1363" t="s">
        <v>1059</v>
      </c>
      <c r="T21" s="732">
        <v>0</v>
      </c>
      <c r="U21" s="732">
        <v>0</v>
      </c>
      <c r="V21" s="1364"/>
      <c r="W21" s="324">
        <v>200</v>
      </c>
      <c r="X21" s="557">
        <v>5500</v>
      </c>
      <c r="Y21" s="377">
        <v>2500</v>
      </c>
      <c r="Z21" s="199">
        <v>900</v>
      </c>
      <c r="AA21" s="199">
        <v>600</v>
      </c>
      <c r="AB21" s="199">
        <v>400</v>
      </c>
      <c r="AC21" s="199">
        <v>300</v>
      </c>
      <c r="AD21" s="199">
        <v>300</v>
      </c>
      <c r="AE21" s="199">
        <v>500</v>
      </c>
      <c r="AF21" s="562"/>
      <c r="AG21" s="199">
        <v>200</v>
      </c>
      <c r="AH21" s="199">
        <v>0</v>
      </c>
      <c r="AI21" s="199">
        <f t="shared" si="18"/>
        <v>30</v>
      </c>
      <c r="AJ21" s="199">
        <f t="shared" si="13"/>
        <v>0</v>
      </c>
      <c r="AK21" s="199">
        <f t="shared" si="14"/>
        <v>0</v>
      </c>
      <c r="AL21" s="199">
        <v>0</v>
      </c>
      <c r="AM21" s="199">
        <v>300</v>
      </c>
      <c r="AN21" s="377">
        <f t="shared" si="1"/>
        <v>6030</v>
      </c>
      <c r="AO21" s="1375">
        <f t="shared" si="15"/>
        <v>0</v>
      </c>
      <c r="AP21" s="377">
        <f t="shared" si="16"/>
        <v>0</v>
      </c>
      <c r="AQ21" s="377">
        <f t="shared" si="19"/>
        <v>0</v>
      </c>
      <c r="AR21" s="377">
        <v>0</v>
      </c>
      <c r="AS21" s="1376">
        <v>0</v>
      </c>
      <c r="AT21" s="377">
        <f t="shared" si="17"/>
        <v>0</v>
      </c>
      <c r="AU21" s="377">
        <f t="shared" si="6"/>
        <v>6030</v>
      </c>
      <c r="AV21" s="1377"/>
      <c r="AW21" s="273" t="s">
        <v>72</v>
      </c>
      <c r="AX21" s="1324" t="s">
        <v>54</v>
      </c>
    </row>
    <row r="22" ht="31" customHeight="1" spans="1:50">
      <c r="A22" s="1234">
        <f t="shared" si="12"/>
        <v>20</v>
      </c>
      <c r="B22" s="318" t="s">
        <v>1089</v>
      </c>
      <c r="C22" s="511" t="s">
        <v>1089</v>
      </c>
      <c r="D22" s="511" t="s">
        <v>409</v>
      </c>
      <c r="E22" s="1335">
        <v>45497</v>
      </c>
      <c r="F22" s="215" t="s">
        <v>53</v>
      </c>
      <c r="G22" s="726">
        <v>31</v>
      </c>
      <c r="H22" s="726">
        <v>0</v>
      </c>
      <c r="I22" s="726">
        <v>0</v>
      </c>
      <c r="J22" s="726">
        <v>0</v>
      </c>
      <c r="K22" s="726">
        <v>0</v>
      </c>
      <c r="L22" s="726">
        <v>30</v>
      </c>
      <c r="M22" s="726">
        <v>0</v>
      </c>
      <c r="N22" s="726">
        <v>0</v>
      </c>
      <c r="O22" s="726">
        <v>0</v>
      </c>
      <c r="P22" s="726">
        <v>0</v>
      </c>
      <c r="Q22" s="943" t="s">
        <v>54</v>
      </c>
      <c r="R22" s="726">
        <v>0</v>
      </c>
      <c r="S22" s="726" t="s">
        <v>1059</v>
      </c>
      <c r="T22" s="1350">
        <v>0</v>
      </c>
      <c r="U22" s="1350">
        <v>0</v>
      </c>
      <c r="V22" s="1004"/>
      <c r="W22" s="324">
        <v>200</v>
      </c>
      <c r="X22" s="557">
        <v>3500</v>
      </c>
      <c r="Y22" s="1370">
        <v>2200</v>
      </c>
      <c r="Z22" s="199">
        <v>400</v>
      </c>
      <c r="AA22" s="199">
        <v>200</v>
      </c>
      <c r="AB22" s="199">
        <v>200</v>
      </c>
      <c r="AC22" s="199">
        <v>100</v>
      </c>
      <c r="AD22" s="199">
        <v>200</v>
      </c>
      <c r="AE22" s="199">
        <v>200</v>
      </c>
      <c r="AF22" s="562"/>
      <c r="AG22" s="199">
        <v>200</v>
      </c>
      <c r="AH22" s="199">
        <v>0</v>
      </c>
      <c r="AI22" s="199">
        <f t="shared" si="18"/>
        <v>30</v>
      </c>
      <c r="AJ22" s="199">
        <f t="shared" si="13"/>
        <v>0</v>
      </c>
      <c r="AK22" s="199">
        <f t="shared" si="14"/>
        <v>0</v>
      </c>
      <c r="AL22" s="199">
        <v>0</v>
      </c>
      <c r="AM22" s="199">
        <v>0</v>
      </c>
      <c r="AN22" s="377">
        <f t="shared" si="1"/>
        <v>3730</v>
      </c>
      <c r="AO22" s="1375">
        <f t="shared" si="15"/>
        <v>0</v>
      </c>
      <c r="AP22" s="377">
        <f t="shared" si="16"/>
        <v>0</v>
      </c>
      <c r="AQ22" s="377">
        <f t="shared" si="19"/>
        <v>0</v>
      </c>
      <c r="AR22" s="377">
        <v>0</v>
      </c>
      <c r="AS22" s="1376">
        <v>0</v>
      </c>
      <c r="AT22" s="377">
        <f t="shared" si="17"/>
        <v>0</v>
      </c>
      <c r="AU22" s="377">
        <f t="shared" si="6"/>
        <v>3730</v>
      </c>
      <c r="AV22" s="1377"/>
      <c r="AW22" s="273" t="s">
        <v>72</v>
      </c>
      <c r="AX22" s="1324" t="s">
        <v>54</v>
      </c>
    </row>
    <row r="23" ht="31" customHeight="1" spans="1:50">
      <c r="A23" s="1234">
        <f t="shared" si="12"/>
        <v>21</v>
      </c>
      <c r="B23" s="318" t="s">
        <v>1090</v>
      </c>
      <c r="C23" s="511" t="s">
        <v>1090</v>
      </c>
      <c r="D23" s="511" t="s">
        <v>343</v>
      </c>
      <c r="E23" s="1332">
        <v>45593</v>
      </c>
      <c r="F23" s="215" t="s">
        <v>53</v>
      </c>
      <c r="G23" s="726">
        <v>31</v>
      </c>
      <c r="H23" s="726">
        <v>0</v>
      </c>
      <c r="I23" s="726">
        <v>0</v>
      </c>
      <c r="J23" s="726">
        <v>0</v>
      </c>
      <c r="K23" s="726">
        <v>0</v>
      </c>
      <c r="L23" s="726">
        <v>30</v>
      </c>
      <c r="M23" s="726">
        <v>0</v>
      </c>
      <c r="N23" s="726">
        <v>0</v>
      </c>
      <c r="O23" s="726">
        <v>0</v>
      </c>
      <c r="P23" s="726">
        <v>0</v>
      </c>
      <c r="Q23" s="881" t="s">
        <v>54</v>
      </c>
      <c r="R23" s="726">
        <v>0</v>
      </c>
      <c r="S23" s="726" t="s">
        <v>1059</v>
      </c>
      <c r="T23" s="1350">
        <v>0</v>
      </c>
      <c r="U23" s="1350">
        <v>0</v>
      </c>
      <c r="V23" s="1004"/>
      <c r="W23" s="324">
        <v>200</v>
      </c>
      <c r="X23" s="557">
        <v>4500</v>
      </c>
      <c r="Y23" s="377">
        <v>2000</v>
      </c>
      <c r="Z23" s="199">
        <v>900</v>
      </c>
      <c r="AA23" s="199">
        <v>600</v>
      </c>
      <c r="AB23" s="199">
        <v>300</v>
      </c>
      <c r="AC23" s="199">
        <v>100</v>
      </c>
      <c r="AD23" s="199">
        <v>100</v>
      </c>
      <c r="AE23" s="199">
        <v>500</v>
      </c>
      <c r="AF23" s="562"/>
      <c r="AG23" s="199">
        <v>200</v>
      </c>
      <c r="AH23" s="199">
        <v>0</v>
      </c>
      <c r="AI23" s="199">
        <f t="shared" si="18"/>
        <v>30</v>
      </c>
      <c r="AJ23" s="199">
        <f t="shared" si="13"/>
        <v>0</v>
      </c>
      <c r="AK23" s="199">
        <f t="shared" si="14"/>
        <v>0</v>
      </c>
      <c r="AL23" s="199">
        <v>0</v>
      </c>
      <c r="AM23" s="199">
        <v>0</v>
      </c>
      <c r="AN23" s="377">
        <f t="shared" si="1"/>
        <v>4730</v>
      </c>
      <c r="AO23" s="1375">
        <f t="shared" si="15"/>
        <v>0</v>
      </c>
      <c r="AP23" s="377">
        <f t="shared" si="16"/>
        <v>0</v>
      </c>
      <c r="AQ23" s="377">
        <f t="shared" si="19"/>
        <v>0</v>
      </c>
      <c r="AR23" s="377">
        <v>0</v>
      </c>
      <c r="AS23" s="1376">
        <v>0</v>
      </c>
      <c r="AT23" s="377">
        <f t="shared" si="17"/>
        <v>0</v>
      </c>
      <c r="AU23" s="377">
        <f t="shared" si="6"/>
        <v>4730</v>
      </c>
      <c r="AV23" s="1377"/>
      <c r="AW23" s="273" t="s">
        <v>72</v>
      </c>
      <c r="AX23" s="1324" t="s">
        <v>54</v>
      </c>
    </row>
    <row r="24" ht="27" customHeight="1" spans="1:49">
      <c r="A24" s="1343"/>
      <c r="B24" s="199" t="s">
        <v>37</v>
      </c>
      <c r="C24" s="1344"/>
      <c r="D24" s="1344"/>
      <c r="E24" s="1344"/>
      <c r="F24" s="1344"/>
      <c r="G24" s="1344"/>
      <c r="H24" s="1344"/>
      <c r="I24" s="1344"/>
      <c r="J24" s="1344"/>
      <c r="K24" s="1344"/>
      <c r="L24" s="1344"/>
      <c r="M24" s="1344"/>
      <c r="N24" s="1344"/>
      <c r="O24" s="1344"/>
      <c r="P24" s="1344"/>
      <c r="Q24" s="1365"/>
      <c r="R24" s="1344"/>
      <c r="S24" s="1344"/>
      <c r="T24" s="1344"/>
      <c r="U24" s="1366"/>
      <c r="V24" s="1366"/>
      <c r="W24" s="1367"/>
      <c r="X24" s="1367">
        <f t="shared" ref="X24:AG24" si="20">SUM(X3:X23)</f>
        <v>67990</v>
      </c>
      <c r="Y24" s="1367">
        <f t="shared" si="20"/>
        <v>36000</v>
      </c>
      <c r="Z24" s="1367">
        <f t="shared" si="20"/>
        <v>10700</v>
      </c>
      <c r="AA24" s="1367">
        <f t="shared" si="20"/>
        <v>7200</v>
      </c>
      <c r="AB24" s="1367">
        <f t="shared" si="20"/>
        <v>3790</v>
      </c>
      <c r="AC24" s="1367">
        <f t="shared" si="20"/>
        <v>2200</v>
      </c>
      <c r="AD24" s="1367">
        <f t="shared" si="20"/>
        <v>1800</v>
      </c>
      <c r="AE24" s="1367">
        <f t="shared" si="20"/>
        <v>6300</v>
      </c>
      <c r="AF24" s="1367">
        <f t="shared" si="20"/>
        <v>0</v>
      </c>
      <c r="AG24" s="1367">
        <f t="shared" si="20"/>
        <v>3800</v>
      </c>
      <c r="AH24" s="1367">
        <f t="shared" ref="AH24:AU24" si="21">SUM(AH3:AH23)</f>
        <v>20</v>
      </c>
      <c r="AI24" s="1367">
        <f t="shared" si="21"/>
        <v>330</v>
      </c>
      <c r="AJ24" s="1367">
        <f t="shared" si="21"/>
        <v>1140</v>
      </c>
      <c r="AK24" s="1367">
        <f t="shared" si="21"/>
        <v>400</v>
      </c>
      <c r="AL24" s="1367">
        <f t="shared" si="21"/>
        <v>0</v>
      </c>
      <c r="AM24" s="1367">
        <f t="shared" si="21"/>
        <v>300</v>
      </c>
      <c r="AN24" s="1367">
        <f t="shared" si="21"/>
        <v>73980</v>
      </c>
      <c r="AO24" s="1367">
        <f t="shared" si="21"/>
        <v>13</v>
      </c>
      <c r="AP24" s="1367">
        <f t="shared" si="21"/>
        <v>0</v>
      </c>
      <c r="AQ24" s="1367">
        <f t="shared" si="21"/>
        <v>2635.16129032258</v>
      </c>
      <c r="AR24" s="1367">
        <f t="shared" si="21"/>
        <v>0</v>
      </c>
      <c r="AS24" s="1367">
        <f t="shared" si="21"/>
        <v>997.13</v>
      </c>
      <c r="AT24" s="1367">
        <f t="shared" si="21"/>
        <v>3632.29129032258</v>
      </c>
      <c r="AU24" s="1367">
        <f t="shared" si="21"/>
        <v>70347.7087096774</v>
      </c>
      <c r="AV24" s="671"/>
      <c r="AW24" s="199"/>
    </row>
    <row r="31" customHeight="1" spans="17:17">
      <c r="Q31" s="1324" t="s">
        <v>491</v>
      </c>
    </row>
  </sheetData>
  <mergeCells count="20">
    <mergeCell ref="I1:J1"/>
    <mergeCell ref="X1:AW1"/>
    <mergeCell ref="A1:A2"/>
    <mergeCell ref="B1:B2"/>
    <mergeCell ref="D1:D2"/>
    <mergeCell ref="E1:E2"/>
    <mergeCell ref="F1:F2"/>
    <mergeCell ref="G1:G2"/>
    <mergeCell ref="H1:H2"/>
    <mergeCell ref="K1:K2"/>
    <mergeCell ref="L1:L2"/>
    <mergeCell ref="M1:M2"/>
    <mergeCell ref="N1:N2"/>
    <mergeCell ref="O1:O2"/>
    <mergeCell ref="P1:P2"/>
    <mergeCell ref="Q1:Q2"/>
    <mergeCell ref="R1:R2"/>
    <mergeCell ref="S1:S2"/>
    <mergeCell ref="T1:T2"/>
    <mergeCell ref="U1:U2"/>
  </mergeCells>
  <pageMargins left="0.251388888888889" right="0.196527777777778" top="0.0784722222222222" bottom="0.432638888888889" header="0.196527777777778" footer="0.298611111111111"/>
  <pageSetup paperSize="9" scale="63" fitToHeight="0" orientation="landscape" horizontalDpi="600"/>
  <headerFooter>
    <oddFooter>&amp;L审批：&amp;C审核：&amp;R制表：陶刘燕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35</vt:i4>
      </vt:variant>
    </vt:vector>
  </HeadingPairs>
  <TitlesOfParts>
    <vt:vector size="35" baseType="lpstr">
      <vt:lpstr>综合办</vt:lpstr>
      <vt:lpstr>新疆项目</vt:lpstr>
      <vt:lpstr>地震局基地黑龙潭</vt:lpstr>
      <vt:lpstr>北辰地震局</vt:lpstr>
      <vt:lpstr>安宁</vt:lpstr>
      <vt:lpstr>国土阳宗海</vt:lpstr>
      <vt:lpstr>经开</vt:lpstr>
      <vt:lpstr>成教院</vt:lpstr>
      <vt:lpstr>应急厅</vt:lpstr>
      <vt:lpstr>交警支队</vt:lpstr>
      <vt:lpstr>体院</vt:lpstr>
      <vt:lpstr>森林公安</vt:lpstr>
      <vt:lpstr>小龙潭矿物局</vt:lpstr>
      <vt:lpstr>云艺</vt:lpstr>
      <vt:lpstr>小龙潭监狱项目</vt:lpstr>
      <vt:lpstr>陆军学院点位1 </vt:lpstr>
      <vt:lpstr>陆军学院点位2.</vt:lpstr>
      <vt:lpstr>开放大学</vt:lpstr>
      <vt:lpstr>省委党校</vt:lpstr>
      <vt:lpstr>师大附中</vt:lpstr>
      <vt:lpstr>新希望c标</vt:lpstr>
      <vt:lpstr>烟草公司</vt:lpstr>
      <vt:lpstr>林职院</vt:lpstr>
      <vt:lpstr>省二监2标段</vt:lpstr>
      <vt:lpstr>昆师路</vt:lpstr>
      <vt:lpstr>陆军学院生活区</vt:lpstr>
      <vt:lpstr>女三监</vt:lpstr>
      <vt:lpstr>新疆昌吉学院</vt:lpstr>
      <vt:lpstr>海埂基地</vt:lpstr>
      <vt:lpstr>涠洲岛项目</vt:lpstr>
      <vt:lpstr>昆明医科大学</vt:lpstr>
      <vt:lpstr>轻纺学院</vt:lpstr>
      <vt:lpstr>新疆36中（新疆分公司发）</vt:lpstr>
      <vt:lpstr>新疆大学（新疆公司发）</vt:lpstr>
      <vt:lpstr>林科院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中高后勤集团施葵13211687712</cp:lastModifiedBy>
  <dcterms:created xsi:type="dcterms:W3CDTF">2006-09-13T11:21:00Z</dcterms:created>
  <cp:lastPrinted>2020-09-18T03:43:00Z</cp:lastPrinted>
  <dcterms:modified xsi:type="dcterms:W3CDTF">2025-01-22T05:13:17Z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KSORubyTemplateID" linkTarget="0">
    <vt:lpwstr>14</vt:lpwstr>
  </property>
  <property fmtid="{D5CDD505-2E9C-101B-9397-08002B2CF9AE}" pid="4" name="KSOReadingLayout">
    <vt:bool>true</vt:bool>
  </property>
  <property fmtid="{D5CDD505-2E9C-101B-9397-08002B2CF9AE}" pid="5" name="ICV">
    <vt:lpwstr>6DD56B0190B0428C8BB2A7B3862BE163_13</vt:lpwstr>
  </property>
</Properties>
</file>