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新疆大学（新疆公司发） (2)" sheetId="1" r:id="rId1"/>
  </sheets>
  <externalReferences>
    <externalReference r:id="rId2"/>
  </externalReferences>
  <definedNames>
    <definedName name="A">'[1]14、应急厅'!$RL$5</definedName>
    <definedName name="_xlnm._FilterDatabase" localSheetId="0" hidden="1">'新疆大学（新疆公司发） (2)'!$K$1:$K$8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<sst xmlns="http://schemas.openxmlformats.org/spreadsheetml/2006/main" count="327" uniqueCount="178">
  <si>
    <t>新疆大学 2025年2月工资表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</si>
  <si>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</si>
  <si>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</si>
  <si>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</si>
  <si>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</si>
  <si>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</si>
  <si>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</si>
  <si>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</si>
  <si>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</si>
  <si>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</si>
  <si>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</t>
  </si>
  <si>
    <t>全勤奖（元）</t>
  </si>
  <si>
    <t>原余休（班）</t>
  </si>
  <si>
    <t>本月余休（班）</t>
  </si>
  <si>
    <t>本月补休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</si>
  <si>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</si>
  <si>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</si>
  <si>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</si>
  <si>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</si>
  <si>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</si>
  <si>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</si>
  <si>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推荐奖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</si>
  <si>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</si>
  <si>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</si>
  <si>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</si>
  <si>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</si>
  <si>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</si>
  <si>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</si>
  <si>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</si>
  <si>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</si>
  <si>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其他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</si>
  <si>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</si>
  <si>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</si>
  <si>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</si>
  <si>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</si>
  <si>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</si>
  <si>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</si>
  <si>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</si>
  <si>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</si>
  <si>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</si>
  <si>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</si>
  <si>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社保扣款</t>
  </si>
  <si>
    <t>个税扣款</t>
  </si>
  <si>
    <t>扣款合计</t>
  </si>
  <si>
    <t>实发工资</t>
  </si>
  <si>
    <t>签字</t>
  </si>
  <si>
    <t>备注</t>
  </si>
  <si>
    <t>病、事假</t>
  </si>
  <si>
    <t>其他假</t>
  </si>
  <si>
    <t>雷亚峰</t>
  </si>
  <si>
    <t>司机</t>
  </si>
  <si>
    <t>转正</t>
  </si>
  <si>
    <t>2月未出车</t>
  </si>
  <si>
    <t>中巴车270一天运输费</t>
  </si>
  <si>
    <t>马玉英</t>
  </si>
  <si>
    <t>每天270元共计19天合计：5130元</t>
  </si>
  <si>
    <t>田芸燕</t>
  </si>
  <si>
    <t>离职</t>
  </si>
  <si>
    <r>
      <rPr>
        <sz val="11"/>
        <rFont val="宋体"/>
        <charset val="134"/>
      </rPr>
      <t>3500元/月；</t>
    </r>
    <r>
      <rPr>
        <sz val="11"/>
        <color rgb="FFFF0000"/>
        <rFont val="宋体"/>
        <charset val="134"/>
      </rPr>
      <t>本月16天考勤，实际发放3500/28*16=2000元</t>
    </r>
  </si>
  <si>
    <t>3500元/月；本月16天考勤，实际发放3500/28*16=2000元</t>
  </si>
  <si>
    <t>田春燕</t>
  </si>
  <si>
    <t>项目经理</t>
  </si>
  <si>
    <r>
      <rPr>
        <sz val="11"/>
        <rFont val="宋体"/>
        <charset val="134"/>
      </rPr>
      <t>假期休假8个班（1-8日）按100%工资计发；</t>
    </r>
    <r>
      <rPr>
        <sz val="11"/>
        <color rgb="FFFF0000"/>
        <rFont val="宋体"/>
        <charset val="134"/>
      </rPr>
      <t>于25日已办理离职。</t>
    </r>
  </si>
  <si>
    <t>扣社保549.90元，假期休假8个班（1-8日）按100%工资计发；于25日已办理离职。</t>
  </si>
  <si>
    <t>赵洪涛</t>
  </si>
  <si>
    <t>助理</t>
  </si>
  <si>
    <t>假期休假7个班（1-2日、9-12日、15日）按100%工资计发；</t>
  </si>
  <si>
    <t>扣社保549.90元，假期休假7个班（1-2日、9-12日、15日）按100%工资计发；</t>
  </si>
  <si>
    <t>徐成鑫</t>
  </si>
  <si>
    <t>试用</t>
  </si>
  <si>
    <t>2月17日入职；</t>
  </si>
  <si>
    <t>扣社保549.90元，2月17日入职</t>
  </si>
  <si>
    <t>刘 芳</t>
  </si>
  <si>
    <t>保洁员</t>
  </si>
  <si>
    <t>假期休假8个班（1-5日、7-9日）按50%工资计发；</t>
  </si>
  <si>
    <t>马清秀</t>
  </si>
  <si>
    <t>假期休假9个班（1-9日）按50%工资计发；</t>
  </si>
  <si>
    <t>牛建梅</t>
  </si>
  <si>
    <t>假期休假7个班（1-7日）按50%工资计发；余休1个班（17日-18日加班共计8小时）；补休1个班（22日）</t>
  </si>
  <si>
    <t>1月27日实际值班1天，考勤统计错误，导致此天算成了假期休假，补发这1天差额56.4元至2月工资中。</t>
  </si>
  <si>
    <t>印叔军</t>
  </si>
  <si>
    <r>
      <rPr>
        <sz val="11"/>
        <color rgb="FF000000"/>
        <rFont val="宋体"/>
        <charset val="134"/>
        <scheme val="minor"/>
      </rPr>
      <t>假期休假6个班（1-3日、6-8日）按50%工资计发；</t>
    </r>
    <r>
      <rPr>
        <sz val="11"/>
        <color rgb="FFFF0000"/>
        <rFont val="宋体"/>
        <charset val="134"/>
        <scheme val="minor"/>
      </rPr>
      <t>请假2天（25-26日）；车补1500元/月，实际车补1500/28*23=1232元。</t>
    </r>
  </si>
  <si>
    <t>上学期12月研究生考试少算一个加班，需要补发58元至2月工资中。</t>
  </si>
  <si>
    <t>假期休假6个班（1-3日、6-8日）按50%工资计发；请假2天（25-26日）；车补1500元/月，实际车补1500/28*23=1232元。</t>
  </si>
  <si>
    <t>丁 悦</t>
  </si>
  <si>
    <t>假期休假6个班（1-3日、6-8日）按50%工资计发；</t>
  </si>
  <si>
    <t>热尔扎·巴哈达提</t>
  </si>
  <si>
    <t>假期休假8个班（1-8日）按50%工资计发；</t>
  </si>
  <si>
    <t>沙惠玲</t>
  </si>
  <si>
    <t>请假3个班（2月14-16日）；假期休假8个班（1-5日、7-9日）按50%工资计发；</t>
  </si>
  <si>
    <t>1月17日活动中心晚上加班4小时，故需要补发58元至2月工资中。</t>
  </si>
  <si>
    <t>张小红</t>
  </si>
  <si>
    <t>假期休假11个班（1-11日）按50%工资计发；</t>
  </si>
  <si>
    <t>马 兰（A）</t>
  </si>
  <si>
    <t>请假1个班（2月15日）；假期休假7个班（1-5日、7-8日）按50%工资计发；</t>
  </si>
  <si>
    <t>杨茹红</t>
  </si>
  <si>
    <t>假期休假5个班（1-3日、7日-8日）按50%工资计发；</t>
  </si>
  <si>
    <t>苏文花</t>
  </si>
  <si>
    <t>请假2个班（15-16日）；假期休假8个班（1-8日）按50%工资计发；</t>
  </si>
  <si>
    <t>苏 丽</t>
  </si>
  <si>
    <t>假期休假6个班（2-5日、8-9日）按50%工资计发；余休1个班（17日-18日加班共计8小时）；补休1个班（15日）</t>
  </si>
  <si>
    <t>田玉芬</t>
  </si>
  <si>
    <t>假期休假6个班（1日-3日、6-8日）按50%工资计发；</t>
  </si>
  <si>
    <t>丁森梅</t>
  </si>
  <si>
    <r>
      <rPr>
        <sz val="11"/>
        <color rgb="FF000000"/>
        <rFont val="宋体"/>
        <charset val="134"/>
        <scheme val="minor"/>
      </rPr>
      <t>请假0.5个班（11日下午）；假期休假7个班（1日、3-8日）按50%工资计发；余休0.5个班（</t>
    </r>
    <r>
      <rPr>
        <sz val="11"/>
        <color rgb="FFFF0000"/>
        <rFont val="宋体"/>
        <charset val="134"/>
        <scheme val="minor"/>
      </rPr>
      <t>2月18日行政楼会议加班4小时；补休0.5个班（11日上午）；</t>
    </r>
  </si>
  <si>
    <t>2月份起，不带班工资调回3500元；</t>
  </si>
  <si>
    <t>请假0.5个班（11日下午）；假期休假7个班（1日、3-8日）按50%工资计发；余休0.5个班（2月18日行政楼会议加班4小时；补休0.5个班（11日上午）；</t>
  </si>
  <si>
    <t>布里恒·玉素提</t>
  </si>
  <si>
    <t>请假2个班：2月13日、2月22日；假期休假6个班（1-2日、5日-8日）按50%工资计发</t>
  </si>
  <si>
    <t>刘春华</t>
  </si>
  <si>
    <t>假期休假8个班（1-8日）按50%工资计发</t>
  </si>
  <si>
    <t>马发梅</t>
  </si>
  <si>
    <r>
      <rPr>
        <sz val="11"/>
        <color rgb="FF000000"/>
        <rFont val="宋体"/>
        <charset val="134"/>
        <scheme val="minor"/>
      </rPr>
      <t>假期休假10个班（1日-10日）按50%工资计发；</t>
    </r>
    <r>
      <rPr>
        <sz val="11"/>
        <color rgb="FFFF0000"/>
        <rFont val="宋体"/>
        <charset val="134"/>
        <scheme val="minor"/>
      </rPr>
      <t>24-28日车补每天120元，共计5天600元。</t>
    </r>
  </si>
  <si>
    <t>代班费100元</t>
  </si>
  <si>
    <t>假期休假10个班（1日-10日）按50%工资计发；24-28日车补每天120元，共计5天600元。</t>
  </si>
  <si>
    <t>马小梅</t>
  </si>
  <si>
    <t>假期休假10个班（1日-10日）按50%工资计发；</t>
  </si>
  <si>
    <t>马彦红</t>
  </si>
  <si>
    <t>请假2个班（2月21日-22日）；假期休假10个班（1日-10日）按50%工资计发；</t>
  </si>
  <si>
    <t>冶彩霞</t>
  </si>
  <si>
    <t>周金燕</t>
  </si>
  <si>
    <t>假期休假5个班（2-4日、8-9日）按50%工资计发；</t>
  </si>
  <si>
    <t>张桂珍</t>
  </si>
  <si>
    <t>假期休假7个班（1-5日、8-9日）按50%工资计发；</t>
  </si>
  <si>
    <t>龚洪英</t>
  </si>
  <si>
    <t>假期休假7个班（1-7日）按50%工资计发；</t>
  </si>
  <si>
    <t>假期休假7个班（1-7日）按50%工资计发；）</t>
  </si>
  <si>
    <t>徐秀萍</t>
  </si>
  <si>
    <t>假期休假6个班（1-2日、5-8日）按50%工资计发；</t>
  </si>
  <si>
    <t>马艳花</t>
  </si>
  <si>
    <t>2月1日已办理离职；</t>
  </si>
  <si>
    <t>周桂凤</t>
  </si>
  <si>
    <t>假期休假5个班（1-3日、6-7日）按50%工资计发；</t>
  </si>
  <si>
    <t>韩东立</t>
  </si>
  <si>
    <t>车补2500元/月，；实际车补2500/28*23=2053元；假期休假5个班（1日、3-4日、7-8日）按50%工资计发；</t>
  </si>
  <si>
    <t>17日-18日加班共计8小时，116元</t>
  </si>
  <si>
    <t>高梅</t>
  </si>
  <si>
    <t>假期休假5个班（1日、3-4日、7-8日）按50%工资计发；</t>
  </si>
  <si>
    <t>宫继梅</t>
  </si>
  <si>
    <t xml:space="preserve"> 请假2天（2月16日、2月28日）；假期休假6个班（1日、3-4日、6-8日）按50%工资计发；</t>
  </si>
  <si>
    <t>请假2天（2月16日、2月28日）；假期休假6个班（1日、3-4日、6-8日）按50%工资计发；</t>
  </si>
  <si>
    <t>代班100元</t>
  </si>
  <si>
    <t>马菊花</t>
  </si>
  <si>
    <r>
      <rPr>
        <sz val="11"/>
        <color rgb="FF000000"/>
        <rFont val="宋体"/>
        <charset val="134"/>
        <scheme val="minor"/>
      </rPr>
      <t>请假2个班（2月13日、2月15日）； 假期休假7个班（2-7日、9日）按50%工资计发；</t>
    </r>
    <r>
      <rPr>
        <sz val="11"/>
        <color rgb="FFFF0000"/>
        <rFont val="宋体"/>
        <charset val="134"/>
        <scheme val="minor"/>
      </rPr>
      <t>2月18日已办理离职；</t>
    </r>
  </si>
  <si>
    <t>请假2个班（2月13日、2月15日）； 假期休假7个班（2-7日、9日）按50%工资计发；2月18日已办理离职；</t>
  </si>
  <si>
    <t>张月梅</t>
  </si>
  <si>
    <t>假期休假9个班（1-9日）按50%工资计发；请假6个班（2月10日-15日）</t>
  </si>
  <si>
    <t>木沙依甫·局玛太</t>
  </si>
  <si>
    <r>
      <rPr>
        <sz val="11"/>
        <color rgb="FF000000"/>
        <rFont val="宋体"/>
        <charset val="134"/>
        <scheme val="minor"/>
      </rPr>
      <t>请假1个班：2月19日；假期休假6个班（1-2日、5-8日）按50%工资计发；车补700元/月，</t>
    </r>
    <r>
      <rPr>
        <sz val="11"/>
        <color rgb="FFFF0000"/>
        <rFont val="宋体"/>
        <charset val="134"/>
        <scheme val="minor"/>
      </rPr>
      <t>车费22天实际车补700/28*22=550元，</t>
    </r>
  </si>
  <si>
    <t>请假1个班：2月19日；假期休假6个班（1-2日、5-8日）按50%工资计发；车补700元/月，车费22天实际车补700/28*22=550元，</t>
  </si>
  <si>
    <t>云淑媛</t>
  </si>
  <si>
    <r>
      <rPr>
        <sz val="11"/>
        <color rgb="FFFF0000"/>
        <rFont val="宋体"/>
        <charset val="134"/>
        <scheme val="minor"/>
      </rPr>
      <t>车补每天60元，实际车补60*5=300元；</t>
    </r>
    <r>
      <rPr>
        <sz val="11"/>
        <color rgb="FF000000"/>
        <rFont val="宋体"/>
        <charset val="134"/>
        <scheme val="minor"/>
      </rPr>
      <t>假期休假4个班（2-5日）按50%工资计发；请假2个班（2月15日、2月24日）</t>
    </r>
  </si>
  <si>
    <t>车补每天60元，实际车补60*5=300元；假期休假4个班（2-5日）按50%工资计发；请假2个班（2月15日、2月24日）</t>
  </si>
  <si>
    <t>刘桂云</t>
  </si>
  <si>
    <t>请假1个班：1月10日；假期休假9个班（1-9日）按50%工资计发；</t>
  </si>
  <si>
    <t>马兰（B）</t>
  </si>
  <si>
    <r>
      <rPr>
        <sz val="11"/>
        <color theme="1"/>
        <rFont val="宋体"/>
        <charset val="134"/>
        <scheme val="minor"/>
      </rPr>
      <t>假期休假7个班（2-6日、8-9日）按50%工资计发；</t>
    </r>
    <r>
      <rPr>
        <sz val="11"/>
        <color rgb="FFFF0000"/>
        <rFont val="宋体"/>
        <charset val="134"/>
        <scheme val="minor"/>
      </rPr>
      <t>2月14日已办理离职。</t>
    </r>
  </si>
  <si>
    <t>假期休假7个班（2-6日、8-9日）按50%工资计发；2月14日已办理离职。</t>
  </si>
  <si>
    <t>袁建志</t>
  </si>
  <si>
    <t>阿佳娜丽.赛依提汗</t>
  </si>
  <si>
    <r>
      <rPr>
        <sz val="11"/>
        <color rgb="FF000000"/>
        <rFont val="宋体"/>
        <charset val="134"/>
        <scheme val="minor"/>
      </rPr>
      <t>请假6个班：2月10日-15日；假期休假6个班（1-2日、5-8日）按50%工资计发；</t>
    </r>
    <r>
      <rPr>
        <sz val="11"/>
        <color rgb="FFFF0000"/>
        <rFont val="宋体"/>
        <charset val="134"/>
        <scheme val="minor"/>
      </rPr>
      <t>21日已办理离职。</t>
    </r>
  </si>
  <si>
    <t>请假6个班：2月10日-15日；假期休假6个班（1-2日、5-8日）按50%工资计发；21日已办理离职。</t>
  </si>
  <si>
    <t>马清燕</t>
  </si>
  <si>
    <t>2月12日入职；请假3个班（2月13-15日）；19日已办理离职</t>
  </si>
  <si>
    <t>艾尼古丽.胡沙音</t>
  </si>
  <si>
    <t>2月11日入职；请假2个班：2月16日、2月28日；3月1日已办理离职；</t>
  </si>
  <si>
    <t>李琴</t>
  </si>
  <si>
    <t>2月14日入职，入职共计15天</t>
  </si>
  <si>
    <t>因上学期12月3日离职，有2天出勤，实际统计时按2号离职计算，少发了一天薪资；故补发一天工资113元到2月工资中。</t>
  </si>
  <si>
    <t>古丽柯孜.图尼亚孜</t>
  </si>
  <si>
    <t>2月13日入职，入职共计16天</t>
  </si>
  <si>
    <t>李英</t>
  </si>
  <si>
    <t>努尔沙毕.阿德勒拜</t>
  </si>
  <si>
    <t>2月13日入职，请假1个班：2月16日</t>
  </si>
  <si>
    <t>孙存英</t>
  </si>
  <si>
    <t>2月10日入职，入职共计19天</t>
  </si>
  <si>
    <t>白永花</t>
  </si>
  <si>
    <t>2月24日入职，入职共计5天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</si>
</sst>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1"/>
      <name val="宋体"/>
      <charset val="134"/>
      <scheme val="maj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9" borderId="10" applyNumberFormat="0" applyAlignment="0" applyProtection="0">
      <alignment vertical="center"/>
    </xf>
    <xf numFmtId="0" fontId="36" fillId="10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87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0" fillId="3" borderId="1" xfId="52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4" borderId="1" xfId="52" applyFont="1" applyFill="1" applyBorder="1" applyAlignment="1">
      <alignment horizontal="center" vertical="center" wrapText="1"/>
    </xf>
    <xf numFmtId="0" fontId="12" fillId="0" borderId="4" xfId="53" applyFont="1" applyFill="1" applyBorder="1" applyAlignment="1">
      <alignment horizontal="center" vertical="center"/>
    </xf>
    <xf numFmtId="0" fontId="12" fillId="2" borderId="4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4" fontId="13" fillId="2" borderId="5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5" fillId="5" borderId="2" xfId="49" applyNumberFormat="1" applyFont="1" applyFill="1" applyBorder="1" applyAlignment="1">
      <alignment horizontal="center" vertical="center" wrapText="1"/>
    </xf>
    <xf numFmtId="176" fontId="15" fillId="5" borderId="1" xfId="49" applyNumberFormat="1" applyFont="1" applyFill="1" applyBorder="1" applyAlignment="1">
      <alignment horizontal="center" vertical="center" wrapText="1"/>
    </xf>
    <xf numFmtId="176" fontId="15" fillId="6" borderId="1" xfId="50" applyNumberFormat="1" applyFont="1" applyFill="1" applyBorder="1" applyAlignment="1">
      <alignment horizontal="center" vertical="center" wrapText="1"/>
    </xf>
    <xf numFmtId="176" fontId="15" fillId="5" borderId="3" xfId="49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 applyProtection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177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176" fontId="14" fillId="5" borderId="6" xfId="0" applyNumberFormat="1" applyFont="1" applyFill="1" applyBorder="1" applyAlignment="1">
      <alignment horizontal="center" vertical="center" wrapText="1"/>
    </xf>
    <xf numFmtId="176" fontId="21" fillId="5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15" fillId="6" borderId="2" xfId="50" applyNumberFormat="1" applyFont="1" applyFill="1" applyBorder="1" applyAlignment="1">
      <alignment horizontal="center" vertical="center" wrapText="1"/>
    </xf>
    <xf numFmtId="176" fontId="15" fillId="6" borderId="3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5" fillId="6" borderId="2" xfId="51" applyNumberFormat="1" applyFont="1" applyFill="1" applyBorder="1" applyAlignment="1">
      <alignment horizontal="center" vertical="center" wrapText="1"/>
    </xf>
    <xf numFmtId="176" fontId="15" fillId="6" borderId="3" xfId="51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176" fontId="24" fillId="6" borderId="1" xfId="5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18" fillId="2" borderId="1" xfId="0" applyNumberFormat="1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176" fontId="20" fillId="2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  <cellStyle name="常规 2 2 11" xfId="52"/>
    <cellStyle name="常规_Sheet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X55"/>
  <sheetViews>
    <sheetView tabSelected="1" workbookViewId="0">
      <pane xSplit="2" ySplit="3" topLeftCell="AF19" activePane="bottomRight" state="frozen"/>
      <selection/>
      <selection pane="topRight"/>
      <selection pane="bottomLeft"/>
      <selection pane="bottomRight" activeCell="AV23" sqref="AV23"/>
    </sheetView>
  </sheetViews>
  <sheetFormatPr defaultColWidth="10" defaultRowHeight="12"/>
  <cols>
    <col min="1" max="3" width="10" style="1" customWidth="1"/>
    <col min="4" max="4" width="17.8916666666667" style="1" customWidth="1"/>
    <col min="5" max="5" width="10" style="4" customWidth="1"/>
    <col min="6" max="15" width="10" style="1" customWidth="1"/>
    <col min="16" max="16" width="7" style="1" customWidth="1"/>
    <col min="17" max="17" width="23.3333333333333" style="1" customWidth="1"/>
    <col min="18" max="19" width="10" style="1" customWidth="1"/>
    <col min="20" max="20" width="10" style="4" customWidth="1"/>
    <col min="21" max="21" width="17" style="4" customWidth="1"/>
    <col min="22" max="22" width="10" style="1" customWidth="1"/>
    <col min="23" max="23" width="14.4416666666667" style="1" customWidth="1"/>
    <col min="24" max="24" width="11" style="1" customWidth="1"/>
    <col min="25" max="39" width="10" style="1" customWidth="1"/>
    <col min="40" max="40" width="11.8916666666667" style="1" customWidth="1"/>
    <col min="41" max="46" width="10" style="1" customWidth="1"/>
    <col min="47" max="47" width="11.8916666666667" style="1" customWidth="1"/>
    <col min="48" max="48" width="10" style="1" customWidth="1"/>
    <col min="49" max="49" width="32" style="1" customWidth="1"/>
    <col min="50" max="50" width="22.1333333333333" style="1" customWidth="1"/>
    <col min="51" max="16384" width="10" style="1" customWidth="1"/>
  </cols>
  <sheetData>
    <row r="1" s="1" customFormat="1" ht="45" customHeight="1" spans="1:49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5"/>
      <c r="U1" s="45"/>
      <c r="V1" s="46"/>
      <c r="W1" s="46" t="s">
        <v>0</v>
      </c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78"/>
    </row>
    <row r="2" s="1" customFormat="1" ht="28" customHeight="1" spans="1:4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 t="s">
        <v>10</v>
      </c>
      <c r="L2" s="9" t="s">
        <v>11</v>
      </c>
      <c r="M2" s="9" t="s">
        <v>12</v>
      </c>
      <c r="N2" s="9" t="s">
        <v>13</v>
      </c>
      <c r="O2" s="8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47" t="s">
        <v>21</v>
      </c>
      <c r="W2" s="48" t="s">
        <v>22</v>
      </c>
      <c r="X2" s="49" t="s">
        <v>23</v>
      </c>
      <c r="Y2" s="49" t="s">
        <v>24</v>
      </c>
      <c r="Z2" s="49" t="s">
        <v>25</v>
      </c>
      <c r="AA2" s="49" t="s">
        <v>26</v>
      </c>
      <c r="AB2" s="49" t="s">
        <v>27</v>
      </c>
      <c r="AC2" s="49" t="s">
        <v>28</v>
      </c>
      <c r="AD2" s="49" t="s">
        <v>29</v>
      </c>
      <c r="AE2" s="67" t="s">
        <v>30</v>
      </c>
      <c r="AF2" s="49" t="s">
        <v>31</v>
      </c>
      <c r="AG2" s="67" t="s">
        <v>32</v>
      </c>
      <c r="AH2" s="49" t="s">
        <v>33</v>
      </c>
      <c r="AI2" s="71" t="s">
        <v>34</v>
      </c>
      <c r="AJ2" s="71" t="s">
        <v>35</v>
      </c>
      <c r="AK2" s="71" t="s">
        <v>36</v>
      </c>
      <c r="AL2" s="71" t="s">
        <v>37</v>
      </c>
      <c r="AM2" s="67" t="s">
        <v>21</v>
      </c>
      <c r="AN2" s="49" t="s">
        <v>38</v>
      </c>
      <c r="AO2" s="49" t="s">
        <v>39</v>
      </c>
      <c r="AP2" s="49" t="s">
        <v>40</v>
      </c>
      <c r="AQ2" s="67" t="s">
        <v>7</v>
      </c>
      <c r="AR2" s="49" t="s">
        <v>41</v>
      </c>
      <c r="AS2" s="49" t="s">
        <v>42</v>
      </c>
      <c r="AT2" s="49" t="s">
        <v>43</v>
      </c>
      <c r="AU2" s="49" t="s">
        <v>44</v>
      </c>
      <c r="AV2" s="49" t="s">
        <v>45</v>
      </c>
      <c r="AW2" s="79" t="s">
        <v>46</v>
      </c>
    </row>
    <row r="3" s="1" customFormat="1" ht="28" customHeight="1" spans="1:49">
      <c r="A3" s="7"/>
      <c r="B3" s="10"/>
      <c r="C3" s="9"/>
      <c r="D3" s="9"/>
      <c r="E3" s="9"/>
      <c r="F3" s="9"/>
      <c r="G3" s="9"/>
      <c r="H3" s="9"/>
      <c r="I3" s="9" t="s">
        <v>47</v>
      </c>
      <c r="J3" s="9" t="s">
        <v>48</v>
      </c>
      <c r="K3" s="9"/>
      <c r="L3" s="9"/>
      <c r="M3" s="9"/>
      <c r="N3" s="9"/>
      <c r="O3" s="10"/>
      <c r="P3" s="9"/>
      <c r="Q3" s="9"/>
      <c r="R3" s="9"/>
      <c r="S3" s="9"/>
      <c r="T3" s="9"/>
      <c r="U3" s="9"/>
      <c r="V3" s="50"/>
      <c r="W3" s="48"/>
      <c r="X3" s="49"/>
      <c r="Y3" s="49"/>
      <c r="Z3" s="49"/>
      <c r="AA3" s="49"/>
      <c r="AB3" s="49"/>
      <c r="AC3" s="49"/>
      <c r="AD3" s="49"/>
      <c r="AE3" s="68"/>
      <c r="AF3" s="49"/>
      <c r="AG3" s="68"/>
      <c r="AH3" s="49"/>
      <c r="AI3" s="72"/>
      <c r="AJ3" s="72"/>
      <c r="AK3" s="72"/>
      <c r="AL3" s="72"/>
      <c r="AM3" s="68"/>
      <c r="AN3" s="49"/>
      <c r="AO3" s="49"/>
      <c r="AP3" s="49"/>
      <c r="AQ3" s="68"/>
      <c r="AR3" s="49"/>
      <c r="AS3" s="49"/>
      <c r="AT3" s="49"/>
      <c r="AU3" s="49"/>
      <c r="AV3" s="49"/>
      <c r="AW3" s="79"/>
    </row>
    <row r="4" s="2" customFormat="1" ht="35" customHeight="1" spans="1:50">
      <c r="A4" s="11">
        <f>ROW()-3</f>
        <v>1</v>
      </c>
      <c r="B4" s="12" t="s">
        <v>49</v>
      </c>
      <c r="C4" s="13" t="s">
        <v>50</v>
      </c>
      <c r="D4" s="14">
        <v>45582</v>
      </c>
      <c r="E4" s="15" t="s">
        <v>51</v>
      </c>
      <c r="F4" s="16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51" t="s">
        <v>52</v>
      </c>
      <c r="R4" s="17">
        <v>0</v>
      </c>
      <c r="S4" s="17">
        <v>0</v>
      </c>
      <c r="T4" s="17">
        <v>0</v>
      </c>
      <c r="U4" s="52" t="s">
        <v>53</v>
      </c>
      <c r="V4" s="53"/>
      <c r="W4" s="53">
        <v>0</v>
      </c>
      <c r="X4" s="54">
        <v>0</v>
      </c>
      <c r="Y4" s="69">
        <v>0</v>
      </c>
      <c r="Z4" s="69">
        <v>0</v>
      </c>
      <c r="AA4" s="69">
        <v>0</v>
      </c>
      <c r="AB4" s="69">
        <v>0</v>
      </c>
      <c r="AC4" s="69">
        <v>0</v>
      </c>
      <c r="AD4" s="69">
        <v>0</v>
      </c>
      <c r="AE4" s="69"/>
      <c r="AF4" s="69">
        <v>0</v>
      </c>
      <c r="AG4" s="69">
        <v>0</v>
      </c>
      <c r="AH4" s="69">
        <v>0</v>
      </c>
      <c r="AI4" s="69">
        <f t="shared" ref="AI4:AI7" si="0">T4</f>
        <v>0</v>
      </c>
      <c r="AJ4" s="69">
        <v>0</v>
      </c>
      <c r="AK4" s="69">
        <v>0</v>
      </c>
      <c r="AL4" s="69">
        <v>0</v>
      </c>
      <c r="AM4" s="69"/>
      <c r="AN4" s="69">
        <f>SUM(X4:AM4)</f>
        <v>0</v>
      </c>
      <c r="AO4" s="69">
        <f>J4</f>
        <v>0</v>
      </c>
      <c r="AP4" s="74">
        <v>0</v>
      </c>
      <c r="AQ4" s="69">
        <f t="shared" ref="AQ4:AQ54" si="1">(G4*2)</f>
        <v>0</v>
      </c>
      <c r="AR4" s="69">
        <v>0</v>
      </c>
      <c r="AS4" s="75">
        <v>0</v>
      </c>
      <c r="AT4" s="69">
        <f t="shared" ref="AT4:AT54" si="2">SUM(AP4:AS4)</f>
        <v>0</v>
      </c>
      <c r="AU4" s="69">
        <f t="shared" ref="AU4:AU54" si="3">(AN4-AT4)</f>
        <v>0</v>
      </c>
      <c r="AV4" s="69"/>
      <c r="AW4" s="80" t="s">
        <v>52</v>
      </c>
      <c r="AX4" s="81" t="s">
        <v>53</v>
      </c>
    </row>
    <row r="5" s="2" customFormat="1" ht="57" customHeight="1" spans="1:50">
      <c r="A5" s="11">
        <f t="shared" ref="A5:A14" si="4">ROW()-3</f>
        <v>2</v>
      </c>
      <c r="B5" s="12" t="s">
        <v>54</v>
      </c>
      <c r="C5" s="13" t="s">
        <v>50</v>
      </c>
      <c r="D5" s="14">
        <v>45582</v>
      </c>
      <c r="E5" s="15" t="s">
        <v>51</v>
      </c>
      <c r="F5" s="16">
        <v>19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51" t="s">
        <v>55</v>
      </c>
      <c r="R5" s="17">
        <v>0</v>
      </c>
      <c r="S5" s="17">
        <v>0</v>
      </c>
      <c r="T5" s="17">
        <v>0</v>
      </c>
      <c r="U5" s="52" t="s">
        <v>53</v>
      </c>
      <c r="V5" s="53"/>
      <c r="W5" s="53">
        <v>5130</v>
      </c>
      <c r="X5" s="54">
        <v>5130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2">
        <v>0</v>
      </c>
      <c r="AE5" s="69"/>
      <c r="AF5" s="70">
        <v>0</v>
      </c>
      <c r="AG5" s="69">
        <v>0</v>
      </c>
      <c r="AH5" s="69">
        <v>0</v>
      </c>
      <c r="AI5" s="69">
        <f t="shared" si="0"/>
        <v>0</v>
      </c>
      <c r="AJ5" s="69">
        <v>0</v>
      </c>
      <c r="AK5" s="69">
        <v>0</v>
      </c>
      <c r="AL5" s="69">
        <v>0</v>
      </c>
      <c r="AM5" s="69"/>
      <c r="AN5" s="69">
        <f>SUM(X5:AM5)</f>
        <v>5130</v>
      </c>
      <c r="AO5" s="69">
        <f t="shared" ref="AO5:AO7" si="5">I5</f>
        <v>0</v>
      </c>
      <c r="AP5" s="74">
        <f t="shared" ref="AP5:AP33" si="6">W5/F5*AO5</f>
        <v>0</v>
      </c>
      <c r="AQ5" s="69">
        <f t="shared" si="1"/>
        <v>0</v>
      </c>
      <c r="AR5" s="69">
        <v>0</v>
      </c>
      <c r="AS5" s="69">
        <v>72.6</v>
      </c>
      <c r="AT5" s="69">
        <f t="shared" si="2"/>
        <v>72.6</v>
      </c>
      <c r="AU5" s="69">
        <f t="shared" si="3"/>
        <v>5057.4</v>
      </c>
      <c r="AV5" s="69"/>
      <c r="AW5" s="80" t="s">
        <v>55</v>
      </c>
      <c r="AX5" s="81" t="s">
        <v>53</v>
      </c>
    </row>
    <row r="6" s="2" customFormat="1" ht="110" customHeight="1" spans="1:50">
      <c r="A6" s="11">
        <f t="shared" si="4"/>
        <v>3</v>
      </c>
      <c r="B6" s="18" t="s">
        <v>56</v>
      </c>
      <c r="C6" s="13" t="s">
        <v>50</v>
      </c>
      <c r="D6" s="14">
        <v>45597</v>
      </c>
      <c r="E6" s="19" t="s">
        <v>57</v>
      </c>
      <c r="F6" s="20">
        <v>16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51" t="s">
        <v>58</v>
      </c>
      <c r="R6" s="17">
        <v>0</v>
      </c>
      <c r="S6" s="17">
        <v>0</v>
      </c>
      <c r="T6" s="17">
        <v>0</v>
      </c>
      <c r="U6" s="52"/>
      <c r="V6" s="53"/>
      <c r="W6" s="53">
        <v>2000</v>
      </c>
      <c r="X6" s="54">
        <v>2000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  <c r="AD6" s="69">
        <v>0</v>
      </c>
      <c r="AE6" s="69"/>
      <c r="AF6" s="70">
        <v>0</v>
      </c>
      <c r="AG6" s="69">
        <v>0</v>
      </c>
      <c r="AH6" s="69">
        <v>0</v>
      </c>
      <c r="AI6" s="69">
        <f t="shared" si="0"/>
        <v>0</v>
      </c>
      <c r="AJ6" s="69">
        <v>0</v>
      </c>
      <c r="AK6" s="69">
        <v>0</v>
      </c>
      <c r="AL6" s="69">
        <v>0</v>
      </c>
      <c r="AM6" s="69"/>
      <c r="AN6" s="69">
        <f>SUM(X6:AM6)</f>
        <v>2000</v>
      </c>
      <c r="AO6" s="69">
        <f t="shared" si="5"/>
        <v>0</v>
      </c>
      <c r="AP6" s="74">
        <f t="shared" si="6"/>
        <v>0</v>
      </c>
      <c r="AQ6" s="69">
        <f t="shared" si="1"/>
        <v>0</v>
      </c>
      <c r="AR6" s="69">
        <v>0</v>
      </c>
      <c r="AS6" s="69">
        <v>0</v>
      </c>
      <c r="AT6" s="69">
        <f t="shared" si="2"/>
        <v>0</v>
      </c>
      <c r="AU6" s="69">
        <f t="shared" si="3"/>
        <v>2000</v>
      </c>
      <c r="AV6" s="69"/>
      <c r="AW6" s="80" t="s">
        <v>59</v>
      </c>
      <c r="AX6" s="81"/>
    </row>
    <row r="7" s="2" customFormat="1" ht="108" customHeight="1" spans="1:49">
      <c r="A7" s="11">
        <f t="shared" si="4"/>
        <v>4</v>
      </c>
      <c r="B7" s="21" t="s">
        <v>60</v>
      </c>
      <c r="C7" s="22" t="s">
        <v>61</v>
      </c>
      <c r="D7" s="14">
        <v>45621</v>
      </c>
      <c r="E7" s="19" t="s">
        <v>57</v>
      </c>
      <c r="F7" s="20">
        <v>24</v>
      </c>
      <c r="G7" s="17">
        <v>0</v>
      </c>
      <c r="H7" s="17">
        <v>0</v>
      </c>
      <c r="I7" s="17">
        <v>0</v>
      </c>
      <c r="J7" s="17">
        <v>0</v>
      </c>
      <c r="K7" s="17">
        <v>8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51" t="s">
        <v>62</v>
      </c>
      <c r="R7" s="17">
        <v>0</v>
      </c>
      <c r="S7" s="17">
        <v>0</v>
      </c>
      <c r="T7" s="17">
        <v>0</v>
      </c>
      <c r="U7" s="55"/>
      <c r="V7" s="53"/>
      <c r="W7" s="53">
        <v>5800</v>
      </c>
      <c r="X7" s="54">
        <f>5800/28*24</f>
        <v>4971.42857142857</v>
      </c>
      <c r="Y7" s="69"/>
      <c r="Z7" s="69"/>
      <c r="AA7" s="69"/>
      <c r="AB7" s="69"/>
      <c r="AC7" s="69"/>
      <c r="AD7" s="69"/>
      <c r="AE7" s="69"/>
      <c r="AF7" s="70">
        <v>0</v>
      </c>
      <c r="AG7" s="69">
        <v>0</v>
      </c>
      <c r="AH7" s="69">
        <v>0</v>
      </c>
      <c r="AI7" s="69">
        <f t="shared" si="0"/>
        <v>0</v>
      </c>
      <c r="AJ7" s="69">
        <v>0</v>
      </c>
      <c r="AK7" s="69">
        <v>0</v>
      </c>
      <c r="AL7" s="69">
        <v>0</v>
      </c>
      <c r="AM7" s="69"/>
      <c r="AN7" s="69">
        <f>SUM(X7:AM7)</f>
        <v>4971.42857142857</v>
      </c>
      <c r="AO7" s="69">
        <f t="shared" si="5"/>
        <v>0</v>
      </c>
      <c r="AP7" s="74">
        <f t="shared" si="6"/>
        <v>0</v>
      </c>
      <c r="AQ7" s="69">
        <f t="shared" si="1"/>
        <v>0</v>
      </c>
      <c r="AR7" s="69">
        <v>549.9</v>
      </c>
      <c r="AS7" s="69">
        <v>0</v>
      </c>
      <c r="AT7" s="69">
        <f t="shared" si="2"/>
        <v>549.9</v>
      </c>
      <c r="AU7" s="69">
        <f t="shared" si="3"/>
        <v>4421.52857142857</v>
      </c>
      <c r="AV7" s="69"/>
      <c r="AW7" s="80" t="s">
        <v>63</v>
      </c>
    </row>
    <row r="8" s="2" customFormat="1" ht="99" customHeight="1" spans="1:49">
      <c r="A8" s="11">
        <f t="shared" si="4"/>
        <v>5</v>
      </c>
      <c r="B8" s="23" t="s">
        <v>64</v>
      </c>
      <c r="C8" s="24" t="s">
        <v>65</v>
      </c>
      <c r="D8" s="14">
        <v>45593</v>
      </c>
      <c r="E8" s="15" t="s">
        <v>51</v>
      </c>
      <c r="F8" s="20">
        <v>28</v>
      </c>
      <c r="G8" s="17">
        <v>0</v>
      </c>
      <c r="H8" s="17">
        <v>0</v>
      </c>
      <c r="I8" s="17">
        <v>0</v>
      </c>
      <c r="J8" s="17">
        <v>0</v>
      </c>
      <c r="K8" s="17">
        <v>7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51" t="s">
        <v>66</v>
      </c>
      <c r="R8" s="17">
        <v>0</v>
      </c>
      <c r="S8" s="17">
        <v>0</v>
      </c>
      <c r="T8" s="17">
        <v>0</v>
      </c>
      <c r="U8" s="56"/>
      <c r="V8" s="53"/>
      <c r="W8" s="53">
        <v>4000</v>
      </c>
      <c r="X8" s="54">
        <v>2000</v>
      </c>
      <c r="Y8" s="69">
        <v>700</v>
      </c>
      <c r="Z8" s="69">
        <v>400</v>
      </c>
      <c r="AA8" s="69">
        <v>200</v>
      </c>
      <c r="AB8" s="69">
        <v>200</v>
      </c>
      <c r="AC8" s="69">
        <v>300</v>
      </c>
      <c r="AD8" s="69">
        <v>200</v>
      </c>
      <c r="AE8" s="69"/>
      <c r="AF8" s="70">
        <v>0</v>
      </c>
      <c r="AG8" s="69">
        <v>0</v>
      </c>
      <c r="AH8" s="69">
        <v>0</v>
      </c>
      <c r="AI8" s="69">
        <v>550</v>
      </c>
      <c r="AJ8" s="69">
        <v>0</v>
      </c>
      <c r="AK8" s="69">
        <v>100</v>
      </c>
      <c r="AL8" s="69">
        <v>0</v>
      </c>
      <c r="AM8" s="69"/>
      <c r="AN8" s="69">
        <f>SUM(X8:AM8)</f>
        <v>4650</v>
      </c>
      <c r="AO8" s="69"/>
      <c r="AP8" s="74">
        <f t="shared" si="6"/>
        <v>0</v>
      </c>
      <c r="AQ8" s="69">
        <f t="shared" si="1"/>
        <v>0</v>
      </c>
      <c r="AR8" s="69">
        <v>549.9</v>
      </c>
      <c r="AS8" s="75">
        <v>0</v>
      </c>
      <c r="AT8" s="69">
        <f t="shared" si="2"/>
        <v>549.9</v>
      </c>
      <c r="AU8" s="69">
        <f t="shared" si="3"/>
        <v>4100.1</v>
      </c>
      <c r="AV8" s="69"/>
      <c r="AW8" s="80" t="s">
        <v>67</v>
      </c>
    </row>
    <row r="9" s="2" customFormat="1" ht="71" customHeight="1" spans="1:49">
      <c r="A9" s="11">
        <f t="shared" si="4"/>
        <v>6</v>
      </c>
      <c r="B9" s="23" t="s">
        <v>68</v>
      </c>
      <c r="C9" s="24" t="s">
        <v>65</v>
      </c>
      <c r="D9" s="14">
        <v>45339</v>
      </c>
      <c r="E9" s="25" t="s">
        <v>69</v>
      </c>
      <c r="F9" s="20">
        <v>12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51" t="s">
        <v>70</v>
      </c>
      <c r="R9" s="17">
        <v>0</v>
      </c>
      <c r="S9" s="17">
        <v>0</v>
      </c>
      <c r="T9" s="17">
        <v>0</v>
      </c>
      <c r="U9" s="56"/>
      <c r="V9" s="53"/>
      <c r="W9" s="53">
        <v>3500</v>
      </c>
      <c r="X9" s="54">
        <f>3500/28*12</f>
        <v>1500</v>
      </c>
      <c r="Y9" s="69"/>
      <c r="Z9" s="69"/>
      <c r="AA9" s="69"/>
      <c r="AB9" s="69"/>
      <c r="AC9" s="69"/>
      <c r="AD9" s="69"/>
      <c r="AE9" s="69"/>
      <c r="AF9" s="70">
        <v>0</v>
      </c>
      <c r="AG9" s="69">
        <v>0</v>
      </c>
      <c r="AH9" s="69">
        <v>0</v>
      </c>
      <c r="AI9" s="69">
        <f t="shared" ref="AI9:AI54" si="7">T9</f>
        <v>0</v>
      </c>
      <c r="AJ9" s="69">
        <v>0</v>
      </c>
      <c r="AK9" s="69">
        <v>0</v>
      </c>
      <c r="AL9" s="69">
        <v>0</v>
      </c>
      <c r="AM9" s="69"/>
      <c r="AN9" s="69">
        <f>SUM(X9:AM9)</f>
        <v>1500</v>
      </c>
      <c r="AO9" s="69">
        <f t="shared" ref="AO9:AO25" si="8">I9+J9+K9/2</f>
        <v>0</v>
      </c>
      <c r="AP9" s="74">
        <f t="shared" si="6"/>
        <v>0</v>
      </c>
      <c r="AQ9" s="69">
        <f t="shared" si="1"/>
        <v>0</v>
      </c>
      <c r="AR9" s="69">
        <v>549.9</v>
      </c>
      <c r="AS9" s="75">
        <v>0</v>
      </c>
      <c r="AT9" s="69">
        <f t="shared" si="2"/>
        <v>549.9</v>
      </c>
      <c r="AU9" s="69">
        <f t="shared" si="3"/>
        <v>950.1</v>
      </c>
      <c r="AV9" s="69"/>
      <c r="AW9" s="80" t="s">
        <v>71</v>
      </c>
    </row>
    <row r="10" s="2" customFormat="1" ht="99" customHeight="1" spans="1:49">
      <c r="A10" s="11">
        <f t="shared" si="4"/>
        <v>7</v>
      </c>
      <c r="B10" s="23" t="s">
        <v>72</v>
      </c>
      <c r="C10" s="17" t="s">
        <v>73</v>
      </c>
      <c r="D10" s="14">
        <v>45581</v>
      </c>
      <c r="E10" s="15" t="s">
        <v>51</v>
      </c>
      <c r="F10" s="20">
        <v>28</v>
      </c>
      <c r="G10" s="17">
        <v>0</v>
      </c>
      <c r="H10" s="17">
        <v>0</v>
      </c>
      <c r="I10" s="17">
        <v>0</v>
      </c>
      <c r="J10" s="17">
        <v>0</v>
      </c>
      <c r="K10" s="17">
        <v>8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51" t="s">
        <v>74</v>
      </c>
      <c r="R10" s="17">
        <v>10</v>
      </c>
      <c r="S10" s="17">
        <v>0</v>
      </c>
      <c r="T10" s="17">
        <v>0</v>
      </c>
      <c r="U10" s="57"/>
      <c r="V10" s="53"/>
      <c r="W10" s="53">
        <v>3500</v>
      </c>
      <c r="X10" s="54">
        <v>2000</v>
      </c>
      <c r="Y10" s="69">
        <v>600</v>
      </c>
      <c r="Z10" s="69">
        <v>300</v>
      </c>
      <c r="AA10" s="69">
        <v>200</v>
      </c>
      <c r="AB10" s="69">
        <v>200</v>
      </c>
      <c r="AC10" s="69">
        <v>100</v>
      </c>
      <c r="AD10" s="69">
        <v>100</v>
      </c>
      <c r="AE10" s="69"/>
      <c r="AF10" s="70">
        <v>0</v>
      </c>
      <c r="AG10" s="69">
        <v>0</v>
      </c>
      <c r="AH10" s="69">
        <v>0</v>
      </c>
      <c r="AI10" s="69">
        <f t="shared" si="7"/>
        <v>0</v>
      </c>
      <c r="AJ10" s="69">
        <v>0</v>
      </c>
      <c r="AK10" s="69">
        <v>0</v>
      </c>
      <c r="AL10" s="69">
        <v>0</v>
      </c>
      <c r="AM10" s="69">
        <v>500</v>
      </c>
      <c r="AN10" s="69">
        <f>SUM(X10:AM10)</f>
        <v>4000</v>
      </c>
      <c r="AO10" s="69">
        <f t="shared" si="8"/>
        <v>4</v>
      </c>
      <c r="AP10" s="74">
        <f t="shared" si="6"/>
        <v>500</v>
      </c>
      <c r="AQ10" s="69">
        <f t="shared" si="1"/>
        <v>0</v>
      </c>
      <c r="AR10" s="69">
        <v>0</v>
      </c>
      <c r="AS10" s="69">
        <v>0</v>
      </c>
      <c r="AT10" s="69">
        <f t="shared" si="2"/>
        <v>500</v>
      </c>
      <c r="AU10" s="69">
        <f t="shared" si="3"/>
        <v>3500</v>
      </c>
      <c r="AV10" s="69"/>
      <c r="AW10" s="80" t="s">
        <v>74</v>
      </c>
    </row>
    <row r="11" s="2" customFormat="1" ht="87" customHeight="1" spans="1:49">
      <c r="A11" s="11">
        <f t="shared" si="4"/>
        <v>8</v>
      </c>
      <c r="B11" s="23" t="s">
        <v>75</v>
      </c>
      <c r="C11" s="17" t="s">
        <v>73</v>
      </c>
      <c r="D11" s="14">
        <v>45581</v>
      </c>
      <c r="E11" s="15" t="s">
        <v>51</v>
      </c>
      <c r="F11" s="20">
        <v>28</v>
      </c>
      <c r="G11" s="17">
        <v>0</v>
      </c>
      <c r="H11" s="17">
        <v>0</v>
      </c>
      <c r="I11" s="17">
        <v>0</v>
      </c>
      <c r="J11" s="17">
        <v>0</v>
      </c>
      <c r="K11" s="17">
        <v>9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51" t="s">
        <v>76</v>
      </c>
      <c r="R11" s="17">
        <v>10</v>
      </c>
      <c r="S11" s="17">
        <v>0</v>
      </c>
      <c r="T11" s="17">
        <v>0</v>
      </c>
      <c r="U11" s="57"/>
      <c r="V11" s="53"/>
      <c r="W11" s="53">
        <v>3500</v>
      </c>
      <c r="X11" s="54">
        <v>2000</v>
      </c>
      <c r="Y11" s="69">
        <v>600</v>
      </c>
      <c r="Z11" s="69">
        <v>300</v>
      </c>
      <c r="AA11" s="69">
        <v>200</v>
      </c>
      <c r="AB11" s="69">
        <v>200</v>
      </c>
      <c r="AC11" s="69">
        <v>100</v>
      </c>
      <c r="AD11" s="69">
        <v>100</v>
      </c>
      <c r="AE11" s="69"/>
      <c r="AF11" s="70">
        <v>0</v>
      </c>
      <c r="AG11" s="69">
        <v>0</v>
      </c>
      <c r="AH11" s="69">
        <v>0</v>
      </c>
      <c r="AI11" s="69">
        <f t="shared" si="7"/>
        <v>0</v>
      </c>
      <c r="AJ11" s="69">
        <v>0</v>
      </c>
      <c r="AK11" s="69">
        <v>0</v>
      </c>
      <c r="AL11" s="69">
        <v>0</v>
      </c>
      <c r="AM11" s="69"/>
      <c r="AN11" s="69">
        <f>SUM(X11:AM11)</f>
        <v>3500</v>
      </c>
      <c r="AO11" s="69">
        <f t="shared" si="8"/>
        <v>4.5</v>
      </c>
      <c r="AP11" s="74">
        <f t="shared" si="6"/>
        <v>562.5</v>
      </c>
      <c r="AQ11" s="69">
        <f t="shared" si="1"/>
        <v>0</v>
      </c>
      <c r="AR11" s="69">
        <v>0</v>
      </c>
      <c r="AS11" s="75">
        <v>0</v>
      </c>
      <c r="AT11" s="69">
        <f t="shared" si="2"/>
        <v>562.5</v>
      </c>
      <c r="AU11" s="69">
        <f t="shared" si="3"/>
        <v>2937.5</v>
      </c>
      <c r="AV11" s="69"/>
      <c r="AW11" s="80" t="s">
        <v>76</v>
      </c>
    </row>
    <row r="12" s="2" customFormat="1" ht="112" customHeight="1" spans="1:50">
      <c r="A12" s="11">
        <f t="shared" si="4"/>
        <v>9</v>
      </c>
      <c r="B12" s="23" t="s">
        <v>77</v>
      </c>
      <c r="C12" s="17" t="s">
        <v>73</v>
      </c>
      <c r="D12" s="14">
        <v>45581</v>
      </c>
      <c r="E12" s="15" t="s">
        <v>51</v>
      </c>
      <c r="F12" s="20">
        <v>28</v>
      </c>
      <c r="G12" s="17">
        <v>0</v>
      </c>
      <c r="H12" s="17">
        <v>0</v>
      </c>
      <c r="I12" s="17">
        <v>0</v>
      </c>
      <c r="J12" s="17">
        <v>0</v>
      </c>
      <c r="K12" s="17">
        <v>7</v>
      </c>
      <c r="L12" s="17">
        <v>0</v>
      </c>
      <c r="M12" s="17">
        <v>0</v>
      </c>
      <c r="N12" s="17">
        <v>1</v>
      </c>
      <c r="O12" s="17">
        <v>1</v>
      </c>
      <c r="P12" s="17">
        <v>0</v>
      </c>
      <c r="Q12" s="51" t="s">
        <v>78</v>
      </c>
      <c r="R12" s="17">
        <v>10</v>
      </c>
      <c r="S12" s="17">
        <v>0</v>
      </c>
      <c r="T12" s="17">
        <v>0</v>
      </c>
      <c r="U12" s="58" t="s">
        <v>79</v>
      </c>
      <c r="V12" s="53"/>
      <c r="W12" s="53">
        <v>3500</v>
      </c>
      <c r="X12" s="54">
        <v>2000</v>
      </c>
      <c r="Y12" s="69">
        <v>600</v>
      </c>
      <c r="Z12" s="69">
        <v>300</v>
      </c>
      <c r="AA12" s="69">
        <v>200</v>
      </c>
      <c r="AB12" s="69">
        <v>200</v>
      </c>
      <c r="AC12" s="69">
        <v>100</v>
      </c>
      <c r="AD12" s="69">
        <v>100</v>
      </c>
      <c r="AE12" s="69">
        <v>56.4</v>
      </c>
      <c r="AF12" s="70">
        <v>0</v>
      </c>
      <c r="AG12" s="69">
        <v>0</v>
      </c>
      <c r="AH12" s="69">
        <v>0</v>
      </c>
      <c r="AI12" s="69">
        <f t="shared" si="7"/>
        <v>0</v>
      </c>
      <c r="AJ12" s="69">
        <v>0</v>
      </c>
      <c r="AK12" s="69">
        <v>0</v>
      </c>
      <c r="AL12" s="69">
        <v>0</v>
      </c>
      <c r="AM12" s="69">
        <v>100</v>
      </c>
      <c r="AN12" s="69">
        <f>SUM(X12:AM12)</f>
        <v>3656.4</v>
      </c>
      <c r="AO12" s="69">
        <f t="shared" si="8"/>
        <v>3.5</v>
      </c>
      <c r="AP12" s="74">
        <f t="shared" si="6"/>
        <v>437.5</v>
      </c>
      <c r="AQ12" s="69">
        <f t="shared" si="1"/>
        <v>0</v>
      </c>
      <c r="AR12" s="69">
        <v>0</v>
      </c>
      <c r="AS12" s="75">
        <v>0</v>
      </c>
      <c r="AT12" s="69">
        <f t="shared" si="2"/>
        <v>437.5</v>
      </c>
      <c r="AU12" s="69">
        <f t="shared" si="3"/>
        <v>3218.9</v>
      </c>
      <c r="AV12" s="69"/>
      <c r="AW12" s="82" t="s">
        <v>78</v>
      </c>
      <c r="AX12" s="2" t="s">
        <v>79</v>
      </c>
    </row>
    <row r="13" s="2" customFormat="1" ht="126" customHeight="1" spans="1:50">
      <c r="A13" s="11">
        <f t="shared" si="4"/>
        <v>10</v>
      </c>
      <c r="B13" s="23" t="s">
        <v>80</v>
      </c>
      <c r="C13" s="17" t="s">
        <v>73</v>
      </c>
      <c r="D13" s="14">
        <v>45581</v>
      </c>
      <c r="E13" s="15" t="s">
        <v>51</v>
      </c>
      <c r="F13" s="20">
        <v>28</v>
      </c>
      <c r="G13" s="17">
        <v>0</v>
      </c>
      <c r="H13" s="17">
        <v>0</v>
      </c>
      <c r="I13" s="17">
        <v>2</v>
      </c>
      <c r="J13" s="17">
        <v>0</v>
      </c>
      <c r="K13" s="17">
        <v>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57" t="s">
        <v>81</v>
      </c>
      <c r="R13" s="17">
        <v>10</v>
      </c>
      <c r="S13" s="17">
        <v>0</v>
      </c>
      <c r="T13" s="17">
        <v>0</v>
      </c>
      <c r="U13" s="58" t="s">
        <v>82</v>
      </c>
      <c r="V13" s="53"/>
      <c r="W13" s="53">
        <v>3500</v>
      </c>
      <c r="X13" s="54">
        <v>2000</v>
      </c>
      <c r="Y13" s="69">
        <v>600</v>
      </c>
      <c r="Z13" s="69">
        <v>300</v>
      </c>
      <c r="AA13" s="69">
        <v>200</v>
      </c>
      <c r="AB13" s="69">
        <v>200</v>
      </c>
      <c r="AC13" s="69">
        <v>100</v>
      </c>
      <c r="AD13" s="69">
        <v>100</v>
      </c>
      <c r="AE13" s="69">
        <v>58</v>
      </c>
      <c r="AF13" s="70">
        <v>1232</v>
      </c>
      <c r="AG13" s="69">
        <v>0</v>
      </c>
      <c r="AH13" s="69">
        <v>0</v>
      </c>
      <c r="AI13" s="69">
        <f t="shared" si="7"/>
        <v>0</v>
      </c>
      <c r="AJ13" s="69">
        <v>0</v>
      </c>
      <c r="AK13" s="69">
        <v>0</v>
      </c>
      <c r="AL13" s="69">
        <v>0</v>
      </c>
      <c r="AM13" s="69"/>
      <c r="AN13" s="69">
        <f>SUM(X13:AM13)</f>
        <v>4790</v>
      </c>
      <c r="AO13" s="69">
        <f t="shared" si="8"/>
        <v>5</v>
      </c>
      <c r="AP13" s="74">
        <f t="shared" si="6"/>
        <v>625</v>
      </c>
      <c r="AQ13" s="69">
        <f t="shared" si="1"/>
        <v>0</v>
      </c>
      <c r="AR13" s="69">
        <v>0</v>
      </c>
      <c r="AS13" s="69">
        <v>16.74</v>
      </c>
      <c r="AT13" s="69">
        <f t="shared" si="2"/>
        <v>641.74</v>
      </c>
      <c r="AU13" s="69">
        <f t="shared" si="3"/>
        <v>4148.26</v>
      </c>
      <c r="AV13" s="69"/>
      <c r="AW13" s="82" t="s">
        <v>83</v>
      </c>
      <c r="AX13" s="2" t="s">
        <v>82</v>
      </c>
    </row>
    <row r="14" s="2" customFormat="1" ht="77" customHeight="1" spans="1:49">
      <c r="A14" s="11">
        <f t="shared" si="4"/>
        <v>11</v>
      </c>
      <c r="B14" s="23" t="s">
        <v>84</v>
      </c>
      <c r="C14" s="17" t="s">
        <v>73</v>
      </c>
      <c r="D14" s="14">
        <v>45581</v>
      </c>
      <c r="E14" s="15" t="s">
        <v>51</v>
      </c>
      <c r="F14" s="20">
        <v>28</v>
      </c>
      <c r="G14" s="17">
        <v>0</v>
      </c>
      <c r="H14" s="17">
        <v>0</v>
      </c>
      <c r="I14" s="17">
        <v>0</v>
      </c>
      <c r="J14" s="17">
        <v>0</v>
      </c>
      <c r="K14" s="17">
        <v>6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57" t="s">
        <v>85</v>
      </c>
      <c r="R14" s="17">
        <v>10</v>
      </c>
      <c r="S14" s="17">
        <v>0</v>
      </c>
      <c r="T14" s="17">
        <v>0</v>
      </c>
      <c r="U14" s="57"/>
      <c r="V14" s="53"/>
      <c r="W14" s="53">
        <v>3500</v>
      </c>
      <c r="X14" s="54">
        <v>2000</v>
      </c>
      <c r="Y14" s="69">
        <v>600</v>
      </c>
      <c r="Z14" s="69">
        <v>300</v>
      </c>
      <c r="AA14" s="69">
        <v>200</v>
      </c>
      <c r="AB14" s="69">
        <v>200</v>
      </c>
      <c r="AC14" s="69">
        <v>100</v>
      </c>
      <c r="AD14" s="69">
        <v>100</v>
      </c>
      <c r="AE14" s="69"/>
      <c r="AF14" s="70">
        <v>0</v>
      </c>
      <c r="AG14" s="69">
        <v>0</v>
      </c>
      <c r="AH14" s="69">
        <v>0</v>
      </c>
      <c r="AI14" s="69">
        <f t="shared" si="7"/>
        <v>0</v>
      </c>
      <c r="AJ14" s="69">
        <v>0</v>
      </c>
      <c r="AK14" s="69">
        <v>0</v>
      </c>
      <c r="AL14" s="69">
        <v>0</v>
      </c>
      <c r="AM14" s="69"/>
      <c r="AN14" s="69">
        <f>SUM(X14:AM14)</f>
        <v>3500</v>
      </c>
      <c r="AO14" s="69">
        <f t="shared" si="8"/>
        <v>3</v>
      </c>
      <c r="AP14" s="74">
        <f t="shared" si="6"/>
        <v>375</v>
      </c>
      <c r="AQ14" s="69">
        <f t="shared" si="1"/>
        <v>0</v>
      </c>
      <c r="AR14" s="69">
        <v>0</v>
      </c>
      <c r="AS14" s="69">
        <v>0</v>
      </c>
      <c r="AT14" s="69">
        <f t="shared" si="2"/>
        <v>375</v>
      </c>
      <c r="AU14" s="69">
        <f t="shared" si="3"/>
        <v>3125</v>
      </c>
      <c r="AV14" s="69"/>
      <c r="AW14" s="82" t="s">
        <v>85</v>
      </c>
    </row>
    <row r="15" s="2" customFormat="1" ht="76" customHeight="1" spans="1:49">
      <c r="A15" s="11">
        <f t="shared" ref="A15:A24" si="9">ROW()-3</f>
        <v>12</v>
      </c>
      <c r="B15" s="23" t="s">
        <v>86</v>
      </c>
      <c r="C15" s="17" t="s">
        <v>73</v>
      </c>
      <c r="D15" s="14">
        <v>45583</v>
      </c>
      <c r="E15" s="15" t="s">
        <v>51</v>
      </c>
      <c r="F15" s="20">
        <v>28</v>
      </c>
      <c r="G15" s="17">
        <v>0</v>
      </c>
      <c r="H15" s="17">
        <v>0</v>
      </c>
      <c r="I15" s="17">
        <v>0</v>
      </c>
      <c r="J15" s="17">
        <v>0</v>
      </c>
      <c r="K15" s="17">
        <v>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57" t="s">
        <v>87</v>
      </c>
      <c r="R15" s="17">
        <v>10</v>
      </c>
      <c r="S15" s="17">
        <v>0</v>
      </c>
      <c r="T15" s="17">
        <v>0</v>
      </c>
      <c r="U15" s="57"/>
      <c r="V15" s="53"/>
      <c r="W15" s="53">
        <v>3500</v>
      </c>
      <c r="X15" s="54">
        <v>2000</v>
      </c>
      <c r="Y15" s="69">
        <v>600</v>
      </c>
      <c r="Z15" s="69">
        <v>300</v>
      </c>
      <c r="AA15" s="69">
        <v>200</v>
      </c>
      <c r="AB15" s="69">
        <v>200</v>
      </c>
      <c r="AC15" s="69">
        <v>100</v>
      </c>
      <c r="AD15" s="69">
        <v>100</v>
      </c>
      <c r="AE15" s="69"/>
      <c r="AF15" s="70">
        <v>0</v>
      </c>
      <c r="AG15" s="69">
        <v>0</v>
      </c>
      <c r="AH15" s="69">
        <v>0</v>
      </c>
      <c r="AI15" s="69">
        <f t="shared" si="7"/>
        <v>0</v>
      </c>
      <c r="AJ15" s="69">
        <v>0</v>
      </c>
      <c r="AK15" s="69">
        <v>0</v>
      </c>
      <c r="AL15" s="69">
        <v>0</v>
      </c>
      <c r="AM15" s="69"/>
      <c r="AN15" s="69">
        <f>SUM(X15:AM15)</f>
        <v>3500</v>
      </c>
      <c r="AO15" s="69">
        <f t="shared" si="8"/>
        <v>4</v>
      </c>
      <c r="AP15" s="74">
        <f t="shared" si="6"/>
        <v>500</v>
      </c>
      <c r="AQ15" s="69">
        <f t="shared" si="1"/>
        <v>0</v>
      </c>
      <c r="AR15" s="69">
        <v>0</v>
      </c>
      <c r="AS15" s="75">
        <v>0</v>
      </c>
      <c r="AT15" s="69">
        <f t="shared" si="2"/>
        <v>500</v>
      </c>
      <c r="AU15" s="69">
        <f t="shared" si="3"/>
        <v>3000</v>
      </c>
      <c r="AV15" s="69"/>
      <c r="AW15" s="82" t="s">
        <v>87</v>
      </c>
    </row>
    <row r="16" s="2" customFormat="1" ht="120" customHeight="1" spans="1:50">
      <c r="A16" s="11">
        <f t="shared" si="9"/>
        <v>13</v>
      </c>
      <c r="B16" s="23" t="s">
        <v>88</v>
      </c>
      <c r="C16" s="17" t="s">
        <v>73</v>
      </c>
      <c r="D16" s="14">
        <v>45583</v>
      </c>
      <c r="E16" s="15" t="s">
        <v>51</v>
      </c>
      <c r="F16" s="20">
        <v>28</v>
      </c>
      <c r="G16" s="17">
        <v>0</v>
      </c>
      <c r="H16" s="17">
        <v>0</v>
      </c>
      <c r="I16" s="17">
        <v>3</v>
      </c>
      <c r="J16" s="17">
        <v>0</v>
      </c>
      <c r="K16" s="17">
        <v>8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57" t="s">
        <v>89</v>
      </c>
      <c r="R16" s="17">
        <v>10</v>
      </c>
      <c r="S16" s="17">
        <v>0</v>
      </c>
      <c r="T16" s="17">
        <v>0</v>
      </c>
      <c r="U16" s="59" t="s">
        <v>90</v>
      </c>
      <c r="V16" s="53"/>
      <c r="W16" s="53">
        <v>3500</v>
      </c>
      <c r="X16" s="54">
        <v>2000</v>
      </c>
      <c r="Y16" s="69">
        <v>600</v>
      </c>
      <c r="Z16" s="69">
        <v>300</v>
      </c>
      <c r="AA16" s="69">
        <v>200</v>
      </c>
      <c r="AB16" s="69">
        <v>200</v>
      </c>
      <c r="AC16" s="69">
        <v>100</v>
      </c>
      <c r="AD16" s="69">
        <v>100</v>
      </c>
      <c r="AE16" s="69">
        <v>58</v>
      </c>
      <c r="AF16" s="70">
        <v>0</v>
      </c>
      <c r="AG16" s="69">
        <v>0</v>
      </c>
      <c r="AH16" s="69">
        <v>0</v>
      </c>
      <c r="AI16" s="69">
        <f t="shared" si="7"/>
        <v>0</v>
      </c>
      <c r="AJ16" s="69">
        <v>0</v>
      </c>
      <c r="AK16" s="69">
        <v>0</v>
      </c>
      <c r="AL16" s="69">
        <v>0</v>
      </c>
      <c r="AM16" s="69"/>
      <c r="AN16" s="69">
        <f>SUM(X16:AM16)</f>
        <v>3558</v>
      </c>
      <c r="AO16" s="69">
        <f t="shared" si="8"/>
        <v>7</v>
      </c>
      <c r="AP16" s="74">
        <f t="shared" si="6"/>
        <v>875</v>
      </c>
      <c r="AQ16" s="69">
        <f t="shared" si="1"/>
        <v>0</v>
      </c>
      <c r="AR16" s="69">
        <v>0</v>
      </c>
      <c r="AS16" s="69">
        <v>0</v>
      </c>
      <c r="AT16" s="69">
        <f t="shared" si="2"/>
        <v>875</v>
      </c>
      <c r="AU16" s="69">
        <f t="shared" si="3"/>
        <v>2683</v>
      </c>
      <c r="AV16" s="69"/>
      <c r="AW16" s="82" t="s">
        <v>89</v>
      </c>
      <c r="AX16" s="2" t="s">
        <v>90</v>
      </c>
    </row>
    <row r="17" s="2" customFormat="1" ht="78" customHeight="1" spans="1:49">
      <c r="A17" s="11">
        <f t="shared" si="9"/>
        <v>14</v>
      </c>
      <c r="B17" s="23" t="s">
        <v>91</v>
      </c>
      <c r="C17" s="17" t="s">
        <v>73</v>
      </c>
      <c r="D17" s="14">
        <v>45583</v>
      </c>
      <c r="E17" s="15" t="s">
        <v>51</v>
      </c>
      <c r="F17" s="20">
        <v>28</v>
      </c>
      <c r="G17" s="17">
        <v>0</v>
      </c>
      <c r="H17" s="17">
        <v>0</v>
      </c>
      <c r="I17" s="17"/>
      <c r="J17" s="17">
        <v>0</v>
      </c>
      <c r="K17" s="17">
        <v>11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57" t="s">
        <v>92</v>
      </c>
      <c r="R17" s="17">
        <v>10</v>
      </c>
      <c r="S17" s="17">
        <v>0</v>
      </c>
      <c r="T17" s="17">
        <v>0</v>
      </c>
      <c r="U17" s="57"/>
      <c r="V17" s="53"/>
      <c r="W17" s="53">
        <v>3500</v>
      </c>
      <c r="X17" s="54">
        <v>1500</v>
      </c>
      <c r="Y17" s="69">
        <v>600</v>
      </c>
      <c r="Z17" s="69">
        <v>300</v>
      </c>
      <c r="AA17" s="69">
        <v>200</v>
      </c>
      <c r="AB17" s="69">
        <v>200</v>
      </c>
      <c r="AC17" s="69">
        <v>100</v>
      </c>
      <c r="AD17" s="69">
        <v>600</v>
      </c>
      <c r="AE17" s="69"/>
      <c r="AF17" s="70">
        <v>0</v>
      </c>
      <c r="AG17" s="69">
        <v>0</v>
      </c>
      <c r="AH17" s="69">
        <v>0</v>
      </c>
      <c r="AI17" s="69">
        <f t="shared" si="7"/>
        <v>0</v>
      </c>
      <c r="AJ17" s="69">
        <v>0</v>
      </c>
      <c r="AK17" s="69">
        <v>0</v>
      </c>
      <c r="AL17" s="69">
        <v>0</v>
      </c>
      <c r="AM17" s="69"/>
      <c r="AN17" s="69">
        <f>SUM(X17:AM17)</f>
        <v>3500</v>
      </c>
      <c r="AO17" s="69">
        <f t="shared" si="8"/>
        <v>5.5</v>
      </c>
      <c r="AP17" s="74">
        <f t="shared" si="6"/>
        <v>687.5</v>
      </c>
      <c r="AQ17" s="69">
        <f t="shared" si="1"/>
        <v>0</v>
      </c>
      <c r="AR17" s="69">
        <v>0</v>
      </c>
      <c r="AS17" s="69">
        <v>0</v>
      </c>
      <c r="AT17" s="69">
        <f t="shared" si="2"/>
        <v>687.5</v>
      </c>
      <c r="AU17" s="69">
        <f t="shared" si="3"/>
        <v>2812.5</v>
      </c>
      <c r="AV17" s="69"/>
      <c r="AW17" s="82" t="s">
        <v>92</v>
      </c>
    </row>
    <row r="18" s="2" customFormat="1" ht="90" customHeight="1" spans="1:49">
      <c r="A18" s="11">
        <f t="shared" si="9"/>
        <v>15</v>
      </c>
      <c r="B18" s="23" t="s">
        <v>93</v>
      </c>
      <c r="C18" s="17" t="s">
        <v>73</v>
      </c>
      <c r="D18" s="14">
        <v>45583</v>
      </c>
      <c r="E18" s="15" t="s">
        <v>51</v>
      </c>
      <c r="F18" s="20">
        <v>28</v>
      </c>
      <c r="G18" s="17">
        <v>0</v>
      </c>
      <c r="H18" s="17">
        <v>0</v>
      </c>
      <c r="I18" s="17">
        <v>1</v>
      </c>
      <c r="J18" s="17">
        <v>0</v>
      </c>
      <c r="K18" s="17">
        <v>7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57" t="s">
        <v>94</v>
      </c>
      <c r="R18" s="17">
        <v>10</v>
      </c>
      <c r="S18" s="17">
        <v>0</v>
      </c>
      <c r="T18" s="17">
        <v>0</v>
      </c>
      <c r="U18" s="57"/>
      <c r="V18" s="53"/>
      <c r="W18" s="53">
        <v>4000</v>
      </c>
      <c r="X18" s="54">
        <v>2500</v>
      </c>
      <c r="Y18" s="69">
        <v>600</v>
      </c>
      <c r="Z18" s="69">
        <v>300</v>
      </c>
      <c r="AA18" s="69">
        <v>200</v>
      </c>
      <c r="AB18" s="69">
        <v>200</v>
      </c>
      <c r="AC18" s="69">
        <v>100</v>
      </c>
      <c r="AD18" s="69">
        <v>100</v>
      </c>
      <c r="AE18" s="69"/>
      <c r="AF18" s="70">
        <v>0</v>
      </c>
      <c r="AG18" s="69">
        <v>0</v>
      </c>
      <c r="AH18" s="69">
        <v>0</v>
      </c>
      <c r="AI18" s="69">
        <f t="shared" si="7"/>
        <v>0</v>
      </c>
      <c r="AJ18" s="69">
        <v>0</v>
      </c>
      <c r="AK18" s="69">
        <v>0</v>
      </c>
      <c r="AL18" s="69">
        <v>0</v>
      </c>
      <c r="AM18" s="69"/>
      <c r="AN18" s="69">
        <f>SUM(X18:AM18)</f>
        <v>4000</v>
      </c>
      <c r="AO18" s="69">
        <f t="shared" si="8"/>
        <v>4.5</v>
      </c>
      <c r="AP18" s="74">
        <f t="shared" si="6"/>
        <v>642.857142857143</v>
      </c>
      <c r="AQ18" s="69">
        <f t="shared" si="1"/>
        <v>0</v>
      </c>
      <c r="AR18" s="69">
        <v>0</v>
      </c>
      <c r="AS18" s="75">
        <v>0</v>
      </c>
      <c r="AT18" s="69">
        <f t="shared" si="2"/>
        <v>642.857142857143</v>
      </c>
      <c r="AU18" s="69">
        <f t="shared" si="3"/>
        <v>3357.14285714286</v>
      </c>
      <c r="AV18" s="69"/>
      <c r="AW18" s="82" t="s">
        <v>94</v>
      </c>
    </row>
    <row r="19" s="2" customFormat="1" ht="74" customHeight="1" spans="1:49">
      <c r="A19" s="11">
        <f t="shared" si="9"/>
        <v>16</v>
      </c>
      <c r="B19" s="23" t="s">
        <v>95</v>
      </c>
      <c r="C19" s="17" t="s">
        <v>73</v>
      </c>
      <c r="D19" s="14">
        <v>45581</v>
      </c>
      <c r="E19" s="15" t="s">
        <v>51</v>
      </c>
      <c r="F19" s="20">
        <v>28</v>
      </c>
      <c r="G19" s="17">
        <v>0</v>
      </c>
      <c r="H19" s="17">
        <v>0</v>
      </c>
      <c r="I19" s="17">
        <v>0</v>
      </c>
      <c r="J19" s="17">
        <v>0</v>
      </c>
      <c r="K19" s="17">
        <v>5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57" t="s">
        <v>96</v>
      </c>
      <c r="R19" s="17">
        <v>10</v>
      </c>
      <c r="S19" s="17">
        <v>0</v>
      </c>
      <c r="T19" s="17">
        <v>0</v>
      </c>
      <c r="U19" s="57"/>
      <c r="V19" s="53"/>
      <c r="W19" s="53">
        <v>3500</v>
      </c>
      <c r="X19" s="54">
        <v>2000</v>
      </c>
      <c r="Y19" s="69">
        <v>600</v>
      </c>
      <c r="Z19" s="69">
        <v>300</v>
      </c>
      <c r="AA19" s="69">
        <v>200</v>
      </c>
      <c r="AB19" s="69">
        <v>200</v>
      </c>
      <c r="AC19" s="69">
        <v>100</v>
      </c>
      <c r="AD19" s="69">
        <v>100</v>
      </c>
      <c r="AE19" s="69"/>
      <c r="AF19" s="70">
        <v>0</v>
      </c>
      <c r="AG19" s="69">
        <v>0</v>
      </c>
      <c r="AH19" s="69">
        <v>0</v>
      </c>
      <c r="AI19" s="69">
        <f t="shared" si="7"/>
        <v>0</v>
      </c>
      <c r="AJ19" s="69">
        <v>0</v>
      </c>
      <c r="AK19" s="69">
        <v>0</v>
      </c>
      <c r="AL19" s="69">
        <v>0</v>
      </c>
      <c r="AM19" s="69">
        <v>300</v>
      </c>
      <c r="AN19" s="69">
        <f>SUM(X19:AM19)</f>
        <v>3800</v>
      </c>
      <c r="AO19" s="69">
        <f t="shared" si="8"/>
        <v>2.5</v>
      </c>
      <c r="AP19" s="74">
        <f t="shared" si="6"/>
        <v>312.5</v>
      </c>
      <c r="AQ19" s="69">
        <f t="shared" si="1"/>
        <v>0</v>
      </c>
      <c r="AR19" s="69">
        <v>0</v>
      </c>
      <c r="AS19" s="69">
        <v>0</v>
      </c>
      <c r="AT19" s="69">
        <f t="shared" si="2"/>
        <v>312.5</v>
      </c>
      <c r="AU19" s="69">
        <f t="shared" si="3"/>
        <v>3487.5</v>
      </c>
      <c r="AV19" s="69"/>
      <c r="AW19" s="82" t="s">
        <v>96</v>
      </c>
    </row>
    <row r="20" s="2" customFormat="1" ht="70" customHeight="1" spans="1:49">
      <c r="A20" s="11">
        <f t="shared" si="9"/>
        <v>17</v>
      </c>
      <c r="B20" s="23" t="s">
        <v>97</v>
      </c>
      <c r="C20" s="17" t="s">
        <v>73</v>
      </c>
      <c r="D20" s="14">
        <v>45581</v>
      </c>
      <c r="E20" s="15" t="s">
        <v>51</v>
      </c>
      <c r="F20" s="20">
        <v>28</v>
      </c>
      <c r="G20" s="17">
        <v>0</v>
      </c>
      <c r="H20" s="17">
        <v>0</v>
      </c>
      <c r="I20" s="17">
        <v>2</v>
      </c>
      <c r="J20" s="17">
        <v>0</v>
      </c>
      <c r="K20" s="17">
        <v>8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57" t="s">
        <v>98</v>
      </c>
      <c r="R20" s="17">
        <v>10</v>
      </c>
      <c r="S20" s="17">
        <v>0</v>
      </c>
      <c r="T20" s="17">
        <v>0</v>
      </c>
      <c r="U20" s="57"/>
      <c r="V20" s="53"/>
      <c r="W20" s="53">
        <v>3500</v>
      </c>
      <c r="X20" s="54">
        <v>2000</v>
      </c>
      <c r="Y20" s="69">
        <v>600</v>
      </c>
      <c r="Z20" s="69">
        <v>300</v>
      </c>
      <c r="AA20" s="69">
        <v>200</v>
      </c>
      <c r="AB20" s="69">
        <v>200</v>
      </c>
      <c r="AC20" s="69">
        <v>100</v>
      </c>
      <c r="AD20" s="69">
        <v>100</v>
      </c>
      <c r="AE20" s="69"/>
      <c r="AF20" s="70">
        <v>0</v>
      </c>
      <c r="AG20" s="69">
        <v>0</v>
      </c>
      <c r="AH20" s="69">
        <v>0</v>
      </c>
      <c r="AI20" s="69">
        <f t="shared" si="7"/>
        <v>0</v>
      </c>
      <c r="AJ20" s="69">
        <v>0</v>
      </c>
      <c r="AK20" s="69">
        <v>0</v>
      </c>
      <c r="AL20" s="69">
        <v>0</v>
      </c>
      <c r="AM20" s="69"/>
      <c r="AN20" s="69">
        <f>SUM(X20:AM20)</f>
        <v>3500</v>
      </c>
      <c r="AO20" s="69">
        <f t="shared" si="8"/>
        <v>6</v>
      </c>
      <c r="AP20" s="74">
        <f t="shared" si="6"/>
        <v>750</v>
      </c>
      <c r="AQ20" s="69">
        <f t="shared" si="1"/>
        <v>0</v>
      </c>
      <c r="AR20" s="69">
        <v>0</v>
      </c>
      <c r="AS20" s="69">
        <v>0</v>
      </c>
      <c r="AT20" s="69">
        <f t="shared" si="2"/>
        <v>750</v>
      </c>
      <c r="AU20" s="69">
        <f t="shared" si="3"/>
        <v>2750</v>
      </c>
      <c r="AV20" s="69"/>
      <c r="AW20" s="82" t="s">
        <v>98</v>
      </c>
    </row>
    <row r="21" s="2" customFormat="1" ht="93" customHeight="1" spans="1:49">
      <c r="A21" s="11">
        <f t="shared" si="9"/>
        <v>18</v>
      </c>
      <c r="B21" s="23" t="s">
        <v>99</v>
      </c>
      <c r="C21" s="17" t="s">
        <v>73</v>
      </c>
      <c r="D21" s="14">
        <v>45582</v>
      </c>
      <c r="E21" s="15" t="s">
        <v>51</v>
      </c>
      <c r="F21" s="20">
        <v>28</v>
      </c>
      <c r="G21" s="17">
        <v>0</v>
      </c>
      <c r="H21" s="17">
        <v>0</v>
      </c>
      <c r="I21" s="17">
        <v>0</v>
      </c>
      <c r="J21" s="17">
        <v>0</v>
      </c>
      <c r="K21" s="17">
        <v>6</v>
      </c>
      <c r="L21" s="17">
        <v>0</v>
      </c>
      <c r="M21" s="17">
        <v>0</v>
      </c>
      <c r="N21" s="17">
        <v>1</v>
      </c>
      <c r="O21" s="17">
        <v>1</v>
      </c>
      <c r="P21" s="17">
        <v>0</v>
      </c>
      <c r="Q21" s="57" t="s">
        <v>100</v>
      </c>
      <c r="R21" s="17">
        <v>10</v>
      </c>
      <c r="S21" s="17">
        <v>0</v>
      </c>
      <c r="T21" s="17">
        <v>0</v>
      </c>
      <c r="U21" s="59"/>
      <c r="V21" s="53"/>
      <c r="W21" s="53">
        <v>3500</v>
      </c>
      <c r="X21" s="54">
        <v>2000</v>
      </c>
      <c r="Y21" s="69">
        <v>600</v>
      </c>
      <c r="Z21" s="69">
        <v>300</v>
      </c>
      <c r="AA21" s="69">
        <v>200</v>
      </c>
      <c r="AB21" s="69">
        <v>200</v>
      </c>
      <c r="AC21" s="69">
        <v>100</v>
      </c>
      <c r="AD21" s="69">
        <v>100</v>
      </c>
      <c r="AE21" s="69"/>
      <c r="AF21" s="70">
        <v>0</v>
      </c>
      <c r="AG21" s="69">
        <v>0</v>
      </c>
      <c r="AH21" s="69">
        <v>0</v>
      </c>
      <c r="AI21" s="69">
        <f t="shared" si="7"/>
        <v>0</v>
      </c>
      <c r="AJ21" s="69">
        <v>0</v>
      </c>
      <c r="AK21" s="69">
        <v>0</v>
      </c>
      <c r="AL21" s="69">
        <v>0</v>
      </c>
      <c r="AM21" s="69"/>
      <c r="AN21" s="69">
        <f>SUM(X21:AM21)</f>
        <v>3500</v>
      </c>
      <c r="AO21" s="69">
        <f t="shared" si="8"/>
        <v>3</v>
      </c>
      <c r="AP21" s="74">
        <f t="shared" si="6"/>
        <v>375</v>
      </c>
      <c r="AQ21" s="69">
        <f t="shared" si="1"/>
        <v>0</v>
      </c>
      <c r="AR21" s="69">
        <v>0</v>
      </c>
      <c r="AS21" s="69">
        <v>0</v>
      </c>
      <c r="AT21" s="69">
        <f t="shared" si="2"/>
        <v>375</v>
      </c>
      <c r="AU21" s="69">
        <f t="shared" si="3"/>
        <v>3125</v>
      </c>
      <c r="AV21" s="69"/>
      <c r="AW21" s="82" t="s">
        <v>100</v>
      </c>
    </row>
    <row r="22" s="2" customFormat="1" ht="78" customHeight="1" spans="1:49">
      <c r="A22" s="11">
        <f t="shared" si="9"/>
        <v>19</v>
      </c>
      <c r="B22" s="23" t="s">
        <v>101</v>
      </c>
      <c r="C22" s="17" t="s">
        <v>73</v>
      </c>
      <c r="D22" s="14">
        <v>45584</v>
      </c>
      <c r="E22" s="15" t="s">
        <v>51</v>
      </c>
      <c r="F22" s="20">
        <v>28</v>
      </c>
      <c r="G22" s="17">
        <v>0</v>
      </c>
      <c r="H22" s="17">
        <v>0</v>
      </c>
      <c r="I22" s="17">
        <v>0</v>
      </c>
      <c r="J22" s="17">
        <v>0</v>
      </c>
      <c r="K22" s="17">
        <v>6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57" t="s">
        <v>102</v>
      </c>
      <c r="R22" s="17">
        <v>10</v>
      </c>
      <c r="S22" s="17">
        <v>0</v>
      </c>
      <c r="T22" s="17">
        <v>0</v>
      </c>
      <c r="U22" s="57"/>
      <c r="V22" s="53"/>
      <c r="W22" s="53">
        <v>3500</v>
      </c>
      <c r="X22" s="54">
        <v>1500</v>
      </c>
      <c r="Y22" s="69">
        <v>1000</v>
      </c>
      <c r="Z22" s="69">
        <v>300</v>
      </c>
      <c r="AA22" s="69">
        <v>200</v>
      </c>
      <c r="AB22" s="69">
        <v>200</v>
      </c>
      <c r="AC22" s="69">
        <v>200</v>
      </c>
      <c r="AD22" s="69">
        <v>100</v>
      </c>
      <c r="AE22" s="69"/>
      <c r="AF22" s="70">
        <v>0</v>
      </c>
      <c r="AG22" s="69">
        <v>0</v>
      </c>
      <c r="AH22" s="69">
        <v>0</v>
      </c>
      <c r="AI22" s="69">
        <f t="shared" si="7"/>
        <v>0</v>
      </c>
      <c r="AJ22" s="69">
        <v>0</v>
      </c>
      <c r="AK22" s="69">
        <v>0</v>
      </c>
      <c r="AL22" s="69">
        <v>0</v>
      </c>
      <c r="AM22" s="69"/>
      <c r="AN22" s="69">
        <f>SUM(X22:AM22)</f>
        <v>3500</v>
      </c>
      <c r="AO22" s="69">
        <f t="shared" si="8"/>
        <v>3</v>
      </c>
      <c r="AP22" s="74">
        <f t="shared" si="6"/>
        <v>375</v>
      </c>
      <c r="AQ22" s="69">
        <f t="shared" si="1"/>
        <v>0</v>
      </c>
      <c r="AR22" s="69">
        <v>0</v>
      </c>
      <c r="AS22" s="75">
        <v>0</v>
      </c>
      <c r="AT22" s="69">
        <f t="shared" si="2"/>
        <v>375</v>
      </c>
      <c r="AU22" s="69">
        <f t="shared" si="3"/>
        <v>3125</v>
      </c>
      <c r="AV22" s="69"/>
      <c r="AW22" s="82" t="s">
        <v>102</v>
      </c>
    </row>
    <row r="23" s="2" customFormat="1" ht="138" customHeight="1" spans="1:50">
      <c r="A23" s="11">
        <f t="shared" si="9"/>
        <v>20</v>
      </c>
      <c r="B23" s="23" t="s">
        <v>103</v>
      </c>
      <c r="C23" s="17" t="s">
        <v>73</v>
      </c>
      <c r="D23" s="14">
        <v>45583</v>
      </c>
      <c r="E23" s="15" t="s">
        <v>51</v>
      </c>
      <c r="F23" s="20">
        <v>28</v>
      </c>
      <c r="G23" s="17">
        <v>0</v>
      </c>
      <c r="H23" s="17">
        <v>0</v>
      </c>
      <c r="I23" s="17">
        <v>0.5</v>
      </c>
      <c r="J23" s="17">
        <v>0</v>
      </c>
      <c r="K23" s="17">
        <v>7</v>
      </c>
      <c r="L23" s="17">
        <v>0</v>
      </c>
      <c r="M23" s="17">
        <v>0</v>
      </c>
      <c r="N23" s="17">
        <v>0.5</v>
      </c>
      <c r="O23" s="17">
        <v>0.5</v>
      </c>
      <c r="P23" s="17">
        <v>0</v>
      </c>
      <c r="Q23" s="57" t="s">
        <v>104</v>
      </c>
      <c r="R23" s="17">
        <v>10</v>
      </c>
      <c r="S23" s="17">
        <v>0</v>
      </c>
      <c r="T23" s="17">
        <v>0</v>
      </c>
      <c r="U23" s="59" t="s">
        <v>105</v>
      </c>
      <c r="V23" s="53"/>
      <c r="W23" s="53">
        <v>3500</v>
      </c>
      <c r="X23" s="54">
        <v>2000</v>
      </c>
      <c r="Y23" s="69">
        <v>600</v>
      </c>
      <c r="Z23" s="69">
        <v>300</v>
      </c>
      <c r="AA23" s="69">
        <v>200</v>
      </c>
      <c r="AB23" s="69">
        <v>200</v>
      </c>
      <c r="AC23" s="69">
        <v>100</v>
      </c>
      <c r="AD23" s="69">
        <v>100</v>
      </c>
      <c r="AE23" s="69"/>
      <c r="AF23" s="70">
        <v>0</v>
      </c>
      <c r="AG23" s="69">
        <v>0</v>
      </c>
      <c r="AH23" s="69">
        <v>0</v>
      </c>
      <c r="AI23" s="69">
        <f t="shared" si="7"/>
        <v>0</v>
      </c>
      <c r="AJ23" s="69">
        <v>0</v>
      </c>
      <c r="AK23" s="69">
        <v>0</v>
      </c>
      <c r="AL23" s="69">
        <v>0</v>
      </c>
      <c r="AM23" s="69">
        <v>200</v>
      </c>
      <c r="AN23" s="69">
        <f>SUM(X23:AM23)</f>
        <v>3700</v>
      </c>
      <c r="AO23" s="69">
        <f t="shared" si="8"/>
        <v>4</v>
      </c>
      <c r="AP23" s="74">
        <f t="shared" si="6"/>
        <v>500</v>
      </c>
      <c r="AQ23" s="69">
        <f t="shared" si="1"/>
        <v>0</v>
      </c>
      <c r="AR23" s="69">
        <v>0</v>
      </c>
      <c r="AS23" s="75">
        <v>0</v>
      </c>
      <c r="AT23" s="69">
        <f t="shared" si="2"/>
        <v>500</v>
      </c>
      <c r="AU23" s="69">
        <f t="shared" si="3"/>
        <v>3200</v>
      </c>
      <c r="AV23" s="69"/>
      <c r="AW23" s="82" t="s">
        <v>106</v>
      </c>
      <c r="AX23" s="2" t="s">
        <v>105</v>
      </c>
    </row>
    <row r="24" s="2" customFormat="1" ht="108" customHeight="1" spans="1:49">
      <c r="A24" s="11">
        <f t="shared" si="9"/>
        <v>21</v>
      </c>
      <c r="B24" s="23" t="s">
        <v>107</v>
      </c>
      <c r="C24" s="17" t="s">
        <v>73</v>
      </c>
      <c r="D24" s="14">
        <v>45586</v>
      </c>
      <c r="E24" s="15" t="s">
        <v>51</v>
      </c>
      <c r="F24" s="20">
        <v>28</v>
      </c>
      <c r="G24" s="17">
        <v>0</v>
      </c>
      <c r="H24" s="17">
        <v>0</v>
      </c>
      <c r="I24" s="17">
        <v>2</v>
      </c>
      <c r="J24" s="17">
        <v>0</v>
      </c>
      <c r="K24" s="17">
        <v>6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57" t="s">
        <v>108</v>
      </c>
      <c r="R24" s="17">
        <v>10</v>
      </c>
      <c r="S24" s="17">
        <v>0</v>
      </c>
      <c r="T24" s="17">
        <v>0</v>
      </c>
      <c r="U24" s="57"/>
      <c r="V24" s="53"/>
      <c r="W24" s="53">
        <v>3500</v>
      </c>
      <c r="X24" s="54">
        <v>2000</v>
      </c>
      <c r="Y24" s="69">
        <v>600</v>
      </c>
      <c r="Z24" s="69">
        <v>300</v>
      </c>
      <c r="AA24" s="69">
        <v>200</v>
      </c>
      <c r="AB24" s="69">
        <v>200</v>
      </c>
      <c r="AC24" s="69">
        <v>100</v>
      </c>
      <c r="AD24" s="69">
        <v>100</v>
      </c>
      <c r="AE24" s="69"/>
      <c r="AF24" s="70">
        <v>0</v>
      </c>
      <c r="AG24" s="69">
        <v>0</v>
      </c>
      <c r="AH24" s="69">
        <v>0</v>
      </c>
      <c r="AI24" s="69">
        <f t="shared" si="7"/>
        <v>0</v>
      </c>
      <c r="AJ24" s="69">
        <v>0</v>
      </c>
      <c r="AK24" s="69">
        <v>0</v>
      </c>
      <c r="AL24" s="69">
        <v>0</v>
      </c>
      <c r="AM24" s="69"/>
      <c r="AN24" s="69">
        <f>SUM(X24:AM24)</f>
        <v>3500</v>
      </c>
      <c r="AO24" s="69">
        <f t="shared" si="8"/>
        <v>5</v>
      </c>
      <c r="AP24" s="74">
        <f t="shared" si="6"/>
        <v>625</v>
      </c>
      <c r="AQ24" s="69">
        <f t="shared" si="1"/>
        <v>0</v>
      </c>
      <c r="AR24" s="69">
        <v>0</v>
      </c>
      <c r="AS24" s="69">
        <v>0</v>
      </c>
      <c r="AT24" s="69">
        <f t="shared" si="2"/>
        <v>625</v>
      </c>
      <c r="AU24" s="69">
        <f t="shared" si="3"/>
        <v>2875</v>
      </c>
      <c r="AV24" s="69"/>
      <c r="AW24" s="82" t="s">
        <v>108</v>
      </c>
    </row>
    <row r="25" s="2" customFormat="1" ht="60" customHeight="1" spans="1:50">
      <c r="A25" s="11">
        <f t="shared" ref="A25:A34" si="10">ROW()-3</f>
        <v>22</v>
      </c>
      <c r="B25" s="23" t="s">
        <v>109</v>
      </c>
      <c r="C25" s="17" t="s">
        <v>73</v>
      </c>
      <c r="D25" s="14">
        <v>45588</v>
      </c>
      <c r="E25" s="15" t="s">
        <v>51</v>
      </c>
      <c r="F25" s="20">
        <v>28</v>
      </c>
      <c r="G25" s="17">
        <v>0</v>
      </c>
      <c r="H25" s="17">
        <v>0</v>
      </c>
      <c r="I25" s="17">
        <v>0</v>
      </c>
      <c r="J25" s="17">
        <v>0</v>
      </c>
      <c r="K25" s="17">
        <v>8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57" t="s">
        <v>110</v>
      </c>
      <c r="R25" s="17"/>
      <c r="S25" s="17">
        <v>0</v>
      </c>
      <c r="T25" s="17">
        <v>0</v>
      </c>
      <c r="U25" s="57"/>
      <c r="V25" s="53"/>
      <c r="W25" s="53">
        <v>3500</v>
      </c>
      <c r="X25" s="54">
        <v>2000</v>
      </c>
      <c r="Y25" s="69">
        <v>600</v>
      </c>
      <c r="Z25" s="69">
        <v>300</v>
      </c>
      <c r="AA25" s="69">
        <v>200</v>
      </c>
      <c r="AB25" s="69">
        <v>200</v>
      </c>
      <c r="AC25" s="69">
        <v>100</v>
      </c>
      <c r="AD25" s="69">
        <v>100</v>
      </c>
      <c r="AE25" s="69"/>
      <c r="AF25" s="70">
        <v>0</v>
      </c>
      <c r="AG25" s="69">
        <v>0</v>
      </c>
      <c r="AH25" s="69">
        <v>0</v>
      </c>
      <c r="AI25" s="69">
        <f t="shared" si="7"/>
        <v>0</v>
      </c>
      <c r="AJ25" s="69">
        <v>0</v>
      </c>
      <c r="AK25" s="69">
        <v>0</v>
      </c>
      <c r="AL25" s="69">
        <v>0</v>
      </c>
      <c r="AM25" s="69"/>
      <c r="AN25" s="69">
        <f>SUM(X25:AM25)</f>
        <v>3500</v>
      </c>
      <c r="AO25" s="69">
        <f t="shared" si="8"/>
        <v>4</v>
      </c>
      <c r="AP25" s="74">
        <f t="shared" si="6"/>
        <v>500</v>
      </c>
      <c r="AQ25" s="69">
        <f t="shared" si="1"/>
        <v>0</v>
      </c>
      <c r="AR25" s="69">
        <v>0</v>
      </c>
      <c r="AS25" s="75">
        <v>0</v>
      </c>
      <c r="AT25" s="69">
        <f t="shared" si="2"/>
        <v>500</v>
      </c>
      <c r="AU25" s="69">
        <f t="shared" si="3"/>
        <v>3000</v>
      </c>
      <c r="AV25" s="69"/>
      <c r="AW25" s="83" t="s">
        <v>110</v>
      </c>
      <c r="AX25" s="84"/>
    </row>
    <row r="26" s="2" customFormat="1" ht="109" customHeight="1" spans="1:50">
      <c r="A26" s="11">
        <f t="shared" si="10"/>
        <v>23</v>
      </c>
      <c r="B26" s="26" t="s">
        <v>111</v>
      </c>
      <c r="C26" s="17" t="s">
        <v>73</v>
      </c>
      <c r="D26" s="14">
        <v>45596</v>
      </c>
      <c r="E26" s="15" t="s">
        <v>51</v>
      </c>
      <c r="F26" s="20">
        <v>28</v>
      </c>
      <c r="G26" s="17">
        <v>0</v>
      </c>
      <c r="H26" s="17">
        <v>0</v>
      </c>
      <c r="I26" s="17">
        <v>0</v>
      </c>
      <c r="J26" s="17">
        <v>0</v>
      </c>
      <c r="K26" s="17">
        <v>10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57" t="s">
        <v>112</v>
      </c>
      <c r="R26" s="17">
        <v>10</v>
      </c>
      <c r="S26" s="17">
        <v>0</v>
      </c>
      <c r="T26" s="17">
        <v>0</v>
      </c>
      <c r="U26" s="59" t="s">
        <v>113</v>
      </c>
      <c r="V26" s="53"/>
      <c r="W26" s="53">
        <v>3500</v>
      </c>
      <c r="X26" s="54">
        <v>2000</v>
      </c>
      <c r="Y26" s="69">
        <v>600</v>
      </c>
      <c r="Z26" s="69">
        <v>300</v>
      </c>
      <c r="AA26" s="69">
        <v>200</v>
      </c>
      <c r="AB26" s="69">
        <v>200</v>
      </c>
      <c r="AC26" s="69">
        <v>100</v>
      </c>
      <c r="AD26" s="69">
        <v>100</v>
      </c>
      <c r="AE26" s="69">
        <v>600</v>
      </c>
      <c r="AF26" s="70">
        <v>100</v>
      </c>
      <c r="AG26" s="69">
        <v>0</v>
      </c>
      <c r="AH26" s="69">
        <v>0</v>
      </c>
      <c r="AI26" s="69">
        <f t="shared" si="7"/>
        <v>0</v>
      </c>
      <c r="AJ26" s="69">
        <v>0</v>
      </c>
      <c r="AK26" s="69">
        <v>0</v>
      </c>
      <c r="AL26" s="69">
        <v>0</v>
      </c>
      <c r="AM26" s="69"/>
      <c r="AN26" s="69">
        <f>SUM(X26:AM26)</f>
        <v>4200</v>
      </c>
      <c r="AO26" s="69">
        <v>5</v>
      </c>
      <c r="AP26" s="74">
        <f t="shared" si="6"/>
        <v>625</v>
      </c>
      <c r="AQ26" s="69">
        <f t="shared" si="1"/>
        <v>0</v>
      </c>
      <c r="AR26" s="69">
        <v>0</v>
      </c>
      <c r="AS26" s="69">
        <v>0</v>
      </c>
      <c r="AT26" s="69">
        <f t="shared" si="2"/>
        <v>625</v>
      </c>
      <c r="AU26" s="69">
        <f t="shared" si="3"/>
        <v>3575</v>
      </c>
      <c r="AV26" s="69"/>
      <c r="AW26" s="82" t="s">
        <v>114</v>
      </c>
      <c r="AX26" s="2" t="s">
        <v>113</v>
      </c>
    </row>
    <row r="27" s="2" customFormat="1" ht="69" customHeight="1" spans="1:49">
      <c r="A27" s="11">
        <f t="shared" si="10"/>
        <v>24</v>
      </c>
      <c r="B27" s="27" t="s">
        <v>115</v>
      </c>
      <c r="C27" s="17" t="s">
        <v>73</v>
      </c>
      <c r="D27" s="14">
        <v>45596</v>
      </c>
      <c r="E27" s="15" t="s">
        <v>51</v>
      </c>
      <c r="F27" s="20">
        <v>28</v>
      </c>
      <c r="G27" s="17">
        <v>0</v>
      </c>
      <c r="H27" s="17">
        <v>0</v>
      </c>
      <c r="I27" s="17">
        <v>0</v>
      </c>
      <c r="J27" s="17">
        <v>0</v>
      </c>
      <c r="K27" s="17">
        <v>10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57" t="s">
        <v>116</v>
      </c>
      <c r="R27" s="17">
        <v>10</v>
      </c>
      <c r="S27" s="17">
        <v>0</v>
      </c>
      <c r="T27" s="17">
        <v>0</v>
      </c>
      <c r="U27" s="57"/>
      <c r="V27" s="53"/>
      <c r="W27" s="53">
        <v>3500</v>
      </c>
      <c r="X27" s="54">
        <v>2000</v>
      </c>
      <c r="Y27" s="69">
        <v>600</v>
      </c>
      <c r="Z27" s="69">
        <v>300</v>
      </c>
      <c r="AA27" s="69">
        <v>200</v>
      </c>
      <c r="AB27" s="69">
        <v>200</v>
      </c>
      <c r="AC27" s="69">
        <v>100</v>
      </c>
      <c r="AD27" s="69">
        <v>100</v>
      </c>
      <c r="AE27" s="69"/>
      <c r="AF27" s="70">
        <v>0</v>
      </c>
      <c r="AG27" s="69">
        <v>0</v>
      </c>
      <c r="AH27" s="69">
        <v>0</v>
      </c>
      <c r="AI27" s="69">
        <f t="shared" si="7"/>
        <v>0</v>
      </c>
      <c r="AJ27" s="69">
        <v>0</v>
      </c>
      <c r="AK27" s="69">
        <v>0</v>
      </c>
      <c r="AL27" s="69">
        <v>0</v>
      </c>
      <c r="AM27" s="69"/>
      <c r="AN27" s="69">
        <f>SUM(X27:AM27)</f>
        <v>3500</v>
      </c>
      <c r="AO27" s="69">
        <f t="shared" ref="AO27:AO43" si="11">I27+J27+K27/2</f>
        <v>5</v>
      </c>
      <c r="AP27" s="74">
        <f t="shared" si="6"/>
        <v>625</v>
      </c>
      <c r="AQ27" s="69">
        <f t="shared" si="1"/>
        <v>0</v>
      </c>
      <c r="AR27" s="69">
        <v>0</v>
      </c>
      <c r="AS27" s="75">
        <v>0</v>
      </c>
      <c r="AT27" s="69">
        <f t="shared" si="2"/>
        <v>625</v>
      </c>
      <c r="AU27" s="69">
        <f t="shared" si="3"/>
        <v>2875</v>
      </c>
      <c r="AV27" s="69"/>
      <c r="AW27" s="82" t="s">
        <v>116</v>
      </c>
    </row>
    <row r="28" s="2" customFormat="1" ht="93" customHeight="1" spans="1:49">
      <c r="A28" s="11">
        <f t="shared" si="10"/>
        <v>25</v>
      </c>
      <c r="B28" s="27" t="s">
        <v>117</v>
      </c>
      <c r="C28" s="17" t="s">
        <v>73</v>
      </c>
      <c r="D28" s="14">
        <v>45596</v>
      </c>
      <c r="E28" s="15" t="s">
        <v>51</v>
      </c>
      <c r="F28" s="20">
        <v>28</v>
      </c>
      <c r="G28" s="17">
        <v>0</v>
      </c>
      <c r="H28" s="17">
        <v>0</v>
      </c>
      <c r="I28" s="17">
        <v>2</v>
      </c>
      <c r="J28" s="17">
        <v>0</v>
      </c>
      <c r="K28" s="17">
        <v>10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57" t="s">
        <v>118</v>
      </c>
      <c r="R28" s="17"/>
      <c r="S28" s="17">
        <v>0</v>
      </c>
      <c r="T28" s="17">
        <v>0</v>
      </c>
      <c r="U28" s="57"/>
      <c r="V28" s="53"/>
      <c r="W28" s="53">
        <v>3500</v>
      </c>
      <c r="X28" s="54">
        <v>2000</v>
      </c>
      <c r="Y28" s="69">
        <v>600</v>
      </c>
      <c r="Z28" s="69">
        <v>300</v>
      </c>
      <c r="AA28" s="69">
        <v>200</v>
      </c>
      <c r="AB28" s="69">
        <v>200</v>
      </c>
      <c r="AC28" s="69">
        <v>100</v>
      </c>
      <c r="AD28" s="69">
        <v>100</v>
      </c>
      <c r="AE28" s="69"/>
      <c r="AF28" s="70">
        <v>0</v>
      </c>
      <c r="AG28" s="69">
        <v>0</v>
      </c>
      <c r="AH28" s="69">
        <v>0</v>
      </c>
      <c r="AI28" s="69">
        <f t="shared" si="7"/>
        <v>0</v>
      </c>
      <c r="AJ28" s="69">
        <v>0</v>
      </c>
      <c r="AK28" s="69">
        <v>0</v>
      </c>
      <c r="AL28" s="69">
        <v>0</v>
      </c>
      <c r="AM28" s="69"/>
      <c r="AN28" s="69">
        <f>SUM(X28:AM28)</f>
        <v>3500</v>
      </c>
      <c r="AO28" s="69">
        <f t="shared" si="11"/>
        <v>7</v>
      </c>
      <c r="AP28" s="74">
        <f t="shared" si="6"/>
        <v>875</v>
      </c>
      <c r="AQ28" s="69">
        <f t="shared" si="1"/>
        <v>0</v>
      </c>
      <c r="AR28" s="69">
        <v>0</v>
      </c>
      <c r="AS28" s="69">
        <v>0</v>
      </c>
      <c r="AT28" s="69">
        <f t="shared" si="2"/>
        <v>875</v>
      </c>
      <c r="AU28" s="69">
        <f t="shared" si="3"/>
        <v>2625</v>
      </c>
      <c r="AV28" s="69"/>
      <c r="AW28" s="82" t="s">
        <v>118</v>
      </c>
    </row>
    <row r="29" s="2" customFormat="1" ht="71" customHeight="1" spans="1:49">
      <c r="A29" s="11">
        <f t="shared" si="10"/>
        <v>26</v>
      </c>
      <c r="B29" s="27" t="s">
        <v>119</v>
      </c>
      <c r="C29" s="17" t="s">
        <v>73</v>
      </c>
      <c r="D29" s="14">
        <v>45597</v>
      </c>
      <c r="E29" s="15" t="s">
        <v>51</v>
      </c>
      <c r="F29" s="20">
        <v>28</v>
      </c>
      <c r="G29" s="17">
        <v>0</v>
      </c>
      <c r="H29" s="17">
        <v>0</v>
      </c>
      <c r="I29" s="17">
        <v>0</v>
      </c>
      <c r="J29" s="17">
        <v>0</v>
      </c>
      <c r="K29" s="17">
        <v>10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57" t="s">
        <v>116</v>
      </c>
      <c r="R29" s="17">
        <v>10</v>
      </c>
      <c r="S29" s="17">
        <v>0</v>
      </c>
      <c r="T29" s="17">
        <v>0</v>
      </c>
      <c r="U29" s="57"/>
      <c r="V29" s="53"/>
      <c r="W29" s="53">
        <v>3500</v>
      </c>
      <c r="X29" s="54">
        <v>2000</v>
      </c>
      <c r="Y29" s="69">
        <v>600</v>
      </c>
      <c r="Z29" s="69">
        <v>300</v>
      </c>
      <c r="AA29" s="69">
        <v>200</v>
      </c>
      <c r="AB29" s="69">
        <v>200</v>
      </c>
      <c r="AC29" s="69">
        <v>100</v>
      </c>
      <c r="AD29" s="69">
        <v>100</v>
      </c>
      <c r="AE29" s="69"/>
      <c r="AF29" s="70">
        <v>0</v>
      </c>
      <c r="AG29" s="69">
        <v>0</v>
      </c>
      <c r="AH29" s="69">
        <v>0</v>
      </c>
      <c r="AI29" s="69">
        <f t="shared" si="7"/>
        <v>0</v>
      </c>
      <c r="AJ29" s="69">
        <v>0</v>
      </c>
      <c r="AK29" s="69">
        <v>0</v>
      </c>
      <c r="AL29" s="69">
        <v>0</v>
      </c>
      <c r="AM29" s="69"/>
      <c r="AN29" s="69">
        <f>SUM(X29:AM29)</f>
        <v>3500</v>
      </c>
      <c r="AO29" s="69">
        <f t="shared" si="11"/>
        <v>5</v>
      </c>
      <c r="AP29" s="74">
        <f t="shared" si="6"/>
        <v>625</v>
      </c>
      <c r="AQ29" s="69">
        <f t="shared" si="1"/>
        <v>0</v>
      </c>
      <c r="AR29" s="69">
        <v>0</v>
      </c>
      <c r="AS29" s="75">
        <v>0</v>
      </c>
      <c r="AT29" s="69">
        <f t="shared" si="2"/>
        <v>625</v>
      </c>
      <c r="AU29" s="69">
        <f t="shared" si="3"/>
        <v>2875</v>
      </c>
      <c r="AV29" s="69"/>
      <c r="AW29" s="82" t="s">
        <v>116</v>
      </c>
    </row>
    <row r="30" s="2" customFormat="1" ht="70" customHeight="1" spans="1:49">
      <c r="A30" s="11">
        <f t="shared" si="10"/>
        <v>27</v>
      </c>
      <c r="B30" s="28" t="s">
        <v>120</v>
      </c>
      <c r="C30" s="17" t="s">
        <v>73</v>
      </c>
      <c r="D30" s="14">
        <v>45598</v>
      </c>
      <c r="E30" s="15" t="s">
        <v>51</v>
      </c>
      <c r="F30" s="20">
        <v>28</v>
      </c>
      <c r="G30" s="17">
        <v>0</v>
      </c>
      <c r="H30" s="17">
        <v>0</v>
      </c>
      <c r="I30" s="17">
        <v>0</v>
      </c>
      <c r="J30" s="17">
        <v>0</v>
      </c>
      <c r="K30" s="17">
        <v>5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57" t="s">
        <v>121</v>
      </c>
      <c r="R30" s="17">
        <v>10</v>
      </c>
      <c r="S30" s="17">
        <v>0</v>
      </c>
      <c r="T30" s="17">
        <v>0</v>
      </c>
      <c r="U30" s="57"/>
      <c r="V30" s="53"/>
      <c r="W30" s="53">
        <v>3500</v>
      </c>
      <c r="X30" s="54">
        <v>2000</v>
      </c>
      <c r="Y30" s="69">
        <v>600</v>
      </c>
      <c r="Z30" s="69">
        <v>300</v>
      </c>
      <c r="AA30" s="69">
        <v>200</v>
      </c>
      <c r="AB30" s="69">
        <v>200</v>
      </c>
      <c r="AC30" s="69">
        <v>100</v>
      </c>
      <c r="AD30" s="69">
        <v>100</v>
      </c>
      <c r="AE30" s="69"/>
      <c r="AF30" s="70">
        <v>0</v>
      </c>
      <c r="AG30" s="69">
        <v>0</v>
      </c>
      <c r="AH30" s="69">
        <v>0</v>
      </c>
      <c r="AI30" s="69">
        <f t="shared" si="7"/>
        <v>0</v>
      </c>
      <c r="AJ30" s="69">
        <v>0</v>
      </c>
      <c r="AK30" s="69">
        <v>0</v>
      </c>
      <c r="AL30" s="69">
        <v>0</v>
      </c>
      <c r="AM30" s="69"/>
      <c r="AN30" s="69">
        <f>SUM(X30:AM30)</f>
        <v>3500</v>
      </c>
      <c r="AO30" s="69">
        <f t="shared" si="11"/>
        <v>2.5</v>
      </c>
      <c r="AP30" s="74">
        <f t="shared" si="6"/>
        <v>312.5</v>
      </c>
      <c r="AQ30" s="69">
        <f t="shared" si="1"/>
        <v>0</v>
      </c>
      <c r="AR30" s="69">
        <v>0</v>
      </c>
      <c r="AS30" s="75">
        <v>0</v>
      </c>
      <c r="AT30" s="69">
        <f t="shared" si="2"/>
        <v>312.5</v>
      </c>
      <c r="AU30" s="69">
        <f t="shared" si="3"/>
        <v>3187.5</v>
      </c>
      <c r="AV30" s="69"/>
      <c r="AW30" s="82" t="s">
        <v>121</v>
      </c>
    </row>
    <row r="31" s="2" customFormat="1" ht="52" customHeight="1" spans="1:49">
      <c r="A31" s="11">
        <f t="shared" si="10"/>
        <v>28</v>
      </c>
      <c r="B31" s="27" t="s">
        <v>122</v>
      </c>
      <c r="C31" s="17" t="s">
        <v>73</v>
      </c>
      <c r="D31" s="14">
        <v>45603</v>
      </c>
      <c r="E31" s="15" t="s">
        <v>51</v>
      </c>
      <c r="F31" s="20">
        <v>28</v>
      </c>
      <c r="G31" s="17">
        <v>0</v>
      </c>
      <c r="H31" s="17">
        <v>0</v>
      </c>
      <c r="I31" s="17">
        <v>0</v>
      </c>
      <c r="J31" s="17">
        <v>0</v>
      </c>
      <c r="K31" s="17">
        <v>7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57" t="s">
        <v>123</v>
      </c>
      <c r="R31" s="17">
        <v>10</v>
      </c>
      <c r="S31" s="17">
        <v>0</v>
      </c>
      <c r="T31" s="17">
        <v>0</v>
      </c>
      <c r="U31" s="57"/>
      <c r="V31" s="53"/>
      <c r="W31" s="53">
        <v>3500</v>
      </c>
      <c r="X31" s="54">
        <v>2000</v>
      </c>
      <c r="Y31" s="69">
        <v>600</v>
      </c>
      <c r="Z31" s="69">
        <v>300</v>
      </c>
      <c r="AA31" s="69">
        <v>200</v>
      </c>
      <c r="AB31" s="69">
        <v>200</v>
      </c>
      <c r="AC31" s="69">
        <v>100</v>
      </c>
      <c r="AD31" s="69">
        <v>100</v>
      </c>
      <c r="AE31" s="69"/>
      <c r="AF31" s="70">
        <v>0</v>
      </c>
      <c r="AG31" s="69">
        <v>0</v>
      </c>
      <c r="AH31" s="69">
        <v>0</v>
      </c>
      <c r="AI31" s="69">
        <f t="shared" si="7"/>
        <v>0</v>
      </c>
      <c r="AJ31" s="69">
        <v>0</v>
      </c>
      <c r="AK31" s="69">
        <v>0</v>
      </c>
      <c r="AL31" s="69">
        <v>0</v>
      </c>
      <c r="AM31" s="69"/>
      <c r="AN31" s="69">
        <f>SUM(X31:AM31)</f>
        <v>3500</v>
      </c>
      <c r="AO31" s="69">
        <f t="shared" si="11"/>
        <v>3.5</v>
      </c>
      <c r="AP31" s="74">
        <f t="shared" si="6"/>
        <v>437.5</v>
      </c>
      <c r="AQ31" s="69">
        <f t="shared" si="1"/>
        <v>0</v>
      </c>
      <c r="AR31" s="69">
        <v>0</v>
      </c>
      <c r="AS31" s="69">
        <v>0</v>
      </c>
      <c r="AT31" s="69">
        <f t="shared" si="2"/>
        <v>437.5</v>
      </c>
      <c r="AU31" s="69">
        <f t="shared" si="3"/>
        <v>3062.5</v>
      </c>
      <c r="AV31" s="69"/>
      <c r="AW31" s="85" t="s">
        <v>123</v>
      </c>
    </row>
    <row r="32" s="2" customFormat="1" ht="69" customHeight="1" spans="1:49">
      <c r="A32" s="11">
        <f t="shared" si="10"/>
        <v>29</v>
      </c>
      <c r="B32" s="23" t="s">
        <v>124</v>
      </c>
      <c r="C32" s="17" t="s">
        <v>73</v>
      </c>
      <c r="D32" s="14">
        <v>45604</v>
      </c>
      <c r="E32" s="15" t="s">
        <v>51</v>
      </c>
      <c r="F32" s="20">
        <v>28</v>
      </c>
      <c r="G32" s="17">
        <v>0</v>
      </c>
      <c r="H32" s="17">
        <v>0</v>
      </c>
      <c r="I32" s="17">
        <v>0</v>
      </c>
      <c r="J32" s="17">
        <v>0</v>
      </c>
      <c r="K32" s="17">
        <v>7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57" t="s">
        <v>125</v>
      </c>
      <c r="R32" s="17">
        <v>10</v>
      </c>
      <c r="S32" s="17">
        <v>0</v>
      </c>
      <c r="T32" s="17">
        <v>0</v>
      </c>
      <c r="U32" s="57"/>
      <c r="V32" s="53"/>
      <c r="W32" s="53">
        <v>3500</v>
      </c>
      <c r="X32" s="54">
        <v>2000</v>
      </c>
      <c r="Y32" s="69">
        <v>600</v>
      </c>
      <c r="Z32" s="69">
        <v>300</v>
      </c>
      <c r="AA32" s="69">
        <v>200</v>
      </c>
      <c r="AB32" s="69">
        <v>200</v>
      </c>
      <c r="AC32" s="69">
        <v>100</v>
      </c>
      <c r="AD32" s="69">
        <v>100</v>
      </c>
      <c r="AE32" s="69"/>
      <c r="AF32" s="70">
        <v>0</v>
      </c>
      <c r="AG32" s="69">
        <v>0</v>
      </c>
      <c r="AH32" s="69">
        <v>0</v>
      </c>
      <c r="AI32" s="69">
        <f t="shared" si="7"/>
        <v>0</v>
      </c>
      <c r="AJ32" s="69">
        <v>0</v>
      </c>
      <c r="AK32" s="69">
        <v>0</v>
      </c>
      <c r="AL32" s="69">
        <v>0</v>
      </c>
      <c r="AM32" s="69"/>
      <c r="AN32" s="69">
        <f>SUM(X32:AM32)</f>
        <v>3500</v>
      </c>
      <c r="AO32" s="69">
        <f t="shared" si="11"/>
        <v>3.5</v>
      </c>
      <c r="AP32" s="74">
        <f t="shared" si="6"/>
        <v>437.5</v>
      </c>
      <c r="AQ32" s="69">
        <f t="shared" si="1"/>
        <v>0</v>
      </c>
      <c r="AR32" s="69">
        <v>0</v>
      </c>
      <c r="AS32" s="75">
        <v>0</v>
      </c>
      <c r="AT32" s="69">
        <f t="shared" si="2"/>
        <v>437.5</v>
      </c>
      <c r="AU32" s="69">
        <f t="shared" si="3"/>
        <v>3062.5</v>
      </c>
      <c r="AV32" s="69"/>
      <c r="AW32" s="82" t="s">
        <v>126</v>
      </c>
    </row>
    <row r="33" s="2" customFormat="1" ht="61" customHeight="1" spans="1:49">
      <c r="A33" s="11">
        <f t="shared" si="10"/>
        <v>30</v>
      </c>
      <c r="B33" s="29" t="s">
        <v>127</v>
      </c>
      <c r="C33" s="17" t="s">
        <v>73</v>
      </c>
      <c r="D33" s="14">
        <v>45604</v>
      </c>
      <c r="E33" s="15" t="s">
        <v>51</v>
      </c>
      <c r="F33" s="20">
        <v>28</v>
      </c>
      <c r="G33" s="17">
        <v>0</v>
      </c>
      <c r="H33" s="17">
        <v>0</v>
      </c>
      <c r="I33" s="17">
        <v>0</v>
      </c>
      <c r="J33" s="17">
        <v>0</v>
      </c>
      <c r="K33" s="17">
        <v>6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57" t="s">
        <v>128</v>
      </c>
      <c r="R33" s="17">
        <v>10</v>
      </c>
      <c r="S33" s="17">
        <v>0</v>
      </c>
      <c r="T33" s="17">
        <v>0</v>
      </c>
      <c r="U33" s="57"/>
      <c r="V33" s="53"/>
      <c r="W33" s="53">
        <v>3500</v>
      </c>
      <c r="X33" s="54">
        <v>2000</v>
      </c>
      <c r="Y33" s="69">
        <v>600</v>
      </c>
      <c r="Z33" s="69">
        <v>300</v>
      </c>
      <c r="AA33" s="69">
        <v>200</v>
      </c>
      <c r="AB33" s="69">
        <v>200</v>
      </c>
      <c r="AC33" s="69">
        <v>100</v>
      </c>
      <c r="AD33" s="69">
        <v>100</v>
      </c>
      <c r="AE33" s="69"/>
      <c r="AF33" s="70">
        <v>0</v>
      </c>
      <c r="AG33" s="69">
        <v>0</v>
      </c>
      <c r="AH33" s="69">
        <v>0</v>
      </c>
      <c r="AI33" s="69">
        <f t="shared" si="7"/>
        <v>0</v>
      </c>
      <c r="AJ33" s="69">
        <v>0</v>
      </c>
      <c r="AK33" s="69">
        <v>0</v>
      </c>
      <c r="AL33" s="69">
        <v>0</v>
      </c>
      <c r="AM33" s="69"/>
      <c r="AN33" s="69">
        <f>SUM(X33:AM33)</f>
        <v>3500</v>
      </c>
      <c r="AO33" s="69">
        <f t="shared" si="11"/>
        <v>3</v>
      </c>
      <c r="AP33" s="74">
        <f t="shared" si="6"/>
        <v>375</v>
      </c>
      <c r="AQ33" s="69">
        <f t="shared" si="1"/>
        <v>0</v>
      </c>
      <c r="AR33" s="69">
        <v>0</v>
      </c>
      <c r="AS33" s="69">
        <v>0</v>
      </c>
      <c r="AT33" s="69">
        <f t="shared" si="2"/>
        <v>375</v>
      </c>
      <c r="AU33" s="69">
        <f t="shared" si="3"/>
        <v>3125</v>
      </c>
      <c r="AV33" s="69"/>
      <c r="AW33" s="82" t="s">
        <v>128</v>
      </c>
    </row>
    <row r="34" s="2" customFormat="1" ht="47" customHeight="1" spans="1:49">
      <c r="A34" s="11">
        <f t="shared" si="10"/>
        <v>31</v>
      </c>
      <c r="B34" s="30" t="s">
        <v>129</v>
      </c>
      <c r="C34" s="17" t="s">
        <v>73</v>
      </c>
      <c r="D34" s="14">
        <v>45607</v>
      </c>
      <c r="E34" s="19" t="s">
        <v>57</v>
      </c>
      <c r="F34" s="20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59" t="s">
        <v>130</v>
      </c>
      <c r="R34" s="17">
        <v>10</v>
      </c>
      <c r="S34" s="17">
        <v>0</v>
      </c>
      <c r="T34" s="17">
        <v>0</v>
      </c>
      <c r="U34" s="57"/>
      <c r="V34" s="53"/>
      <c r="W34" s="53">
        <v>3500</v>
      </c>
      <c r="X34" s="54">
        <v>0</v>
      </c>
      <c r="Y34" s="69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69"/>
      <c r="AF34" s="70">
        <v>0</v>
      </c>
      <c r="AG34" s="69">
        <v>0</v>
      </c>
      <c r="AH34" s="69">
        <v>0</v>
      </c>
      <c r="AI34" s="69">
        <f t="shared" si="7"/>
        <v>0</v>
      </c>
      <c r="AJ34" s="69">
        <v>0</v>
      </c>
      <c r="AK34" s="69">
        <v>0</v>
      </c>
      <c r="AL34" s="69">
        <v>0</v>
      </c>
      <c r="AM34" s="69"/>
      <c r="AN34" s="69">
        <f>SUM(X34:AM34)</f>
        <v>0</v>
      </c>
      <c r="AO34" s="69">
        <f t="shared" si="11"/>
        <v>0</v>
      </c>
      <c r="AP34" s="74">
        <v>0</v>
      </c>
      <c r="AQ34" s="69">
        <f t="shared" si="1"/>
        <v>0</v>
      </c>
      <c r="AR34" s="69">
        <v>0</v>
      </c>
      <c r="AS34" s="75">
        <v>0</v>
      </c>
      <c r="AT34" s="69">
        <f t="shared" si="2"/>
        <v>0</v>
      </c>
      <c r="AU34" s="69">
        <f t="shared" si="3"/>
        <v>0</v>
      </c>
      <c r="AV34" s="69"/>
      <c r="AW34" s="84" t="s">
        <v>130</v>
      </c>
    </row>
    <row r="35" s="2" customFormat="1" ht="60" customHeight="1" spans="1:49">
      <c r="A35" s="11">
        <f t="shared" ref="A35:A44" si="12">ROW()-3</f>
        <v>32</v>
      </c>
      <c r="B35" s="23" t="s">
        <v>131</v>
      </c>
      <c r="C35" s="17" t="s">
        <v>73</v>
      </c>
      <c r="D35" s="14">
        <v>45615</v>
      </c>
      <c r="E35" s="15" t="s">
        <v>51</v>
      </c>
      <c r="F35" s="20">
        <v>28</v>
      </c>
      <c r="G35" s="17">
        <v>0</v>
      </c>
      <c r="H35" s="17">
        <v>0</v>
      </c>
      <c r="I35" s="17">
        <v>0</v>
      </c>
      <c r="J35" s="17">
        <v>0</v>
      </c>
      <c r="K35" s="17">
        <v>5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57" t="s">
        <v>132</v>
      </c>
      <c r="R35" s="17">
        <v>10</v>
      </c>
      <c r="S35" s="17">
        <v>0</v>
      </c>
      <c r="T35" s="17">
        <v>0</v>
      </c>
      <c r="U35" s="57"/>
      <c r="V35" s="53"/>
      <c r="W35" s="53">
        <v>3500</v>
      </c>
      <c r="X35" s="54">
        <v>2000</v>
      </c>
      <c r="Y35" s="54">
        <v>600</v>
      </c>
      <c r="Z35" s="54">
        <v>300</v>
      </c>
      <c r="AA35" s="54">
        <v>200</v>
      </c>
      <c r="AB35" s="54">
        <v>200</v>
      </c>
      <c r="AC35" s="54">
        <v>100</v>
      </c>
      <c r="AD35" s="54">
        <v>100</v>
      </c>
      <c r="AE35" s="69"/>
      <c r="AF35" s="70">
        <v>0</v>
      </c>
      <c r="AG35" s="69">
        <v>0</v>
      </c>
      <c r="AH35" s="69">
        <v>0</v>
      </c>
      <c r="AI35" s="69">
        <f t="shared" si="7"/>
        <v>0</v>
      </c>
      <c r="AJ35" s="69">
        <v>0</v>
      </c>
      <c r="AK35" s="69">
        <v>0</v>
      </c>
      <c r="AL35" s="69">
        <v>0</v>
      </c>
      <c r="AM35" s="69"/>
      <c r="AN35" s="69">
        <f>SUM(X35:AM35)</f>
        <v>3500</v>
      </c>
      <c r="AO35" s="69">
        <f t="shared" si="11"/>
        <v>2.5</v>
      </c>
      <c r="AP35" s="74">
        <f t="shared" ref="AP35:AP46" si="13">W35/F35*AO35</f>
        <v>312.5</v>
      </c>
      <c r="AQ35" s="69">
        <f t="shared" si="1"/>
        <v>0</v>
      </c>
      <c r="AR35" s="69">
        <v>0</v>
      </c>
      <c r="AS35" s="69">
        <v>0</v>
      </c>
      <c r="AT35" s="69">
        <f t="shared" si="2"/>
        <v>312.5</v>
      </c>
      <c r="AU35" s="69">
        <f t="shared" si="3"/>
        <v>3187.5</v>
      </c>
      <c r="AV35" s="69"/>
      <c r="AW35" s="85" t="s">
        <v>132</v>
      </c>
    </row>
    <row r="36" s="2" customFormat="1" ht="105" customHeight="1" spans="1:50">
      <c r="A36" s="11">
        <f t="shared" si="12"/>
        <v>33</v>
      </c>
      <c r="B36" s="23" t="s">
        <v>133</v>
      </c>
      <c r="C36" s="17" t="s">
        <v>73</v>
      </c>
      <c r="D36" s="14">
        <v>45620</v>
      </c>
      <c r="E36" s="15" t="s">
        <v>51</v>
      </c>
      <c r="F36" s="20">
        <v>28</v>
      </c>
      <c r="G36" s="17">
        <v>0</v>
      </c>
      <c r="H36" s="17">
        <v>0</v>
      </c>
      <c r="I36" s="17">
        <v>0</v>
      </c>
      <c r="J36" s="17">
        <v>0</v>
      </c>
      <c r="K36" s="17">
        <v>5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57" t="s">
        <v>134</v>
      </c>
      <c r="R36" s="17">
        <v>10</v>
      </c>
      <c r="S36" s="17">
        <v>0</v>
      </c>
      <c r="T36" s="17">
        <v>0</v>
      </c>
      <c r="U36" s="59" t="s">
        <v>135</v>
      </c>
      <c r="V36" s="53"/>
      <c r="W36" s="53">
        <v>3500</v>
      </c>
      <c r="X36" s="54">
        <v>2000</v>
      </c>
      <c r="Y36" s="69">
        <v>600</v>
      </c>
      <c r="Z36" s="69">
        <v>300</v>
      </c>
      <c r="AA36" s="69">
        <v>200</v>
      </c>
      <c r="AB36" s="69">
        <v>200</v>
      </c>
      <c r="AC36" s="69">
        <v>100</v>
      </c>
      <c r="AD36" s="69">
        <v>100</v>
      </c>
      <c r="AE36" s="69">
        <v>2053</v>
      </c>
      <c r="AF36" s="70">
        <v>116</v>
      </c>
      <c r="AG36" s="69">
        <v>0</v>
      </c>
      <c r="AH36" s="69">
        <v>0</v>
      </c>
      <c r="AI36" s="69">
        <f t="shared" si="7"/>
        <v>0</v>
      </c>
      <c r="AJ36" s="69">
        <v>0</v>
      </c>
      <c r="AK36" s="69">
        <v>0</v>
      </c>
      <c r="AL36" s="69">
        <v>0</v>
      </c>
      <c r="AM36" s="69"/>
      <c r="AN36" s="69">
        <f>SUM(X36:AM36)</f>
        <v>5669</v>
      </c>
      <c r="AO36" s="69">
        <f t="shared" si="11"/>
        <v>2.5</v>
      </c>
      <c r="AP36" s="74">
        <f t="shared" si="13"/>
        <v>312.5</v>
      </c>
      <c r="AQ36" s="69">
        <f t="shared" si="1"/>
        <v>0</v>
      </c>
      <c r="AR36" s="69">
        <v>0</v>
      </c>
      <c r="AS36" s="75">
        <v>43.06</v>
      </c>
      <c r="AT36" s="69">
        <f t="shared" si="2"/>
        <v>355.56</v>
      </c>
      <c r="AU36" s="69">
        <f t="shared" si="3"/>
        <v>5313.44</v>
      </c>
      <c r="AV36" s="69"/>
      <c r="AW36" s="82" t="s">
        <v>134</v>
      </c>
      <c r="AX36" s="84" t="s">
        <v>135</v>
      </c>
    </row>
    <row r="37" s="2" customFormat="1" ht="88" customHeight="1" spans="1:49">
      <c r="A37" s="11">
        <f t="shared" si="12"/>
        <v>34</v>
      </c>
      <c r="B37" s="31" t="s">
        <v>136</v>
      </c>
      <c r="C37" s="17" t="s">
        <v>73</v>
      </c>
      <c r="D37" s="14">
        <v>45620</v>
      </c>
      <c r="E37" s="15" t="s">
        <v>51</v>
      </c>
      <c r="F37" s="20">
        <v>28</v>
      </c>
      <c r="G37" s="17">
        <v>0</v>
      </c>
      <c r="H37" s="17">
        <v>0</v>
      </c>
      <c r="I37" s="17">
        <v>0</v>
      </c>
      <c r="J37" s="17">
        <v>0</v>
      </c>
      <c r="K37" s="17">
        <v>5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57" t="s">
        <v>137</v>
      </c>
      <c r="R37" s="17">
        <v>10</v>
      </c>
      <c r="S37" s="17">
        <v>0</v>
      </c>
      <c r="T37" s="17">
        <v>0</v>
      </c>
      <c r="U37" s="57"/>
      <c r="V37" s="53"/>
      <c r="W37" s="53">
        <v>3500</v>
      </c>
      <c r="X37" s="54">
        <v>2000</v>
      </c>
      <c r="Y37" s="69">
        <v>600</v>
      </c>
      <c r="Z37" s="69">
        <v>300</v>
      </c>
      <c r="AA37" s="69">
        <v>200</v>
      </c>
      <c r="AB37" s="69">
        <v>200</v>
      </c>
      <c r="AC37" s="69">
        <v>100</v>
      </c>
      <c r="AD37" s="69">
        <v>100</v>
      </c>
      <c r="AE37" s="69"/>
      <c r="AF37" s="70">
        <v>0</v>
      </c>
      <c r="AG37" s="69">
        <v>0</v>
      </c>
      <c r="AH37" s="69">
        <v>0</v>
      </c>
      <c r="AI37" s="69">
        <f t="shared" si="7"/>
        <v>0</v>
      </c>
      <c r="AJ37" s="69">
        <v>0</v>
      </c>
      <c r="AK37" s="69">
        <v>0</v>
      </c>
      <c r="AL37" s="69">
        <v>0</v>
      </c>
      <c r="AM37" s="69"/>
      <c r="AN37" s="69">
        <f>SUM(X37:AM37)</f>
        <v>3500</v>
      </c>
      <c r="AO37" s="69">
        <f t="shared" si="11"/>
        <v>2.5</v>
      </c>
      <c r="AP37" s="74">
        <f t="shared" si="13"/>
        <v>312.5</v>
      </c>
      <c r="AQ37" s="69">
        <f t="shared" si="1"/>
        <v>0</v>
      </c>
      <c r="AR37" s="69">
        <v>0</v>
      </c>
      <c r="AS37" s="69">
        <v>0</v>
      </c>
      <c r="AT37" s="69">
        <f t="shared" si="2"/>
        <v>312.5</v>
      </c>
      <c r="AU37" s="69">
        <f t="shared" si="3"/>
        <v>3187.5</v>
      </c>
      <c r="AV37" s="69"/>
      <c r="AW37" s="82" t="s">
        <v>137</v>
      </c>
    </row>
    <row r="38" s="2" customFormat="1" ht="117" customHeight="1" spans="1:50">
      <c r="A38" s="11">
        <f t="shared" si="12"/>
        <v>35</v>
      </c>
      <c r="B38" s="23" t="s">
        <v>138</v>
      </c>
      <c r="C38" s="17" t="s">
        <v>73</v>
      </c>
      <c r="D38" s="14">
        <v>45620</v>
      </c>
      <c r="E38" s="15" t="s">
        <v>51</v>
      </c>
      <c r="F38" s="20">
        <v>28</v>
      </c>
      <c r="G38" s="17">
        <v>0</v>
      </c>
      <c r="H38" s="17">
        <v>0</v>
      </c>
      <c r="I38" s="17">
        <v>2</v>
      </c>
      <c r="J38" s="17">
        <v>0</v>
      </c>
      <c r="K38" s="17">
        <v>6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57" t="s">
        <v>139</v>
      </c>
      <c r="R38" s="17">
        <v>10</v>
      </c>
      <c r="S38" s="17">
        <v>0</v>
      </c>
      <c r="T38" s="17">
        <v>0</v>
      </c>
      <c r="U38" s="57" t="s">
        <v>113</v>
      </c>
      <c r="V38" s="53"/>
      <c r="W38" s="53">
        <v>3500</v>
      </c>
      <c r="X38" s="54">
        <v>2000</v>
      </c>
      <c r="Y38" s="69">
        <v>600</v>
      </c>
      <c r="Z38" s="69">
        <v>300</v>
      </c>
      <c r="AA38" s="69">
        <v>200</v>
      </c>
      <c r="AB38" s="69">
        <v>200</v>
      </c>
      <c r="AC38" s="69">
        <v>100</v>
      </c>
      <c r="AD38" s="69">
        <v>100</v>
      </c>
      <c r="AE38" s="69"/>
      <c r="AF38" s="70">
        <v>100</v>
      </c>
      <c r="AG38" s="69">
        <v>0</v>
      </c>
      <c r="AH38" s="69">
        <v>0</v>
      </c>
      <c r="AI38" s="69">
        <f t="shared" si="7"/>
        <v>0</v>
      </c>
      <c r="AJ38" s="69">
        <v>0</v>
      </c>
      <c r="AK38" s="69">
        <v>0</v>
      </c>
      <c r="AL38" s="69">
        <v>0</v>
      </c>
      <c r="AM38" s="69"/>
      <c r="AN38" s="69">
        <f>SUM(X38:AM38)</f>
        <v>3600</v>
      </c>
      <c r="AO38" s="69">
        <f t="shared" si="11"/>
        <v>5</v>
      </c>
      <c r="AP38" s="74">
        <f t="shared" si="13"/>
        <v>625</v>
      </c>
      <c r="AQ38" s="69">
        <f t="shared" si="1"/>
        <v>0</v>
      </c>
      <c r="AR38" s="69">
        <v>0</v>
      </c>
      <c r="AS38" s="75">
        <v>0</v>
      </c>
      <c r="AT38" s="69">
        <f t="shared" si="2"/>
        <v>625</v>
      </c>
      <c r="AU38" s="69">
        <f t="shared" si="3"/>
        <v>2975</v>
      </c>
      <c r="AV38" s="69"/>
      <c r="AW38" s="82" t="s">
        <v>140</v>
      </c>
      <c r="AX38" s="2" t="s">
        <v>141</v>
      </c>
    </row>
    <row r="39" s="2" customFormat="1" ht="122" customHeight="1" spans="1:49">
      <c r="A39" s="11">
        <f t="shared" si="12"/>
        <v>36</v>
      </c>
      <c r="B39" s="32" t="s">
        <v>142</v>
      </c>
      <c r="C39" s="17" t="s">
        <v>73</v>
      </c>
      <c r="D39" s="33">
        <v>45627</v>
      </c>
      <c r="E39" s="19" t="s">
        <v>57</v>
      </c>
      <c r="F39" s="20">
        <v>17</v>
      </c>
      <c r="G39" s="17">
        <v>0</v>
      </c>
      <c r="H39" s="17">
        <v>0</v>
      </c>
      <c r="I39" s="17">
        <v>2</v>
      </c>
      <c r="J39" s="17">
        <v>0</v>
      </c>
      <c r="K39" s="17">
        <v>7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57" t="s">
        <v>143</v>
      </c>
      <c r="R39" s="17">
        <v>10</v>
      </c>
      <c r="S39" s="17">
        <v>0</v>
      </c>
      <c r="T39" s="17">
        <v>0</v>
      </c>
      <c r="U39" s="57"/>
      <c r="V39" s="53"/>
      <c r="W39" s="53">
        <v>3500</v>
      </c>
      <c r="X39" s="54">
        <f>3500/28*17</f>
        <v>2125</v>
      </c>
      <c r="Y39" s="69"/>
      <c r="Z39" s="69"/>
      <c r="AA39" s="69"/>
      <c r="AB39" s="69"/>
      <c r="AC39" s="69"/>
      <c r="AD39" s="69"/>
      <c r="AE39" s="69"/>
      <c r="AF39" s="70">
        <v>0</v>
      </c>
      <c r="AG39" s="69">
        <v>0</v>
      </c>
      <c r="AH39" s="69">
        <v>0</v>
      </c>
      <c r="AI39" s="69">
        <f t="shared" si="7"/>
        <v>0</v>
      </c>
      <c r="AJ39" s="69">
        <v>0</v>
      </c>
      <c r="AK39" s="69">
        <v>0</v>
      </c>
      <c r="AL39" s="69">
        <v>0</v>
      </c>
      <c r="AM39" s="69"/>
      <c r="AN39" s="69">
        <f>SUM(X39:AM39)</f>
        <v>2125</v>
      </c>
      <c r="AO39" s="69">
        <f t="shared" si="11"/>
        <v>5.5</v>
      </c>
      <c r="AP39" s="74">
        <f>3500/28*5.5</f>
        <v>687.5</v>
      </c>
      <c r="AQ39" s="69">
        <f t="shared" si="1"/>
        <v>0</v>
      </c>
      <c r="AR39" s="69">
        <v>0</v>
      </c>
      <c r="AS39" s="69">
        <v>0</v>
      </c>
      <c r="AT39" s="69">
        <f t="shared" si="2"/>
        <v>687.5</v>
      </c>
      <c r="AU39" s="69">
        <f t="shared" si="3"/>
        <v>1437.5</v>
      </c>
      <c r="AV39" s="69"/>
      <c r="AW39" s="82" t="s">
        <v>144</v>
      </c>
    </row>
    <row r="40" s="2" customFormat="1" ht="81" customHeight="1" spans="1:49">
      <c r="A40" s="11">
        <f t="shared" si="12"/>
        <v>37</v>
      </c>
      <c r="B40" s="23" t="s">
        <v>145</v>
      </c>
      <c r="C40" s="17" t="s">
        <v>73</v>
      </c>
      <c r="D40" s="14">
        <v>45627</v>
      </c>
      <c r="E40" s="15" t="s">
        <v>51</v>
      </c>
      <c r="F40" s="20">
        <v>28</v>
      </c>
      <c r="G40" s="17">
        <v>0</v>
      </c>
      <c r="H40" s="17">
        <v>0</v>
      </c>
      <c r="I40" s="17">
        <v>6</v>
      </c>
      <c r="J40" s="17">
        <v>0</v>
      </c>
      <c r="K40" s="17">
        <v>9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57" t="s">
        <v>146</v>
      </c>
      <c r="R40" s="17">
        <v>10</v>
      </c>
      <c r="S40" s="17">
        <v>0</v>
      </c>
      <c r="T40" s="17">
        <v>0</v>
      </c>
      <c r="U40" s="57"/>
      <c r="V40" s="53"/>
      <c r="W40" s="53">
        <v>3500</v>
      </c>
      <c r="X40" s="54">
        <v>2000</v>
      </c>
      <c r="Y40" s="69">
        <v>600</v>
      </c>
      <c r="Z40" s="69">
        <v>300</v>
      </c>
      <c r="AA40" s="69">
        <v>200</v>
      </c>
      <c r="AB40" s="69">
        <v>200</v>
      </c>
      <c r="AC40" s="69">
        <v>100</v>
      </c>
      <c r="AD40" s="69">
        <v>100</v>
      </c>
      <c r="AE40" s="69"/>
      <c r="AF40" s="70">
        <v>0</v>
      </c>
      <c r="AG40" s="69">
        <v>0</v>
      </c>
      <c r="AH40" s="69">
        <v>0</v>
      </c>
      <c r="AI40" s="69">
        <f t="shared" si="7"/>
        <v>0</v>
      </c>
      <c r="AJ40" s="69">
        <v>0</v>
      </c>
      <c r="AK40" s="69">
        <v>0</v>
      </c>
      <c r="AL40" s="69">
        <v>0</v>
      </c>
      <c r="AM40" s="69"/>
      <c r="AN40" s="69">
        <f>SUM(X40:AM40)</f>
        <v>3500</v>
      </c>
      <c r="AO40" s="69">
        <f t="shared" si="11"/>
        <v>10.5</v>
      </c>
      <c r="AP40" s="74">
        <f t="shared" si="13"/>
        <v>1312.5</v>
      </c>
      <c r="AQ40" s="69">
        <f t="shared" si="1"/>
        <v>0</v>
      </c>
      <c r="AR40" s="69">
        <v>0</v>
      </c>
      <c r="AS40" s="75">
        <v>0</v>
      </c>
      <c r="AT40" s="69">
        <f t="shared" si="2"/>
        <v>1312.5</v>
      </c>
      <c r="AU40" s="69">
        <f t="shared" si="3"/>
        <v>2187.5</v>
      </c>
      <c r="AV40" s="69"/>
      <c r="AW40" s="82" t="s">
        <v>146</v>
      </c>
    </row>
    <row r="41" s="2" customFormat="1" ht="124" customHeight="1" spans="1:49">
      <c r="A41" s="11">
        <f t="shared" si="12"/>
        <v>38</v>
      </c>
      <c r="B41" s="23" t="s">
        <v>147</v>
      </c>
      <c r="C41" s="17" t="s">
        <v>73</v>
      </c>
      <c r="D41" s="14">
        <v>45631</v>
      </c>
      <c r="E41" s="15" t="s">
        <v>51</v>
      </c>
      <c r="F41" s="20">
        <v>28</v>
      </c>
      <c r="G41" s="17">
        <v>0</v>
      </c>
      <c r="H41" s="17">
        <v>0</v>
      </c>
      <c r="I41" s="17">
        <v>1</v>
      </c>
      <c r="J41" s="17">
        <v>0</v>
      </c>
      <c r="K41" s="17">
        <v>6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57" t="s">
        <v>148</v>
      </c>
      <c r="R41" s="17">
        <v>10</v>
      </c>
      <c r="S41" s="17">
        <v>0</v>
      </c>
      <c r="T41" s="17">
        <v>0</v>
      </c>
      <c r="U41" s="59"/>
      <c r="V41" s="53"/>
      <c r="W41" s="53">
        <v>3500</v>
      </c>
      <c r="X41" s="54">
        <v>2000</v>
      </c>
      <c r="Y41" s="69">
        <v>600</v>
      </c>
      <c r="Z41" s="69">
        <v>300</v>
      </c>
      <c r="AA41" s="69">
        <v>200</v>
      </c>
      <c r="AB41" s="69">
        <v>200</v>
      </c>
      <c r="AC41" s="69">
        <v>100</v>
      </c>
      <c r="AD41" s="69">
        <v>100</v>
      </c>
      <c r="AE41" s="69">
        <v>550</v>
      </c>
      <c r="AF41" s="70">
        <v>0</v>
      </c>
      <c r="AG41" s="69">
        <v>0</v>
      </c>
      <c r="AH41" s="69">
        <v>0</v>
      </c>
      <c r="AI41" s="69">
        <f t="shared" si="7"/>
        <v>0</v>
      </c>
      <c r="AJ41" s="69">
        <v>0</v>
      </c>
      <c r="AK41" s="69">
        <v>0</v>
      </c>
      <c r="AL41" s="69">
        <v>0</v>
      </c>
      <c r="AM41" s="69"/>
      <c r="AN41" s="69">
        <f>SUM(X41:AM41)</f>
        <v>4050</v>
      </c>
      <c r="AO41" s="69">
        <f t="shared" si="11"/>
        <v>4</v>
      </c>
      <c r="AP41" s="74">
        <f t="shared" si="13"/>
        <v>500</v>
      </c>
      <c r="AQ41" s="69">
        <f t="shared" si="1"/>
        <v>0</v>
      </c>
      <c r="AR41" s="69">
        <v>0</v>
      </c>
      <c r="AS41" s="69">
        <v>0</v>
      </c>
      <c r="AT41" s="69">
        <f t="shared" si="2"/>
        <v>500</v>
      </c>
      <c r="AU41" s="69">
        <f t="shared" si="3"/>
        <v>3550</v>
      </c>
      <c r="AV41" s="69"/>
      <c r="AW41" s="82" t="s">
        <v>149</v>
      </c>
    </row>
    <row r="42" s="3" customFormat="1" ht="101" customHeight="1" spans="1:49">
      <c r="A42" s="11">
        <f t="shared" si="12"/>
        <v>39</v>
      </c>
      <c r="B42" s="23" t="s">
        <v>150</v>
      </c>
      <c r="C42" s="17" t="s">
        <v>73</v>
      </c>
      <c r="D42" s="14">
        <v>45633</v>
      </c>
      <c r="E42" s="15" t="s">
        <v>51</v>
      </c>
      <c r="F42" s="20">
        <v>28</v>
      </c>
      <c r="G42" s="17">
        <v>0</v>
      </c>
      <c r="H42" s="17">
        <v>0</v>
      </c>
      <c r="I42" s="17">
        <v>2</v>
      </c>
      <c r="J42" s="17">
        <v>0</v>
      </c>
      <c r="K42" s="17">
        <v>4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59" t="s">
        <v>151</v>
      </c>
      <c r="R42" s="17">
        <v>10</v>
      </c>
      <c r="S42" s="17">
        <v>0</v>
      </c>
      <c r="T42" s="17">
        <v>0</v>
      </c>
      <c r="U42" s="57"/>
      <c r="V42" s="60"/>
      <c r="W42" s="60">
        <v>3500</v>
      </c>
      <c r="X42" s="61">
        <v>2000</v>
      </c>
      <c r="Y42" s="61">
        <v>600</v>
      </c>
      <c r="Z42" s="61">
        <v>300</v>
      </c>
      <c r="AA42" s="61">
        <v>200</v>
      </c>
      <c r="AB42" s="61">
        <v>200</v>
      </c>
      <c r="AC42" s="61">
        <v>100</v>
      </c>
      <c r="AD42" s="61">
        <v>100</v>
      </c>
      <c r="AE42" s="61">
        <v>300</v>
      </c>
      <c r="AF42" s="61">
        <v>0</v>
      </c>
      <c r="AG42" s="61">
        <v>0</v>
      </c>
      <c r="AH42" s="61">
        <v>0</v>
      </c>
      <c r="AI42" s="69">
        <f t="shared" si="7"/>
        <v>0</v>
      </c>
      <c r="AJ42" s="61">
        <v>0</v>
      </c>
      <c r="AK42" s="61">
        <v>0</v>
      </c>
      <c r="AL42" s="61">
        <v>0</v>
      </c>
      <c r="AM42" s="69"/>
      <c r="AN42" s="69">
        <f>SUM(X42:AM42)</f>
        <v>3800</v>
      </c>
      <c r="AO42" s="69">
        <f t="shared" si="11"/>
        <v>4</v>
      </c>
      <c r="AP42" s="74">
        <f t="shared" si="13"/>
        <v>500</v>
      </c>
      <c r="AQ42" s="69">
        <f t="shared" si="1"/>
        <v>0</v>
      </c>
      <c r="AR42" s="76">
        <v>0</v>
      </c>
      <c r="AS42" s="76">
        <v>0</v>
      </c>
      <c r="AT42" s="69">
        <f t="shared" si="2"/>
        <v>500</v>
      </c>
      <c r="AU42" s="69">
        <f t="shared" si="3"/>
        <v>3300</v>
      </c>
      <c r="AV42" s="77"/>
      <c r="AW42" s="82" t="s">
        <v>152</v>
      </c>
    </row>
    <row r="43" s="3" customFormat="1" ht="72" customHeight="1" spans="1:50">
      <c r="A43" s="11">
        <f t="shared" si="12"/>
        <v>40</v>
      </c>
      <c r="B43" s="23" t="s">
        <v>153</v>
      </c>
      <c r="C43" s="17" t="s">
        <v>73</v>
      </c>
      <c r="D43" s="14">
        <v>45634</v>
      </c>
      <c r="E43" s="15" t="s">
        <v>51</v>
      </c>
      <c r="F43" s="20">
        <v>28</v>
      </c>
      <c r="G43" s="17">
        <v>0</v>
      </c>
      <c r="H43" s="17">
        <v>0</v>
      </c>
      <c r="I43" s="17">
        <v>1</v>
      </c>
      <c r="J43" s="17">
        <v>0</v>
      </c>
      <c r="K43" s="17">
        <v>9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57" t="s">
        <v>154</v>
      </c>
      <c r="R43" s="17">
        <v>10</v>
      </c>
      <c r="S43" s="17">
        <v>0</v>
      </c>
      <c r="T43" s="17">
        <v>0</v>
      </c>
      <c r="U43" s="57"/>
      <c r="V43" s="60"/>
      <c r="W43" s="60">
        <v>3500</v>
      </c>
      <c r="X43" s="61">
        <v>2000</v>
      </c>
      <c r="Y43" s="61">
        <v>600</v>
      </c>
      <c r="Z43" s="61">
        <v>300</v>
      </c>
      <c r="AA43" s="61">
        <v>200</v>
      </c>
      <c r="AB43" s="61">
        <v>200</v>
      </c>
      <c r="AC43" s="61">
        <v>100</v>
      </c>
      <c r="AD43" s="61">
        <v>100</v>
      </c>
      <c r="AE43" s="61"/>
      <c r="AF43" s="61">
        <v>0</v>
      </c>
      <c r="AG43" s="61">
        <v>0</v>
      </c>
      <c r="AH43" s="61">
        <v>0</v>
      </c>
      <c r="AI43" s="69">
        <f t="shared" si="7"/>
        <v>0</v>
      </c>
      <c r="AJ43" s="61">
        <v>0</v>
      </c>
      <c r="AK43" s="61">
        <v>0</v>
      </c>
      <c r="AL43" s="61">
        <v>0</v>
      </c>
      <c r="AM43" s="69"/>
      <c r="AN43" s="69">
        <f>SUM(X43:AM43)</f>
        <v>3500</v>
      </c>
      <c r="AO43" s="69">
        <f t="shared" si="11"/>
        <v>5.5</v>
      </c>
      <c r="AP43" s="74">
        <f t="shared" si="13"/>
        <v>687.5</v>
      </c>
      <c r="AQ43" s="69">
        <f t="shared" si="1"/>
        <v>0</v>
      </c>
      <c r="AR43" s="76">
        <v>0</v>
      </c>
      <c r="AS43" s="76">
        <v>0</v>
      </c>
      <c r="AT43" s="69">
        <f t="shared" si="2"/>
        <v>687.5</v>
      </c>
      <c r="AU43" s="69">
        <f t="shared" si="3"/>
        <v>2812.5</v>
      </c>
      <c r="AV43" s="77"/>
      <c r="AW43" s="82" t="s">
        <v>154</v>
      </c>
      <c r="AX43" s="84"/>
    </row>
    <row r="44" s="3" customFormat="1" ht="91" customHeight="1" spans="1:49">
      <c r="A44" s="11">
        <f t="shared" si="12"/>
        <v>41</v>
      </c>
      <c r="B44" s="21" t="s">
        <v>155</v>
      </c>
      <c r="C44" s="17" t="s">
        <v>73</v>
      </c>
      <c r="D44" s="14">
        <v>45644</v>
      </c>
      <c r="E44" s="19" t="s">
        <v>57</v>
      </c>
      <c r="F44" s="20">
        <v>13</v>
      </c>
      <c r="G44" s="17">
        <v>0</v>
      </c>
      <c r="H44" s="17">
        <v>0</v>
      </c>
      <c r="I44" s="17">
        <v>7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62" t="s">
        <v>156</v>
      </c>
      <c r="R44" s="17">
        <v>10</v>
      </c>
      <c r="S44" s="17">
        <v>0</v>
      </c>
      <c r="T44" s="17">
        <v>0</v>
      </c>
      <c r="U44" s="57"/>
      <c r="V44" s="60"/>
      <c r="W44" s="60">
        <v>3500</v>
      </c>
      <c r="X44" s="61">
        <f>3500/28*13</f>
        <v>1625</v>
      </c>
      <c r="Y44" s="61"/>
      <c r="Z44" s="61"/>
      <c r="AA44" s="61"/>
      <c r="AB44" s="61"/>
      <c r="AC44" s="61"/>
      <c r="AD44" s="61"/>
      <c r="AE44" s="61"/>
      <c r="AF44" s="61"/>
      <c r="AG44" s="61">
        <v>0</v>
      </c>
      <c r="AH44" s="61">
        <v>0</v>
      </c>
      <c r="AI44" s="69">
        <f t="shared" si="7"/>
        <v>0</v>
      </c>
      <c r="AJ44" s="61">
        <v>0</v>
      </c>
      <c r="AK44" s="61">
        <v>0</v>
      </c>
      <c r="AL44" s="61">
        <v>0</v>
      </c>
      <c r="AM44" s="69"/>
      <c r="AN44" s="69">
        <f>SUM(X44:AM44)</f>
        <v>1625</v>
      </c>
      <c r="AO44" s="69">
        <v>3.5</v>
      </c>
      <c r="AP44" s="74">
        <f>3500/28*3.5</f>
        <v>437.5</v>
      </c>
      <c r="AQ44" s="69">
        <f t="shared" si="1"/>
        <v>0</v>
      </c>
      <c r="AR44" s="76">
        <v>0</v>
      </c>
      <c r="AS44" s="76">
        <v>0</v>
      </c>
      <c r="AT44" s="69">
        <f t="shared" si="2"/>
        <v>437.5</v>
      </c>
      <c r="AU44" s="69">
        <f t="shared" si="3"/>
        <v>1187.5</v>
      </c>
      <c r="AV44" s="77"/>
      <c r="AW44" s="84" t="s">
        <v>157</v>
      </c>
    </row>
    <row r="45" s="3" customFormat="1" ht="71" customHeight="1" spans="1:49">
      <c r="A45" s="11">
        <f t="shared" ref="A45:A54" si="14">ROW()-3</f>
        <v>42</v>
      </c>
      <c r="B45" s="34" t="s">
        <v>158</v>
      </c>
      <c r="C45" s="17" t="s">
        <v>73</v>
      </c>
      <c r="D45" s="35">
        <v>45635</v>
      </c>
      <c r="E45" s="15" t="s">
        <v>51</v>
      </c>
      <c r="F45" s="20">
        <v>28</v>
      </c>
      <c r="G45" s="17">
        <v>0</v>
      </c>
      <c r="H45" s="17">
        <v>0</v>
      </c>
      <c r="I45" s="17">
        <v>0</v>
      </c>
      <c r="J45" s="17">
        <v>0</v>
      </c>
      <c r="K45" s="17">
        <v>8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57" t="s">
        <v>87</v>
      </c>
      <c r="R45" s="17">
        <v>0</v>
      </c>
      <c r="S45" s="17">
        <v>0</v>
      </c>
      <c r="T45" s="17">
        <v>0</v>
      </c>
      <c r="U45" s="57"/>
      <c r="V45" s="60"/>
      <c r="W45" s="60">
        <v>3500</v>
      </c>
      <c r="X45" s="61">
        <v>2000</v>
      </c>
      <c r="Y45" s="61">
        <v>600</v>
      </c>
      <c r="Z45" s="61">
        <v>300</v>
      </c>
      <c r="AA45" s="61">
        <v>200</v>
      </c>
      <c r="AB45" s="61">
        <v>200</v>
      </c>
      <c r="AC45" s="61">
        <v>100</v>
      </c>
      <c r="AD45" s="61">
        <v>100</v>
      </c>
      <c r="AE45" s="61"/>
      <c r="AF45" s="61">
        <v>0</v>
      </c>
      <c r="AG45" s="61">
        <v>0</v>
      </c>
      <c r="AH45" s="61">
        <v>0</v>
      </c>
      <c r="AI45" s="69">
        <f t="shared" si="7"/>
        <v>0</v>
      </c>
      <c r="AJ45" s="61">
        <v>0</v>
      </c>
      <c r="AK45" s="61">
        <v>0</v>
      </c>
      <c r="AL45" s="61">
        <v>0</v>
      </c>
      <c r="AM45" s="69"/>
      <c r="AN45" s="69">
        <f>SUM(X45:AM45)</f>
        <v>3500</v>
      </c>
      <c r="AO45" s="69">
        <f t="shared" ref="AO45:AO48" si="15">I45+J45+K45/2</f>
        <v>4</v>
      </c>
      <c r="AP45" s="74">
        <f t="shared" si="13"/>
        <v>500</v>
      </c>
      <c r="AQ45" s="69">
        <f t="shared" si="1"/>
        <v>0</v>
      </c>
      <c r="AR45" s="76">
        <v>0</v>
      </c>
      <c r="AS45" s="76">
        <v>0</v>
      </c>
      <c r="AT45" s="69">
        <f t="shared" si="2"/>
        <v>500</v>
      </c>
      <c r="AU45" s="69">
        <f t="shared" si="3"/>
        <v>3000</v>
      </c>
      <c r="AV45" s="77"/>
      <c r="AW45" s="82" t="s">
        <v>87</v>
      </c>
    </row>
    <row r="46" s="3" customFormat="1" ht="84" customHeight="1" spans="1:49">
      <c r="A46" s="11">
        <f t="shared" si="14"/>
        <v>43</v>
      </c>
      <c r="B46" s="36" t="s">
        <v>159</v>
      </c>
      <c r="C46" s="17" t="s">
        <v>73</v>
      </c>
      <c r="D46" s="37">
        <v>45651</v>
      </c>
      <c r="E46" s="19" t="s">
        <v>57</v>
      </c>
      <c r="F46" s="20">
        <v>20</v>
      </c>
      <c r="G46" s="17">
        <v>0</v>
      </c>
      <c r="H46" s="17">
        <v>0</v>
      </c>
      <c r="I46" s="17">
        <v>6</v>
      </c>
      <c r="J46" s="17">
        <v>0</v>
      </c>
      <c r="K46" s="17">
        <v>6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57" t="s">
        <v>160</v>
      </c>
      <c r="R46" s="17">
        <v>0</v>
      </c>
      <c r="S46" s="17">
        <v>0</v>
      </c>
      <c r="T46" s="17">
        <v>0</v>
      </c>
      <c r="U46" s="57"/>
      <c r="V46" s="60"/>
      <c r="W46" s="60">
        <v>3500</v>
      </c>
      <c r="X46" s="61">
        <f>3500/28*20</f>
        <v>2500</v>
      </c>
      <c r="Y46" s="61"/>
      <c r="Z46" s="61"/>
      <c r="AA46" s="61"/>
      <c r="AB46" s="61"/>
      <c r="AC46" s="61"/>
      <c r="AD46" s="61"/>
      <c r="AE46" s="61"/>
      <c r="AF46" s="61">
        <v>0</v>
      </c>
      <c r="AG46" s="61">
        <v>0</v>
      </c>
      <c r="AH46" s="61">
        <v>0</v>
      </c>
      <c r="AI46" s="69">
        <f t="shared" si="7"/>
        <v>0</v>
      </c>
      <c r="AJ46" s="61">
        <v>0</v>
      </c>
      <c r="AK46" s="61">
        <v>0</v>
      </c>
      <c r="AL46" s="61">
        <v>0</v>
      </c>
      <c r="AM46" s="69"/>
      <c r="AN46" s="69">
        <f>SUM(X46:AM46)</f>
        <v>2500</v>
      </c>
      <c r="AO46" s="69">
        <f t="shared" si="15"/>
        <v>9</v>
      </c>
      <c r="AP46" s="74">
        <f>3500/28*9</f>
        <v>1125</v>
      </c>
      <c r="AQ46" s="69">
        <f t="shared" si="1"/>
        <v>0</v>
      </c>
      <c r="AR46" s="76">
        <v>0</v>
      </c>
      <c r="AS46" s="76">
        <v>0</v>
      </c>
      <c r="AT46" s="69">
        <f t="shared" si="2"/>
        <v>1125</v>
      </c>
      <c r="AU46" s="69">
        <f t="shared" si="3"/>
        <v>1375</v>
      </c>
      <c r="AV46" s="77"/>
      <c r="AW46" s="86" t="s">
        <v>161</v>
      </c>
    </row>
    <row r="47" s="3" customFormat="1" ht="111" customHeight="1" spans="1:49">
      <c r="A47" s="11">
        <f t="shared" si="14"/>
        <v>44</v>
      </c>
      <c r="B47" s="36" t="s">
        <v>162</v>
      </c>
      <c r="C47" s="17" t="s">
        <v>73</v>
      </c>
      <c r="D47" s="37">
        <v>45700</v>
      </c>
      <c r="E47" s="19" t="s">
        <v>57</v>
      </c>
      <c r="F47" s="38">
        <v>7</v>
      </c>
      <c r="G47" s="17">
        <v>0</v>
      </c>
      <c r="H47" s="17">
        <v>0</v>
      </c>
      <c r="I47" s="17">
        <v>3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59" t="s">
        <v>163</v>
      </c>
      <c r="R47" s="17">
        <v>0</v>
      </c>
      <c r="S47" s="17">
        <v>0</v>
      </c>
      <c r="T47" s="17">
        <v>0</v>
      </c>
      <c r="U47" s="57"/>
      <c r="V47" s="60"/>
      <c r="W47" s="60">
        <v>3500</v>
      </c>
      <c r="X47" s="61">
        <f>3500/28*7</f>
        <v>875</v>
      </c>
      <c r="Y47" s="61"/>
      <c r="Z47" s="61"/>
      <c r="AA47" s="61"/>
      <c r="AB47" s="61"/>
      <c r="AC47" s="61"/>
      <c r="AD47" s="61"/>
      <c r="AE47" s="61"/>
      <c r="AF47" s="61">
        <v>0</v>
      </c>
      <c r="AG47" s="61">
        <v>0</v>
      </c>
      <c r="AH47" s="61">
        <v>0</v>
      </c>
      <c r="AI47" s="69">
        <f t="shared" si="7"/>
        <v>0</v>
      </c>
      <c r="AJ47" s="61">
        <v>0</v>
      </c>
      <c r="AK47" s="61">
        <v>0</v>
      </c>
      <c r="AL47" s="61">
        <v>0</v>
      </c>
      <c r="AM47" s="69"/>
      <c r="AN47" s="69">
        <f>SUM(X47:AM47)</f>
        <v>875</v>
      </c>
      <c r="AO47" s="69">
        <f t="shared" si="15"/>
        <v>3</v>
      </c>
      <c r="AP47" s="74">
        <f>3500/28*3</f>
        <v>375</v>
      </c>
      <c r="AQ47" s="69">
        <f t="shared" si="1"/>
        <v>0</v>
      </c>
      <c r="AR47" s="76">
        <v>0</v>
      </c>
      <c r="AS47" s="76">
        <v>0</v>
      </c>
      <c r="AT47" s="69">
        <f t="shared" si="2"/>
        <v>375</v>
      </c>
      <c r="AU47" s="69">
        <f t="shared" si="3"/>
        <v>500</v>
      </c>
      <c r="AV47" s="77"/>
      <c r="AW47" s="82" t="s">
        <v>163</v>
      </c>
    </row>
    <row r="48" s="3" customFormat="1" ht="118" customHeight="1" spans="1:49">
      <c r="A48" s="11">
        <f t="shared" si="14"/>
        <v>45</v>
      </c>
      <c r="B48" s="39" t="s">
        <v>164</v>
      </c>
      <c r="C48" s="17" t="s">
        <v>73</v>
      </c>
      <c r="D48" s="37">
        <v>45699</v>
      </c>
      <c r="E48" s="40" t="s">
        <v>57</v>
      </c>
      <c r="F48" s="38">
        <v>18</v>
      </c>
      <c r="G48" s="17">
        <v>0</v>
      </c>
      <c r="H48" s="17">
        <v>0</v>
      </c>
      <c r="I48" s="17">
        <v>2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59" t="s">
        <v>165</v>
      </c>
      <c r="R48" s="17">
        <v>0</v>
      </c>
      <c r="S48" s="17">
        <v>0</v>
      </c>
      <c r="T48" s="17">
        <v>0</v>
      </c>
      <c r="U48" s="63"/>
      <c r="V48" s="60"/>
      <c r="W48" s="60">
        <v>3500</v>
      </c>
      <c r="X48" s="61">
        <f>3500/28*18</f>
        <v>2250</v>
      </c>
      <c r="Y48" s="61"/>
      <c r="Z48" s="61"/>
      <c r="AA48" s="61"/>
      <c r="AB48" s="61"/>
      <c r="AC48" s="61"/>
      <c r="AD48" s="61"/>
      <c r="AE48" s="61"/>
      <c r="AF48" s="61">
        <v>0</v>
      </c>
      <c r="AG48" s="61">
        <v>0</v>
      </c>
      <c r="AH48" s="61">
        <v>0</v>
      </c>
      <c r="AI48" s="69">
        <f t="shared" si="7"/>
        <v>0</v>
      </c>
      <c r="AJ48" s="61">
        <v>0</v>
      </c>
      <c r="AK48" s="61">
        <v>0</v>
      </c>
      <c r="AL48" s="61">
        <v>0</v>
      </c>
      <c r="AM48" s="69"/>
      <c r="AN48" s="69">
        <f>SUM(X48:AM48)</f>
        <v>2250</v>
      </c>
      <c r="AO48" s="69">
        <f t="shared" si="15"/>
        <v>2</v>
      </c>
      <c r="AP48" s="74">
        <f t="shared" ref="AP47:AP54" si="16">W48/28*AO48</f>
        <v>250</v>
      </c>
      <c r="AQ48" s="69">
        <f t="shared" si="1"/>
        <v>0</v>
      </c>
      <c r="AR48" s="76">
        <v>0</v>
      </c>
      <c r="AS48" s="76">
        <v>0</v>
      </c>
      <c r="AT48" s="69">
        <f t="shared" si="2"/>
        <v>250</v>
      </c>
      <c r="AU48" s="69">
        <f t="shared" si="3"/>
        <v>2000</v>
      </c>
      <c r="AV48" s="77"/>
      <c r="AW48" s="82" t="s">
        <v>165</v>
      </c>
    </row>
    <row r="49" s="3" customFormat="1" ht="119" customHeight="1" spans="1:50">
      <c r="A49" s="11">
        <f t="shared" si="14"/>
        <v>46</v>
      </c>
      <c r="B49" s="41" t="s">
        <v>166</v>
      </c>
      <c r="C49" s="17" t="s">
        <v>73</v>
      </c>
      <c r="D49" s="37">
        <v>45702</v>
      </c>
      <c r="E49" s="25" t="s">
        <v>69</v>
      </c>
      <c r="F49" s="20">
        <v>15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57" t="s">
        <v>167</v>
      </c>
      <c r="R49" s="17">
        <v>0</v>
      </c>
      <c r="S49" s="17">
        <v>0</v>
      </c>
      <c r="T49" s="17">
        <v>0</v>
      </c>
      <c r="U49" s="59" t="s">
        <v>168</v>
      </c>
      <c r="V49" s="60"/>
      <c r="W49" s="60">
        <v>3500</v>
      </c>
      <c r="X49" s="61">
        <f>3500/28*15</f>
        <v>1875</v>
      </c>
      <c r="Y49" s="61"/>
      <c r="Z49" s="61"/>
      <c r="AA49" s="61"/>
      <c r="AB49" s="61"/>
      <c r="AC49" s="61"/>
      <c r="AD49" s="61"/>
      <c r="AE49" s="61">
        <v>113</v>
      </c>
      <c r="AF49" s="61">
        <v>0</v>
      </c>
      <c r="AG49" s="61">
        <v>0</v>
      </c>
      <c r="AH49" s="61">
        <v>0</v>
      </c>
      <c r="AI49" s="69">
        <f t="shared" si="7"/>
        <v>0</v>
      </c>
      <c r="AJ49" s="61">
        <v>0</v>
      </c>
      <c r="AK49" s="61">
        <v>0</v>
      </c>
      <c r="AL49" s="61">
        <v>0</v>
      </c>
      <c r="AM49" s="69"/>
      <c r="AN49" s="69">
        <f>SUM(X49:AM49)</f>
        <v>1988</v>
      </c>
      <c r="AO49" s="69">
        <f t="shared" ref="AO49:AO54" si="17">I49</f>
        <v>0</v>
      </c>
      <c r="AP49" s="74">
        <f t="shared" si="16"/>
        <v>0</v>
      </c>
      <c r="AQ49" s="69">
        <f t="shared" si="1"/>
        <v>0</v>
      </c>
      <c r="AR49" s="76">
        <v>0</v>
      </c>
      <c r="AS49" s="76">
        <v>0</v>
      </c>
      <c r="AT49" s="69">
        <f t="shared" si="2"/>
        <v>0</v>
      </c>
      <c r="AU49" s="69">
        <f t="shared" si="3"/>
        <v>1988</v>
      </c>
      <c r="AV49" s="77"/>
      <c r="AW49" s="85" t="s">
        <v>167</v>
      </c>
      <c r="AX49" s="3" t="s">
        <v>168</v>
      </c>
    </row>
    <row r="50" s="3" customFormat="1" ht="81" customHeight="1" spans="1:49">
      <c r="A50" s="11">
        <f t="shared" si="14"/>
        <v>47</v>
      </c>
      <c r="B50" s="41" t="s">
        <v>169</v>
      </c>
      <c r="C50" s="17" t="s">
        <v>73</v>
      </c>
      <c r="D50" s="37">
        <v>45701</v>
      </c>
      <c r="E50" s="25" t="s">
        <v>69</v>
      </c>
      <c r="F50" s="20">
        <v>16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57" t="s">
        <v>170</v>
      </c>
      <c r="R50" s="17">
        <v>0</v>
      </c>
      <c r="S50" s="17">
        <v>0</v>
      </c>
      <c r="T50" s="17">
        <v>0</v>
      </c>
      <c r="U50" s="57"/>
      <c r="V50" s="64"/>
      <c r="W50" s="60">
        <v>3500</v>
      </c>
      <c r="X50" s="65">
        <f t="shared" ref="X50:X52" si="18">3500/28*16</f>
        <v>2000</v>
      </c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9">
        <f t="shared" si="7"/>
        <v>0</v>
      </c>
      <c r="AJ50" s="73">
        <v>0</v>
      </c>
      <c r="AK50" s="73">
        <v>0</v>
      </c>
      <c r="AL50" s="73">
        <v>0</v>
      </c>
      <c r="AM50" s="69"/>
      <c r="AN50" s="69">
        <f>SUM(X50:AM50)</f>
        <v>2000</v>
      </c>
      <c r="AO50" s="69">
        <f t="shared" si="17"/>
        <v>0</v>
      </c>
      <c r="AP50" s="74">
        <f t="shared" si="16"/>
        <v>0</v>
      </c>
      <c r="AQ50" s="69">
        <f t="shared" si="1"/>
        <v>0</v>
      </c>
      <c r="AR50" s="73">
        <v>0</v>
      </c>
      <c r="AS50" s="73">
        <v>0</v>
      </c>
      <c r="AT50" s="69">
        <f t="shared" si="2"/>
        <v>0</v>
      </c>
      <c r="AU50" s="69">
        <f t="shared" si="3"/>
        <v>2000</v>
      </c>
      <c r="AV50" s="65"/>
      <c r="AW50" s="82" t="s">
        <v>170</v>
      </c>
    </row>
    <row r="51" s="3" customFormat="1" ht="81" customHeight="1" spans="1:49">
      <c r="A51" s="11">
        <f t="shared" si="14"/>
        <v>48</v>
      </c>
      <c r="B51" s="41" t="s">
        <v>171</v>
      </c>
      <c r="C51" s="17" t="s">
        <v>73</v>
      </c>
      <c r="D51" s="37">
        <v>45701</v>
      </c>
      <c r="E51" s="25" t="s">
        <v>69</v>
      </c>
      <c r="F51" s="20">
        <v>16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57" t="s">
        <v>170</v>
      </c>
      <c r="R51" s="17">
        <v>0</v>
      </c>
      <c r="S51" s="17">
        <v>0</v>
      </c>
      <c r="T51" s="17">
        <v>0</v>
      </c>
      <c r="U51" s="57"/>
      <c r="V51" s="64"/>
      <c r="W51" s="60">
        <v>3500</v>
      </c>
      <c r="X51" s="65">
        <f t="shared" si="18"/>
        <v>2000</v>
      </c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9">
        <f t="shared" si="7"/>
        <v>0</v>
      </c>
      <c r="AJ51" s="73"/>
      <c r="AK51" s="73"/>
      <c r="AL51" s="73"/>
      <c r="AM51" s="69"/>
      <c r="AN51" s="69">
        <f>SUM(X51:AM51)</f>
        <v>2000</v>
      </c>
      <c r="AO51" s="69">
        <f t="shared" si="17"/>
        <v>0</v>
      </c>
      <c r="AP51" s="74">
        <f t="shared" si="16"/>
        <v>0</v>
      </c>
      <c r="AQ51" s="69">
        <f t="shared" si="1"/>
        <v>0</v>
      </c>
      <c r="AR51" s="73"/>
      <c r="AS51" s="73"/>
      <c r="AT51" s="69">
        <f t="shared" si="2"/>
        <v>0</v>
      </c>
      <c r="AU51" s="69">
        <f t="shared" si="3"/>
        <v>2000</v>
      </c>
      <c r="AV51" s="65"/>
      <c r="AW51" s="82" t="s">
        <v>170</v>
      </c>
    </row>
    <row r="52" s="3" customFormat="1" ht="81" customHeight="1" spans="1:49">
      <c r="A52" s="11">
        <f t="shared" si="14"/>
        <v>49</v>
      </c>
      <c r="B52" s="41" t="s">
        <v>172</v>
      </c>
      <c r="C52" s="17" t="s">
        <v>73</v>
      </c>
      <c r="D52" s="37">
        <v>45701</v>
      </c>
      <c r="E52" s="25" t="s">
        <v>69</v>
      </c>
      <c r="F52" s="20">
        <v>16</v>
      </c>
      <c r="G52" s="17">
        <v>0</v>
      </c>
      <c r="H52" s="17">
        <v>0</v>
      </c>
      <c r="I52" s="17">
        <v>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57" t="s">
        <v>173</v>
      </c>
      <c r="R52" s="17">
        <v>0</v>
      </c>
      <c r="S52" s="17">
        <v>0</v>
      </c>
      <c r="T52" s="17">
        <v>0</v>
      </c>
      <c r="U52" s="57"/>
      <c r="V52" s="64"/>
      <c r="W52" s="60">
        <v>3500</v>
      </c>
      <c r="X52" s="65">
        <f t="shared" si="18"/>
        <v>2000</v>
      </c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9">
        <f t="shared" si="7"/>
        <v>0</v>
      </c>
      <c r="AJ52" s="73"/>
      <c r="AK52" s="73"/>
      <c r="AL52" s="73"/>
      <c r="AM52" s="69"/>
      <c r="AN52" s="69">
        <f>SUM(X52:AM52)</f>
        <v>2000</v>
      </c>
      <c r="AO52" s="69">
        <f t="shared" si="17"/>
        <v>1</v>
      </c>
      <c r="AP52" s="74">
        <f t="shared" si="16"/>
        <v>125</v>
      </c>
      <c r="AQ52" s="69">
        <f t="shared" si="1"/>
        <v>0</v>
      </c>
      <c r="AR52" s="73"/>
      <c r="AS52" s="73"/>
      <c r="AT52" s="69">
        <f t="shared" si="2"/>
        <v>125</v>
      </c>
      <c r="AU52" s="69">
        <f t="shared" si="3"/>
        <v>1875</v>
      </c>
      <c r="AV52" s="65"/>
      <c r="AW52" s="82" t="s">
        <v>173</v>
      </c>
    </row>
    <row r="53" s="3" customFormat="1" ht="81" customHeight="1" spans="1:49">
      <c r="A53" s="11">
        <f t="shared" si="14"/>
        <v>50</v>
      </c>
      <c r="B53" s="41" t="s">
        <v>174</v>
      </c>
      <c r="C53" s="17" t="s">
        <v>73</v>
      </c>
      <c r="D53" s="37">
        <v>45698</v>
      </c>
      <c r="E53" s="25" t="s">
        <v>69</v>
      </c>
      <c r="F53" s="20">
        <v>19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57" t="s">
        <v>175</v>
      </c>
      <c r="R53" s="17">
        <v>0</v>
      </c>
      <c r="S53" s="17">
        <v>0</v>
      </c>
      <c r="T53" s="17">
        <v>0</v>
      </c>
      <c r="U53" s="57"/>
      <c r="V53" s="64"/>
      <c r="W53" s="60">
        <v>3500</v>
      </c>
      <c r="X53" s="65">
        <f>3500/28*19</f>
        <v>2375</v>
      </c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9">
        <f t="shared" si="7"/>
        <v>0</v>
      </c>
      <c r="AJ53" s="73"/>
      <c r="AK53" s="73"/>
      <c r="AL53" s="73"/>
      <c r="AM53" s="69"/>
      <c r="AN53" s="69">
        <f>SUM(X53:AM53)</f>
        <v>2375</v>
      </c>
      <c r="AO53" s="69">
        <f t="shared" si="17"/>
        <v>0</v>
      </c>
      <c r="AP53" s="74">
        <f t="shared" si="16"/>
        <v>0</v>
      </c>
      <c r="AQ53" s="69">
        <f t="shared" si="1"/>
        <v>0</v>
      </c>
      <c r="AR53" s="73"/>
      <c r="AS53" s="73"/>
      <c r="AT53" s="69">
        <f t="shared" si="2"/>
        <v>0</v>
      </c>
      <c r="AU53" s="69">
        <f t="shared" si="3"/>
        <v>2375</v>
      </c>
      <c r="AV53" s="65"/>
      <c r="AW53" s="82" t="s">
        <v>175</v>
      </c>
    </row>
    <row r="54" s="3" customFormat="1" ht="81" customHeight="1" spans="1:49">
      <c r="A54" s="11">
        <f t="shared" si="14"/>
        <v>51</v>
      </c>
      <c r="B54" s="41" t="s">
        <v>176</v>
      </c>
      <c r="C54" s="17" t="s">
        <v>73</v>
      </c>
      <c r="D54" s="37">
        <v>45346</v>
      </c>
      <c r="E54" s="25" t="s">
        <v>69</v>
      </c>
      <c r="F54" s="20">
        <v>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57" t="s">
        <v>177</v>
      </c>
      <c r="R54" s="17">
        <v>0</v>
      </c>
      <c r="S54" s="17">
        <v>0</v>
      </c>
      <c r="T54" s="17">
        <v>0</v>
      </c>
      <c r="U54" s="57"/>
      <c r="V54" s="64"/>
      <c r="W54" s="60">
        <v>3500</v>
      </c>
      <c r="X54" s="65">
        <f>3500/28*5</f>
        <v>625</v>
      </c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9">
        <f t="shared" si="7"/>
        <v>0</v>
      </c>
      <c r="AJ54" s="73"/>
      <c r="AK54" s="73"/>
      <c r="AL54" s="73"/>
      <c r="AM54" s="69"/>
      <c r="AN54" s="69">
        <f>SUM(X54:AM54)</f>
        <v>625</v>
      </c>
      <c r="AO54" s="69">
        <f t="shared" si="17"/>
        <v>0</v>
      </c>
      <c r="AP54" s="74">
        <f t="shared" si="16"/>
        <v>0</v>
      </c>
      <c r="AQ54" s="69">
        <f t="shared" si="1"/>
        <v>0</v>
      </c>
      <c r="AR54" s="73"/>
      <c r="AS54" s="73"/>
      <c r="AT54" s="69">
        <f t="shared" si="2"/>
        <v>0</v>
      </c>
      <c r="AU54" s="69">
        <f t="shared" si="3"/>
        <v>625</v>
      </c>
      <c r="AV54" s="65"/>
      <c r="AW54" s="82" t="s">
        <v>177</v>
      </c>
    </row>
    <row r="55" s="3" customFormat="1" ht="28" customHeight="1" spans="1:49">
      <c r="A55" s="42"/>
      <c r="B55" s="41" t="s">
        <v>38</v>
      </c>
      <c r="C55" s="43"/>
      <c r="D55" s="43"/>
      <c r="E55" s="44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2"/>
      <c r="R55" s="43"/>
      <c r="S55" s="43"/>
      <c r="T55" s="66"/>
      <c r="U55" s="66"/>
      <c r="V55" s="65"/>
      <c r="W55" s="65">
        <f t="shared" ref="W55:AL55" si="19">SUM(W4:W54)</f>
        <v>178430</v>
      </c>
      <c r="X55" s="65">
        <f t="shared" si="19"/>
        <v>101351.428571429</v>
      </c>
      <c r="Y55" s="65">
        <f t="shared" si="19"/>
        <v>20900</v>
      </c>
      <c r="Z55" s="65">
        <f t="shared" si="19"/>
        <v>10300</v>
      </c>
      <c r="AA55" s="65">
        <f t="shared" si="19"/>
        <v>6800</v>
      </c>
      <c r="AB55" s="65">
        <f t="shared" si="19"/>
        <v>6800</v>
      </c>
      <c r="AC55" s="65">
        <f t="shared" si="19"/>
        <v>3700</v>
      </c>
      <c r="AD55" s="65">
        <f t="shared" si="19"/>
        <v>4000</v>
      </c>
      <c r="AE55" s="65">
        <f t="shared" si="19"/>
        <v>3788.4</v>
      </c>
      <c r="AF55" s="65">
        <f t="shared" si="19"/>
        <v>1548</v>
      </c>
      <c r="AG55" s="65">
        <f t="shared" si="19"/>
        <v>0</v>
      </c>
      <c r="AH55" s="65">
        <f t="shared" si="19"/>
        <v>0</v>
      </c>
      <c r="AI55" s="65">
        <f t="shared" si="19"/>
        <v>550</v>
      </c>
      <c r="AJ55" s="65">
        <f t="shared" si="19"/>
        <v>0</v>
      </c>
      <c r="AK55" s="65">
        <f t="shared" si="19"/>
        <v>100</v>
      </c>
      <c r="AL55" s="65">
        <f t="shared" si="19"/>
        <v>0</v>
      </c>
      <c r="AM55" s="65"/>
      <c r="AN55" s="65">
        <f t="shared" ref="AN55:AU55" si="20">SUM(AN4:AN54)</f>
        <v>160937.828571429</v>
      </c>
      <c r="AO55" s="65">
        <f t="shared" si="20"/>
        <v>167.5</v>
      </c>
      <c r="AP55" s="65">
        <f t="shared" si="20"/>
        <v>21017.8571428571</v>
      </c>
      <c r="AQ55" s="65">
        <f t="shared" si="20"/>
        <v>0</v>
      </c>
      <c r="AR55" s="65">
        <f t="shared" si="20"/>
        <v>1649.7</v>
      </c>
      <c r="AS55" s="65">
        <f t="shared" si="20"/>
        <v>132.4</v>
      </c>
      <c r="AT55" s="65">
        <f t="shared" si="20"/>
        <v>22799.9571428571</v>
      </c>
      <c r="AU55" s="65">
        <f t="shared" si="20"/>
        <v>138137.871428571</v>
      </c>
      <c r="AV55" s="65"/>
      <c r="AW55" s="66"/>
    </row>
  </sheetData>
  <mergeCells count="49">
    <mergeCell ref="W1:A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C11">
    <cfRule type="duplicateValues" dxfId="0" priority="4"/>
  </conditionalFormatting>
  <conditionalFormatting sqref="B12">
    <cfRule type="duplicateValues" dxfId="0" priority="2"/>
  </conditionalFormatting>
  <conditionalFormatting sqref="C30">
    <cfRule type="duplicateValues" dxfId="0" priority="3"/>
  </conditionalFormatting>
  <conditionalFormatting sqref="B31">
    <cfRule type="duplicateValues" dxfId="0" priority="1"/>
  </conditionalFormatting>
  <pageMargins left="0.751388888888889" right="0.751388888888889" top="0.118055555555556" bottom="0.550694444444444" header="0.5" footer="0.5"/>
  <pageSetup paperSize="9" scale="23" fitToHeight="0" orientation="landscape" horizontalDpi="600"/>
  <headerFooter>
    <oddFooter>&amp;L审批：&amp;C审核：&amp;R制表：陶刘燕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新疆大学（新疆公司发）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2025-03-13T10:50:00Z</dcterms:created>
  <dcterms:modified xsi:type="dcterms:W3CDTF">2025-03-17T08:17:37Z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5F8A62EBA16C42D38B5B21C869F72B65_11</vt:lpwstr>
  </property>
  <property fmtid="{D5CDD505-2E9C-101B-9397-08002B2CF9AE}" pid="3" name="KSOProductBuildVer">
    <vt:lpwstr>2052-12.1.0.20305</vt:lpwstr>
  </property>
</Properties>
</file>