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2025.5结算" sheetId="1" r:id="rId1"/>
    <sheet name="5月回款" sheetId="20" r:id="rId2"/>
    <sheet name="云南5月日记账" sheetId="18" r:id="rId3"/>
    <sheet name="新疆5月日记账" sheetId="21" r:id="rId4"/>
    <sheet name="支援人员费用明细表" sheetId="22" r:id="rId5"/>
  </sheets>
  <definedNames>
    <definedName name="_xlnm._FilterDatabase" localSheetId="2" hidden="1">云南5月日记账!$A$1:$V$16</definedName>
    <definedName name="_xlnm._FilterDatabase" localSheetId="3" hidden="1">新疆5月日记账!$A$1:$H$11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工资</t>
        </r>
      </text>
    </commen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服务费</t>
        </r>
      </text>
    </comment>
    <comment ref="H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买设备</t>
        </r>
      </text>
    </comment>
    <comment ref="H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报销</t>
        </r>
      </text>
    </comment>
    <comment ref="H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买设备</t>
        </r>
      </text>
    </comment>
  </commentList>
</comments>
</file>

<file path=xl/sharedStrings.xml><?xml version="1.0" encoding="utf-8"?>
<sst xmlns="http://schemas.openxmlformats.org/spreadsheetml/2006/main" count="546" uniqueCount="201">
  <si>
    <t xml:space="preserve">乌鲁木齐市第三十六中学 </t>
  </si>
  <si>
    <t>收款周期</t>
  </si>
  <si>
    <t>云南中高收入（开票收款）</t>
  </si>
  <si>
    <t>实际收款</t>
  </si>
  <si>
    <t>云南上海公司支出费用统计</t>
  </si>
  <si>
    <t>管理费3%（云南中高收）</t>
  </si>
  <si>
    <t>云南中高向新疆公司支付金额</t>
  </si>
  <si>
    <t>36中支付金额</t>
  </si>
  <si>
    <t>附加税（云南中高缴纳）</t>
  </si>
  <si>
    <t>中高云南</t>
  </si>
  <si>
    <t>上海中高（建行）</t>
  </si>
  <si>
    <t>云南新疆分公司（招行）</t>
  </si>
  <si>
    <t>上海石河子分公司（招行）</t>
  </si>
  <si>
    <t>代垫支援人员工资+社保（未入新疆账）</t>
  </si>
  <si>
    <t>云南上海公司支出费用合计</t>
  </si>
  <si>
    <t>增值税</t>
  </si>
  <si>
    <t>新疆公司开具6%专票</t>
  </si>
  <si>
    <t>2025.5月</t>
  </si>
  <si>
    <t>合计</t>
  </si>
  <si>
    <t xml:space="preserve">新疆工程学院 </t>
  </si>
  <si>
    <t>新疆工程学院支付金额</t>
  </si>
  <si>
    <t>服务费金额</t>
  </si>
  <si>
    <t>增值税差额</t>
  </si>
  <si>
    <t>昌吉学院项目</t>
  </si>
  <si>
    <t>昌吉学院支付金额</t>
  </si>
  <si>
    <t xml:space="preserve">八一中学 </t>
  </si>
  <si>
    <t>八一中学支付金额</t>
  </si>
  <si>
    <t>新疆大学绿化项目</t>
  </si>
  <si>
    <t>新疆大学支付金额</t>
  </si>
  <si>
    <t xml:space="preserve">石河子大学项目 </t>
  </si>
  <si>
    <t>上海中高收入（开票收款）</t>
  </si>
  <si>
    <t>管理费3%(上海中高收）</t>
  </si>
  <si>
    <t>上海中高向新疆公司支付金额</t>
  </si>
  <si>
    <t>石河子大学支付金额（以实际结算为准）</t>
  </si>
  <si>
    <t>附加税（上海中高缴纳）</t>
  </si>
  <si>
    <t>云南新疆公司（招行）</t>
  </si>
  <si>
    <t xml:space="preserve">新疆师专 </t>
  </si>
  <si>
    <t>新疆师专支付金额</t>
  </si>
  <si>
    <t xml:space="preserve">新疆维吾尔自治区救助管理站 </t>
  </si>
  <si>
    <t>救助管理站支付金额</t>
  </si>
  <si>
    <t>新疆总工会项目</t>
  </si>
  <si>
    <t>总工会支付金额</t>
  </si>
  <si>
    <t>5月合计</t>
  </si>
  <si>
    <t>按收入成本支出发生金额结算，2025年5月，合计收款2338344.34元，其中工程学院以服务费为收入结算，最终结算的收入为1606223.87元。云南上海公司垫付支出成本合计501998.97元，5月需向新疆公司结算金额为1032764.1元。云南中标项目结算金额为负暂不开票；需向上海中高开票1032764.1元，本月先开80万，剩余的发票下个月开具，上海先支付40万到新疆，剩余金额陆续支付</t>
  </si>
  <si>
    <t>特殊说明：工程学院不以实际收款为结算，按服务费为收入结算</t>
  </si>
  <si>
    <t>以下项目暂时统计，本次不结算</t>
  </si>
  <si>
    <t>收费台账（2025.5月）</t>
  </si>
  <si>
    <t>序号</t>
  </si>
  <si>
    <t>部门</t>
  </si>
  <si>
    <t>收费项目</t>
  </si>
  <si>
    <t>实际收缴情况</t>
  </si>
  <si>
    <t>备注</t>
  </si>
  <si>
    <t>服务费</t>
  </si>
  <si>
    <t>实收金额</t>
  </si>
  <si>
    <t>实收日期</t>
  </si>
  <si>
    <t>36中食堂</t>
  </si>
  <si>
    <t>2025.5.15</t>
  </si>
  <si>
    <t>中高后勤服务（云南）有限公司</t>
  </si>
  <si>
    <t>个体户收</t>
  </si>
  <si>
    <t>2025.5.28</t>
  </si>
  <si>
    <t>新疆工程学院</t>
  </si>
  <si>
    <t>2025.5.9</t>
  </si>
  <si>
    <t>2025.5.12</t>
  </si>
  <si>
    <t>2025.5.16</t>
  </si>
  <si>
    <t xml:space="preserve"> </t>
  </si>
  <si>
    <t>石河子大学</t>
  </si>
  <si>
    <t>2025.5.14</t>
  </si>
  <si>
    <t>上海中高后勤服务（集团）有限公司</t>
  </si>
  <si>
    <t>新疆师范高等专科学校</t>
  </si>
  <si>
    <t>2025.5.19</t>
  </si>
  <si>
    <t>新疆维吾尔自治区救助管理站</t>
  </si>
  <si>
    <t>2025.5.30</t>
  </si>
  <si>
    <t>业务日期</t>
  </si>
  <si>
    <t>日期</t>
  </si>
  <si>
    <t>当月序号</t>
  </si>
  <si>
    <t>当日序号</t>
  </si>
  <si>
    <t>凭证字号</t>
  </si>
  <si>
    <t>凭证期间</t>
  </si>
  <si>
    <t>凭证审核</t>
  </si>
  <si>
    <t>过账标志</t>
  </si>
  <si>
    <t>摘要</t>
  </si>
  <si>
    <t>科目</t>
  </si>
  <si>
    <t>对方科目</t>
  </si>
  <si>
    <t>结算方式</t>
  </si>
  <si>
    <t>结算号</t>
  </si>
  <si>
    <t>借方金额</t>
  </si>
  <si>
    <t>贷方金额</t>
  </si>
  <si>
    <t>经手人</t>
  </si>
  <si>
    <t>勾对</t>
  </si>
  <si>
    <t>勾对期间</t>
  </si>
  <si>
    <t>制单人</t>
  </si>
  <si>
    <t>数据来源</t>
  </si>
  <si>
    <t>附件数</t>
  </si>
  <si>
    <t>2025-05-09</t>
  </si>
  <si>
    <t>32</t>
  </si>
  <si>
    <t>1</t>
  </si>
  <si>
    <t>记 - 16</t>
  </si>
  <si>
    <t>2025年5期</t>
  </si>
  <si>
    <t>新疆工程学院劳务派遣费</t>
  </si>
  <si>
    <t>1002.01.01 物业交行世纪城支行（8810）</t>
  </si>
  <si>
    <t>6001.12 主营业务收入 - 劳务派遣服务费收入/075 - 新疆工程学院</t>
  </si>
  <si>
    <t>未勾对</t>
  </si>
  <si>
    <t>沈瑞丽</t>
  </si>
  <si>
    <t>手工录入</t>
  </si>
  <si>
    <t>0</t>
  </si>
  <si>
    <t>8</t>
  </si>
  <si>
    <t>2</t>
  </si>
  <si>
    <t>记 - 56</t>
  </si>
  <si>
    <t>石河子大学后勤姚芳报上海中高后勤4月</t>
  </si>
  <si>
    <t>1002.01.05 上海中高建行上海临平路支行（2260）</t>
  </si>
  <si>
    <t>6001.03.01 主营业务收入 - 服务费收入 - 物业服务费收入/077 - 石河子大学</t>
  </si>
  <si>
    <t>9</t>
  </si>
  <si>
    <t>3</t>
  </si>
  <si>
    <t>新疆教育学院劳动服务公司安保服务费</t>
  </si>
  <si>
    <t>6001.03.01 主营业务收入 - 服务费收入 - 物业服务费收入/099 - 新疆师范专科高等学院</t>
  </si>
  <si>
    <t>奎艳美</t>
  </si>
  <si>
    <t>2025-05-12</t>
  </si>
  <si>
    <t>33</t>
  </si>
  <si>
    <t>5</t>
  </si>
  <si>
    <t>34</t>
  </si>
  <si>
    <t>6</t>
  </si>
  <si>
    <t>2025-05-14</t>
  </si>
  <si>
    <t>10</t>
  </si>
  <si>
    <t>2025-05-16</t>
  </si>
  <si>
    <t>138</t>
  </si>
  <si>
    <t>记 - 18</t>
  </si>
  <si>
    <t>支付3月教师餐补费用</t>
  </si>
  <si>
    <t>6001.03.02 主营业务收入 - 服务费收入 - 餐饮服务费收入/071 - 新疆36中</t>
  </si>
  <si>
    <t>142</t>
  </si>
  <si>
    <t>143</t>
  </si>
  <si>
    <t>20</t>
  </si>
  <si>
    <t>记 - 58</t>
  </si>
  <si>
    <t>石河子市鸿达服务有限责任公司派遣服务费</t>
  </si>
  <si>
    <t>6401.02 主营业务成本 - 提供劳务成本/077 - 石河子大学</t>
  </si>
  <si>
    <t>2025-05-19</t>
  </si>
  <si>
    <t>21</t>
  </si>
  <si>
    <t>新疆师范高等专科学校保安服务费保安服务费</t>
  </si>
  <si>
    <t>6001.10 主营业务收入 - 其他收入/093 - 新疆师范专科高等学院</t>
  </si>
  <si>
    <t>2025-05-28</t>
  </si>
  <si>
    <t>429</t>
  </si>
  <si>
    <t>12</t>
  </si>
  <si>
    <t>记 - 51</t>
  </si>
  <si>
    <t>支付2025年4月老师餐补费用</t>
  </si>
  <si>
    <t>55</t>
  </si>
  <si>
    <t>14</t>
  </si>
  <si>
    <t>向石河子大学支付房屋租赁费</t>
  </si>
  <si>
    <t>6602.10 管理费用 - 租赁费/077 - 石河子大学</t>
  </si>
  <si>
    <t>2025-05-29</t>
  </si>
  <si>
    <t>56</t>
  </si>
  <si>
    <t>因八一中学校方要求必须按照招标文件要求配备4台驾驶洗地机、4台手推洗地机、8台尘推车</t>
  </si>
  <si>
    <t>1221.02 其他应收款 - 应收个人款/309 - 常宝轩</t>
  </si>
  <si>
    <t>2025-05-30</t>
  </si>
  <si>
    <t>58</t>
  </si>
  <si>
    <t>38</t>
  </si>
  <si>
    <t>新疆维吾尔自治区财政厅国库处委托业务费</t>
  </si>
  <si>
    <t>6001.10 主营业务收入 - 其他收入/096 - 新疆维吾尔自治区救助管理站</t>
  </si>
  <si>
    <t>银行名称</t>
  </si>
  <si>
    <t>账号</t>
  </si>
  <si>
    <t>4月工资</t>
  </si>
  <si>
    <t>1002.02 云南新疆分公司招行991907864510001</t>
  </si>
  <si>
    <t>云南新疆分公司招行991907864510001</t>
  </si>
  <si>
    <t>991907864510001</t>
  </si>
  <si>
    <t>6401.03.01 主营业务成本 - 人工成本 - 人员工资/002 - 昌吉学院</t>
  </si>
  <si>
    <t>6401.03.01 主营业务成本 - 人工成本 - 人员工资/002 - 36中</t>
  </si>
  <si>
    <t>劳务代发手续费</t>
  </si>
  <si>
    <t>6602.27 管理费用 - 咨询服务费/003 - 36中</t>
  </si>
  <si>
    <t>6602.27 管理费用 - 咨询服务费/002 - 昌吉学院</t>
  </si>
  <si>
    <t>发放石河子项目4月工资</t>
  </si>
  <si>
    <t>1002.03 上海石河子分公司招行993900603210001</t>
  </si>
  <si>
    <t>上海石河子分公司招行993900603210001</t>
  </si>
  <si>
    <t>993900603210001</t>
  </si>
  <si>
    <t>6401.03.01 主营业务成本 - 人工成本 - 人员工资/005 - 石河子大学</t>
  </si>
  <si>
    <t>2025-05-22</t>
  </si>
  <si>
    <t>支付5月公积金</t>
  </si>
  <si>
    <t>6401.03.11 主营业务成本 - 人工成本 - 住房公积金/005 - 石河子大学</t>
  </si>
  <si>
    <t>2025-05-23</t>
  </si>
  <si>
    <t>5月社保</t>
  </si>
  <si>
    <t>6401.03.07 主营业务成本 - 人工成本 - 社会保险/005 - 石河子大学</t>
  </si>
  <si>
    <t>2025-05-31</t>
  </si>
  <si>
    <t>5月社保缴纳</t>
  </si>
  <si>
    <t>6401.03.07 主营业务成本 - 人工成本 - 社会保险/003 - 36中</t>
  </si>
  <si>
    <t>项目名称</t>
  </si>
  <si>
    <t>支援人员</t>
  </si>
  <si>
    <t>社保公积金</t>
  </si>
  <si>
    <t>实发工资</t>
  </si>
  <si>
    <t>支援项目</t>
  </si>
  <si>
    <t>合计费用</t>
  </si>
  <si>
    <t>支出时间</t>
  </si>
  <si>
    <t>云艺</t>
  </si>
  <si>
    <t>赵树平</t>
  </si>
  <si>
    <t>新疆大学绿化</t>
  </si>
  <si>
    <t>李宏</t>
  </si>
  <si>
    <t>云大东陆</t>
  </si>
  <si>
    <t>李德顺</t>
  </si>
  <si>
    <t>陆院点位1</t>
  </si>
  <si>
    <t>李芝碧</t>
  </si>
  <si>
    <t>昆明学院一期</t>
  </si>
  <si>
    <t>杨建永</t>
  </si>
  <si>
    <t>新疆工会</t>
  </si>
  <si>
    <t>体院</t>
  </si>
  <si>
    <t>沈国良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</si>
</sst>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  <numFmt numFmtId="178" formatCode="yyyy/m/d;@"/>
    <numFmt numFmtId="179" formatCode="0.00_);[Red]\(0.00\)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3" fontId="0" fillId="3" borderId="0" xfId="0" applyNumberFormat="1" applyFill="1">
      <alignment vertical="center"/>
    </xf>
    <xf numFmtId="0" fontId="0" fillId="4" borderId="1" xfId="0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3" fontId="0" fillId="3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49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78" fontId="4" fillId="5" borderId="1" xfId="0" applyNumberFormat="1" applyFont="1" applyFill="1" applyBorder="1" applyAlignment="1">
      <alignment horizontal="center" vertical="center"/>
    </xf>
    <xf numFmtId="179" fontId="4" fillId="5" borderId="1" xfId="0" applyNumberFormat="1" applyFont="1" applyFill="1" applyBorder="1" applyAlignment="1">
      <alignment horizontal="center" vertical="center" wrapText="1"/>
    </xf>
    <xf numFmtId="178" fontId="4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8" borderId="0" xfId="0" applyNumberFormat="1" applyFont="1" applyFill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177" fontId="6" fillId="6" borderId="2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 wrapText="1"/>
    </xf>
    <xf numFmtId="177" fontId="6" fillId="6" borderId="3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/>
    </xf>
    <xf numFmtId="177" fontId="6" fillId="6" borderId="3" xfId="0" applyNumberFormat="1" applyFont="1" applyFill="1" applyBorder="1" applyAlignment="1">
      <alignment horizontal="center" vertical="center" wrapText="1"/>
    </xf>
    <xf numFmtId="177" fontId="6" fillId="6" borderId="4" xfId="0" applyNumberFormat="1" applyFont="1" applyFill="1" applyBorder="1" applyAlignment="1">
      <alignment horizontal="center" vertical="center" wrapText="1"/>
    </xf>
    <xf numFmtId="177" fontId="6" fillId="6" borderId="5" xfId="0" applyNumberFormat="1" applyFont="1" applyFill="1" applyBorder="1" applyAlignment="1">
      <alignment horizontal="center" vertical="center" wrapText="1"/>
    </xf>
    <xf numFmtId="177" fontId="6" fillId="6" borderId="6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177" fontId="6" fillId="6" borderId="10" xfId="0" applyNumberFormat="1" applyFont="1" applyFill="1" applyBorder="1" applyAlignment="1">
      <alignment horizontal="center" vertical="center" wrapText="1"/>
    </xf>
    <xf numFmtId="177" fontId="6" fillId="6" borderId="1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177" fontId="6" fillId="8" borderId="4" xfId="0" applyNumberFormat="1" applyFont="1" applyFill="1" applyBorder="1" applyAlignment="1">
      <alignment horizontal="center" vertical="center" wrapText="1"/>
    </xf>
    <xf numFmtId="177" fontId="6" fillId="8" borderId="6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7" fontId="6" fillId="6" borderId="7" xfId="0" applyNumberFormat="1" applyFont="1" applyFill="1" applyBorder="1" applyAlignment="1">
      <alignment horizontal="center" vertical="center" wrapText="1"/>
    </xf>
    <xf numFmtId="177" fontId="6" fillId="6" borderId="8" xfId="0" applyNumberFormat="1" applyFont="1" applyFill="1" applyBorder="1" applyAlignment="1">
      <alignment horizontal="center" vertical="center" wrapText="1"/>
    </xf>
    <xf numFmtId="177" fontId="6" fillId="6" borderId="9" xfId="0" applyNumberFormat="1" applyFont="1" applyFill="1" applyBorder="1" applyAlignment="1">
      <alignment horizontal="center" vertical="center" wrapText="1"/>
    </xf>
    <xf numFmtId="177" fontId="6" fillId="8" borderId="1" xfId="0" applyNumberFormat="1" applyFont="1" applyFill="1" applyBorder="1" applyAlignment="1">
      <alignment horizontal="center" vertical="center"/>
    </xf>
    <xf numFmtId="177" fontId="6" fillId="8" borderId="3" xfId="0" applyNumberFormat="1" applyFont="1" applyFill="1" applyBorder="1" applyAlignment="1">
      <alignment horizontal="center" vertical="center"/>
    </xf>
    <xf numFmtId="177" fontId="7" fillId="8" borderId="1" xfId="0" applyNumberFormat="1" applyFont="1" applyFill="1" applyBorder="1" applyAlignment="1">
      <alignment horizontal="center" vertical="center"/>
    </xf>
    <xf numFmtId="177" fontId="6" fillId="8" borderId="7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9" xfId="0" applyNumberFormat="1" applyFont="1" applyFill="1" applyBorder="1" applyAlignment="1">
      <alignment horizontal="center" vertical="center"/>
    </xf>
    <xf numFmtId="177" fontId="6" fillId="7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77" fontId="6" fillId="9" borderId="0" xfId="0" applyNumberFormat="1" applyFont="1" applyFill="1" applyAlignment="1">
      <alignment horizontal="center" vertical="center"/>
    </xf>
    <xf numFmtId="177" fontId="6" fillId="8" borderId="0" xfId="0" applyNumberFormat="1" applyFont="1" applyFill="1" applyAlignment="1">
      <alignment horizontal="center" vertical="center" wrapText="1"/>
    </xf>
    <xf numFmtId="177" fontId="6" fillId="6" borderId="1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6" fillId="6" borderId="0" xfId="0" applyNumberFormat="1" applyFont="1" applyFill="1" applyAlignment="1">
      <alignment horizontal="center" vertical="center"/>
    </xf>
    <xf numFmtId="177" fontId="6" fillId="8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1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zoomScale="90" zoomScaleNormal="90" topLeftCell="A41" workbookViewId="0">
      <selection activeCell="K59" sqref="K59"/>
    </sheetView>
  </sheetViews>
  <sheetFormatPr defaultColWidth="9" defaultRowHeight="14.25"/>
  <cols>
    <col min="1" max="1" width="19.3333333333333" style="40" customWidth="1"/>
    <col min="2" max="2" width="17.3333333333333" style="40" customWidth="1"/>
    <col min="3" max="3" width="15.2166666666667" style="40" customWidth="1"/>
    <col min="4" max="4" width="12.3333333333333" style="40" customWidth="1"/>
    <col min="5" max="5" width="10.6666666666667" style="40" customWidth="1"/>
    <col min="6" max="6" width="8.55833333333333" style="40" customWidth="1"/>
    <col min="7" max="7" width="14.3333333333333" style="40" customWidth="1"/>
    <col min="8" max="8" width="12.3333333333333" style="40" customWidth="1"/>
    <col min="9" max="9" width="13.4416666666667" style="40" customWidth="1"/>
    <col min="10" max="10" width="16.5583333333333" style="41" customWidth="1"/>
    <col min="11" max="11" width="23.6666666666667" style="40" customWidth="1"/>
    <col min="12" max="12" width="19.8833333333333" style="40" customWidth="1"/>
    <col min="13" max="13" width="14.2166666666667" style="40" customWidth="1"/>
    <col min="14" max="14" width="21.4416666666667" style="40" customWidth="1"/>
    <col min="15" max="15" width="22.2166666666667" style="40" customWidth="1"/>
    <col min="16" max="16" width="12.625" style="42" customWidth="1"/>
    <col min="17" max="16384" width="9" style="43"/>
  </cols>
  <sheetData>
    <row r="1" s="38" customFormat="1" spans="1:16">
      <c r="A1" s="44"/>
      <c r="B1" s="44"/>
      <c r="C1" s="44"/>
      <c r="D1" s="44"/>
      <c r="E1" s="44"/>
      <c r="F1" s="44"/>
      <c r="G1" s="44"/>
      <c r="H1" s="44"/>
      <c r="I1" s="44"/>
      <c r="J1" s="76"/>
      <c r="K1" s="44"/>
      <c r="L1" s="44"/>
      <c r="M1" s="44"/>
      <c r="N1" s="44"/>
      <c r="O1" s="44"/>
      <c r="P1" s="42"/>
    </row>
    <row r="2" s="38" customFormat="1" spans="1:16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2"/>
    </row>
    <row r="3" s="38" customFormat="1" ht="28.5" spans="1:16">
      <c r="A3" s="46" t="s">
        <v>1</v>
      </c>
      <c r="B3" s="47" t="s">
        <v>2</v>
      </c>
      <c r="C3" s="46" t="s">
        <v>3</v>
      </c>
      <c r="D3" s="47" t="s">
        <v>4</v>
      </c>
      <c r="E3" s="47"/>
      <c r="F3" s="47"/>
      <c r="G3" s="47"/>
      <c r="H3" s="47"/>
      <c r="I3" s="47"/>
      <c r="J3" s="47"/>
      <c r="K3" s="47"/>
      <c r="L3" s="47"/>
      <c r="M3" s="47"/>
      <c r="N3" s="77" t="s">
        <v>5</v>
      </c>
      <c r="O3" s="47" t="s">
        <v>6</v>
      </c>
      <c r="P3" s="42"/>
    </row>
    <row r="4" s="38" customFormat="1" ht="28.5" spans="1:16">
      <c r="A4" s="48"/>
      <c r="B4" s="49" t="s">
        <v>7</v>
      </c>
      <c r="C4" s="50"/>
      <c r="D4" s="51" t="s">
        <v>8</v>
      </c>
      <c r="E4" s="52"/>
      <c r="F4" s="53"/>
      <c r="G4" s="50" t="s">
        <v>9</v>
      </c>
      <c r="H4" s="50" t="s">
        <v>10</v>
      </c>
      <c r="I4" s="50" t="s">
        <v>11</v>
      </c>
      <c r="J4" s="50" t="s">
        <v>12</v>
      </c>
      <c r="K4" s="47" t="s">
        <v>13</v>
      </c>
      <c r="L4" s="53" t="s">
        <v>14</v>
      </c>
      <c r="M4" s="48" t="s">
        <v>15</v>
      </c>
      <c r="N4" s="53"/>
      <c r="O4" s="49" t="s">
        <v>16</v>
      </c>
      <c r="P4" s="42"/>
    </row>
    <row r="5" s="38" customFormat="1" ht="20" customHeight="1" spans="1:16">
      <c r="A5" s="54" t="s">
        <v>17</v>
      </c>
      <c r="B5" s="54">
        <v>50946</v>
      </c>
      <c r="C5" s="54">
        <v>50946</v>
      </c>
      <c r="D5" s="55">
        <f>C5/1.06*0.06*0.12/2</f>
        <v>173.024150943396</v>
      </c>
      <c r="E5" s="56"/>
      <c r="F5" s="57"/>
      <c r="G5" s="54"/>
      <c r="H5" s="54"/>
      <c r="I5" s="54">
        <f>240+46850.1+1929.63</f>
        <v>49019.73</v>
      </c>
      <c r="J5" s="78"/>
      <c r="K5" s="54"/>
      <c r="L5" s="67">
        <f>SUM(D5:K5)</f>
        <v>49192.7541509434</v>
      </c>
      <c r="M5" s="67">
        <f>C5/1.06*0.06</f>
        <v>2883.7358490566</v>
      </c>
      <c r="N5" s="67">
        <f>C5*0.03</f>
        <v>1528.38</v>
      </c>
      <c r="O5" s="67">
        <f>C5-L5-M5-N5</f>
        <v>-2658.86999999999</v>
      </c>
      <c r="P5" s="42"/>
    </row>
    <row r="6" s="38" customFormat="1" ht="20" customHeight="1" spans="1:16">
      <c r="A6" s="54" t="s">
        <v>18</v>
      </c>
      <c r="B6" s="54">
        <f>SUM(B5:B5)</f>
        <v>50946</v>
      </c>
      <c r="C6" s="54">
        <f>SUM(C5:C5)</f>
        <v>50946</v>
      </c>
      <c r="D6" s="55">
        <f>SUM(D5:D5)</f>
        <v>173.024150943396</v>
      </c>
      <c r="E6" s="56"/>
      <c r="F6" s="57"/>
      <c r="G6" s="54">
        <f t="shared" ref="G6:O6" si="0">SUM(G5:G5)</f>
        <v>0</v>
      </c>
      <c r="H6" s="54">
        <f t="shared" si="0"/>
        <v>0</v>
      </c>
      <c r="I6" s="54">
        <f t="shared" si="0"/>
        <v>49019.73</v>
      </c>
      <c r="J6" s="54">
        <f t="shared" si="0"/>
        <v>0</v>
      </c>
      <c r="K6" s="54">
        <f t="shared" si="0"/>
        <v>0</v>
      </c>
      <c r="L6" s="54">
        <f t="shared" si="0"/>
        <v>49192.7541509434</v>
      </c>
      <c r="M6" s="54">
        <f t="shared" si="0"/>
        <v>2883.7358490566</v>
      </c>
      <c r="N6" s="54">
        <f t="shared" si="0"/>
        <v>1528.38</v>
      </c>
      <c r="O6" s="54">
        <f t="shared" si="0"/>
        <v>-2658.86999999999</v>
      </c>
      <c r="P6" s="42">
        <f>O6</f>
        <v>-2658.86999999999</v>
      </c>
    </row>
    <row r="7" spans="1:15">
      <c r="A7" s="44"/>
      <c r="B7" s="44"/>
      <c r="C7" s="44"/>
      <c r="D7" s="44"/>
      <c r="E7" s="44"/>
      <c r="F7" s="44"/>
      <c r="G7" s="44"/>
      <c r="H7" s="44"/>
      <c r="I7" s="44"/>
      <c r="J7" s="76"/>
      <c r="K7" s="44"/>
      <c r="L7" s="44"/>
      <c r="M7" s="44"/>
      <c r="N7" s="44"/>
      <c r="O7" s="44"/>
    </row>
    <row r="8" ht="19.05" customHeight="1" spans="1:15">
      <c r="A8" s="45" t="s">
        <v>19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ht="31.2" customHeight="1" spans="1:15">
      <c r="A9" s="46" t="s">
        <v>1</v>
      </c>
      <c r="B9" s="47" t="s">
        <v>2</v>
      </c>
      <c r="C9" s="46" t="s">
        <v>3</v>
      </c>
      <c r="D9" s="47"/>
      <c r="E9" s="58" t="s">
        <v>4</v>
      </c>
      <c r="F9" s="59"/>
      <c r="G9" s="59"/>
      <c r="H9" s="59"/>
      <c r="I9" s="59"/>
      <c r="J9" s="59"/>
      <c r="K9" s="59"/>
      <c r="L9" s="77"/>
      <c r="M9" s="79"/>
      <c r="N9" s="46" t="s">
        <v>5</v>
      </c>
      <c r="O9" s="47" t="s">
        <v>6</v>
      </c>
    </row>
    <row r="10" ht="28.5" spans="1:15">
      <c r="A10" s="48"/>
      <c r="B10" s="47" t="s">
        <v>20</v>
      </c>
      <c r="C10" s="50"/>
      <c r="D10" s="50" t="s">
        <v>21</v>
      </c>
      <c r="E10" s="51" t="s">
        <v>8</v>
      </c>
      <c r="F10" s="53"/>
      <c r="G10" s="47" t="s">
        <v>9</v>
      </c>
      <c r="H10" s="47" t="s">
        <v>10</v>
      </c>
      <c r="I10" s="47" t="s">
        <v>11</v>
      </c>
      <c r="J10" s="47" t="s">
        <v>12</v>
      </c>
      <c r="K10" s="47" t="s">
        <v>13</v>
      </c>
      <c r="L10" s="66" t="s">
        <v>14</v>
      </c>
      <c r="M10" s="79" t="s">
        <v>22</v>
      </c>
      <c r="N10" s="50"/>
      <c r="O10" s="49" t="s">
        <v>16</v>
      </c>
    </row>
    <row r="11" ht="25" customHeight="1" spans="1:15">
      <c r="A11" s="54" t="s">
        <v>17</v>
      </c>
      <c r="B11" s="54">
        <v>747344.47</v>
      </c>
      <c r="C11" s="54">
        <v>747344.47</v>
      </c>
      <c r="D11" s="60">
        <f>5544+2552+616+4224+2288</f>
        <v>15224</v>
      </c>
      <c r="E11" s="61">
        <f>D11/1.06*0.06*0.12/2</f>
        <v>51.7041509433962</v>
      </c>
      <c r="F11" s="62">
        <f>C11/1.06*0.06*0.12</f>
        <v>5076.30206037736</v>
      </c>
      <c r="G11" s="54"/>
      <c r="H11" s="54"/>
      <c r="I11" s="54"/>
      <c r="J11" s="78"/>
      <c r="K11" s="54"/>
      <c r="L11" s="54">
        <f>E11+G11+H11+I11+J11+K11</f>
        <v>51.7041509433962</v>
      </c>
      <c r="M11" s="54">
        <f>L11/1.06*0.06</f>
        <v>2.92665005339978</v>
      </c>
      <c r="N11" s="54">
        <f>D11*0.03</f>
        <v>456.72</v>
      </c>
      <c r="O11" s="67">
        <f>D11-L11-M11-N11</f>
        <v>14712.6491990032</v>
      </c>
    </row>
    <row r="12" ht="25" customHeight="1" spans="1:16">
      <c r="A12" s="63" t="s">
        <v>18</v>
      </c>
      <c r="B12" s="54">
        <f>SUM(B11:B11)</f>
        <v>747344.47</v>
      </c>
      <c r="C12" s="54">
        <f>SUM(C11:C11)</f>
        <v>747344.47</v>
      </c>
      <c r="D12" s="54">
        <f>SUM(D11:D11)</f>
        <v>15224</v>
      </c>
      <c r="E12" s="55">
        <f>SUM(E11:E11)</f>
        <v>51.7041509433962</v>
      </c>
      <c r="F12" s="57"/>
      <c r="G12" s="54">
        <f t="shared" ref="G12:O12" si="1">SUM(G11:G11)</f>
        <v>0</v>
      </c>
      <c r="H12" s="54">
        <f t="shared" si="1"/>
        <v>0</v>
      </c>
      <c r="I12" s="54">
        <f t="shared" si="1"/>
        <v>0</v>
      </c>
      <c r="J12" s="54">
        <f t="shared" si="1"/>
        <v>0</v>
      </c>
      <c r="K12" s="54">
        <f t="shared" si="1"/>
        <v>0</v>
      </c>
      <c r="L12" s="54">
        <f t="shared" si="1"/>
        <v>51.7041509433962</v>
      </c>
      <c r="M12" s="54">
        <f t="shared" si="1"/>
        <v>2.92665005339978</v>
      </c>
      <c r="N12" s="54">
        <f t="shared" si="1"/>
        <v>456.72</v>
      </c>
      <c r="O12" s="54">
        <f t="shared" si="1"/>
        <v>14712.6491990032</v>
      </c>
      <c r="P12" s="42">
        <f>O12</f>
        <v>14712.6491990032</v>
      </c>
    </row>
    <row r="14" spans="1:15">
      <c r="A14" s="45" t="s">
        <v>23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ht="28.5" spans="1:15">
      <c r="A15" s="46" t="s">
        <v>1</v>
      </c>
      <c r="B15" s="47" t="s">
        <v>2</v>
      </c>
      <c r="C15" s="46" t="s">
        <v>3</v>
      </c>
      <c r="D15" s="47" t="s">
        <v>4</v>
      </c>
      <c r="E15" s="47"/>
      <c r="F15" s="47"/>
      <c r="G15" s="47"/>
      <c r="H15" s="47"/>
      <c r="I15" s="47"/>
      <c r="J15" s="47"/>
      <c r="K15" s="47"/>
      <c r="L15" s="47"/>
      <c r="M15" s="47"/>
      <c r="N15" s="77" t="s">
        <v>5</v>
      </c>
      <c r="O15" s="47" t="s">
        <v>6</v>
      </c>
    </row>
    <row r="16" ht="28.5" spans="1:15">
      <c r="A16" s="48"/>
      <c r="B16" s="49" t="s">
        <v>24</v>
      </c>
      <c r="C16" s="50"/>
      <c r="D16" s="51" t="s">
        <v>8</v>
      </c>
      <c r="E16" s="52"/>
      <c r="F16" s="53"/>
      <c r="G16" s="50" t="s">
        <v>9</v>
      </c>
      <c r="H16" s="50" t="s">
        <v>10</v>
      </c>
      <c r="I16" s="50" t="s">
        <v>11</v>
      </c>
      <c r="J16" s="50" t="s">
        <v>12</v>
      </c>
      <c r="K16" s="47" t="s">
        <v>13</v>
      </c>
      <c r="L16" s="53" t="s">
        <v>14</v>
      </c>
      <c r="M16" s="48" t="s">
        <v>15</v>
      </c>
      <c r="N16" s="53"/>
      <c r="O16" s="49" t="s">
        <v>16</v>
      </c>
    </row>
    <row r="17" spans="1:15">
      <c r="A17" s="54" t="s">
        <v>17</v>
      </c>
      <c r="B17" s="9">
        <v>345000</v>
      </c>
      <c r="C17" s="54">
        <v>0</v>
      </c>
      <c r="D17" s="55">
        <f>C17/1.06*0.06*0.12/2</f>
        <v>0</v>
      </c>
      <c r="E17" s="56"/>
      <c r="F17" s="57"/>
      <c r="G17" s="54"/>
      <c r="H17" s="54"/>
      <c r="I17" s="54">
        <v>41580</v>
      </c>
      <c r="J17" s="78"/>
      <c r="K17" s="54"/>
      <c r="L17" s="67">
        <f>SUM(D17:K17)</f>
        <v>41580</v>
      </c>
      <c r="M17" s="67">
        <f>C17/1.06*0.06</f>
        <v>0</v>
      </c>
      <c r="N17" s="67">
        <f>C17*0.03</f>
        <v>0</v>
      </c>
      <c r="O17" s="67">
        <f>C17-L17-M17-N17</f>
        <v>-41580</v>
      </c>
    </row>
    <row r="18" spans="1:16">
      <c r="A18" s="54" t="s">
        <v>18</v>
      </c>
      <c r="B18" s="54">
        <f>SUM(B17:B17)</f>
        <v>345000</v>
      </c>
      <c r="C18" s="54">
        <f t="shared" ref="C18:O18" si="2">SUM(C17:C17)</f>
        <v>0</v>
      </c>
      <c r="D18" s="55">
        <f t="shared" si="2"/>
        <v>0</v>
      </c>
      <c r="E18" s="56">
        <f t="shared" si="2"/>
        <v>0</v>
      </c>
      <c r="F18" s="57">
        <f t="shared" si="2"/>
        <v>0</v>
      </c>
      <c r="G18" s="54">
        <f t="shared" si="2"/>
        <v>0</v>
      </c>
      <c r="H18" s="54">
        <f t="shared" si="2"/>
        <v>0</v>
      </c>
      <c r="I18" s="54">
        <f t="shared" si="2"/>
        <v>41580</v>
      </c>
      <c r="J18" s="54">
        <f t="shared" si="2"/>
        <v>0</v>
      </c>
      <c r="K18" s="54">
        <f t="shared" si="2"/>
        <v>0</v>
      </c>
      <c r="L18" s="54">
        <f t="shared" si="2"/>
        <v>41580</v>
      </c>
      <c r="M18" s="54">
        <f t="shared" si="2"/>
        <v>0</v>
      </c>
      <c r="N18" s="54">
        <f t="shared" si="2"/>
        <v>0</v>
      </c>
      <c r="O18" s="54">
        <f t="shared" si="2"/>
        <v>-41580</v>
      </c>
      <c r="P18" s="42">
        <f>O18</f>
        <v>-41580</v>
      </c>
    </row>
    <row r="21" spans="1:15">
      <c r="A21" s="45" t="s">
        <v>25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</row>
    <row r="22" ht="28.5" spans="1:15">
      <c r="A22" s="46" t="s">
        <v>1</v>
      </c>
      <c r="B22" s="47" t="s">
        <v>2</v>
      </c>
      <c r="C22" s="46" t="s">
        <v>3</v>
      </c>
      <c r="D22" s="64" t="s">
        <v>4</v>
      </c>
      <c r="E22" s="65"/>
      <c r="F22" s="65"/>
      <c r="G22" s="65"/>
      <c r="H22" s="65"/>
      <c r="I22" s="65"/>
      <c r="J22" s="65"/>
      <c r="K22" s="65"/>
      <c r="L22" s="65"/>
      <c r="M22" s="66"/>
      <c r="N22" s="77" t="s">
        <v>5</v>
      </c>
      <c r="O22" s="47" t="s">
        <v>6</v>
      </c>
    </row>
    <row r="23" ht="28.5" spans="1:15">
      <c r="A23" s="48"/>
      <c r="B23" s="49" t="s">
        <v>26</v>
      </c>
      <c r="C23" s="50"/>
      <c r="D23" s="64" t="s">
        <v>8</v>
      </c>
      <c r="E23" s="65"/>
      <c r="F23" s="66"/>
      <c r="G23" s="47" t="s">
        <v>9</v>
      </c>
      <c r="H23" s="47" t="s">
        <v>10</v>
      </c>
      <c r="I23" s="47" t="s">
        <v>11</v>
      </c>
      <c r="J23" s="47" t="s">
        <v>12</v>
      </c>
      <c r="K23" s="47" t="s">
        <v>13</v>
      </c>
      <c r="L23" s="66" t="s">
        <v>14</v>
      </c>
      <c r="M23" s="79" t="s">
        <v>15</v>
      </c>
      <c r="N23" s="53"/>
      <c r="O23" s="49" t="s">
        <v>16</v>
      </c>
    </row>
    <row r="24" spans="1:15">
      <c r="A24" s="54" t="s">
        <v>17</v>
      </c>
      <c r="B24" s="54">
        <v>190719</v>
      </c>
      <c r="C24" s="54">
        <v>0</v>
      </c>
      <c r="D24" s="55">
        <f>C24/1.06*0.06*0.12/2</f>
        <v>0</v>
      </c>
      <c r="E24" s="56"/>
      <c r="F24" s="57"/>
      <c r="G24" s="54"/>
      <c r="H24" s="54">
        <v>38160</v>
      </c>
      <c r="I24" s="54"/>
      <c r="J24" s="78"/>
      <c r="K24" s="54"/>
      <c r="L24" s="67">
        <f>SUM(D24:K24)</f>
        <v>38160</v>
      </c>
      <c r="M24" s="67">
        <f>C24/1.06*0.06</f>
        <v>0</v>
      </c>
      <c r="N24" s="67">
        <f>C24*0.03</f>
        <v>0</v>
      </c>
      <c r="O24" s="67">
        <f>C24-L24-M24-N24</f>
        <v>-38160</v>
      </c>
    </row>
    <row r="25" spans="1:16">
      <c r="A25" s="54" t="s">
        <v>18</v>
      </c>
      <c r="B25" s="54">
        <f t="shared" ref="B25:O25" si="3">SUM(B24:B24)</f>
        <v>190719</v>
      </c>
      <c r="C25" s="54">
        <f t="shared" si="3"/>
        <v>0</v>
      </c>
      <c r="D25" s="55">
        <f t="shared" si="3"/>
        <v>0</v>
      </c>
      <c r="E25" s="56"/>
      <c r="F25" s="57"/>
      <c r="G25" s="54">
        <f t="shared" si="3"/>
        <v>0</v>
      </c>
      <c r="H25" s="54">
        <f t="shared" si="3"/>
        <v>38160</v>
      </c>
      <c r="I25" s="54">
        <f t="shared" si="3"/>
        <v>0</v>
      </c>
      <c r="J25" s="54">
        <f t="shared" si="3"/>
        <v>0</v>
      </c>
      <c r="K25" s="54">
        <f t="shared" si="3"/>
        <v>0</v>
      </c>
      <c r="L25" s="54">
        <f t="shared" si="3"/>
        <v>38160</v>
      </c>
      <c r="M25" s="54">
        <f t="shared" si="3"/>
        <v>0</v>
      </c>
      <c r="N25" s="54">
        <f t="shared" si="3"/>
        <v>0</v>
      </c>
      <c r="O25" s="54">
        <f t="shared" si="3"/>
        <v>-38160</v>
      </c>
      <c r="P25" s="42">
        <f>O25</f>
        <v>-38160</v>
      </c>
    </row>
    <row r="28" ht="23" customHeight="1" spans="1:15">
      <c r="A28" s="45" t="s">
        <v>27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ht="23" customHeight="1" spans="1:15">
      <c r="A29" s="46" t="s">
        <v>1</v>
      </c>
      <c r="B29" s="47" t="s">
        <v>2</v>
      </c>
      <c r="C29" s="46" t="s">
        <v>3</v>
      </c>
      <c r="D29" s="47" t="s">
        <v>4</v>
      </c>
      <c r="E29" s="47"/>
      <c r="F29" s="47"/>
      <c r="G29" s="47"/>
      <c r="H29" s="47"/>
      <c r="I29" s="47"/>
      <c r="J29" s="47"/>
      <c r="K29" s="47"/>
      <c r="L29" s="47"/>
      <c r="M29" s="47"/>
      <c r="N29" s="77" t="s">
        <v>5</v>
      </c>
      <c r="O29" s="47" t="s">
        <v>6</v>
      </c>
    </row>
    <row r="30" ht="23" customHeight="1" spans="1:15">
      <c r="A30" s="48"/>
      <c r="B30" s="49" t="s">
        <v>28</v>
      </c>
      <c r="C30" s="50"/>
      <c r="D30" s="51" t="s">
        <v>8</v>
      </c>
      <c r="E30" s="52"/>
      <c r="F30" s="53"/>
      <c r="G30" s="50" t="s">
        <v>9</v>
      </c>
      <c r="H30" s="50" t="s">
        <v>10</v>
      </c>
      <c r="I30" s="50" t="s">
        <v>11</v>
      </c>
      <c r="J30" s="50" t="s">
        <v>12</v>
      </c>
      <c r="K30" s="47" t="s">
        <v>13</v>
      </c>
      <c r="L30" s="53" t="s">
        <v>14</v>
      </c>
      <c r="M30" s="48" t="s">
        <v>15</v>
      </c>
      <c r="N30" s="53"/>
      <c r="O30" s="49" t="s">
        <v>16</v>
      </c>
    </row>
    <row r="31" ht="23" customHeight="1" spans="1:15">
      <c r="A31" s="54" t="s">
        <v>17</v>
      </c>
      <c r="B31" s="54">
        <v>323425.29</v>
      </c>
      <c r="C31" s="54">
        <v>0</v>
      </c>
      <c r="D31" s="55">
        <f>C31/1.06*0.06*0.12/2</f>
        <v>0</v>
      </c>
      <c r="E31" s="56"/>
      <c r="F31" s="57"/>
      <c r="G31" s="54"/>
      <c r="H31" s="54"/>
      <c r="J31" s="78"/>
      <c r="K31" s="54">
        <v>9920.11</v>
      </c>
      <c r="L31" s="67">
        <f>SUM(D31:K31)</f>
        <v>9920.11</v>
      </c>
      <c r="M31" s="67">
        <f>C31/1.06*0.06</f>
        <v>0</v>
      </c>
      <c r="N31" s="67">
        <f>C31*0.03</f>
        <v>0</v>
      </c>
      <c r="O31" s="67">
        <f>C31-L31-M31-N31</f>
        <v>-9920.11</v>
      </c>
    </row>
    <row r="32" spans="1:16">
      <c r="A32" s="54" t="s">
        <v>18</v>
      </c>
      <c r="B32" s="54">
        <f>SUM(B31:B31)</f>
        <v>323425.29</v>
      </c>
      <c r="C32" s="54">
        <f>SUM(C31:C31)</f>
        <v>0</v>
      </c>
      <c r="D32" s="55">
        <f>SUM(D31:D31)</f>
        <v>0</v>
      </c>
      <c r="E32" s="56"/>
      <c r="F32" s="57"/>
      <c r="G32" s="54">
        <f t="shared" ref="G32:O32" si="4">SUM(G31:G31)</f>
        <v>0</v>
      </c>
      <c r="H32" s="54">
        <f t="shared" si="4"/>
        <v>0</v>
      </c>
      <c r="I32" s="54">
        <f t="shared" si="4"/>
        <v>0</v>
      </c>
      <c r="J32" s="54">
        <f t="shared" si="4"/>
        <v>0</v>
      </c>
      <c r="K32" s="54">
        <f t="shared" si="4"/>
        <v>9920.11</v>
      </c>
      <c r="L32" s="54">
        <f t="shared" si="4"/>
        <v>9920.11</v>
      </c>
      <c r="M32" s="54">
        <f t="shared" si="4"/>
        <v>0</v>
      </c>
      <c r="N32" s="54">
        <f t="shared" si="4"/>
        <v>0</v>
      </c>
      <c r="O32" s="54">
        <f t="shared" si="4"/>
        <v>-9920.11</v>
      </c>
      <c r="P32" s="42">
        <f>O32</f>
        <v>-9920.11</v>
      </c>
    </row>
    <row r="34" ht="29" customHeight="1" spans="1:15">
      <c r="A34" s="45" t="s">
        <v>29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ht="28.5" spans="1:15">
      <c r="A35" s="46" t="s">
        <v>1</v>
      </c>
      <c r="B35" s="47" t="s">
        <v>30</v>
      </c>
      <c r="C35" s="46" t="s">
        <v>3</v>
      </c>
      <c r="D35" s="64" t="s">
        <v>4</v>
      </c>
      <c r="E35" s="65"/>
      <c r="F35" s="65"/>
      <c r="G35" s="65"/>
      <c r="H35" s="65"/>
      <c r="I35" s="65"/>
      <c r="J35" s="65"/>
      <c r="K35" s="65"/>
      <c r="L35" s="65"/>
      <c r="M35" s="66"/>
      <c r="N35" s="46" t="s">
        <v>31</v>
      </c>
      <c r="O35" s="47" t="s">
        <v>32</v>
      </c>
    </row>
    <row r="36" ht="34.95" customHeight="1" spans="1:15">
      <c r="A36" s="48"/>
      <c r="B36" s="47" t="s">
        <v>33</v>
      </c>
      <c r="C36" s="50"/>
      <c r="D36" s="64" t="s">
        <v>34</v>
      </c>
      <c r="E36" s="65"/>
      <c r="F36" s="66"/>
      <c r="G36" s="47" t="s">
        <v>9</v>
      </c>
      <c r="H36" s="47" t="s">
        <v>10</v>
      </c>
      <c r="I36" s="47" t="s">
        <v>35</v>
      </c>
      <c r="J36" s="47" t="s">
        <v>12</v>
      </c>
      <c r="K36" s="47" t="s">
        <v>13</v>
      </c>
      <c r="L36" s="66" t="s">
        <v>14</v>
      </c>
      <c r="M36" s="79" t="s">
        <v>22</v>
      </c>
      <c r="N36" s="50"/>
      <c r="O36" s="49" t="s">
        <v>16</v>
      </c>
    </row>
    <row r="37" ht="31.8" customHeight="1" spans="1:15">
      <c r="A37" s="54" t="s">
        <v>17</v>
      </c>
      <c r="B37" s="67">
        <v>850505.83</v>
      </c>
      <c r="C37" s="68">
        <v>832805.83</v>
      </c>
      <c r="D37" s="55">
        <f>C37/1.06*0.06*0.12/2</f>
        <v>2828.39715849057</v>
      </c>
      <c r="E37" s="56"/>
      <c r="F37" s="57"/>
      <c r="G37" s="68"/>
      <c r="H37" s="54">
        <f>50032.26+8978.4</f>
        <v>59010.66</v>
      </c>
      <c r="I37" s="54"/>
      <c r="J37" s="54">
        <v>295936.7</v>
      </c>
      <c r="K37" s="68"/>
      <c r="L37" s="48">
        <f>SUM(D37:K37)</f>
        <v>357775.757158491</v>
      </c>
      <c r="M37" s="54">
        <f>L37/1.06*0.06</f>
        <v>20251.4579523674</v>
      </c>
      <c r="N37" s="54">
        <f>C37*0.03</f>
        <v>24984.1749</v>
      </c>
      <c r="O37" s="54">
        <f>C37-L37-M37-N37</f>
        <v>429794.439989142</v>
      </c>
    </row>
    <row r="38" ht="31.8" customHeight="1" spans="1:16">
      <c r="A38" s="69" t="s">
        <v>18</v>
      </c>
      <c r="B38" s="67">
        <f>SUM(B37:B37)</f>
        <v>850505.83</v>
      </c>
      <c r="C38" s="67">
        <f>SUM(C37:C37)</f>
        <v>832805.83</v>
      </c>
      <c r="D38" s="70">
        <f t="shared" ref="D38:N38" si="5">SUM(D37:D37)</f>
        <v>2828.39715849057</v>
      </c>
      <c r="E38" s="71"/>
      <c r="F38" s="72"/>
      <c r="G38" s="67">
        <f t="shared" si="5"/>
        <v>0</v>
      </c>
      <c r="H38" s="67">
        <f t="shared" si="5"/>
        <v>59010.66</v>
      </c>
      <c r="I38" s="67">
        <f t="shared" si="5"/>
        <v>0</v>
      </c>
      <c r="J38" s="80">
        <f t="shared" si="5"/>
        <v>295936.7</v>
      </c>
      <c r="K38" s="67">
        <f t="shared" si="5"/>
        <v>0</v>
      </c>
      <c r="L38" s="81">
        <f t="shared" si="5"/>
        <v>357775.757158491</v>
      </c>
      <c r="M38" s="81">
        <f t="shared" si="5"/>
        <v>20251.4579523674</v>
      </c>
      <c r="N38" s="81">
        <f t="shared" si="5"/>
        <v>24984.1749</v>
      </c>
      <c r="O38" s="81">
        <f>C38-L38-M38-N38</f>
        <v>429794.439989142</v>
      </c>
      <c r="P38" s="42">
        <f>O38</f>
        <v>429794.439989142</v>
      </c>
    </row>
    <row r="39" ht="31.8" customHeight="1"/>
    <row r="40" customFormat="1" ht="31.8" customHeight="1" spans="1:16">
      <c r="A40" s="45" t="s">
        <v>36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20"/>
    </row>
    <row r="41" customFormat="1" ht="31.8" customHeight="1" spans="1:16">
      <c r="A41" s="46" t="s">
        <v>1</v>
      </c>
      <c r="B41" s="47" t="s">
        <v>2</v>
      </c>
      <c r="C41" s="46" t="s">
        <v>3</v>
      </c>
      <c r="D41" s="64" t="s">
        <v>4</v>
      </c>
      <c r="E41" s="65"/>
      <c r="F41" s="65"/>
      <c r="G41" s="65"/>
      <c r="H41" s="65"/>
      <c r="I41" s="65"/>
      <c r="J41" s="65"/>
      <c r="K41" s="65"/>
      <c r="L41" s="65"/>
      <c r="M41" s="66"/>
      <c r="N41" s="77" t="s">
        <v>5</v>
      </c>
      <c r="O41" s="47" t="s">
        <v>32</v>
      </c>
      <c r="P41" s="20"/>
    </row>
    <row r="42" customFormat="1" ht="31.8" customHeight="1" spans="1:16">
      <c r="A42" s="48"/>
      <c r="B42" s="49" t="s">
        <v>37</v>
      </c>
      <c r="C42" s="50"/>
      <c r="D42" s="64" t="s">
        <v>8</v>
      </c>
      <c r="E42" s="65"/>
      <c r="F42" s="66"/>
      <c r="G42" s="47" t="s">
        <v>9</v>
      </c>
      <c r="H42" s="47" t="s">
        <v>10</v>
      </c>
      <c r="I42" s="47" t="s">
        <v>11</v>
      </c>
      <c r="J42" s="47" t="s">
        <v>12</v>
      </c>
      <c r="K42" s="47" t="s">
        <v>13</v>
      </c>
      <c r="L42" s="66" t="s">
        <v>14</v>
      </c>
      <c r="M42" s="79" t="s">
        <v>15</v>
      </c>
      <c r="N42" s="53"/>
      <c r="O42" s="49" t="s">
        <v>16</v>
      </c>
      <c r="P42" s="20"/>
    </row>
    <row r="43" customFormat="1" ht="31.8" customHeight="1" spans="1:16">
      <c r="A43" s="54" t="s">
        <v>17</v>
      </c>
      <c r="B43" s="54">
        <v>185944.659166667</v>
      </c>
      <c r="C43" s="54">
        <v>176158.04</v>
      </c>
      <c r="D43" s="55">
        <f>C43/1.06*0.06*0.12/2</f>
        <v>598.272588679245</v>
      </c>
      <c r="E43" s="56"/>
      <c r="F43" s="57"/>
      <c r="G43" s="54"/>
      <c r="I43" s="54"/>
      <c r="J43" s="78"/>
      <c r="K43" s="54"/>
      <c r="L43" s="67">
        <f>SUM(D43:K43)</f>
        <v>598.272588679245</v>
      </c>
      <c r="M43" s="67">
        <f>L43/1.06*0.06</f>
        <v>33.8644861516554</v>
      </c>
      <c r="N43" s="67">
        <f>C43*0.03</f>
        <v>5284.7412</v>
      </c>
      <c r="O43" s="67">
        <f>C43-L43-M43-N43</f>
        <v>170241.161725169</v>
      </c>
      <c r="P43" s="20"/>
    </row>
    <row r="44" customFormat="1" ht="31.8" customHeight="1" spans="1:16">
      <c r="A44" s="54" t="s">
        <v>18</v>
      </c>
      <c r="B44" s="54">
        <f>SUM(B43:B43)</f>
        <v>185944.659166667</v>
      </c>
      <c r="C44" s="54">
        <f>SUM(C43:C43)</f>
        <v>176158.04</v>
      </c>
      <c r="D44" s="55">
        <f>SUM(D43:D43)</f>
        <v>598.272588679245</v>
      </c>
      <c r="E44" s="56"/>
      <c r="F44" s="57"/>
      <c r="G44" s="54">
        <f t="shared" ref="G44:O44" si="6">SUM(G43:G43)</f>
        <v>0</v>
      </c>
      <c r="H44" s="54">
        <f t="shared" si="6"/>
        <v>0</v>
      </c>
      <c r="I44" s="54">
        <f t="shared" si="6"/>
        <v>0</v>
      </c>
      <c r="J44" s="54">
        <f t="shared" si="6"/>
        <v>0</v>
      </c>
      <c r="K44" s="54">
        <f t="shared" si="6"/>
        <v>0</v>
      </c>
      <c r="L44" s="54">
        <f t="shared" si="6"/>
        <v>598.272588679245</v>
      </c>
      <c r="M44" s="54">
        <f t="shared" si="6"/>
        <v>33.8644861516554</v>
      </c>
      <c r="N44" s="54">
        <f t="shared" si="6"/>
        <v>5284.7412</v>
      </c>
      <c r="O44" s="54">
        <f t="shared" si="6"/>
        <v>170241.161725169</v>
      </c>
      <c r="P44" s="42">
        <f>O44</f>
        <v>170241.161725169</v>
      </c>
    </row>
    <row r="45" customFormat="1" ht="31.8" customHeight="1" spans="1:16">
      <c r="A45" s="40"/>
      <c r="B45" s="40"/>
      <c r="C45" s="40"/>
      <c r="D45" s="40"/>
      <c r="E45" s="40"/>
      <c r="F45" s="40"/>
      <c r="G45" s="40"/>
      <c r="H45" s="40"/>
      <c r="I45" s="40"/>
      <c r="J45" s="41"/>
      <c r="K45" s="40"/>
      <c r="L45" s="44"/>
      <c r="M45" s="44"/>
      <c r="N45" s="44"/>
      <c r="O45" s="44"/>
      <c r="P45" s="20"/>
    </row>
    <row r="46" customFormat="1" ht="31.8" customHeight="1" spans="1:16">
      <c r="A46" s="45" t="s">
        <v>38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20"/>
    </row>
    <row r="47" customFormat="1" ht="31.8" customHeight="1" spans="1:16">
      <c r="A47" s="46" t="s">
        <v>1</v>
      </c>
      <c r="B47" s="47" t="s">
        <v>2</v>
      </c>
      <c r="C47" s="46" t="s">
        <v>3</v>
      </c>
      <c r="D47" s="64" t="s">
        <v>4</v>
      </c>
      <c r="E47" s="65"/>
      <c r="F47" s="65"/>
      <c r="G47" s="65"/>
      <c r="H47" s="65"/>
      <c r="I47" s="65"/>
      <c r="J47" s="65"/>
      <c r="K47" s="65"/>
      <c r="L47" s="65"/>
      <c r="M47" s="66"/>
      <c r="N47" s="77" t="s">
        <v>5</v>
      </c>
      <c r="O47" s="47" t="s">
        <v>32</v>
      </c>
      <c r="P47" s="20"/>
    </row>
    <row r="48" customFormat="1" ht="31.8" customHeight="1" spans="1:16">
      <c r="A48" s="48"/>
      <c r="B48" s="49" t="s">
        <v>39</v>
      </c>
      <c r="C48" s="50"/>
      <c r="D48" s="64" t="s">
        <v>8</v>
      </c>
      <c r="E48" s="65"/>
      <c r="F48" s="66"/>
      <c r="G48" s="47" t="s">
        <v>9</v>
      </c>
      <c r="H48" s="47" t="s">
        <v>10</v>
      </c>
      <c r="I48" s="47" t="s">
        <v>11</v>
      </c>
      <c r="J48" s="47" t="s">
        <v>12</v>
      </c>
      <c r="K48" s="47" t="s">
        <v>13</v>
      </c>
      <c r="L48" s="66" t="s">
        <v>14</v>
      </c>
      <c r="M48" s="79" t="s">
        <v>15</v>
      </c>
      <c r="N48" s="53"/>
      <c r="O48" s="49" t="s">
        <v>16</v>
      </c>
      <c r="P48" s="20"/>
    </row>
    <row r="49" customFormat="1" ht="31.8" customHeight="1" spans="1:16">
      <c r="A49" s="54" t="s">
        <v>17</v>
      </c>
      <c r="B49" s="54">
        <v>531090</v>
      </c>
      <c r="C49" s="54">
        <v>531090</v>
      </c>
      <c r="D49" s="55">
        <f>C49/1.06*0.06*0.12/2</f>
        <v>1803.70188679245</v>
      </c>
      <c r="E49" s="56"/>
      <c r="F49" s="57"/>
      <c r="G49" s="54"/>
      <c r="H49" s="54"/>
      <c r="I49" s="54"/>
      <c r="J49" s="78"/>
      <c r="K49" s="54"/>
      <c r="L49" s="67">
        <f>SUM(D49:K49)</f>
        <v>1803.70188679245</v>
      </c>
      <c r="M49" s="67">
        <f>L49/1.06*0.06</f>
        <v>102.096333214667</v>
      </c>
      <c r="N49" s="67">
        <f>C49*0.03</f>
        <v>15932.7</v>
      </c>
      <c r="O49" s="67">
        <f>C49-L49-M49-N49</f>
        <v>513251.501779993</v>
      </c>
      <c r="P49" s="20"/>
    </row>
    <row r="50" customFormat="1" ht="31.8" customHeight="1" spans="1:16">
      <c r="A50" s="54" t="s">
        <v>18</v>
      </c>
      <c r="B50" s="54">
        <f>SUM(B49:B49)</f>
        <v>531090</v>
      </c>
      <c r="C50" s="54">
        <f>SUM(C49:C49)</f>
        <v>531090</v>
      </c>
      <c r="D50" s="55">
        <f>SUM(D49:D49)</f>
        <v>1803.70188679245</v>
      </c>
      <c r="E50" s="56"/>
      <c r="F50" s="57"/>
      <c r="G50" s="54">
        <f t="shared" ref="G50:O50" si="7">SUM(G49:G49)</f>
        <v>0</v>
      </c>
      <c r="H50" s="54">
        <f t="shared" si="7"/>
        <v>0</v>
      </c>
      <c r="I50" s="54">
        <f t="shared" si="7"/>
        <v>0</v>
      </c>
      <c r="J50" s="54">
        <f t="shared" si="7"/>
        <v>0</v>
      </c>
      <c r="K50" s="54">
        <f t="shared" si="7"/>
        <v>0</v>
      </c>
      <c r="L50" s="54">
        <f t="shared" si="7"/>
        <v>1803.70188679245</v>
      </c>
      <c r="M50" s="54">
        <f t="shared" si="7"/>
        <v>102.096333214667</v>
      </c>
      <c r="N50" s="54">
        <f t="shared" si="7"/>
        <v>15932.7</v>
      </c>
      <c r="O50" s="54">
        <f t="shared" si="7"/>
        <v>513251.501779993</v>
      </c>
      <c r="P50" s="42">
        <f>O50</f>
        <v>513251.501779993</v>
      </c>
    </row>
    <row r="51" customFormat="1" ht="31.8" customHeight="1" spans="1:16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20"/>
    </row>
    <row r="52" spans="1:15">
      <c r="A52" s="45" t="s">
        <v>40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3" ht="28.5" spans="1:15">
      <c r="A53" s="46" t="s">
        <v>1</v>
      </c>
      <c r="B53" s="47" t="s">
        <v>2</v>
      </c>
      <c r="C53" s="46" t="s">
        <v>3</v>
      </c>
      <c r="D53" s="47" t="s">
        <v>4</v>
      </c>
      <c r="E53" s="47"/>
      <c r="F53" s="47"/>
      <c r="G53" s="47"/>
      <c r="H53" s="47"/>
      <c r="I53" s="47"/>
      <c r="J53" s="47"/>
      <c r="K53" s="47"/>
      <c r="L53" s="47"/>
      <c r="M53" s="47"/>
      <c r="N53" s="77" t="s">
        <v>5</v>
      </c>
      <c r="O53" s="47" t="s">
        <v>6</v>
      </c>
    </row>
    <row r="54" ht="28.5" spans="1:15">
      <c r="A54" s="48"/>
      <c r="B54" s="49" t="s">
        <v>41</v>
      </c>
      <c r="C54" s="50"/>
      <c r="D54" s="51" t="s">
        <v>8</v>
      </c>
      <c r="E54" s="52"/>
      <c r="F54" s="53"/>
      <c r="G54" s="50" t="s">
        <v>9</v>
      </c>
      <c r="H54" s="50" t="s">
        <v>10</v>
      </c>
      <c r="I54" s="50" t="s">
        <v>11</v>
      </c>
      <c r="J54" s="50" t="s">
        <v>12</v>
      </c>
      <c r="K54" s="47" t="s">
        <v>13</v>
      </c>
      <c r="L54" s="53" t="s">
        <v>14</v>
      </c>
      <c r="M54" s="48" t="s">
        <v>15</v>
      </c>
      <c r="N54" s="53"/>
      <c r="O54" s="49" t="s">
        <v>16</v>
      </c>
    </row>
    <row r="55" ht="17" customHeight="1" spans="1:15">
      <c r="A55" s="54" t="s">
        <v>17</v>
      </c>
      <c r="B55" s="54">
        <v>68710.8333333333</v>
      </c>
      <c r="C55" s="54">
        <v>0</v>
      </c>
      <c r="D55" s="55">
        <f>C55/1.06*0.06*0.12/2</f>
        <v>0</v>
      </c>
      <c r="E55" s="56"/>
      <c r="F55" s="57"/>
      <c r="G55" s="54"/>
      <c r="H55" s="54"/>
      <c r="I55" s="54"/>
      <c r="J55" s="78"/>
      <c r="K55" s="54">
        <v>2916.67</v>
      </c>
      <c r="L55" s="67">
        <f>SUM(D55:K55)</f>
        <v>2916.67</v>
      </c>
      <c r="M55" s="67">
        <f>C55/1.06*0.06</f>
        <v>0</v>
      </c>
      <c r="N55" s="67">
        <f>C55*0.03</f>
        <v>0</v>
      </c>
      <c r="O55" s="67">
        <f>C55-L55-M55-N55</f>
        <v>-2916.67</v>
      </c>
    </row>
    <row r="56" ht="17" customHeight="1" spans="1:16">
      <c r="A56" s="54" t="s">
        <v>18</v>
      </c>
      <c r="B56" s="54">
        <f t="shared" ref="B56:O56" si="8">SUM(B55:B55)</f>
        <v>68710.8333333333</v>
      </c>
      <c r="C56" s="54">
        <f t="shared" si="8"/>
        <v>0</v>
      </c>
      <c r="D56" s="55">
        <f t="shared" si="8"/>
        <v>0</v>
      </c>
      <c r="E56" s="56">
        <f t="shared" si="8"/>
        <v>0</v>
      </c>
      <c r="F56" s="57">
        <f t="shared" si="8"/>
        <v>0</v>
      </c>
      <c r="G56" s="54">
        <f t="shared" si="8"/>
        <v>0</v>
      </c>
      <c r="H56" s="54">
        <f t="shared" si="8"/>
        <v>0</v>
      </c>
      <c r="I56" s="54">
        <f t="shared" si="8"/>
        <v>0</v>
      </c>
      <c r="J56" s="54">
        <f t="shared" si="8"/>
        <v>0</v>
      </c>
      <c r="K56" s="54">
        <f t="shared" si="8"/>
        <v>2916.67</v>
      </c>
      <c r="L56" s="54">
        <f t="shared" si="8"/>
        <v>2916.67</v>
      </c>
      <c r="M56" s="54">
        <f t="shared" si="8"/>
        <v>0</v>
      </c>
      <c r="N56" s="54">
        <f t="shared" si="8"/>
        <v>0</v>
      </c>
      <c r="O56" s="54">
        <f t="shared" si="8"/>
        <v>-2916.67</v>
      </c>
      <c r="P56" s="42">
        <f>O56</f>
        <v>-2916.67</v>
      </c>
    </row>
    <row r="57" customFormat="1" ht="17" customHeight="1" spans="16:16">
      <c r="P57" s="20"/>
    </row>
    <row r="58" s="39" customFormat="1" ht="40" customHeight="1" spans="1:16">
      <c r="A58" s="73" t="s">
        <v>42</v>
      </c>
      <c r="B58" s="73"/>
      <c r="C58" s="73">
        <f>C6+C12+C38+C44+C50+C56+C32+C18+C25</f>
        <v>2338344.34</v>
      </c>
      <c r="D58" s="73">
        <f>D12</f>
        <v>15224</v>
      </c>
      <c r="E58" s="73">
        <f>D6+E12+D38+D44+D50+D56+D18+D25+D32</f>
        <v>5455.09993584906</v>
      </c>
      <c r="F58" s="73">
        <f t="shared" ref="D58:O58" si="9">F6+F12+F38+F44+F50+F56+F32+F18+F25</f>
        <v>0</v>
      </c>
      <c r="G58" s="73">
        <f t="shared" si="9"/>
        <v>0</v>
      </c>
      <c r="H58" s="73">
        <f t="shared" si="9"/>
        <v>97170.66</v>
      </c>
      <c r="I58" s="73">
        <f t="shared" si="9"/>
        <v>90599.73</v>
      </c>
      <c r="J58" s="73">
        <f t="shared" si="9"/>
        <v>295936.7</v>
      </c>
      <c r="K58" s="73">
        <f t="shared" si="9"/>
        <v>12836.78</v>
      </c>
      <c r="L58" s="73">
        <f t="shared" si="9"/>
        <v>501998.969935849</v>
      </c>
      <c r="M58" s="73">
        <f t="shared" si="9"/>
        <v>23274.0812708437</v>
      </c>
      <c r="N58" s="73">
        <f t="shared" si="9"/>
        <v>48186.7161</v>
      </c>
      <c r="O58" s="73">
        <f t="shared" si="9"/>
        <v>1032764.10269331</v>
      </c>
      <c r="P58" s="42"/>
    </row>
    <row r="59" ht="55" customHeight="1" spans="1:10">
      <c r="A59" s="74" t="s">
        <v>43</v>
      </c>
      <c r="B59" s="74"/>
      <c r="C59" s="74"/>
      <c r="D59" s="74"/>
      <c r="E59" s="74"/>
      <c r="F59" s="74"/>
      <c r="G59" s="74"/>
      <c r="H59" s="74"/>
      <c r="I59" s="74"/>
      <c r="J59" s="74"/>
    </row>
    <row r="60" spans="1:8">
      <c r="A60" s="75" t="s">
        <v>44</v>
      </c>
      <c r="B60" s="75"/>
      <c r="C60" s="75"/>
      <c r="D60" s="75"/>
      <c r="E60" s="75"/>
      <c r="F60" s="75"/>
      <c r="G60" s="75"/>
      <c r="H60" s="75"/>
    </row>
    <row r="66" hidden="1" spans="1:8">
      <c r="A66" s="82" t="s">
        <v>45</v>
      </c>
      <c r="B66" s="82"/>
      <c r="C66" s="82"/>
      <c r="D66" s="82"/>
      <c r="E66" s="82"/>
      <c r="F66" s="82"/>
      <c r="G66" s="82"/>
      <c r="H66" s="82"/>
    </row>
    <row r="67" ht="33" hidden="1" customHeight="1" spans="1:15">
      <c r="A67" s="45" t="s">
        <v>25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</row>
    <row r="68" ht="33" hidden="1" customHeight="1" spans="1:15">
      <c r="A68" s="46" t="s">
        <v>1</v>
      </c>
      <c r="B68" s="47" t="s">
        <v>2</v>
      </c>
      <c r="C68" s="46" t="s">
        <v>3</v>
      </c>
      <c r="D68" s="64" t="s">
        <v>4</v>
      </c>
      <c r="E68" s="65"/>
      <c r="F68" s="65"/>
      <c r="G68" s="65"/>
      <c r="H68" s="65"/>
      <c r="I68" s="65"/>
      <c r="J68" s="65"/>
      <c r="K68" s="65"/>
      <c r="L68" s="65"/>
      <c r="M68" s="66"/>
      <c r="N68" s="77" t="s">
        <v>5</v>
      </c>
      <c r="O68" s="47" t="s">
        <v>6</v>
      </c>
    </row>
    <row r="69" ht="33" hidden="1" customHeight="1" spans="1:15">
      <c r="A69" s="48"/>
      <c r="B69" s="49" t="s">
        <v>26</v>
      </c>
      <c r="C69" s="50"/>
      <c r="D69" s="64" t="s">
        <v>8</v>
      </c>
      <c r="E69" s="65"/>
      <c r="F69" s="66"/>
      <c r="G69" s="47" t="s">
        <v>9</v>
      </c>
      <c r="H69" s="47" t="s">
        <v>10</v>
      </c>
      <c r="I69" s="47" t="s">
        <v>11</v>
      </c>
      <c r="J69" s="47" t="s">
        <v>12</v>
      </c>
      <c r="K69" s="47" t="s">
        <v>13</v>
      </c>
      <c r="L69" s="66" t="s">
        <v>14</v>
      </c>
      <c r="M69" s="79" t="s">
        <v>15</v>
      </c>
      <c r="N69" s="53"/>
      <c r="O69" s="49" t="s">
        <v>16</v>
      </c>
    </row>
    <row r="70" ht="33" hidden="1" customHeight="1" spans="1:15">
      <c r="A70" s="54" t="s">
        <v>17</v>
      </c>
      <c r="B70" s="54">
        <v>0</v>
      </c>
      <c r="C70" s="54">
        <v>0</v>
      </c>
      <c r="D70" s="55">
        <f>C70/1.06*0.06*0.12/2</f>
        <v>0</v>
      </c>
      <c r="E70" s="56"/>
      <c r="F70" s="57"/>
      <c r="G70" s="54"/>
      <c r="H70" s="54">
        <v>38160</v>
      </c>
      <c r="I70" s="54"/>
      <c r="J70" s="78"/>
      <c r="K70" s="54"/>
      <c r="L70" s="67">
        <f>SUM(D70:K70)</f>
        <v>38160</v>
      </c>
      <c r="M70" s="67">
        <f>L70/1.06*0.06</f>
        <v>2160</v>
      </c>
      <c r="N70" s="67">
        <f>C70*0.03</f>
        <v>0</v>
      </c>
      <c r="O70" s="67">
        <f>C70-L70-M70-N70</f>
        <v>-40320</v>
      </c>
    </row>
    <row r="71" ht="33" hidden="1" customHeight="1" spans="1:15">
      <c r="A71" s="54" t="s">
        <v>18</v>
      </c>
      <c r="B71" s="54">
        <f t="shared" ref="B71:O71" si="10">SUM(B70:B70)</f>
        <v>0</v>
      </c>
      <c r="C71" s="54">
        <f t="shared" si="10"/>
        <v>0</v>
      </c>
      <c r="D71" s="55">
        <f t="shared" si="10"/>
        <v>0</v>
      </c>
      <c r="E71" s="56"/>
      <c r="F71" s="57"/>
      <c r="G71" s="54">
        <f t="shared" si="10"/>
        <v>0</v>
      </c>
      <c r="H71" s="54">
        <f t="shared" si="10"/>
        <v>38160</v>
      </c>
      <c r="I71" s="54">
        <f t="shared" si="10"/>
        <v>0</v>
      </c>
      <c r="J71" s="54">
        <f t="shared" si="10"/>
        <v>0</v>
      </c>
      <c r="K71" s="54">
        <f t="shared" si="10"/>
        <v>0</v>
      </c>
      <c r="L71" s="54">
        <f t="shared" si="10"/>
        <v>38160</v>
      </c>
      <c r="M71" s="54">
        <f t="shared" si="10"/>
        <v>2160</v>
      </c>
      <c r="N71" s="54">
        <f t="shared" si="10"/>
        <v>0</v>
      </c>
      <c r="O71" s="54">
        <f t="shared" si="10"/>
        <v>-40320</v>
      </c>
    </row>
    <row r="72" spans="1:9">
      <c r="A72" s="41"/>
      <c r="B72" s="41"/>
      <c r="C72" s="41"/>
      <c r="D72" s="41"/>
      <c r="E72" s="41"/>
      <c r="F72" s="41"/>
      <c r="G72" s="41"/>
      <c r="H72" s="41"/>
      <c r="I72" s="41"/>
    </row>
    <row r="73" spans="1:9">
      <c r="A73" s="41"/>
      <c r="B73" s="41"/>
      <c r="C73" s="41"/>
      <c r="D73" s="41"/>
      <c r="E73" s="41"/>
      <c r="F73" s="41"/>
      <c r="G73" s="41"/>
      <c r="H73" s="41"/>
      <c r="I73" s="41"/>
    </row>
    <row r="74" spans="1:9">
      <c r="A74" s="41"/>
      <c r="B74" s="41"/>
      <c r="C74" s="41"/>
      <c r="D74" s="41"/>
      <c r="E74" s="41"/>
      <c r="F74" s="41"/>
      <c r="G74" s="41"/>
      <c r="H74" s="41"/>
      <c r="I74" s="41"/>
    </row>
    <row r="75" spans="1:9">
      <c r="A75" s="41"/>
      <c r="B75" s="41"/>
      <c r="C75" s="41"/>
      <c r="D75" s="41"/>
      <c r="E75" s="41"/>
      <c r="F75" s="41"/>
      <c r="G75" s="41"/>
      <c r="H75" s="41"/>
      <c r="I75" s="41"/>
    </row>
    <row r="76" spans="1:9">
      <c r="A76" s="41"/>
      <c r="B76" s="41"/>
      <c r="C76" s="41"/>
      <c r="D76" s="41"/>
      <c r="E76" s="41"/>
      <c r="F76" s="41"/>
      <c r="G76" s="41"/>
      <c r="H76" s="41"/>
      <c r="I76" s="41"/>
    </row>
    <row r="77" spans="1:9">
      <c r="A77" s="41"/>
      <c r="B77" s="41"/>
      <c r="C77" s="41"/>
      <c r="D77" s="41"/>
      <c r="E77" s="41"/>
      <c r="F77" s="41"/>
      <c r="G77" s="41"/>
      <c r="H77" s="41"/>
      <c r="I77" s="41"/>
    </row>
  </sheetData>
  <mergeCells count="83">
    <mergeCell ref="A2:O2"/>
    <mergeCell ref="D3:M3"/>
    <mergeCell ref="D4:F4"/>
    <mergeCell ref="D5:F5"/>
    <mergeCell ref="D6:F6"/>
    <mergeCell ref="A8:O8"/>
    <mergeCell ref="E9:L9"/>
    <mergeCell ref="E10:F10"/>
    <mergeCell ref="E11:F11"/>
    <mergeCell ref="E12:F12"/>
    <mergeCell ref="A14:O14"/>
    <mergeCell ref="D15:M15"/>
    <mergeCell ref="D16:F16"/>
    <mergeCell ref="D17:F17"/>
    <mergeCell ref="D18:F18"/>
    <mergeCell ref="A21:O21"/>
    <mergeCell ref="D22:M22"/>
    <mergeCell ref="D23:F23"/>
    <mergeCell ref="D24:F24"/>
    <mergeCell ref="D25:F25"/>
    <mergeCell ref="A28:O28"/>
    <mergeCell ref="D29:M29"/>
    <mergeCell ref="D30:F30"/>
    <mergeCell ref="D31:F31"/>
    <mergeCell ref="D32:F32"/>
    <mergeCell ref="A34:O34"/>
    <mergeCell ref="D35:M35"/>
    <mergeCell ref="D36:F36"/>
    <mergeCell ref="D37:F37"/>
    <mergeCell ref="D38:F38"/>
    <mergeCell ref="A40:O40"/>
    <mergeCell ref="D41:M41"/>
    <mergeCell ref="D42:F42"/>
    <mergeCell ref="D43:F43"/>
    <mergeCell ref="D44:F44"/>
    <mergeCell ref="A46:O46"/>
    <mergeCell ref="D47:M47"/>
    <mergeCell ref="D48:F48"/>
    <mergeCell ref="D49:F49"/>
    <mergeCell ref="D50:F50"/>
    <mergeCell ref="A52:O52"/>
    <mergeCell ref="D53:M53"/>
    <mergeCell ref="D54:F54"/>
    <mergeCell ref="D55:F55"/>
    <mergeCell ref="D56:F56"/>
    <mergeCell ref="A59:J59"/>
    <mergeCell ref="A60:H60"/>
    <mergeCell ref="A66:H66"/>
    <mergeCell ref="A67:O67"/>
    <mergeCell ref="D68:M68"/>
    <mergeCell ref="D69:F69"/>
    <mergeCell ref="D70:F70"/>
    <mergeCell ref="D71:F71"/>
    <mergeCell ref="A3:A4"/>
    <mergeCell ref="A9:A10"/>
    <mergeCell ref="A15:A16"/>
    <mergeCell ref="A22:A23"/>
    <mergeCell ref="A29:A30"/>
    <mergeCell ref="A35:A36"/>
    <mergeCell ref="A41:A42"/>
    <mergeCell ref="A47:A48"/>
    <mergeCell ref="A53:A54"/>
    <mergeCell ref="A68:A69"/>
    <mergeCell ref="C3:C4"/>
    <mergeCell ref="C9:C10"/>
    <mergeCell ref="C15:C16"/>
    <mergeCell ref="C22:C23"/>
    <mergeCell ref="C29:C30"/>
    <mergeCell ref="C35:C36"/>
    <mergeCell ref="C41:C42"/>
    <mergeCell ref="C47:C48"/>
    <mergeCell ref="C53:C54"/>
    <mergeCell ref="C68:C69"/>
    <mergeCell ref="N3:N4"/>
    <mergeCell ref="N9:N10"/>
    <mergeCell ref="N15:N16"/>
    <mergeCell ref="N22:N23"/>
    <mergeCell ref="N29:N30"/>
    <mergeCell ref="N35:N36"/>
    <mergeCell ref="N41:N42"/>
    <mergeCell ref="N47:N48"/>
    <mergeCell ref="N53:N54"/>
    <mergeCell ref="N68:N69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D4" sqref="D4:D17"/>
    </sheetView>
  </sheetViews>
  <sheetFormatPr defaultColWidth="9" defaultRowHeight="13.5"/>
  <cols>
    <col min="3" max="3" width="26.375" customWidth="1"/>
    <col min="4" max="5" width="21.5" customWidth="1"/>
    <col min="7" max="7" width="31.375" customWidth="1"/>
    <col min="9" max="10" width="12.375" customWidth="1"/>
  </cols>
  <sheetData>
    <row r="1" ht="43" customHeight="1" spans="1:10">
      <c r="A1" s="23" t="s">
        <v>46</v>
      </c>
      <c r="B1" s="23"/>
      <c r="C1" s="23"/>
      <c r="D1" s="23"/>
      <c r="E1" s="23"/>
      <c r="F1" s="23"/>
      <c r="G1" s="23"/>
      <c r="H1" s="24"/>
      <c r="I1" s="24"/>
      <c r="J1" s="24"/>
    </row>
    <row r="2" ht="43" customHeight="1" spans="1:10">
      <c r="A2" s="25" t="s">
        <v>47</v>
      </c>
      <c r="B2" s="26" t="s">
        <v>48</v>
      </c>
      <c r="C2" s="26" t="s">
        <v>49</v>
      </c>
      <c r="D2" s="27" t="s">
        <v>50</v>
      </c>
      <c r="E2" s="28"/>
      <c r="F2" s="25" t="s">
        <v>51</v>
      </c>
      <c r="G2" s="9"/>
      <c r="H2" s="9" t="s">
        <v>52</v>
      </c>
      <c r="I2" s="24"/>
      <c r="J2" s="24"/>
    </row>
    <row r="3" ht="43" customHeight="1" spans="1:10">
      <c r="A3" s="25"/>
      <c r="B3" s="26"/>
      <c r="C3" s="26"/>
      <c r="D3" s="29" t="s">
        <v>53</v>
      </c>
      <c r="E3" s="30" t="s">
        <v>54</v>
      </c>
      <c r="F3" s="25"/>
      <c r="G3" s="9"/>
      <c r="H3" s="9"/>
      <c r="I3" s="24"/>
      <c r="J3" s="24"/>
    </row>
    <row r="4" ht="24" customHeight="1" spans="1:10">
      <c r="A4" s="9">
        <v>1</v>
      </c>
      <c r="B4" s="9"/>
      <c r="C4" s="9" t="s">
        <v>55</v>
      </c>
      <c r="D4" s="31">
        <v>25874</v>
      </c>
      <c r="E4" s="9" t="s">
        <v>56</v>
      </c>
      <c r="F4" s="9"/>
      <c r="G4" s="9" t="s">
        <v>57</v>
      </c>
      <c r="H4" s="9"/>
      <c r="I4" s="31">
        <v>12101.41</v>
      </c>
      <c r="J4" s="9" t="s">
        <v>58</v>
      </c>
    </row>
    <row r="5" ht="24" customHeight="1" spans="1:10">
      <c r="A5" s="9"/>
      <c r="B5" s="9"/>
      <c r="C5" s="9"/>
      <c r="D5" s="31">
        <v>25072</v>
      </c>
      <c r="E5" s="9" t="s">
        <v>59</v>
      </c>
      <c r="F5" s="9"/>
      <c r="G5" s="9"/>
      <c r="H5" s="9"/>
      <c r="I5" s="24"/>
      <c r="J5" s="24"/>
    </row>
    <row r="6" ht="24" customHeight="1" spans="1:10">
      <c r="A6" s="9">
        <v>2</v>
      </c>
      <c r="B6" s="9"/>
      <c r="C6" s="9" t="s">
        <v>60</v>
      </c>
      <c r="D6" s="31">
        <v>91880.03</v>
      </c>
      <c r="E6" s="9" t="s">
        <v>61</v>
      </c>
      <c r="F6" s="9"/>
      <c r="G6" s="9" t="s">
        <v>57</v>
      </c>
      <c r="H6" s="9">
        <v>2288</v>
      </c>
      <c r="I6" s="24"/>
      <c r="J6" s="24"/>
    </row>
    <row r="7" ht="24" customHeight="1" spans="1:10">
      <c r="A7" s="9"/>
      <c r="B7" s="9"/>
      <c r="C7" s="9"/>
      <c r="D7" s="31">
        <v>38394.38</v>
      </c>
      <c r="E7" s="9" t="s">
        <v>62</v>
      </c>
      <c r="F7" s="9"/>
      <c r="G7" s="9"/>
      <c r="H7" s="9">
        <v>616</v>
      </c>
      <c r="I7" s="24"/>
      <c r="J7" s="24"/>
    </row>
    <row r="8" ht="24" customHeight="1" spans="1:10">
      <c r="A8" s="9"/>
      <c r="B8" s="9"/>
      <c r="C8" s="9"/>
      <c r="D8" s="31">
        <v>115424.98</v>
      </c>
      <c r="E8" s="9" t="s">
        <v>62</v>
      </c>
      <c r="F8" s="9"/>
      <c r="G8" s="9"/>
      <c r="H8" s="9">
        <v>2552</v>
      </c>
      <c r="I8" s="24"/>
      <c r="J8" s="24"/>
    </row>
    <row r="9" ht="24" customHeight="1" spans="1:10">
      <c r="A9" s="9"/>
      <c r="B9" s="9"/>
      <c r="C9" s="9"/>
      <c r="D9" s="31">
        <v>213251.84</v>
      </c>
      <c r="E9" s="9" t="s">
        <v>63</v>
      </c>
      <c r="F9" s="9"/>
      <c r="G9" s="9"/>
      <c r="H9" s="9">
        <v>4224</v>
      </c>
      <c r="I9" s="24"/>
      <c r="J9" s="24"/>
    </row>
    <row r="10" ht="24" customHeight="1" spans="1:10">
      <c r="A10" s="9"/>
      <c r="B10" s="9"/>
      <c r="C10" s="9"/>
      <c r="D10" s="31">
        <v>288393.24</v>
      </c>
      <c r="E10" s="9" t="s">
        <v>63</v>
      </c>
      <c r="F10" s="9"/>
      <c r="G10" s="9"/>
      <c r="H10" s="9">
        <v>5544</v>
      </c>
      <c r="I10" s="24"/>
      <c r="J10" s="24"/>
    </row>
    <row r="11" ht="24" customHeight="1" spans="1:7">
      <c r="A11" s="32"/>
      <c r="B11" s="32"/>
      <c r="C11" s="32"/>
      <c r="D11" s="33" t="s">
        <v>64</v>
      </c>
      <c r="E11" s="32"/>
      <c r="F11" s="32"/>
      <c r="G11" s="32"/>
    </row>
    <row r="12" ht="24" customHeight="1" spans="1:7">
      <c r="A12" s="1"/>
      <c r="B12" s="1"/>
      <c r="C12" s="32"/>
      <c r="D12" s="34"/>
      <c r="E12" s="1"/>
      <c r="F12" s="1"/>
      <c r="G12" s="1"/>
    </row>
    <row r="13" ht="24" customHeight="1" spans="1:7">
      <c r="A13" s="9">
        <v>1</v>
      </c>
      <c r="B13" s="9"/>
      <c r="C13" s="35" t="s">
        <v>65</v>
      </c>
      <c r="D13" s="31">
        <v>575005.83</v>
      </c>
      <c r="E13" s="9" t="s">
        <v>66</v>
      </c>
      <c r="F13" s="9"/>
      <c r="G13" s="35" t="s">
        <v>67</v>
      </c>
    </row>
    <row r="14" ht="24" customHeight="1" spans="1:7">
      <c r="A14" s="35"/>
      <c r="B14" s="9"/>
      <c r="C14" s="36"/>
      <c r="D14" s="31">
        <v>257800</v>
      </c>
      <c r="E14" s="9" t="s">
        <v>61</v>
      </c>
      <c r="F14" s="9"/>
      <c r="G14" s="36"/>
    </row>
    <row r="15" ht="24" customHeight="1" spans="1:7">
      <c r="A15" s="35">
        <v>2</v>
      </c>
      <c r="B15" s="9"/>
      <c r="C15" s="9" t="s">
        <v>68</v>
      </c>
      <c r="D15" s="31">
        <v>13048.75</v>
      </c>
      <c r="E15" s="9" t="s">
        <v>61</v>
      </c>
      <c r="F15" s="9"/>
      <c r="G15" s="9" t="s">
        <v>67</v>
      </c>
    </row>
    <row r="16" ht="24" customHeight="1" spans="1:7">
      <c r="A16" s="36"/>
      <c r="B16" s="9"/>
      <c r="C16" s="9"/>
      <c r="D16" s="31">
        <v>163109.29</v>
      </c>
      <c r="E16" s="9" t="s">
        <v>69</v>
      </c>
      <c r="F16" s="9"/>
      <c r="G16" s="9"/>
    </row>
    <row r="17" ht="24" customHeight="1" spans="1:7">
      <c r="A17" s="9">
        <v>1</v>
      </c>
      <c r="B17" s="9"/>
      <c r="C17" s="9" t="s">
        <v>70</v>
      </c>
      <c r="D17" s="37">
        <v>531090</v>
      </c>
      <c r="E17" s="9" t="s">
        <v>71</v>
      </c>
      <c r="F17" s="9"/>
      <c r="G17" s="9" t="s">
        <v>67</v>
      </c>
    </row>
    <row r="18" ht="43" customHeight="1"/>
  </sheetData>
  <mergeCells count="17">
    <mergeCell ref="A1:G1"/>
    <mergeCell ref="D2:E2"/>
    <mergeCell ref="A2:A3"/>
    <mergeCell ref="A4:A5"/>
    <mergeCell ref="A6:A10"/>
    <mergeCell ref="A15:A16"/>
    <mergeCell ref="B2:B3"/>
    <mergeCell ref="C2:C3"/>
    <mergeCell ref="C4:C5"/>
    <mergeCell ref="C6:C10"/>
    <mergeCell ref="C13:C14"/>
    <mergeCell ref="C15:C16"/>
    <mergeCell ref="F2:F3"/>
    <mergeCell ref="G4:G5"/>
    <mergeCell ref="G6:G10"/>
    <mergeCell ref="G13:G14"/>
    <mergeCell ref="G15:G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B1" workbookViewId="0">
      <selection activeCell="J22" sqref="J22"/>
    </sheetView>
  </sheetViews>
  <sheetFormatPr defaultColWidth="9" defaultRowHeight="13.5"/>
  <cols>
    <col min="3" max="8" width="9" hidden="1" customWidth="1"/>
    <col min="9" max="9" width="42" customWidth="1"/>
    <col min="10" max="10" width="48.25" customWidth="1"/>
    <col min="11" max="11" width="56.625" customWidth="1"/>
    <col min="12" max="13" width="13.625" hidden="1" customWidth="1"/>
    <col min="14" max="15" width="13.625" customWidth="1"/>
    <col min="16" max="17" width="13.625" hidden="1" customWidth="1"/>
    <col min="18" max="22" width="9" hidden="1" customWidth="1"/>
  </cols>
  <sheetData>
    <row r="1" spans="1:22">
      <c r="A1" s="16" t="s">
        <v>72</v>
      </c>
      <c r="B1" s="16" t="s">
        <v>73</v>
      </c>
      <c r="C1" s="16" t="s">
        <v>74</v>
      </c>
      <c r="D1" s="16" t="s">
        <v>75</v>
      </c>
      <c r="E1" s="16" t="s">
        <v>76</v>
      </c>
      <c r="F1" s="16" t="s">
        <v>77</v>
      </c>
      <c r="G1" s="16" t="s">
        <v>78</v>
      </c>
      <c r="H1" s="16" t="s">
        <v>79</v>
      </c>
      <c r="I1" s="16" t="s">
        <v>80</v>
      </c>
      <c r="J1" s="16" t="s">
        <v>81</v>
      </c>
      <c r="K1" s="16" t="s">
        <v>82</v>
      </c>
      <c r="L1" s="16" t="s">
        <v>83</v>
      </c>
      <c r="M1" s="16" t="s">
        <v>84</v>
      </c>
      <c r="N1" s="17" t="s">
        <v>85</v>
      </c>
      <c r="O1" s="17" t="s">
        <v>86</v>
      </c>
      <c r="P1" s="16" t="s">
        <v>87</v>
      </c>
      <c r="Q1" s="16" t="s">
        <v>88</v>
      </c>
      <c r="R1" s="16" t="s">
        <v>89</v>
      </c>
      <c r="S1" s="16" t="s">
        <v>90</v>
      </c>
      <c r="T1" s="16" t="s">
        <v>91</v>
      </c>
      <c r="U1" s="16" t="s">
        <v>51</v>
      </c>
      <c r="V1" s="16" t="s">
        <v>92</v>
      </c>
    </row>
    <row r="2" spans="1:22">
      <c r="A2" s="18" t="s">
        <v>93</v>
      </c>
      <c r="B2" s="18" t="s">
        <v>93</v>
      </c>
      <c r="C2" s="18" t="s">
        <v>94</v>
      </c>
      <c r="D2" s="18" t="s">
        <v>95</v>
      </c>
      <c r="E2" s="18" t="s">
        <v>96</v>
      </c>
      <c r="F2" s="18" t="s">
        <v>97</v>
      </c>
      <c r="G2" s="18"/>
      <c r="H2" s="18"/>
      <c r="I2" s="18" t="s">
        <v>98</v>
      </c>
      <c r="J2" s="18" t="s">
        <v>99</v>
      </c>
      <c r="K2" s="18" t="s">
        <v>100</v>
      </c>
      <c r="L2" s="18"/>
      <c r="M2" s="18"/>
      <c r="N2" s="19">
        <v>91880.03</v>
      </c>
      <c r="O2" s="19">
        <v>0</v>
      </c>
      <c r="P2" s="18"/>
      <c r="Q2" s="18" t="s">
        <v>101</v>
      </c>
      <c r="R2" s="18"/>
      <c r="S2" s="18" t="s">
        <v>102</v>
      </c>
      <c r="T2" s="18" t="s">
        <v>103</v>
      </c>
      <c r="U2" s="18"/>
      <c r="V2" s="18" t="s">
        <v>104</v>
      </c>
    </row>
    <row r="3" spans="1:22">
      <c r="A3" s="18" t="s">
        <v>93</v>
      </c>
      <c r="B3" s="18" t="s">
        <v>93</v>
      </c>
      <c r="C3" s="18" t="s">
        <v>105</v>
      </c>
      <c r="D3" s="18" t="s">
        <v>106</v>
      </c>
      <c r="E3" s="18" t="s">
        <v>107</v>
      </c>
      <c r="F3" s="18" t="s">
        <v>97</v>
      </c>
      <c r="G3" s="18"/>
      <c r="H3" s="18"/>
      <c r="I3" s="18" t="s">
        <v>108</v>
      </c>
      <c r="J3" s="18" t="s">
        <v>109</v>
      </c>
      <c r="K3" s="18" t="s">
        <v>110</v>
      </c>
      <c r="L3" s="18"/>
      <c r="M3" s="18"/>
      <c r="N3" s="19">
        <v>257800</v>
      </c>
      <c r="O3" s="19">
        <v>0</v>
      </c>
      <c r="P3" s="18"/>
      <c r="Q3" s="18" t="s">
        <v>101</v>
      </c>
      <c r="R3" s="18"/>
      <c r="S3" s="18" t="s">
        <v>102</v>
      </c>
      <c r="T3" s="18" t="s">
        <v>103</v>
      </c>
      <c r="U3" s="18"/>
      <c r="V3" s="18" t="s">
        <v>104</v>
      </c>
    </row>
    <row r="4" spans="1:22">
      <c r="A4" s="18" t="s">
        <v>93</v>
      </c>
      <c r="B4" s="18" t="s">
        <v>93</v>
      </c>
      <c r="C4" s="18" t="s">
        <v>111</v>
      </c>
      <c r="D4" s="18" t="s">
        <v>112</v>
      </c>
      <c r="E4" s="18" t="s">
        <v>107</v>
      </c>
      <c r="F4" s="18" t="s">
        <v>97</v>
      </c>
      <c r="G4" s="18"/>
      <c r="H4" s="18"/>
      <c r="I4" s="18" t="s">
        <v>113</v>
      </c>
      <c r="J4" s="18" t="s">
        <v>109</v>
      </c>
      <c r="K4" s="18" t="s">
        <v>114</v>
      </c>
      <c r="L4" s="18"/>
      <c r="M4" s="18"/>
      <c r="N4" s="19">
        <v>13048.75</v>
      </c>
      <c r="O4" s="19">
        <v>0</v>
      </c>
      <c r="P4" s="18"/>
      <c r="Q4" s="18" t="s">
        <v>101</v>
      </c>
      <c r="R4" s="18"/>
      <c r="S4" s="18" t="s">
        <v>115</v>
      </c>
      <c r="T4" s="18" t="s">
        <v>103</v>
      </c>
      <c r="U4" s="18"/>
      <c r="V4" s="18" t="s">
        <v>104</v>
      </c>
    </row>
    <row r="5" spans="1:22">
      <c r="A5" s="18" t="s">
        <v>116</v>
      </c>
      <c r="B5" s="18" t="s">
        <v>116</v>
      </c>
      <c r="C5" s="18" t="s">
        <v>117</v>
      </c>
      <c r="D5" s="18" t="s">
        <v>118</v>
      </c>
      <c r="E5" s="18" t="s">
        <v>96</v>
      </c>
      <c r="F5" s="18" t="s">
        <v>97</v>
      </c>
      <c r="G5" s="18"/>
      <c r="H5" s="18"/>
      <c r="I5" s="18" t="s">
        <v>98</v>
      </c>
      <c r="J5" s="18" t="s">
        <v>99</v>
      </c>
      <c r="K5" s="18" t="s">
        <v>100</v>
      </c>
      <c r="L5" s="18"/>
      <c r="M5" s="18"/>
      <c r="N5" s="19">
        <v>38394.38</v>
      </c>
      <c r="O5" s="19">
        <v>0</v>
      </c>
      <c r="P5" s="18"/>
      <c r="Q5" s="18" t="s">
        <v>101</v>
      </c>
      <c r="R5" s="18"/>
      <c r="S5" s="18" t="s">
        <v>102</v>
      </c>
      <c r="T5" s="18" t="s">
        <v>103</v>
      </c>
      <c r="U5" s="18"/>
      <c r="V5" s="18" t="s">
        <v>104</v>
      </c>
    </row>
    <row r="6" spans="1:22">
      <c r="A6" s="18" t="s">
        <v>116</v>
      </c>
      <c r="B6" s="18" t="s">
        <v>116</v>
      </c>
      <c r="C6" s="18" t="s">
        <v>119</v>
      </c>
      <c r="D6" s="18" t="s">
        <v>120</v>
      </c>
      <c r="E6" s="18" t="s">
        <v>96</v>
      </c>
      <c r="F6" s="18" t="s">
        <v>97</v>
      </c>
      <c r="G6" s="18"/>
      <c r="H6" s="18"/>
      <c r="I6" s="18" t="s">
        <v>98</v>
      </c>
      <c r="J6" s="18" t="s">
        <v>99</v>
      </c>
      <c r="K6" s="18" t="s">
        <v>100</v>
      </c>
      <c r="L6" s="18"/>
      <c r="M6" s="18"/>
      <c r="N6" s="19">
        <v>115424.98</v>
      </c>
      <c r="O6" s="19">
        <v>0</v>
      </c>
      <c r="P6" s="18"/>
      <c r="Q6" s="18" t="s">
        <v>101</v>
      </c>
      <c r="R6" s="18"/>
      <c r="S6" s="18" t="s">
        <v>102</v>
      </c>
      <c r="T6" s="18" t="s">
        <v>103</v>
      </c>
      <c r="U6" s="18"/>
      <c r="V6" s="18" t="s">
        <v>104</v>
      </c>
    </row>
    <row r="7" spans="1:22">
      <c r="A7" s="18" t="s">
        <v>121</v>
      </c>
      <c r="B7" s="18" t="s">
        <v>121</v>
      </c>
      <c r="C7" s="18" t="s">
        <v>122</v>
      </c>
      <c r="D7" s="18" t="s">
        <v>112</v>
      </c>
      <c r="E7" s="18" t="s">
        <v>107</v>
      </c>
      <c r="F7" s="18" t="s">
        <v>97</v>
      </c>
      <c r="G7" s="18"/>
      <c r="H7" s="18"/>
      <c r="I7" s="18" t="s">
        <v>108</v>
      </c>
      <c r="J7" s="18" t="s">
        <v>109</v>
      </c>
      <c r="K7" s="18" t="s">
        <v>110</v>
      </c>
      <c r="L7" s="18"/>
      <c r="M7" s="18"/>
      <c r="N7" s="19">
        <v>575005.83</v>
      </c>
      <c r="O7" s="19">
        <v>0</v>
      </c>
      <c r="P7" s="18"/>
      <c r="Q7" s="18" t="s">
        <v>101</v>
      </c>
      <c r="R7" s="18"/>
      <c r="S7" s="18" t="s">
        <v>102</v>
      </c>
      <c r="T7" s="18" t="s">
        <v>103</v>
      </c>
      <c r="U7" s="18"/>
      <c r="V7" s="18" t="s">
        <v>104</v>
      </c>
    </row>
    <row r="8" spans="1:22">
      <c r="A8" s="18" t="s">
        <v>123</v>
      </c>
      <c r="B8" s="18" t="s">
        <v>123</v>
      </c>
      <c r="C8" s="18" t="s">
        <v>124</v>
      </c>
      <c r="D8" s="18" t="s">
        <v>95</v>
      </c>
      <c r="E8" s="18" t="s">
        <v>125</v>
      </c>
      <c r="F8" s="18" t="s">
        <v>97</v>
      </c>
      <c r="G8" s="18"/>
      <c r="H8" s="18"/>
      <c r="I8" s="18" t="s">
        <v>126</v>
      </c>
      <c r="J8" s="18" t="s">
        <v>99</v>
      </c>
      <c r="K8" s="18" t="s">
        <v>127</v>
      </c>
      <c r="L8" s="18"/>
      <c r="M8" s="18"/>
      <c r="N8" s="19">
        <v>25874</v>
      </c>
      <c r="O8" s="19">
        <v>0</v>
      </c>
      <c r="P8" s="18"/>
      <c r="Q8" s="18" t="s">
        <v>101</v>
      </c>
      <c r="R8" s="18"/>
      <c r="S8" s="18" t="s">
        <v>102</v>
      </c>
      <c r="T8" s="18" t="s">
        <v>103</v>
      </c>
      <c r="U8" s="18"/>
      <c r="V8" s="18" t="s">
        <v>104</v>
      </c>
    </row>
    <row r="9" spans="1:22">
      <c r="A9" s="18" t="s">
        <v>123</v>
      </c>
      <c r="B9" s="18" t="s">
        <v>123</v>
      </c>
      <c r="C9" s="18" t="s">
        <v>128</v>
      </c>
      <c r="D9" s="18" t="s">
        <v>118</v>
      </c>
      <c r="E9" s="18" t="s">
        <v>125</v>
      </c>
      <c r="F9" s="18" t="s">
        <v>97</v>
      </c>
      <c r="G9" s="18"/>
      <c r="H9" s="18"/>
      <c r="I9" s="18" t="s">
        <v>98</v>
      </c>
      <c r="J9" s="18" t="s">
        <v>99</v>
      </c>
      <c r="K9" s="18" t="s">
        <v>100</v>
      </c>
      <c r="L9" s="18"/>
      <c r="M9" s="18"/>
      <c r="N9" s="19">
        <v>213251.84</v>
      </c>
      <c r="O9" s="19">
        <v>0</v>
      </c>
      <c r="P9" s="18"/>
      <c r="Q9" s="18" t="s">
        <v>101</v>
      </c>
      <c r="R9" s="18"/>
      <c r="S9" s="18" t="s">
        <v>102</v>
      </c>
      <c r="T9" s="18" t="s">
        <v>103</v>
      </c>
      <c r="U9" s="18"/>
      <c r="V9" s="18" t="s">
        <v>104</v>
      </c>
    </row>
    <row r="10" spans="1:22">
      <c r="A10" s="18" t="s">
        <v>123</v>
      </c>
      <c r="B10" s="18" t="s">
        <v>123</v>
      </c>
      <c r="C10" s="18" t="s">
        <v>129</v>
      </c>
      <c r="D10" s="18" t="s">
        <v>120</v>
      </c>
      <c r="E10" s="18" t="s">
        <v>125</v>
      </c>
      <c r="F10" s="18" t="s">
        <v>97</v>
      </c>
      <c r="G10" s="18"/>
      <c r="H10" s="18"/>
      <c r="I10" s="18" t="s">
        <v>98</v>
      </c>
      <c r="J10" s="18" t="s">
        <v>99</v>
      </c>
      <c r="K10" s="18" t="s">
        <v>100</v>
      </c>
      <c r="L10" s="18"/>
      <c r="M10" s="18"/>
      <c r="N10" s="19">
        <v>288393.24</v>
      </c>
      <c r="O10" s="19">
        <v>0</v>
      </c>
      <c r="P10" s="18"/>
      <c r="Q10" s="18" t="s">
        <v>101</v>
      </c>
      <c r="R10" s="18"/>
      <c r="S10" s="18" t="s">
        <v>102</v>
      </c>
      <c r="T10" s="18" t="s">
        <v>103</v>
      </c>
      <c r="U10" s="18"/>
      <c r="V10" s="18" t="s">
        <v>104</v>
      </c>
    </row>
    <row r="11" s="20" customFormat="1" spans="1:22">
      <c r="A11" s="18" t="s">
        <v>123</v>
      </c>
      <c r="B11" s="18" t="s">
        <v>123</v>
      </c>
      <c r="C11" s="18" t="s">
        <v>130</v>
      </c>
      <c r="D11" s="18" t="s">
        <v>117</v>
      </c>
      <c r="E11" s="18" t="s">
        <v>131</v>
      </c>
      <c r="F11" s="18" t="s">
        <v>97</v>
      </c>
      <c r="G11" s="18"/>
      <c r="H11" s="18"/>
      <c r="I11" s="18" t="s">
        <v>132</v>
      </c>
      <c r="J11" s="18" t="s">
        <v>109</v>
      </c>
      <c r="K11" s="18" t="s">
        <v>133</v>
      </c>
      <c r="L11" s="18"/>
      <c r="M11" s="18"/>
      <c r="N11" s="19">
        <v>0</v>
      </c>
      <c r="O11" s="19">
        <v>50032.26</v>
      </c>
      <c r="P11" s="18"/>
      <c r="Q11" s="18" t="s">
        <v>101</v>
      </c>
      <c r="R11" s="18"/>
      <c r="S11" s="18" t="s">
        <v>102</v>
      </c>
      <c r="T11" s="18" t="s">
        <v>103</v>
      </c>
      <c r="U11" s="18"/>
      <c r="V11" s="18" t="s">
        <v>104</v>
      </c>
    </row>
    <row r="12" s="20" customFormat="1" spans="1:22">
      <c r="A12" s="18" t="s">
        <v>134</v>
      </c>
      <c r="B12" s="18" t="s">
        <v>134</v>
      </c>
      <c r="C12" s="18" t="s">
        <v>135</v>
      </c>
      <c r="D12" s="18" t="s">
        <v>112</v>
      </c>
      <c r="E12" s="18" t="s">
        <v>107</v>
      </c>
      <c r="F12" s="18" t="s">
        <v>97</v>
      </c>
      <c r="G12" s="18"/>
      <c r="H12" s="18"/>
      <c r="I12" s="18" t="s">
        <v>136</v>
      </c>
      <c r="J12" s="18" t="s">
        <v>109</v>
      </c>
      <c r="K12" s="18" t="s">
        <v>137</v>
      </c>
      <c r="L12" s="18"/>
      <c r="M12" s="18"/>
      <c r="N12" s="19">
        <v>163109.29</v>
      </c>
      <c r="O12" s="19">
        <v>0</v>
      </c>
      <c r="P12" s="18"/>
      <c r="Q12" s="18" t="s">
        <v>101</v>
      </c>
      <c r="R12" s="18"/>
      <c r="S12" s="18" t="s">
        <v>102</v>
      </c>
      <c r="T12" s="18" t="s">
        <v>103</v>
      </c>
      <c r="U12" s="18"/>
      <c r="V12" s="18" t="s">
        <v>104</v>
      </c>
    </row>
    <row r="13" s="20" customFormat="1" spans="1:22">
      <c r="A13" s="18" t="s">
        <v>138</v>
      </c>
      <c r="B13" s="18" t="s">
        <v>138</v>
      </c>
      <c r="C13" s="18" t="s">
        <v>139</v>
      </c>
      <c r="D13" s="18" t="s">
        <v>140</v>
      </c>
      <c r="E13" s="18" t="s">
        <v>141</v>
      </c>
      <c r="F13" s="18" t="s">
        <v>97</v>
      </c>
      <c r="G13" s="18"/>
      <c r="H13" s="18"/>
      <c r="I13" s="18" t="s">
        <v>142</v>
      </c>
      <c r="J13" s="18" t="s">
        <v>99</v>
      </c>
      <c r="K13" s="18" t="s">
        <v>127</v>
      </c>
      <c r="L13" s="18"/>
      <c r="M13" s="18"/>
      <c r="N13" s="19">
        <v>25072</v>
      </c>
      <c r="O13" s="19">
        <v>0</v>
      </c>
      <c r="P13" s="18"/>
      <c r="Q13" s="18" t="s">
        <v>101</v>
      </c>
      <c r="R13" s="18"/>
      <c r="S13" s="18" t="s">
        <v>102</v>
      </c>
      <c r="T13" s="18" t="s">
        <v>103</v>
      </c>
      <c r="U13" s="18"/>
      <c r="V13" s="18" t="s">
        <v>104</v>
      </c>
    </row>
    <row r="14" s="20" customFormat="1" spans="1:22">
      <c r="A14" s="18" t="s">
        <v>138</v>
      </c>
      <c r="B14" s="18" t="s">
        <v>138</v>
      </c>
      <c r="C14" s="18" t="s">
        <v>143</v>
      </c>
      <c r="D14" s="18" t="s">
        <v>144</v>
      </c>
      <c r="E14" s="18"/>
      <c r="F14" s="18"/>
      <c r="G14" s="18"/>
      <c r="H14" s="18"/>
      <c r="I14" s="18" t="s">
        <v>145</v>
      </c>
      <c r="J14" s="18" t="s">
        <v>109</v>
      </c>
      <c r="K14" s="18" t="s">
        <v>146</v>
      </c>
      <c r="L14" s="18"/>
      <c r="M14" s="18"/>
      <c r="N14" s="19">
        <v>0</v>
      </c>
      <c r="O14" s="19">
        <v>8978.4</v>
      </c>
      <c r="P14" s="18"/>
      <c r="Q14" s="18" t="s">
        <v>101</v>
      </c>
      <c r="R14" s="18"/>
      <c r="S14" s="18" t="s">
        <v>102</v>
      </c>
      <c r="T14" s="18" t="s">
        <v>103</v>
      </c>
      <c r="U14" s="18"/>
      <c r="V14" s="18" t="s">
        <v>104</v>
      </c>
    </row>
    <row r="15" spans="1:22">
      <c r="A15" s="18" t="s">
        <v>147</v>
      </c>
      <c r="B15" s="21" t="s">
        <v>147</v>
      </c>
      <c r="C15" s="21" t="s">
        <v>148</v>
      </c>
      <c r="D15" s="21" t="s">
        <v>112</v>
      </c>
      <c r="E15" s="21"/>
      <c r="F15" s="21"/>
      <c r="G15" s="21"/>
      <c r="H15" s="21"/>
      <c r="I15" s="21" t="s">
        <v>149</v>
      </c>
      <c r="J15" s="21" t="s">
        <v>109</v>
      </c>
      <c r="K15" s="21" t="s">
        <v>150</v>
      </c>
      <c r="L15" s="21"/>
      <c r="M15" s="21"/>
      <c r="N15" s="22">
        <v>0</v>
      </c>
      <c r="O15" s="22">
        <v>38160</v>
      </c>
      <c r="P15" s="18"/>
      <c r="Q15" s="18" t="s">
        <v>101</v>
      </c>
      <c r="R15" s="18"/>
      <c r="S15" s="18" t="s">
        <v>115</v>
      </c>
      <c r="T15" s="18" t="s">
        <v>103</v>
      </c>
      <c r="U15" s="18"/>
      <c r="V15" s="18" t="s">
        <v>104</v>
      </c>
    </row>
    <row r="16" spans="1:22">
      <c r="A16" s="18" t="s">
        <v>151</v>
      </c>
      <c r="B16" s="18" t="s">
        <v>151</v>
      </c>
      <c r="C16" s="18" t="s">
        <v>152</v>
      </c>
      <c r="D16" s="18" t="s">
        <v>153</v>
      </c>
      <c r="E16" s="18" t="s">
        <v>107</v>
      </c>
      <c r="F16" s="18" t="s">
        <v>97</v>
      </c>
      <c r="G16" s="18"/>
      <c r="H16" s="18"/>
      <c r="I16" s="18" t="s">
        <v>154</v>
      </c>
      <c r="J16" s="18" t="s">
        <v>109</v>
      </c>
      <c r="K16" s="18" t="s">
        <v>155</v>
      </c>
      <c r="L16" s="18"/>
      <c r="M16" s="18"/>
      <c r="N16" s="19">
        <v>531090</v>
      </c>
      <c r="O16" s="19">
        <v>0</v>
      </c>
      <c r="P16" s="18"/>
      <c r="Q16" s="18" t="s">
        <v>101</v>
      </c>
      <c r="R16" s="18"/>
      <c r="S16" s="18" t="s">
        <v>102</v>
      </c>
      <c r="T16" s="18" t="s">
        <v>103</v>
      </c>
      <c r="U16" s="18"/>
      <c r="V16" s="18" t="s">
        <v>104</v>
      </c>
    </row>
  </sheetData>
  <autoFilter xmlns:etc="http://www.wps.cn/officeDocument/2017/etCustomData" ref="A1:V16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B1" workbookViewId="0">
      <selection activeCell="H17" sqref="H17"/>
    </sheetView>
  </sheetViews>
  <sheetFormatPr defaultColWidth="9" defaultRowHeight="13.5" outlineLevelCol="7"/>
  <cols>
    <col min="1" max="2" width="9" style="15"/>
    <col min="3" max="3" width="17" style="15" customWidth="1"/>
    <col min="4" max="4" width="36.375" style="15" customWidth="1"/>
    <col min="5" max="5" width="29.625" style="15" customWidth="1"/>
    <col min="6" max="6" width="13" style="15" customWidth="1"/>
    <col min="7" max="7" width="51.125" style="15" customWidth="1"/>
    <col min="8" max="16384" width="9" style="15"/>
  </cols>
  <sheetData>
    <row r="1" s="14" customFormat="1" spans="1:8">
      <c r="A1" s="16" t="s">
        <v>72</v>
      </c>
      <c r="B1" s="16" t="s">
        <v>73</v>
      </c>
      <c r="C1" s="16" t="s">
        <v>80</v>
      </c>
      <c r="D1" s="16" t="s">
        <v>81</v>
      </c>
      <c r="E1" s="16" t="s">
        <v>156</v>
      </c>
      <c r="F1" s="16" t="s">
        <v>157</v>
      </c>
      <c r="G1" s="16" t="s">
        <v>82</v>
      </c>
      <c r="H1" s="17" t="s">
        <v>86</v>
      </c>
    </row>
    <row r="2" s="15" customFormat="1" spans="1:8">
      <c r="A2" s="18" t="s">
        <v>123</v>
      </c>
      <c r="B2" s="18" t="s">
        <v>123</v>
      </c>
      <c r="C2" s="18" t="s">
        <v>158</v>
      </c>
      <c r="D2" s="18" t="s">
        <v>159</v>
      </c>
      <c r="E2" s="18" t="s">
        <v>160</v>
      </c>
      <c r="F2" s="18" t="s">
        <v>161</v>
      </c>
      <c r="G2" s="18" t="s">
        <v>162</v>
      </c>
      <c r="H2" s="19">
        <v>41300</v>
      </c>
    </row>
    <row r="3" s="15" customFormat="1" spans="1:8">
      <c r="A3" s="18" t="s">
        <v>123</v>
      </c>
      <c r="B3" s="18" t="s">
        <v>123</v>
      </c>
      <c r="C3" s="18" t="s">
        <v>158</v>
      </c>
      <c r="D3" s="18" t="s">
        <v>159</v>
      </c>
      <c r="E3" s="18" t="s">
        <v>160</v>
      </c>
      <c r="F3" s="18" t="s">
        <v>161</v>
      </c>
      <c r="G3" s="18" t="s">
        <v>163</v>
      </c>
      <c r="H3" s="19">
        <v>43400</v>
      </c>
    </row>
    <row r="4" s="15" customFormat="1" spans="1:8">
      <c r="A4" s="18" t="s">
        <v>123</v>
      </c>
      <c r="B4" s="18" t="s">
        <v>123</v>
      </c>
      <c r="C4" s="18" t="s">
        <v>158</v>
      </c>
      <c r="D4" s="18" t="s">
        <v>159</v>
      </c>
      <c r="E4" s="18" t="s">
        <v>160</v>
      </c>
      <c r="F4" s="18" t="s">
        <v>161</v>
      </c>
      <c r="G4" s="18" t="s">
        <v>163</v>
      </c>
      <c r="H4" s="19">
        <v>3450.1</v>
      </c>
    </row>
    <row r="5" s="15" customFormat="1" spans="1:8">
      <c r="A5" s="18" t="s">
        <v>123</v>
      </c>
      <c r="B5" s="18" t="s">
        <v>123</v>
      </c>
      <c r="C5" s="18" t="s">
        <v>164</v>
      </c>
      <c r="D5" s="18" t="s">
        <v>159</v>
      </c>
      <c r="E5" s="18" t="s">
        <v>160</v>
      </c>
      <c r="F5" s="18" t="s">
        <v>161</v>
      </c>
      <c r="G5" s="18" t="s">
        <v>165</v>
      </c>
      <c r="H5" s="19">
        <v>240</v>
      </c>
    </row>
    <row r="6" s="15" customFormat="1" spans="1:8">
      <c r="A6" s="18" t="s">
        <v>123</v>
      </c>
      <c r="B6" s="18" t="s">
        <v>123</v>
      </c>
      <c r="C6" s="18" t="s">
        <v>164</v>
      </c>
      <c r="D6" s="18" t="s">
        <v>159</v>
      </c>
      <c r="E6" s="18" t="s">
        <v>160</v>
      </c>
      <c r="F6" s="18" t="s">
        <v>161</v>
      </c>
      <c r="G6" s="18" t="s">
        <v>166</v>
      </c>
      <c r="H6" s="19">
        <v>280</v>
      </c>
    </row>
    <row r="7" s="15" customFormat="1" spans="1:8">
      <c r="A7" s="18" t="s">
        <v>123</v>
      </c>
      <c r="B7" s="18" t="s">
        <v>123</v>
      </c>
      <c r="C7" s="18" t="s">
        <v>167</v>
      </c>
      <c r="D7" s="18" t="s">
        <v>168</v>
      </c>
      <c r="E7" s="18" t="s">
        <v>169</v>
      </c>
      <c r="F7" s="18" t="s">
        <v>170</v>
      </c>
      <c r="G7" s="18" t="s">
        <v>171</v>
      </c>
      <c r="H7" s="19">
        <v>255796.62</v>
      </c>
    </row>
    <row r="8" s="15" customFormat="1" spans="1:8">
      <c r="A8" s="18" t="s">
        <v>172</v>
      </c>
      <c r="B8" s="18" t="s">
        <v>172</v>
      </c>
      <c r="C8" s="18" t="s">
        <v>173</v>
      </c>
      <c r="D8" s="18" t="s">
        <v>168</v>
      </c>
      <c r="E8" s="18" t="s">
        <v>169</v>
      </c>
      <c r="F8" s="18" t="s">
        <v>170</v>
      </c>
      <c r="G8" s="18" t="s">
        <v>174</v>
      </c>
      <c r="H8" s="19">
        <v>340</v>
      </c>
    </row>
    <row r="9" s="15" customFormat="1" spans="1:8">
      <c r="A9" s="18" t="s">
        <v>175</v>
      </c>
      <c r="B9" s="18" t="s">
        <v>175</v>
      </c>
      <c r="C9" s="18" t="s">
        <v>176</v>
      </c>
      <c r="D9" s="18" t="s">
        <v>168</v>
      </c>
      <c r="E9" s="18" t="s">
        <v>169</v>
      </c>
      <c r="F9" s="18" t="s">
        <v>170</v>
      </c>
      <c r="G9" s="18" t="s">
        <v>177</v>
      </c>
      <c r="H9" s="19">
        <v>26664.96</v>
      </c>
    </row>
    <row r="10" s="15" customFormat="1" spans="1:8">
      <c r="A10" s="18" t="s">
        <v>175</v>
      </c>
      <c r="B10" s="18" t="s">
        <v>175</v>
      </c>
      <c r="C10" s="18" t="s">
        <v>176</v>
      </c>
      <c r="D10" s="18" t="s">
        <v>168</v>
      </c>
      <c r="E10" s="18" t="s">
        <v>169</v>
      </c>
      <c r="F10" s="18" t="s">
        <v>170</v>
      </c>
      <c r="G10" s="18" t="s">
        <v>177</v>
      </c>
      <c r="H10" s="19">
        <v>13135.12</v>
      </c>
    </row>
    <row r="11" s="15" customFormat="1" spans="1:8">
      <c r="A11" s="18" t="s">
        <v>178</v>
      </c>
      <c r="B11" s="18" t="s">
        <v>178</v>
      </c>
      <c r="C11" s="18" t="s">
        <v>179</v>
      </c>
      <c r="D11" s="18" t="s">
        <v>159</v>
      </c>
      <c r="E11" s="18" t="s">
        <v>160</v>
      </c>
      <c r="F11" s="18" t="s">
        <v>161</v>
      </c>
      <c r="G11" s="18" t="s">
        <v>180</v>
      </c>
      <c r="H11" s="19">
        <v>1929.63</v>
      </c>
    </row>
  </sheetData>
  <autoFilter xmlns:etc="http://www.wps.cn/officeDocument/2017/etCustomData" ref="A1:H11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H15" sqref="H15"/>
    </sheetView>
  </sheetViews>
  <sheetFormatPr defaultColWidth="9" defaultRowHeight="25" customHeight="1" outlineLevelRow="7"/>
  <cols>
    <col min="2" max="2" width="16.125" style="1" customWidth="1"/>
    <col min="3" max="3" width="13.625" style="2" customWidth="1"/>
    <col min="4" max="4" width="10.375" style="2" customWidth="1"/>
    <col min="5" max="5" width="12.75" style="2" customWidth="1"/>
    <col min="6" max="6" width="13.625" style="2" customWidth="1"/>
    <col min="7" max="7" width="14.5" style="2" customWidth="1"/>
    <col min="8" max="8" width="20" style="3" customWidth="1"/>
    <col min="9" max="10" width="14.25" style="3" customWidth="1"/>
    <col min="11" max="11" width="31.875" style="4" customWidth="1"/>
    <col min="12" max="12" width="21.75" style="5" customWidth="1"/>
    <col min="13" max="13" width="10.75" customWidth="1"/>
  </cols>
  <sheetData>
    <row r="1" customHeight="1" spans="1:12">
      <c r="A1" s="6" t="s">
        <v>47</v>
      </c>
      <c r="B1" s="6" t="s">
        <v>181</v>
      </c>
      <c r="C1" s="7" t="s">
        <v>182</v>
      </c>
      <c r="D1" s="8" t="s">
        <v>183</v>
      </c>
      <c r="E1" s="7" t="s">
        <v>184</v>
      </c>
      <c r="F1" s="7" t="s">
        <v>185</v>
      </c>
      <c r="G1" s="7" t="s">
        <v>186</v>
      </c>
      <c r="H1" s="7" t="s">
        <v>187</v>
      </c>
      <c r="K1" s="12"/>
      <c r="L1" s="13"/>
    </row>
    <row r="2" customHeight="1" spans="1:8">
      <c r="A2" s="9">
        <v>1</v>
      </c>
      <c r="B2" s="9" t="s">
        <v>188</v>
      </c>
      <c r="C2" s="10" t="s">
        <v>189</v>
      </c>
      <c r="D2" s="10"/>
      <c r="E2" s="10">
        <v>2350</v>
      </c>
      <c r="F2" s="10" t="s">
        <v>190</v>
      </c>
      <c r="G2" s="10">
        <f>E2+E3+E4+E5+D3</f>
        <v>9920.11</v>
      </c>
      <c r="H2" s="11" t="s">
        <v>17</v>
      </c>
    </row>
    <row r="3" customHeight="1" spans="1:8">
      <c r="A3" s="9">
        <v>2</v>
      </c>
      <c r="B3" s="9"/>
      <c r="C3" s="10" t="s">
        <v>191</v>
      </c>
      <c r="D3" s="10">
        <v>1220.11</v>
      </c>
      <c r="E3" s="10">
        <v>3100</v>
      </c>
      <c r="F3" s="10"/>
      <c r="G3" s="10"/>
      <c r="H3" s="11" t="s">
        <v>17</v>
      </c>
    </row>
    <row r="4" customHeight="1" spans="1:8">
      <c r="A4" s="9">
        <v>3</v>
      </c>
      <c r="B4" s="9" t="s">
        <v>192</v>
      </c>
      <c r="C4" s="10" t="s">
        <v>193</v>
      </c>
      <c r="D4" s="10"/>
      <c r="E4" s="10">
        <v>1300</v>
      </c>
      <c r="F4" s="10"/>
      <c r="G4" s="10"/>
      <c r="H4" s="11" t="s">
        <v>17</v>
      </c>
    </row>
    <row r="5" customHeight="1" spans="1:8">
      <c r="A5" s="9">
        <v>6</v>
      </c>
      <c r="B5" s="9" t="s">
        <v>194</v>
      </c>
      <c r="C5" s="10" t="s">
        <v>195</v>
      </c>
      <c r="D5" s="10"/>
      <c r="E5" s="10">
        <v>1950</v>
      </c>
      <c r="F5" s="10"/>
      <c r="G5" s="10"/>
      <c r="H5" s="11" t="s">
        <v>17</v>
      </c>
    </row>
    <row r="6" customHeight="1" spans="1:8">
      <c r="A6" s="9">
        <v>4</v>
      </c>
      <c r="B6" s="9" t="s">
        <v>196</v>
      </c>
      <c r="C6" s="9" t="s">
        <v>197</v>
      </c>
      <c r="D6" s="10"/>
      <c r="E6" s="10">
        <v>1770</v>
      </c>
      <c r="F6" s="10" t="s">
        <v>198</v>
      </c>
      <c r="G6" s="10">
        <f>E6+E7</f>
        <v>2916.67</v>
      </c>
      <c r="H6" s="11" t="s">
        <v>17</v>
      </c>
    </row>
    <row r="7" customHeight="1" spans="1:8">
      <c r="A7" s="9">
        <v>5</v>
      </c>
      <c r="B7" s="9" t="s">
        <v>199</v>
      </c>
      <c r="C7" s="10" t="s">
        <v>200</v>
      </c>
      <c r="D7" s="10"/>
      <c r="E7" s="10">
        <v>1146.67</v>
      </c>
      <c r="F7" s="10"/>
      <c r="G7" s="10"/>
      <c r="H7" s="11" t="s">
        <v>17</v>
      </c>
    </row>
    <row r="8" customHeight="1" spans="4:7">
      <c r="D8" s="2">
        <f>SUM(D2:D7)</f>
        <v>1220.11</v>
      </c>
      <c r="E8" s="2">
        <f>SUM(E2:E7)</f>
        <v>11616.67</v>
      </c>
      <c r="F8" s="2">
        <f>SUM(F2:F7)</f>
        <v>0</v>
      </c>
      <c r="G8" s="2">
        <f>SUM(G2:G7)</f>
        <v>12836.78</v>
      </c>
    </row>
  </sheetData>
  <mergeCells count="5">
    <mergeCell ref="B2:B3"/>
    <mergeCell ref="F2:F5"/>
    <mergeCell ref="F6:F7"/>
    <mergeCell ref="G2:G5"/>
    <mergeCell ref="G6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2025.5结算</vt:lpstr>
      <vt:lpstr>5月回款</vt:lpstr>
      <vt:lpstr>云南5月日记账</vt:lpstr>
      <vt:lpstr>新疆5月日记账</vt:lpstr>
      <vt:lpstr>支援人员费用明细表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2025-04-27T02:06:00Z</dcterms:created>
  <dcterms:modified xsi:type="dcterms:W3CDTF">2025-06-20T08:26:51Z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C4E3645A58CF43FDA368505E145380F6_13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