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.6结算" sheetId="1" r:id="rId1"/>
    <sheet name="6月回款" sheetId="20" r:id="rId2"/>
    <sheet name="6月日记账" sheetId="21" r:id="rId3"/>
    <sheet name="支援人员费用明细表" sheetId="22" r:id="rId4"/>
  </sheets>
  <definedNames>
    <definedName name="_xlnm._FilterDatabase" localSheetId="2" hidden="1">'6月日记账'!$A$1:$V$26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服务费</t>
        </r>
      </text>
    </comment>
    <comment ref="H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买设备</t>
        </r>
      </text>
    </comment>
  </commentList>
</comments>
</file>

<file path=xl/sharedStrings.xml><?xml version="1.0" encoding="utf-8"?>
<sst xmlns="http://schemas.openxmlformats.org/spreadsheetml/2006/main" count="336" uniqueCount="159">
  <si>
    <t xml:space="preserve">乌鲁木齐市第三十六中学 </t>
  </si>
  <si>
    <t>收款周期</t>
  </si>
  <si>
    <t>云南中高收入（开票收款）</t>
  </si>
  <si>
    <t>实际收款</t>
  </si>
  <si>
    <t>云南上海公司支出费用统计</t>
  </si>
  <si>
    <t>管理费3%（云南中高收）</t>
  </si>
  <si>
    <t>云南中高向新疆公司支付金额</t>
  </si>
  <si>
    <t>36中支付金额</t>
  </si>
  <si>
    <t>附加税（云南中高缴纳）</t>
  </si>
  <si>
    <t>中高云南</t>
  </si>
  <si>
    <t>上海中高（建行）</t>
  </si>
  <si>
    <t>云南新疆分公司（招行）</t>
  </si>
  <si>
    <t>上海石河子分公司（招行）</t>
  </si>
  <si>
    <t>代垫支援人员工资+社保（未入新疆账）</t>
  </si>
  <si>
    <t>云南上海公司支出费用合计</t>
  </si>
  <si>
    <t>增值税</t>
  </si>
  <si>
    <t>新疆公司开具6%专票</t>
  </si>
  <si>
    <t>2025.6月</t>
  </si>
  <si>
    <t>合计</t>
  </si>
  <si>
    <t xml:space="preserve">新疆工程学院 </t>
  </si>
  <si>
    <t>新疆工程学院支付金额</t>
  </si>
  <si>
    <t>服务费金额</t>
  </si>
  <si>
    <t>增值税差额</t>
  </si>
  <si>
    <t>昌吉学院项目</t>
  </si>
  <si>
    <t>昌吉学院支付金额</t>
  </si>
  <si>
    <t>新疆大学绿化项目</t>
  </si>
  <si>
    <t>新疆大学支付金额</t>
  </si>
  <si>
    <t xml:space="preserve">石河子大学项目 </t>
  </si>
  <si>
    <t>上海中高收入（开票收款）</t>
  </si>
  <si>
    <t>管理费3%(上海中高收）</t>
  </si>
  <si>
    <t>上海中高向新疆公司支付金额</t>
  </si>
  <si>
    <t>石河子大学支付金额（以实际结算为准）</t>
  </si>
  <si>
    <t>附加税（上海中高缴纳）</t>
  </si>
  <si>
    <t>云南新疆公司（招行）</t>
  </si>
  <si>
    <t xml:space="preserve">新疆师专 </t>
  </si>
  <si>
    <t>新疆师专支付金额</t>
  </si>
  <si>
    <t>新疆总工会项目</t>
  </si>
  <si>
    <t>总工会支付金额</t>
  </si>
  <si>
    <t>5月合计</t>
  </si>
  <si>
    <t>按收入成本支出发生金额结算，2025年6月，合计收款2206160.13元，其中工程学院以服务费为收入结算，最终结算的收入为1465525.53元。云南上海公司垫付支出成本合计482849元，6月需向新疆公司结算金额为914764.61元。云南中标项目结算金额为负暂不开票；需向上海中高结算开票914764.61元；</t>
  </si>
  <si>
    <t>特殊说明：工程学院不以实际收款为结算，按服务费为收入结算</t>
  </si>
  <si>
    <t>以下项目暂时统计，本次不结算</t>
  </si>
  <si>
    <t xml:space="preserve">八一中学 </t>
  </si>
  <si>
    <t>八一中学支付金额</t>
  </si>
  <si>
    <t>2025.5月</t>
  </si>
  <si>
    <t>收费台账（2025.6）</t>
  </si>
  <si>
    <t>序号</t>
  </si>
  <si>
    <t>部门</t>
  </si>
  <si>
    <t>收费项目</t>
  </si>
  <si>
    <t>实际收缴情况</t>
  </si>
  <si>
    <t>备注</t>
  </si>
  <si>
    <t>实收金额</t>
  </si>
  <si>
    <t>实收日期</t>
  </si>
  <si>
    <t>服务费</t>
  </si>
  <si>
    <t>新疆工程学院</t>
  </si>
  <si>
    <t>2025.6.5</t>
  </si>
  <si>
    <t>中高后勤服务（云南）有限公司</t>
  </si>
  <si>
    <t>2025.6.11</t>
  </si>
  <si>
    <t>2025.6.19</t>
  </si>
  <si>
    <t>2025.6.24</t>
  </si>
  <si>
    <t>36中食堂</t>
  </si>
  <si>
    <t>石河子大学</t>
  </si>
  <si>
    <t>上海中高后勤服务（集团）有限公司</t>
  </si>
  <si>
    <t>2025.6.12</t>
  </si>
  <si>
    <t>新疆大学绿化</t>
  </si>
  <si>
    <t>2025.6.30</t>
  </si>
  <si>
    <t>总工会</t>
  </si>
  <si>
    <t>2025.6.17</t>
  </si>
  <si>
    <t>管道疏通</t>
  </si>
  <si>
    <t>2025.6.4</t>
  </si>
  <si>
    <t>新疆师专</t>
  </si>
  <si>
    <t>2025.6.16</t>
  </si>
  <si>
    <t>日期</t>
  </si>
  <si>
    <t>摘要</t>
  </si>
  <si>
    <t>银行名称</t>
  </si>
  <si>
    <t>对方科目</t>
  </si>
  <si>
    <t>借方金额</t>
  </si>
  <si>
    <t>贷方金额</t>
  </si>
  <si>
    <t>2025-06-04</t>
  </si>
  <si>
    <t>新疆维吾尔自治区总工会办公室收入</t>
  </si>
  <si>
    <t>1002.01.05 上海中高建行上海临平路支行（2260）</t>
  </si>
  <si>
    <t>6001.03.01 主营业务收入 - 服务费收入 - 物业服务费收入/102 - 新疆维吾尔自治区总工会办公室</t>
  </si>
  <si>
    <t>2025-06-05</t>
  </si>
  <si>
    <t>新疆工程学院劳务派遣费</t>
  </si>
  <si>
    <t>1002.01.01 物业交行世纪城支行（8810）</t>
  </si>
  <si>
    <t>6001.12 主营业务收入 - 劳务派遣服务费收入/075 - 新疆工程学院</t>
  </si>
  <si>
    <t>2025-06-11</t>
  </si>
  <si>
    <t>新疆工程学院劳务费</t>
  </si>
  <si>
    <t>石河子大学物业费收入</t>
  </si>
  <si>
    <t>6001.03.01 主营业务收入 - 服务费收入 - 物业服务费收入/077 - 石河子大学</t>
  </si>
  <si>
    <t>新疆维吾尔自治区总工会机关服务中心人力资源服务费收入</t>
  </si>
  <si>
    <t>6001.10 主营业务收入 - 其他收入/102 - 新疆维吾尔自治区总工会办公室</t>
  </si>
  <si>
    <t>2025-06-16</t>
  </si>
  <si>
    <t>新疆教育学院劳动服务公司安保服务费</t>
  </si>
  <si>
    <t>6001.10 主营业务收入 - 其他收入/099 - 新疆师范专科高等学院</t>
  </si>
  <si>
    <t>新疆师范高等专科学校保安服务费保安服务费</t>
  </si>
  <si>
    <t>6001.10 主营业务收入 - 其他收入/093 - 新疆师范专科高等学院</t>
  </si>
  <si>
    <t>2025-06-17</t>
  </si>
  <si>
    <t>付中高后勤公司机关疏通下水款</t>
  </si>
  <si>
    <t>6001.03.04 主营业务收入 - 服务费收入 - 清洁服务费收入/102 - 新疆维吾尔自治区总工会办公室</t>
  </si>
  <si>
    <t>2025-06-19</t>
  </si>
  <si>
    <t>2025-06-24</t>
  </si>
  <si>
    <t>新疆工程学院主校5月劳务派遣费</t>
  </si>
  <si>
    <t>乌鲁木齐市第三十六中学支付2025年5月老师餐补费用</t>
  </si>
  <si>
    <t>6001.03.02 主营业务收入 - 服务费收入 - 餐饮服务费收入/071 - 新疆36中</t>
  </si>
  <si>
    <t>2025-06-30</t>
  </si>
  <si>
    <t>新疆大学绿化、卫生费</t>
  </si>
  <si>
    <t>6001.03.04 主营业务收入 - 服务费收入 - 清洁服务费收入/076 - 新疆大学绿化</t>
  </si>
  <si>
    <t>5月劳务费</t>
  </si>
  <si>
    <t>云南新疆分公司招行991907864510001</t>
  </si>
  <si>
    <t>6401.03.01 主营业务成本 - 人工成本 - 人员工资/002 - 昌吉学院</t>
  </si>
  <si>
    <t>6401.03.01 主营业务成本 - 人工成本 - 人员工资/002 - 36中</t>
  </si>
  <si>
    <t>5月工资</t>
  </si>
  <si>
    <t>6401.03.01 主营业务成本 - 人工成本 - 人员工资/003 - 36中</t>
  </si>
  <si>
    <t>劳务代发服务费</t>
  </si>
  <si>
    <t>6602.27 管理费用 - 咨询服务费/002 - 昌吉学院</t>
  </si>
  <si>
    <t>6602.27 管理费用 - 咨询服务费/003 - 36中</t>
  </si>
  <si>
    <t>2025-06-23</t>
  </si>
  <si>
    <t>6月社保费用</t>
  </si>
  <si>
    <t>6401.03.07 主营业务成本 - 人工成本 - 社会保险/003 - 36中</t>
  </si>
  <si>
    <t>石河子大学5月工资</t>
  </si>
  <si>
    <t>上海石河子分公司招行993900603210001</t>
  </si>
  <si>
    <t>6401.03.01 主营业务成本 - 人工成本 - 人员工资/005 - 石河子大学</t>
  </si>
  <si>
    <t>6月公积金</t>
  </si>
  <si>
    <t>6401.03.11 主营业务成本 - 人工成本 - 住房公积金/005 - 石河子大学</t>
  </si>
  <si>
    <t>2025-06-25</t>
  </si>
  <si>
    <t>缴纳6月社保</t>
  </si>
  <si>
    <t>6401.03.07 主营业务成本 - 人工成本 - 社会保险/005 - 石河子大学</t>
  </si>
  <si>
    <t>收入合计</t>
  </si>
  <si>
    <t>金额</t>
  </si>
  <si>
    <t>36中（6月）</t>
  </si>
  <si>
    <t>工程学院（6月）</t>
  </si>
  <si>
    <t>昌吉学院（6月）</t>
  </si>
  <si>
    <t>新疆大学绿化（6月）</t>
  </si>
  <si>
    <t>石河子大学（6月）</t>
  </si>
  <si>
    <t>师专（6月）</t>
  </si>
  <si>
    <t>总工会（6月）</t>
  </si>
  <si>
    <t>垫付合计</t>
  </si>
  <si>
    <t>36中6月（云南新疆分公司）</t>
  </si>
  <si>
    <t>昌吉学院6月（新疆分公司）</t>
  </si>
  <si>
    <t>6月石河子（石河子分公司）</t>
  </si>
  <si>
    <t>6月石河子（上海交行）</t>
  </si>
  <si>
    <t>项目名称</t>
  </si>
  <si>
    <t>支援人员</t>
  </si>
  <si>
    <t>社保公积金</t>
  </si>
  <si>
    <t>实发工资</t>
  </si>
  <si>
    <t>支援项目</t>
  </si>
  <si>
    <t>合计费用</t>
  </si>
  <si>
    <t>支出时间</t>
  </si>
  <si>
    <t>云艺</t>
  </si>
  <si>
    <t>赵树平</t>
  </si>
  <si>
    <t>李宏</t>
  </si>
  <si>
    <t>云大东陆</t>
  </si>
  <si>
    <t>李德顺</t>
  </si>
  <si>
    <t>陆院点位1</t>
  </si>
  <si>
    <t>李芝碧</t>
  </si>
  <si>
    <t>昆明学院一期</t>
  </si>
  <si>
    <t>杨建永</t>
  </si>
  <si>
    <t>新疆总工会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</si>
</sst>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#,##0.00_ "/>
    <numFmt numFmtId="178" formatCode="0.00_ "/>
    <numFmt numFmtId="179" formatCode="yyyy/m/d;@"/>
    <numFmt numFmtId="180" formatCode="0.00_);[Red]\(0.00\)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3" borderId="17" applyNumberFormat="0" applyAlignment="0" applyProtection="0">
      <alignment vertical="center"/>
    </xf>
    <xf numFmtId="0" fontId="19" fillId="14" borderId="18" applyNumberFormat="0" applyAlignment="0" applyProtection="0">
      <alignment vertical="center"/>
    </xf>
    <xf numFmtId="0" fontId="20" fillId="14" borderId="17" applyNumberFormat="0" applyAlignment="0" applyProtection="0">
      <alignment vertical="center"/>
    </xf>
    <xf numFmtId="0" fontId="21" fillId="15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43" fontId="0" fillId="2" borderId="0" xfId="0" applyNumberFormat="1" applyFill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43" fontId="0" fillId="3" borderId="0" xfId="0" applyNumberFormat="1" applyFill="1">
      <alignment vertical="center"/>
    </xf>
    <xf numFmtId="0" fontId="0" fillId="4" borderId="1" xfId="0" applyFill="1" applyBorder="1" applyAlignment="1">
      <alignment horizontal="center" vertical="center"/>
    </xf>
    <xf numFmtId="43" fontId="0" fillId="4" borderId="1" xfId="0" applyNumberFormat="1" applyFill="1" applyBorder="1" applyAlignment="1">
      <alignment horizontal="center" vertical="center"/>
    </xf>
    <xf numFmtId="43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3" fontId="0" fillId="0" borderId="0" xfId="0" applyNumberFormat="1" applyBorder="1" applyAlignment="1">
      <alignment horizontal="center" vertical="center"/>
    </xf>
    <xf numFmtId="176" fontId="0" fillId="2" borderId="0" xfId="0" applyNumberForma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3" fontId="0" fillId="3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left" vertical="center"/>
    </xf>
    <xf numFmtId="49" fontId="3" fillId="5" borderId="1" xfId="0" applyNumberFormat="1" applyFont="1" applyFill="1" applyBorder="1" applyAlignment="1">
      <alignment horizontal="left" vertical="center"/>
    </xf>
    <xf numFmtId="177" fontId="1" fillId="5" borderId="1" xfId="0" applyNumberFormat="1" applyFont="1" applyFill="1" applyBorder="1" applyAlignment="1">
      <alignment horizontal="right" vertical="center"/>
    </xf>
    <xf numFmtId="177" fontId="3" fillId="5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178" fontId="6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179" fontId="5" fillId="6" borderId="1" xfId="0" applyNumberFormat="1" applyFont="1" applyFill="1" applyBorder="1" applyAlignment="1">
      <alignment horizontal="center" vertical="center"/>
    </xf>
    <xf numFmtId="180" fontId="5" fillId="6" borderId="1" xfId="0" applyNumberFormat="1" applyFont="1" applyFill="1" applyBorder="1" applyAlignment="1">
      <alignment horizontal="center" vertical="center" wrapText="1"/>
    </xf>
    <xf numFmtId="179" fontId="5" fillId="6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  <xf numFmtId="4" fontId="7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7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8" fontId="7" fillId="9" borderId="0" xfId="0" applyNumberFormat="1" applyFont="1" applyFill="1" applyAlignment="1">
      <alignment horizontal="center" vertical="center"/>
    </xf>
    <xf numFmtId="178" fontId="8" fillId="7" borderId="1" xfId="0" applyNumberFormat="1" applyFont="1" applyFill="1" applyBorder="1" applyAlignment="1">
      <alignment horizontal="center" vertical="center"/>
    </xf>
    <xf numFmtId="178" fontId="7" fillId="7" borderId="3" xfId="0" applyNumberFormat="1" applyFont="1" applyFill="1" applyBorder="1" applyAlignment="1">
      <alignment horizontal="center" vertical="center" wrapText="1"/>
    </xf>
    <xf numFmtId="178" fontId="7" fillId="7" borderId="1" xfId="0" applyNumberFormat="1" applyFont="1" applyFill="1" applyBorder="1" applyAlignment="1">
      <alignment horizontal="center" vertical="center" wrapText="1"/>
    </xf>
    <xf numFmtId="178" fontId="7" fillId="7" borderId="5" xfId="0" applyNumberFormat="1" applyFont="1" applyFill="1" applyBorder="1" applyAlignment="1">
      <alignment horizontal="center" vertical="center"/>
    </xf>
    <xf numFmtId="178" fontId="7" fillId="7" borderId="1" xfId="0" applyNumberFormat="1" applyFont="1" applyFill="1" applyBorder="1" applyAlignment="1">
      <alignment horizontal="center" vertical="center"/>
    </xf>
    <xf numFmtId="178" fontId="7" fillId="7" borderId="5" xfId="0" applyNumberFormat="1" applyFont="1" applyFill="1" applyBorder="1" applyAlignment="1">
      <alignment horizontal="center" vertical="center" wrapText="1"/>
    </xf>
    <xf numFmtId="178" fontId="7" fillId="7" borderId="6" xfId="0" applyNumberFormat="1" applyFont="1" applyFill="1" applyBorder="1" applyAlignment="1">
      <alignment horizontal="center" vertical="center" wrapText="1"/>
    </xf>
    <xf numFmtId="178" fontId="7" fillId="7" borderId="7" xfId="0" applyNumberFormat="1" applyFont="1" applyFill="1" applyBorder="1" applyAlignment="1">
      <alignment horizontal="center" vertical="center" wrapText="1"/>
    </xf>
    <xf numFmtId="178" fontId="7" fillId="7" borderId="8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/>
    </xf>
    <xf numFmtId="178" fontId="7" fillId="0" borderId="9" xfId="0" applyNumberFormat="1" applyFont="1" applyBorder="1" applyAlignment="1">
      <alignment horizontal="center" vertical="center"/>
    </xf>
    <xf numFmtId="178" fontId="7" fillId="0" borderId="10" xfId="0" applyNumberFormat="1" applyFont="1" applyBorder="1" applyAlignment="1">
      <alignment horizontal="center" vertical="center"/>
    </xf>
    <xf numFmtId="178" fontId="7" fillId="0" borderId="11" xfId="0" applyNumberFormat="1" applyFont="1" applyBorder="1" applyAlignment="1">
      <alignment horizontal="center" vertical="center"/>
    </xf>
    <xf numFmtId="178" fontId="7" fillId="7" borderId="2" xfId="0" applyNumberFormat="1" applyFont="1" applyFill="1" applyBorder="1" applyAlignment="1">
      <alignment horizontal="center" vertical="center" wrapText="1"/>
    </xf>
    <xf numFmtId="178" fontId="7" fillId="7" borderId="12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/>
    </xf>
    <xf numFmtId="178" fontId="7" fillId="9" borderId="6" xfId="0" applyNumberFormat="1" applyFont="1" applyFill="1" applyBorder="1" applyAlignment="1">
      <alignment horizontal="center" vertical="center" wrapText="1"/>
    </xf>
    <xf numFmtId="178" fontId="7" fillId="9" borderId="8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/>
    </xf>
    <xf numFmtId="178" fontId="7" fillId="7" borderId="9" xfId="0" applyNumberFormat="1" applyFont="1" applyFill="1" applyBorder="1" applyAlignment="1">
      <alignment horizontal="center" vertical="center" wrapText="1"/>
    </xf>
    <xf numFmtId="178" fontId="7" fillId="7" borderId="10" xfId="0" applyNumberFormat="1" applyFont="1" applyFill="1" applyBorder="1" applyAlignment="1">
      <alignment horizontal="center" vertical="center" wrapText="1"/>
    </xf>
    <xf numFmtId="178" fontId="7" fillId="7" borderId="11" xfId="0" applyNumberFormat="1" applyFont="1" applyFill="1" applyBorder="1" applyAlignment="1">
      <alignment horizontal="center" vertical="center" wrapText="1"/>
    </xf>
    <xf numFmtId="178" fontId="7" fillId="9" borderId="1" xfId="0" applyNumberFormat="1" applyFont="1" applyFill="1" applyBorder="1" applyAlignment="1">
      <alignment horizontal="center" vertical="center"/>
    </xf>
    <xf numFmtId="178" fontId="7" fillId="9" borderId="5" xfId="0" applyNumberFormat="1" applyFont="1" applyFill="1" applyBorder="1" applyAlignment="1">
      <alignment horizontal="center" vertical="center"/>
    </xf>
    <xf numFmtId="178" fontId="8" fillId="9" borderId="1" xfId="0" applyNumberFormat="1" applyFont="1" applyFill="1" applyBorder="1" applyAlignment="1">
      <alignment horizontal="center" vertical="center"/>
    </xf>
    <xf numFmtId="178" fontId="7" fillId="9" borderId="9" xfId="0" applyNumberFormat="1" applyFont="1" applyFill="1" applyBorder="1" applyAlignment="1">
      <alignment horizontal="center" vertical="center"/>
    </xf>
    <xf numFmtId="178" fontId="7" fillId="9" borderId="10" xfId="0" applyNumberFormat="1" applyFont="1" applyFill="1" applyBorder="1" applyAlignment="1">
      <alignment horizontal="center" vertical="center"/>
    </xf>
    <xf numFmtId="178" fontId="7" fillId="9" borderId="11" xfId="0" applyNumberFormat="1" applyFont="1" applyFill="1" applyBorder="1" applyAlignment="1">
      <alignment horizontal="center" vertical="center"/>
    </xf>
    <xf numFmtId="178" fontId="7" fillId="8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178" fontId="7" fillId="10" borderId="0" xfId="0" applyNumberFormat="1" applyFont="1" applyFill="1" applyAlignment="1">
      <alignment horizontal="center" vertical="center"/>
    </xf>
    <xf numFmtId="178" fontId="7" fillId="11" borderId="0" xfId="0" applyNumberFormat="1" applyFont="1" applyFill="1" applyAlignment="1">
      <alignment horizontal="center" vertical="center"/>
    </xf>
    <xf numFmtId="178" fontId="7" fillId="9" borderId="0" xfId="0" applyNumberFormat="1" applyFont="1" applyFill="1" applyAlignment="1">
      <alignment horizontal="center" vertical="center" wrapText="1"/>
    </xf>
    <xf numFmtId="178" fontId="7" fillId="7" borderId="13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178" fontId="7" fillId="7" borderId="0" xfId="0" applyNumberFormat="1" applyFont="1" applyFill="1" applyAlignment="1">
      <alignment horizontal="center" vertical="center"/>
    </xf>
    <xf numFmtId="178" fontId="7" fillId="9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5"/>
  <sheetViews>
    <sheetView tabSelected="1" zoomScale="90" zoomScaleNormal="90" topLeftCell="A21" workbookViewId="0">
      <selection activeCell="I66" sqref="I66"/>
    </sheetView>
  </sheetViews>
  <sheetFormatPr defaultColWidth="9" defaultRowHeight="14.25"/>
  <cols>
    <col min="1" max="1" width="19.3333333333333" style="52" customWidth="1"/>
    <col min="2" max="2" width="17.3333333333333" style="52" customWidth="1"/>
    <col min="3" max="3" width="15.2166666666667" style="52" customWidth="1"/>
    <col min="4" max="4" width="12.3333333333333" style="52" customWidth="1"/>
    <col min="5" max="5" width="10.6666666666667" style="52" customWidth="1"/>
    <col min="6" max="6" width="8.55833333333333" style="52" customWidth="1"/>
    <col min="7" max="7" width="14.3333333333333" style="52" customWidth="1"/>
    <col min="8" max="8" width="12.3333333333333" style="52" customWidth="1"/>
    <col min="9" max="9" width="13.4416666666667" style="52" customWidth="1"/>
    <col min="10" max="10" width="16.5583333333333" style="53" customWidth="1"/>
    <col min="11" max="11" width="23.6666666666667" style="52" customWidth="1"/>
    <col min="12" max="12" width="19.8833333333333" style="52" customWidth="1"/>
    <col min="13" max="13" width="14.2166666666667" style="52" customWidth="1"/>
    <col min="14" max="14" width="21.4416666666667" style="52" customWidth="1"/>
    <col min="15" max="15" width="22.2166666666667" style="52" customWidth="1"/>
    <col min="16" max="16" width="12.625" style="54" customWidth="1"/>
    <col min="17" max="16384" width="9" style="48"/>
  </cols>
  <sheetData>
    <row r="1" s="50" customFormat="1" spans="1:16">
      <c r="A1" s="55"/>
      <c r="B1" s="55"/>
      <c r="C1" s="55"/>
      <c r="D1" s="55"/>
      <c r="E1" s="55"/>
      <c r="F1" s="55"/>
      <c r="G1" s="55"/>
      <c r="H1" s="55"/>
      <c r="I1" s="55"/>
      <c r="J1" s="88"/>
      <c r="K1" s="55"/>
      <c r="L1" s="55"/>
      <c r="M1" s="55"/>
      <c r="N1" s="55"/>
      <c r="O1" s="55"/>
      <c r="P1" s="54"/>
    </row>
    <row r="2" s="50" customFormat="1" spans="1:16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4"/>
    </row>
    <row r="3" s="50" customFormat="1" ht="28.5" spans="1:16">
      <c r="A3" s="57" t="s">
        <v>1</v>
      </c>
      <c r="B3" s="58" t="s">
        <v>2</v>
      </c>
      <c r="C3" s="57" t="s">
        <v>3</v>
      </c>
      <c r="D3" s="58" t="s">
        <v>4</v>
      </c>
      <c r="E3" s="58"/>
      <c r="F3" s="58"/>
      <c r="G3" s="58"/>
      <c r="H3" s="58"/>
      <c r="I3" s="58"/>
      <c r="J3" s="58"/>
      <c r="K3" s="58"/>
      <c r="L3" s="58"/>
      <c r="M3" s="58"/>
      <c r="N3" s="89" t="s">
        <v>5</v>
      </c>
      <c r="O3" s="58" t="s">
        <v>6</v>
      </c>
      <c r="P3" s="54"/>
    </row>
    <row r="4" s="50" customFormat="1" ht="28.5" spans="1:16">
      <c r="A4" s="59"/>
      <c r="B4" s="60" t="s">
        <v>7</v>
      </c>
      <c r="C4" s="61"/>
      <c r="D4" s="62" t="s">
        <v>8</v>
      </c>
      <c r="E4" s="63"/>
      <c r="F4" s="64"/>
      <c r="G4" s="61" t="s">
        <v>9</v>
      </c>
      <c r="H4" s="61" t="s">
        <v>10</v>
      </c>
      <c r="I4" s="61" t="s">
        <v>11</v>
      </c>
      <c r="J4" s="61" t="s">
        <v>12</v>
      </c>
      <c r="K4" s="58" t="s">
        <v>13</v>
      </c>
      <c r="L4" s="64" t="s">
        <v>14</v>
      </c>
      <c r="M4" s="59" t="s">
        <v>15</v>
      </c>
      <c r="N4" s="64"/>
      <c r="O4" s="60" t="s">
        <v>16</v>
      </c>
      <c r="P4" s="54"/>
    </row>
    <row r="5" s="50" customFormat="1" ht="20" customHeight="1" spans="1:16">
      <c r="A5" s="65" t="s">
        <v>17</v>
      </c>
      <c r="B5" s="65">
        <v>23710</v>
      </c>
      <c r="C5" s="65">
        <v>23710</v>
      </c>
      <c r="D5" s="66">
        <f>C5/1.06*0.06*0.12/2</f>
        <v>80.5245283018868</v>
      </c>
      <c r="E5" s="67"/>
      <c r="F5" s="68"/>
      <c r="G5" s="65"/>
      <c r="H5" s="65"/>
      <c r="I5" s="65">
        <v>46489.73</v>
      </c>
      <c r="J5" s="90"/>
      <c r="K5" s="65"/>
      <c r="L5" s="78">
        <f>SUM(D5:K5)</f>
        <v>46570.2545283019</v>
      </c>
      <c r="M5" s="78">
        <f>C5/1.06*0.06</f>
        <v>1342.07547169811</v>
      </c>
      <c r="N5" s="78">
        <f>C5*0.03</f>
        <v>711.3</v>
      </c>
      <c r="O5" s="78">
        <f>C5-L5-M5-N5</f>
        <v>-24913.63</v>
      </c>
      <c r="P5" s="54"/>
    </row>
    <row r="6" s="50" customFormat="1" ht="20" customHeight="1" spans="1:16">
      <c r="A6" s="65" t="s">
        <v>18</v>
      </c>
      <c r="B6" s="65">
        <f>SUM(B5:B5)</f>
        <v>23710</v>
      </c>
      <c r="C6" s="65">
        <f>SUM(C5:C5)</f>
        <v>23710</v>
      </c>
      <c r="D6" s="66">
        <f>SUM(D5:D5)</f>
        <v>80.5245283018868</v>
      </c>
      <c r="E6" s="67"/>
      <c r="F6" s="68"/>
      <c r="G6" s="65">
        <f t="shared" ref="G6:O6" si="0">SUM(G5:G5)</f>
        <v>0</v>
      </c>
      <c r="H6" s="65">
        <f t="shared" si="0"/>
        <v>0</v>
      </c>
      <c r="I6" s="65">
        <f t="shared" si="0"/>
        <v>46489.73</v>
      </c>
      <c r="J6" s="65">
        <f t="shared" si="0"/>
        <v>0</v>
      </c>
      <c r="K6" s="65">
        <f t="shared" si="0"/>
        <v>0</v>
      </c>
      <c r="L6" s="65">
        <f t="shared" si="0"/>
        <v>46570.2545283019</v>
      </c>
      <c r="M6" s="65">
        <f t="shared" si="0"/>
        <v>1342.07547169811</v>
      </c>
      <c r="N6" s="65">
        <f t="shared" si="0"/>
        <v>711.3</v>
      </c>
      <c r="O6" s="65">
        <f t="shared" si="0"/>
        <v>-24913.63</v>
      </c>
      <c r="P6" s="54">
        <f>O6</f>
        <v>-24913.63</v>
      </c>
    </row>
    <row r="7" spans="1:15">
      <c r="A7" s="55"/>
      <c r="B7" s="55"/>
      <c r="C7" s="55"/>
      <c r="D7" s="55"/>
      <c r="E7" s="55"/>
      <c r="F7" s="55"/>
      <c r="G7" s="55"/>
      <c r="H7" s="55"/>
      <c r="I7" s="55"/>
      <c r="J7" s="88"/>
      <c r="K7" s="55"/>
      <c r="L7" s="55"/>
      <c r="M7" s="55"/>
      <c r="N7" s="55"/>
      <c r="O7" s="55"/>
    </row>
    <row r="8" ht="19.05" customHeight="1" spans="1:15">
      <c r="A8" s="56" t="s">
        <v>19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ht="31.2" customHeight="1" spans="1:15">
      <c r="A9" s="57" t="s">
        <v>1</v>
      </c>
      <c r="B9" s="58" t="s">
        <v>2</v>
      </c>
      <c r="C9" s="57" t="s">
        <v>3</v>
      </c>
      <c r="D9" s="58"/>
      <c r="E9" s="69" t="s">
        <v>4</v>
      </c>
      <c r="F9" s="70"/>
      <c r="G9" s="70"/>
      <c r="H9" s="70"/>
      <c r="I9" s="70"/>
      <c r="J9" s="70"/>
      <c r="K9" s="70"/>
      <c r="L9" s="89"/>
      <c r="M9" s="91"/>
      <c r="N9" s="57" t="s">
        <v>5</v>
      </c>
      <c r="O9" s="58" t="s">
        <v>6</v>
      </c>
    </row>
    <row r="10" ht="28.5" spans="1:15">
      <c r="A10" s="59"/>
      <c r="B10" s="58" t="s">
        <v>20</v>
      </c>
      <c r="C10" s="61"/>
      <c r="D10" s="61" t="s">
        <v>21</v>
      </c>
      <c r="E10" s="62" t="s">
        <v>8</v>
      </c>
      <c r="F10" s="64"/>
      <c r="G10" s="58" t="s">
        <v>9</v>
      </c>
      <c r="H10" s="58" t="s">
        <v>10</v>
      </c>
      <c r="I10" s="58" t="s">
        <v>11</v>
      </c>
      <c r="J10" s="58" t="s">
        <v>12</v>
      </c>
      <c r="K10" s="58" t="s">
        <v>13</v>
      </c>
      <c r="L10" s="77" t="s">
        <v>14</v>
      </c>
      <c r="M10" s="91" t="s">
        <v>22</v>
      </c>
      <c r="N10" s="61"/>
      <c r="O10" s="60" t="s">
        <v>16</v>
      </c>
    </row>
    <row r="11" ht="25" customHeight="1" spans="1:15">
      <c r="A11" s="65" t="s">
        <v>17</v>
      </c>
      <c r="B11" s="65">
        <v>755506.6</v>
      </c>
      <c r="C11" s="65">
        <v>755506.6</v>
      </c>
      <c r="D11" s="71">
        <v>14872</v>
      </c>
      <c r="E11" s="72">
        <f>D11/1.06*0.06*0.12/2</f>
        <v>50.508679245283</v>
      </c>
      <c r="F11" s="73">
        <f>C11/1.06*0.06*0.12</f>
        <v>5131.74294339623</v>
      </c>
      <c r="G11" s="65"/>
      <c r="H11" s="65"/>
      <c r="I11" s="65"/>
      <c r="J11" s="90"/>
      <c r="K11" s="65"/>
      <c r="L11" s="65">
        <f>E11+G11+H11+I11+J11+K11</f>
        <v>50.508679245283</v>
      </c>
      <c r="M11" s="65">
        <f>L11/1.06*0.06</f>
        <v>2.85898184407262</v>
      </c>
      <c r="N11" s="65">
        <f>D11*0.03</f>
        <v>446.16</v>
      </c>
      <c r="O11" s="78">
        <f>D11-L11-M11-N11</f>
        <v>14372.4723389106</v>
      </c>
    </row>
    <row r="12" ht="25" customHeight="1" spans="1:16">
      <c r="A12" s="74" t="s">
        <v>18</v>
      </c>
      <c r="B12" s="65">
        <f>SUM(B11:B11)</f>
        <v>755506.6</v>
      </c>
      <c r="C12" s="65">
        <f>SUM(C11:C11)</f>
        <v>755506.6</v>
      </c>
      <c r="D12" s="65">
        <f>SUM(D11:D11)</f>
        <v>14872</v>
      </c>
      <c r="E12" s="66">
        <f>SUM(E11:E11)</f>
        <v>50.508679245283</v>
      </c>
      <c r="F12" s="68"/>
      <c r="G12" s="65">
        <f t="shared" ref="G12:O12" si="1">SUM(G11:G11)</f>
        <v>0</v>
      </c>
      <c r="H12" s="65">
        <f t="shared" si="1"/>
        <v>0</v>
      </c>
      <c r="I12" s="65">
        <f t="shared" si="1"/>
        <v>0</v>
      </c>
      <c r="J12" s="65">
        <f t="shared" si="1"/>
        <v>0</v>
      </c>
      <c r="K12" s="65">
        <f t="shared" si="1"/>
        <v>0</v>
      </c>
      <c r="L12" s="65">
        <f t="shared" si="1"/>
        <v>50.508679245283</v>
      </c>
      <c r="M12" s="65">
        <f t="shared" si="1"/>
        <v>2.85898184407262</v>
      </c>
      <c r="N12" s="65">
        <f t="shared" si="1"/>
        <v>446.16</v>
      </c>
      <c r="O12" s="65">
        <f t="shared" si="1"/>
        <v>14372.4723389106</v>
      </c>
      <c r="P12" s="54">
        <f>O12</f>
        <v>14372.4723389106</v>
      </c>
    </row>
    <row r="14" spans="1:15">
      <c r="A14" s="56" t="s">
        <v>23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</row>
    <row r="15" ht="28.5" spans="1:15">
      <c r="A15" s="57" t="s">
        <v>1</v>
      </c>
      <c r="B15" s="58" t="s">
        <v>2</v>
      </c>
      <c r="C15" s="57" t="s">
        <v>3</v>
      </c>
      <c r="D15" s="58" t="s">
        <v>4</v>
      </c>
      <c r="E15" s="58"/>
      <c r="F15" s="58"/>
      <c r="G15" s="58"/>
      <c r="H15" s="58"/>
      <c r="I15" s="58"/>
      <c r="J15" s="58"/>
      <c r="K15" s="58"/>
      <c r="L15" s="58"/>
      <c r="M15" s="58"/>
      <c r="N15" s="89" t="s">
        <v>5</v>
      </c>
      <c r="O15" s="58" t="s">
        <v>6</v>
      </c>
    </row>
    <row r="16" ht="28.5" spans="1:15">
      <c r="A16" s="59"/>
      <c r="B16" s="60" t="s">
        <v>24</v>
      </c>
      <c r="C16" s="61"/>
      <c r="D16" s="62" t="s">
        <v>8</v>
      </c>
      <c r="E16" s="63"/>
      <c r="F16" s="64"/>
      <c r="G16" s="61" t="s">
        <v>9</v>
      </c>
      <c r="H16" s="61" t="s">
        <v>10</v>
      </c>
      <c r="I16" s="61" t="s">
        <v>11</v>
      </c>
      <c r="J16" s="61" t="s">
        <v>12</v>
      </c>
      <c r="K16" s="58" t="s">
        <v>13</v>
      </c>
      <c r="L16" s="64" t="s">
        <v>14</v>
      </c>
      <c r="M16" s="59" t="s">
        <v>15</v>
      </c>
      <c r="N16" s="64"/>
      <c r="O16" s="60" t="s">
        <v>16</v>
      </c>
    </row>
    <row r="17" ht="19" customHeight="1" spans="1:15">
      <c r="A17" s="65" t="s">
        <v>17</v>
      </c>
      <c r="B17" s="9">
        <v>0</v>
      </c>
      <c r="C17" s="65">
        <v>0</v>
      </c>
      <c r="D17" s="66">
        <f>C17/1.06*0.06*0.12/2</f>
        <v>0</v>
      </c>
      <c r="E17" s="67"/>
      <c r="F17" s="68"/>
      <c r="G17" s="65"/>
      <c r="H17" s="65"/>
      <c r="I17" s="65">
        <v>36940</v>
      </c>
      <c r="J17" s="90"/>
      <c r="K17" s="65"/>
      <c r="L17" s="78">
        <f>SUM(D17:K17)</f>
        <v>36940</v>
      </c>
      <c r="M17" s="78">
        <f>C17/1.06*0.06</f>
        <v>0</v>
      </c>
      <c r="N17" s="78">
        <f>C17*0.03</f>
        <v>0</v>
      </c>
      <c r="O17" s="78">
        <f>C17-L17-M17-N17</f>
        <v>-36940</v>
      </c>
    </row>
    <row r="18" ht="19" customHeight="1" spans="1:16">
      <c r="A18" s="65" t="s">
        <v>18</v>
      </c>
      <c r="B18" s="65">
        <f>SUM(B17:B17)</f>
        <v>0</v>
      </c>
      <c r="C18" s="65">
        <f t="shared" ref="C18:O18" si="2">SUM(C17:C17)</f>
        <v>0</v>
      </c>
      <c r="D18" s="66">
        <f t="shared" si="2"/>
        <v>0</v>
      </c>
      <c r="E18" s="67">
        <f t="shared" si="2"/>
        <v>0</v>
      </c>
      <c r="F18" s="68">
        <f t="shared" si="2"/>
        <v>0</v>
      </c>
      <c r="G18" s="65">
        <f t="shared" si="2"/>
        <v>0</v>
      </c>
      <c r="H18" s="65">
        <f t="shared" si="2"/>
        <v>0</v>
      </c>
      <c r="I18" s="65">
        <f t="shared" si="2"/>
        <v>36940</v>
      </c>
      <c r="J18" s="65">
        <f t="shared" si="2"/>
        <v>0</v>
      </c>
      <c r="K18" s="65">
        <f t="shared" si="2"/>
        <v>0</v>
      </c>
      <c r="L18" s="65">
        <f t="shared" si="2"/>
        <v>36940</v>
      </c>
      <c r="M18" s="65">
        <f t="shared" si="2"/>
        <v>0</v>
      </c>
      <c r="N18" s="65">
        <f t="shared" si="2"/>
        <v>0</v>
      </c>
      <c r="O18" s="65">
        <f t="shared" si="2"/>
        <v>-36940</v>
      </c>
      <c r="P18" s="54">
        <f>O18</f>
        <v>-36940</v>
      </c>
    </row>
    <row r="21" ht="23" customHeight="1" spans="1:15">
      <c r="A21" s="56" t="s">
        <v>25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</row>
    <row r="22" ht="23" customHeight="1" spans="1:15">
      <c r="A22" s="57" t="s">
        <v>1</v>
      </c>
      <c r="B22" s="58" t="s">
        <v>2</v>
      </c>
      <c r="C22" s="57" t="s">
        <v>3</v>
      </c>
      <c r="D22" s="58" t="s">
        <v>4</v>
      </c>
      <c r="E22" s="58"/>
      <c r="F22" s="58"/>
      <c r="G22" s="58"/>
      <c r="H22" s="58"/>
      <c r="I22" s="58"/>
      <c r="J22" s="58"/>
      <c r="K22" s="58"/>
      <c r="L22" s="58"/>
      <c r="M22" s="58"/>
      <c r="N22" s="89" t="s">
        <v>5</v>
      </c>
      <c r="O22" s="58" t="s">
        <v>6</v>
      </c>
    </row>
    <row r="23" ht="23" customHeight="1" spans="1:15">
      <c r="A23" s="59"/>
      <c r="B23" s="60" t="s">
        <v>26</v>
      </c>
      <c r="C23" s="61"/>
      <c r="D23" s="62" t="s">
        <v>8</v>
      </c>
      <c r="E23" s="63"/>
      <c r="F23" s="64"/>
      <c r="G23" s="61" t="s">
        <v>9</v>
      </c>
      <c r="H23" s="61" t="s">
        <v>10</v>
      </c>
      <c r="I23" s="61" t="s">
        <v>11</v>
      </c>
      <c r="J23" s="61" t="s">
        <v>12</v>
      </c>
      <c r="K23" s="58" t="s">
        <v>13</v>
      </c>
      <c r="L23" s="64" t="s">
        <v>14</v>
      </c>
      <c r="M23" s="59" t="s">
        <v>15</v>
      </c>
      <c r="N23" s="64"/>
      <c r="O23" s="60" t="s">
        <v>16</v>
      </c>
    </row>
    <row r="24" ht="23" customHeight="1" spans="1:15">
      <c r="A24" s="65" t="s">
        <v>17</v>
      </c>
      <c r="B24" s="65">
        <v>309359.7</v>
      </c>
      <c r="C24" s="65">
        <v>309359.7</v>
      </c>
      <c r="D24" s="66">
        <f>C24/1.06*0.06*0.12/2</f>
        <v>1050.65558490566</v>
      </c>
      <c r="E24" s="67"/>
      <c r="F24" s="68"/>
      <c r="G24" s="65"/>
      <c r="H24" s="65"/>
      <c r="J24" s="90"/>
      <c r="K24" s="65">
        <v>22678.11</v>
      </c>
      <c r="L24" s="78">
        <f>SUM(D24:K24)</f>
        <v>23728.7655849057</v>
      </c>
      <c r="M24" s="65">
        <f>L24/1.06*0.06</f>
        <v>1343.1376746173</v>
      </c>
      <c r="N24" s="78">
        <f>C24*0.03</f>
        <v>9280.791</v>
      </c>
      <c r="O24" s="78">
        <f>C24-L24-M24-N24</f>
        <v>275007.005740477</v>
      </c>
    </row>
    <row r="25" spans="1:16">
      <c r="A25" s="65" t="s">
        <v>18</v>
      </c>
      <c r="B25" s="65">
        <f>SUM(B24:B24)</f>
        <v>309359.7</v>
      </c>
      <c r="C25" s="65">
        <f>SUM(C24:C24)</f>
        <v>309359.7</v>
      </c>
      <c r="D25" s="66">
        <f>SUM(D24:D24)</f>
        <v>1050.65558490566</v>
      </c>
      <c r="E25" s="67"/>
      <c r="F25" s="68"/>
      <c r="G25" s="65">
        <f t="shared" ref="G25:O25" si="3">SUM(G24:G24)</f>
        <v>0</v>
      </c>
      <c r="H25" s="65">
        <f t="shared" si="3"/>
        <v>0</v>
      </c>
      <c r="I25" s="65">
        <f t="shared" si="3"/>
        <v>0</v>
      </c>
      <c r="J25" s="65">
        <f t="shared" si="3"/>
        <v>0</v>
      </c>
      <c r="K25" s="65">
        <f t="shared" si="3"/>
        <v>22678.11</v>
      </c>
      <c r="L25" s="65">
        <f t="shared" si="3"/>
        <v>23728.7655849057</v>
      </c>
      <c r="M25" s="65">
        <f t="shared" si="3"/>
        <v>1343.1376746173</v>
      </c>
      <c r="N25" s="65">
        <f t="shared" si="3"/>
        <v>9280.791</v>
      </c>
      <c r="O25" s="65">
        <f t="shared" si="3"/>
        <v>275007.005740477</v>
      </c>
      <c r="P25" s="54">
        <f>O25</f>
        <v>275007.005740477</v>
      </c>
    </row>
    <row r="27" ht="29" customHeight="1" spans="1:15">
      <c r="A27" s="56" t="s">
        <v>27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</row>
    <row r="28" ht="28.5" spans="1:15">
      <c r="A28" s="57" t="s">
        <v>1</v>
      </c>
      <c r="B28" s="58" t="s">
        <v>28</v>
      </c>
      <c r="C28" s="57" t="s">
        <v>3</v>
      </c>
      <c r="D28" s="75" t="s">
        <v>4</v>
      </c>
      <c r="E28" s="76"/>
      <c r="F28" s="76"/>
      <c r="G28" s="76"/>
      <c r="H28" s="76"/>
      <c r="I28" s="76"/>
      <c r="J28" s="76"/>
      <c r="K28" s="76"/>
      <c r="L28" s="76"/>
      <c r="M28" s="77"/>
      <c r="N28" s="57" t="s">
        <v>29</v>
      </c>
      <c r="O28" s="58" t="s">
        <v>30</v>
      </c>
    </row>
    <row r="29" ht="34.95" customHeight="1" spans="1:15">
      <c r="A29" s="59"/>
      <c r="B29" s="58" t="s">
        <v>31</v>
      </c>
      <c r="C29" s="61"/>
      <c r="D29" s="75" t="s">
        <v>32</v>
      </c>
      <c r="E29" s="76"/>
      <c r="F29" s="77"/>
      <c r="G29" s="58" t="s">
        <v>9</v>
      </c>
      <c r="H29" s="58" t="s">
        <v>10</v>
      </c>
      <c r="I29" s="58" t="s">
        <v>33</v>
      </c>
      <c r="J29" s="58" t="s">
        <v>12</v>
      </c>
      <c r="K29" s="58" t="s">
        <v>13</v>
      </c>
      <c r="L29" s="77" t="s">
        <v>14</v>
      </c>
      <c r="M29" s="91" t="s">
        <v>22</v>
      </c>
      <c r="N29" s="61"/>
      <c r="O29" s="60" t="s">
        <v>16</v>
      </c>
    </row>
    <row r="30" ht="31.8" customHeight="1" spans="1:15">
      <c r="A30" s="65" t="s">
        <v>17</v>
      </c>
      <c r="B30" s="78">
        <v>850505.83</v>
      </c>
      <c r="C30" s="79">
        <v>832805.83</v>
      </c>
      <c r="D30" s="66">
        <f>C30/1.06*0.06*0.12/2</f>
        <v>2828.39715849057</v>
      </c>
      <c r="E30" s="67"/>
      <c r="F30" s="68"/>
      <c r="G30" s="79"/>
      <c r="H30" s="65"/>
      <c r="I30" s="65"/>
      <c r="J30" s="65">
        <v>364045.27</v>
      </c>
      <c r="K30" s="79"/>
      <c r="L30" s="59">
        <f>SUM(D30:K30)</f>
        <v>366873.667158491</v>
      </c>
      <c r="M30" s="65">
        <f>L30/1.06*0.06</f>
        <v>20766.4339901032</v>
      </c>
      <c r="N30" s="65">
        <f>C30*0.03</f>
        <v>24984.1749</v>
      </c>
      <c r="O30" s="65">
        <f>C30-L30-M30-N30</f>
        <v>420181.553951406</v>
      </c>
    </row>
    <row r="31" ht="31.8" customHeight="1" spans="1:16">
      <c r="A31" s="80" t="s">
        <v>18</v>
      </c>
      <c r="B31" s="78">
        <f>SUM(B30:B30)</f>
        <v>850505.83</v>
      </c>
      <c r="C31" s="78">
        <f>SUM(C30:C30)</f>
        <v>832805.83</v>
      </c>
      <c r="D31" s="81">
        <f t="shared" ref="D31:N31" si="4">SUM(D30:D30)</f>
        <v>2828.39715849057</v>
      </c>
      <c r="E31" s="82"/>
      <c r="F31" s="83"/>
      <c r="G31" s="78">
        <f t="shared" si="4"/>
        <v>0</v>
      </c>
      <c r="H31" s="78">
        <f t="shared" si="4"/>
        <v>0</v>
      </c>
      <c r="I31" s="78">
        <f t="shared" si="4"/>
        <v>0</v>
      </c>
      <c r="J31" s="92">
        <f t="shared" si="4"/>
        <v>364045.27</v>
      </c>
      <c r="K31" s="78">
        <f t="shared" si="4"/>
        <v>0</v>
      </c>
      <c r="L31" s="93">
        <f t="shared" si="4"/>
        <v>366873.667158491</v>
      </c>
      <c r="M31" s="93">
        <f t="shared" si="4"/>
        <v>20766.4339901032</v>
      </c>
      <c r="N31" s="93">
        <f t="shared" si="4"/>
        <v>24984.1749</v>
      </c>
      <c r="O31" s="93">
        <f>C31-L31-M31-N31</f>
        <v>420181.553951406</v>
      </c>
      <c r="P31" s="54">
        <f>O31</f>
        <v>420181.553951406</v>
      </c>
    </row>
    <row r="32" ht="31.8" customHeight="1"/>
    <row r="33" customFormat="1" ht="31.8" customHeight="1" spans="1:16">
      <c r="A33" s="56" t="s">
        <v>34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94"/>
    </row>
    <row r="34" customFormat="1" ht="31.8" customHeight="1" spans="1:16">
      <c r="A34" s="57" t="s">
        <v>1</v>
      </c>
      <c r="B34" s="58" t="s">
        <v>2</v>
      </c>
      <c r="C34" s="57" t="s">
        <v>3</v>
      </c>
      <c r="D34" s="75" t="s">
        <v>4</v>
      </c>
      <c r="E34" s="76"/>
      <c r="F34" s="76"/>
      <c r="G34" s="76"/>
      <c r="H34" s="76"/>
      <c r="I34" s="76"/>
      <c r="J34" s="76"/>
      <c r="K34" s="76"/>
      <c r="L34" s="76"/>
      <c r="M34" s="77"/>
      <c r="N34" s="89" t="s">
        <v>5</v>
      </c>
      <c r="O34" s="58" t="s">
        <v>30</v>
      </c>
      <c r="P34" s="94"/>
    </row>
    <row r="35" customFormat="1" ht="31.8" customHeight="1" spans="1:16">
      <c r="A35" s="59"/>
      <c r="B35" s="60" t="s">
        <v>35</v>
      </c>
      <c r="C35" s="61"/>
      <c r="D35" s="75" t="s">
        <v>8</v>
      </c>
      <c r="E35" s="76"/>
      <c r="F35" s="77"/>
      <c r="G35" s="58" t="s">
        <v>9</v>
      </c>
      <c r="H35" s="58" t="s">
        <v>10</v>
      </c>
      <c r="I35" s="58" t="s">
        <v>11</v>
      </c>
      <c r="J35" s="58" t="s">
        <v>12</v>
      </c>
      <c r="K35" s="58" t="s">
        <v>13</v>
      </c>
      <c r="L35" s="77" t="s">
        <v>14</v>
      </c>
      <c r="M35" s="91" t="s">
        <v>15</v>
      </c>
      <c r="N35" s="64"/>
      <c r="O35" s="60" t="s">
        <v>16</v>
      </c>
      <c r="P35" s="94"/>
    </row>
    <row r="36" customFormat="1" ht="31.8" customHeight="1" spans="1:16">
      <c r="A36" s="65" t="s">
        <v>17</v>
      </c>
      <c r="B36" s="65">
        <v>186768</v>
      </c>
      <c r="C36" s="65">
        <v>186768</v>
      </c>
      <c r="D36" s="66">
        <f>C36/1.06*0.06*0.12/2</f>
        <v>634.30641509434</v>
      </c>
      <c r="E36" s="67"/>
      <c r="F36" s="68"/>
      <c r="G36" s="65"/>
      <c r="I36" s="65"/>
      <c r="J36" s="90"/>
      <c r="K36" s="65"/>
      <c r="L36" s="78">
        <f>SUM(D36:K36)</f>
        <v>634.30641509434</v>
      </c>
      <c r="M36" s="78">
        <f>L36/1.06*0.06</f>
        <v>35.9041367034532</v>
      </c>
      <c r="N36" s="78">
        <f>C36*0.03</f>
        <v>5603.04</v>
      </c>
      <c r="O36" s="78">
        <f>C36-L36-M36-N36</f>
        <v>180494.749448202</v>
      </c>
      <c r="P36" s="94"/>
    </row>
    <row r="37" customFormat="1" ht="31.8" customHeight="1" spans="1:16">
      <c r="A37" s="65" t="s">
        <v>18</v>
      </c>
      <c r="B37" s="65">
        <f>SUM(B36:B36)</f>
        <v>186768</v>
      </c>
      <c r="C37" s="65">
        <f>SUM(C36:C36)</f>
        <v>186768</v>
      </c>
      <c r="D37" s="66">
        <f>SUM(D36:D36)</f>
        <v>634.30641509434</v>
      </c>
      <c r="E37" s="67"/>
      <c r="F37" s="68"/>
      <c r="G37" s="65">
        <f t="shared" ref="G37:O37" si="5">SUM(G36:G36)</f>
        <v>0</v>
      </c>
      <c r="H37" s="65">
        <f t="shared" si="5"/>
        <v>0</v>
      </c>
      <c r="I37" s="65">
        <f t="shared" si="5"/>
        <v>0</v>
      </c>
      <c r="J37" s="65">
        <f t="shared" si="5"/>
        <v>0</v>
      </c>
      <c r="K37" s="65">
        <f t="shared" si="5"/>
        <v>0</v>
      </c>
      <c r="L37" s="65">
        <f t="shared" si="5"/>
        <v>634.30641509434</v>
      </c>
      <c r="M37" s="65">
        <f t="shared" si="5"/>
        <v>35.9041367034532</v>
      </c>
      <c r="N37" s="65">
        <f t="shared" si="5"/>
        <v>5603.04</v>
      </c>
      <c r="O37" s="65">
        <f t="shared" si="5"/>
        <v>180494.749448202</v>
      </c>
      <c r="P37" s="54">
        <f>O37</f>
        <v>180494.749448202</v>
      </c>
    </row>
    <row r="38" customFormat="1" ht="31.8" customHeight="1" spans="1:16">
      <c r="A38" s="52"/>
      <c r="B38" s="52"/>
      <c r="C38" s="52"/>
      <c r="D38" s="52"/>
      <c r="E38" s="52"/>
      <c r="F38" s="52"/>
      <c r="G38" s="52"/>
      <c r="H38" s="52"/>
      <c r="I38" s="52"/>
      <c r="J38" s="53"/>
      <c r="K38" s="52"/>
      <c r="L38" s="55"/>
      <c r="M38" s="55"/>
      <c r="N38" s="55"/>
      <c r="O38" s="55"/>
      <c r="P38" s="94"/>
    </row>
    <row r="39" customFormat="1" ht="31.8" customHeight="1" spans="1:16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94"/>
    </row>
    <row r="40" ht="22" customHeight="1" spans="1:15">
      <c r="A40" s="56" t="s">
        <v>36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</row>
    <row r="41" ht="28.5" spans="1:15">
      <c r="A41" s="57" t="s">
        <v>1</v>
      </c>
      <c r="B41" s="58" t="s">
        <v>2</v>
      </c>
      <c r="C41" s="57" t="s">
        <v>3</v>
      </c>
      <c r="D41" s="58" t="s">
        <v>4</v>
      </c>
      <c r="E41" s="58"/>
      <c r="F41" s="58"/>
      <c r="G41" s="58"/>
      <c r="H41" s="58"/>
      <c r="I41" s="58"/>
      <c r="J41" s="58"/>
      <c r="K41" s="58"/>
      <c r="L41" s="58"/>
      <c r="M41" s="58"/>
      <c r="N41" s="89" t="s">
        <v>5</v>
      </c>
      <c r="O41" s="58" t="s">
        <v>6</v>
      </c>
    </row>
    <row r="42" ht="28.5" spans="1:15">
      <c r="A42" s="59"/>
      <c r="B42" s="60" t="s">
        <v>37</v>
      </c>
      <c r="C42" s="61"/>
      <c r="D42" s="62" t="s">
        <v>8</v>
      </c>
      <c r="E42" s="63"/>
      <c r="F42" s="64"/>
      <c r="G42" s="61" t="s">
        <v>9</v>
      </c>
      <c r="H42" s="61" t="s">
        <v>10</v>
      </c>
      <c r="I42" s="61" t="s">
        <v>11</v>
      </c>
      <c r="J42" s="61" t="s">
        <v>12</v>
      </c>
      <c r="K42" s="58" t="s">
        <v>13</v>
      </c>
      <c r="L42" s="64" t="s">
        <v>14</v>
      </c>
      <c r="M42" s="59" t="s">
        <v>15</v>
      </c>
      <c r="N42" s="64"/>
      <c r="O42" s="60" t="s">
        <v>16</v>
      </c>
    </row>
    <row r="43" ht="21" customHeight="1" spans="1:15">
      <c r="A43" s="65" t="s">
        <v>17</v>
      </c>
      <c r="B43" s="65">
        <v>98010</v>
      </c>
      <c r="C43" s="65">
        <v>98010</v>
      </c>
      <c r="D43" s="66">
        <f>C43/1.06*0.06*0.12/2</f>
        <v>332.864150943396</v>
      </c>
      <c r="E43" s="67"/>
      <c r="F43" s="68"/>
      <c r="G43" s="65"/>
      <c r="H43" s="65"/>
      <c r="I43" s="65"/>
      <c r="J43" s="90"/>
      <c r="K43" s="65">
        <v>7718.63</v>
      </c>
      <c r="L43" s="78">
        <f>SUM(D43:K43)</f>
        <v>8051.4941509434</v>
      </c>
      <c r="M43" s="78">
        <f>L43/1.06*0.06</f>
        <v>455.744951940192</v>
      </c>
      <c r="N43" s="78">
        <f>C43*0.03</f>
        <v>2940.3</v>
      </c>
      <c r="O43" s="78">
        <f>C43-L43-M43-N43</f>
        <v>86562.4608971164</v>
      </c>
    </row>
    <row r="44" ht="21" customHeight="1" spans="1:16">
      <c r="A44" s="65" t="s">
        <v>18</v>
      </c>
      <c r="B44" s="65">
        <f t="shared" ref="B44:O44" si="6">SUM(B43:B43)</f>
        <v>98010</v>
      </c>
      <c r="C44" s="65">
        <f t="shared" si="6"/>
        <v>98010</v>
      </c>
      <c r="D44" s="66">
        <f t="shared" si="6"/>
        <v>332.864150943396</v>
      </c>
      <c r="E44" s="67">
        <f t="shared" si="6"/>
        <v>0</v>
      </c>
      <c r="F44" s="68">
        <f t="shared" si="6"/>
        <v>0</v>
      </c>
      <c r="G44" s="65">
        <f t="shared" si="6"/>
        <v>0</v>
      </c>
      <c r="H44" s="65">
        <f t="shared" si="6"/>
        <v>0</v>
      </c>
      <c r="I44" s="65">
        <f t="shared" si="6"/>
        <v>0</v>
      </c>
      <c r="J44" s="65">
        <f t="shared" si="6"/>
        <v>0</v>
      </c>
      <c r="K44" s="65">
        <f t="shared" si="6"/>
        <v>7718.63</v>
      </c>
      <c r="L44" s="65">
        <f t="shared" si="6"/>
        <v>8051.4941509434</v>
      </c>
      <c r="M44" s="65">
        <f t="shared" si="6"/>
        <v>455.744951940192</v>
      </c>
      <c r="N44" s="65">
        <f t="shared" si="6"/>
        <v>2940.3</v>
      </c>
      <c r="O44" s="65">
        <f t="shared" si="6"/>
        <v>86562.4608971164</v>
      </c>
      <c r="P44" s="54">
        <f>O44</f>
        <v>86562.4608971164</v>
      </c>
    </row>
    <row r="45" customFormat="1" ht="17" customHeight="1" spans="16:16">
      <c r="P45" s="94"/>
    </row>
    <row r="46" s="51" customFormat="1" ht="40" customHeight="1" spans="1:16">
      <c r="A46" s="84" t="s">
        <v>38</v>
      </c>
      <c r="B46" s="84"/>
      <c r="C46" s="84">
        <f>C5+C11+C17+C24+C30+C36+C43</f>
        <v>2206160.13</v>
      </c>
      <c r="D46" s="84">
        <f t="shared" ref="D46:O46" si="7">D5+D11+D17+D24+D30+D36+D43</f>
        <v>19798.7478377358</v>
      </c>
      <c r="E46" s="84">
        <f t="shared" si="7"/>
        <v>50.508679245283</v>
      </c>
      <c r="F46" s="84">
        <f t="shared" si="7"/>
        <v>5131.74294339623</v>
      </c>
      <c r="G46" s="84">
        <f t="shared" si="7"/>
        <v>0</v>
      </c>
      <c r="H46" s="84">
        <f t="shared" si="7"/>
        <v>0</v>
      </c>
      <c r="I46" s="84">
        <f t="shared" si="7"/>
        <v>83429.73</v>
      </c>
      <c r="J46" s="84">
        <f t="shared" si="7"/>
        <v>364045.27</v>
      </c>
      <c r="K46" s="84">
        <f t="shared" si="7"/>
        <v>30396.74</v>
      </c>
      <c r="L46" s="84">
        <f t="shared" si="7"/>
        <v>482848.996516981</v>
      </c>
      <c r="M46" s="84">
        <f t="shared" si="7"/>
        <v>23946.1552069064</v>
      </c>
      <c r="N46" s="84">
        <f t="shared" si="7"/>
        <v>43965.7659</v>
      </c>
      <c r="O46" s="84">
        <f t="shared" si="7"/>
        <v>914764.612376112</v>
      </c>
      <c r="P46" s="54"/>
    </row>
    <row r="47" ht="55" customHeight="1" spans="1:13">
      <c r="A47" s="85" t="s">
        <v>39</v>
      </c>
      <c r="B47" s="85"/>
      <c r="C47" s="85"/>
      <c r="D47" s="85"/>
      <c r="E47" s="85"/>
      <c r="F47" s="85"/>
      <c r="G47" s="85"/>
      <c r="H47" s="85"/>
      <c r="I47" s="85"/>
      <c r="J47" s="85"/>
      <c r="L47" s="52">
        <f>C6+D12+C18+C25+C31+C37+C44</f>
        <v>1465525.53</v>
      </c>
      <c r="M47" s="52">
        <f>I5+I17+J30</f>
        <v>447475</v>
      </c>
    </row>
    <row r="48" spans="1:8">
      <c r="A48" s="86" t="s">
        <v>40</v>
      </c>
      <c r="B48" s="86"/>
      <c r="C48" s="86"/>
      <c r="D48" s="86"/>
      <c r="E48" s="86"/>
      <c r="F48" s="86"/>
      <c r="G48" s="86"/>
      <c r="H48" s="86"/>
    </row>
    <row r="54" hidden="1" spans="1:8">
      <c r="A54" s="87" t="s">
        <v>41</v>
      </c>
      <c r="B54" s="87"/>
      <c r="C54" s="87"/>
      <c r="D54" s="87"/>
      <c r="E54" s="87"/>
      <c r="F54" s="87"/>
      <c r="G54" s="87"/>
      <c r="H54" s="87"/>
    </row>
    <row r="55" ht="33" hidden="1" customHeight="1" spans="1:15">
      <c r="A55" s="56" t="s">
        <v>42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</row>
    <row r="56" ht="33" hidden="1" customHeight="1" spans="1:15">
      <c r="A56" s="57" t="s">
        <v>1</v>
      </c>
      <c r="B56" s="58" t="s">
        <v>2</v>
      </c>
      <c r="C56" s="57" t="s">
        <v>3</v>
      </c>
      <c r="D56" s="75" t="s">
        <v>4</v>
      </c>
      <c r="E56" s="76"/>
      <c r="F56" s="76"/>
      <c r="G56" s="76"/>
      <c r="H56" s="76"/>
      <c r="I56" s="76"/>
      <c r="J56" s="76"/>
      <c r="K56" s="76"/>
      <c r="L56" s="76"/>
      <c r="M56" s="77"/>
      <c r="N56" s="89" t="s">
        <v>5</v>
      </c>
      <c r="O56" s="58" t="s">
        <v>6</v>
      </c>
    </row>
    <row r="57" ht="33" hidden="1" customHeight="1" spans="1:15">
      <c r="A57" s="59"/>
      <c r="B57" s="60" t="s">
        <v>43</v>
      </c>
      <c r="C57" s="61"/>
      <c r="D57" s="75" t="s">
        <v>8</v>
      </c>
      <c r="E57" s="76"/>
      <c r="F57" s="77"/>
      <c r="G57" s="58" t="s">
        <v>9</v>
      </c>
      <c r="H57" s="58" t="s">
        <v>10</v>
      </c>
      <c r="I57" s="58" t="s">
        <v>11</v>
      </c>
      <c r="J57" s="58" t="s">
        <v>12</v>
      </c>
      <c r="K57" s="58" t="s">
        <v>13</v>
      </c>
      <c r="L57" s="77" t="s">
        <v>14</v>
      </c>
      <c r="M57" s="91" t="s">
        <v>15</v>
      </c>
      <c r="N57" s="64"/>
      <c r="O57" s="60" t="s">
        <v>16</v>
      </c>
    </row>
    <row r="58" ht="33" hidden="1" customHeight="1" spans="1:15">
      <c r="A58" s="65" t="s">
        <v>44</v>
      </c>
      <c r="B58" s="65">
        <v>0</v>
      </c>
      <c r="C58" s="65">
        <v>0</v>
      </c>
      <c r="D58" s="66">
        <f>C58/1.06*0.06*0.12/2</f>
        <v>0</v>
      </c>
      <c r="E58" s="67"/>
      <c r="F58" s="68"/>
      <c r="G58" s="65"/>
      <c r="H58" s="65">
        <v>38160</v>
      </c>
      <c r="I58" s="65"/>
      <c r="J58" s="90"/>
      <c r="K58" s="65"/>
      <c r="L58" s="78">
        <f>SUM(D58:K58)</f>
        <v>38160</v>
      </c>
      <c r="M58" s="78">
        <f>L58/1.06*0.06</f>
        <v>2160</v>
      </c>
      <c r="N58" s="78">
        <f>C58*0.03</f>
        <v>0</v>
      </c>
      <c r="O58" s="78">
        <f>C58-L58-M58-N58</f>
        <v>-40320</v>
      </c>
    </row>
    <row r="59" ht="33" hidden="1" customHeight="1" spans="1:15">
      <c r="A59" s="65" t="s">
        <v>18</v>
      </c>
      <c r="B59" s="65">
        <f t="shared" ref="B59:O59" si="8">SUM(B58:B58)</f>
        <v>0</v>
      </c>
      <c r="C59" s="65">
        <f t="shared" si="8"/>
        <v>0</v>
      </c>
      <c r="D59" s="66">
        <f t="shared" si="8"/>
        <v>0</v>
      </c>
      <c r="E59" s="67"/>
      <c r="F59" s="68"/>
      <c r="G59" s="65">
        <f t="shared" si="8"/>
        <v>0</v>
      </c>
      <c r="H59" s="65">
        <f t="shared" si="8"/>
        <v>38160</v>
      </c>
      <c r="I59" s="65">
        <f t="shared" si="8"/>
        <v>0</v>
      </c>
      <c r="J59" s="65">
        <f t="shared" si="8"/>
        <v>0</v>
      </c>
      <c r="K59" s="65">
        <f t="shared" si="8"/>
        <v>0</v>
      </c>
      <c r="L59" s="65">
        <f t="shared" si="8"/>
        <v>38160</v>
      </c>
      <c r="M59" s="65">
        <f t="shared" si="8"/>
        <v>2160</v>
      </c>
      <c r="N59" s="65">
        <f t="shared" si="8"/>
        <v>0</v>
      </c>
      <c r="O59" s="65">
        <f t="shared" si="8"/>
        <v>-40320</v>
      </c>
    </row>
    <row r="60" spans="1:9">
      <c r="A60" s="53"/>
      <c r="B60" s="53"/>
      <c r="C60" s="53"/>
      <c r="D60" s="53"/>
      <c r="E60" s="53"/>
      <c r="F60" s="53"/>
      <c r="G60" s="53"/>
      <c r="H60" s="53"/>
      <c r="I60" s="53"/>
    </row>
    <row r="61" spans="1:9">
      <c r="A61" s="53"/>
      <c r="B61" s="53"/>
      <c r="C61" s="53"/>
      <c r="D61" s="53"/>
      <c r="E61" s="53"/>
      <c r="F61" s="53"/>
      <c r="G61" s="53"/>
      <c r="H61" s="53"/>
      <c r="I61" s="53"/>
    </row>
    <row r="62" spans="1:9">
      <c r="A62" s="53"/>
      <c r="B62" s="53"/>
      <c r="C62" s="53"/>
      <c r="D62" s="53"/>
      <c r="E62" s="53"/>
      <c r="F62" s="53"/>
      <c r="G62" s="53"/>
      <c r="H62" s="53"/>
      <c r="I62" s="53"/>
    </row>
    <row r="63" spans="1:9">
      <c r="A63" s="53"/>
      <c r="B63" s="53"/>
      <c r="C63" s="53"/>
      <c r="D63" s="53"/>
      <c r="E63" s="53"/>
      <c r="F63" s="53"/>
      <c r="G63" s="53"/>
      <c r="H63" s="53"/>
      <c r="I63" s="53"/>
    </row>
    <row r="64" spans="1:9">
      <c r="A64" s="53"/>
      <c r="B64" s="53"/>
      <c r="C64" s="53"/>
      <c r="D64" s="53"/>
      <c r="E64" s="53"/>
      <c r="F64" s="53"/>
      <c r="G64" s="53"/>
      <c r="H64" s="53"/>
      <c r="I64" s="53"/>
    </row>
    <row r="65" spans="1:9">
      <c r="A65" s="53"/>
      <c r="B65" s="53"/>
      <c r="C65" s="53"/>
      <c r="D65" s="53"/>
      <c r="E65" s="53"/>
      <c r="F65" s="53"/>
      <c r="G65" s="53"/>
      <c r="H65" s="53"/>
      <c r="I65" s="53"/>
    </row>
  </sheetData>
  <mergeCells count="67">
    <mergeCell ref="A2:O2"/>
    <mergeCell ref="D3:M3"/>
    <mergeCell ref="D4:F4"/>
    <mergeCell ref="D5:F5"/>
    <mergeCell ref="D6:F6"/>
    <mergeCell ref="A8:O8"/>
    <mergeCell ref="E9:L9"/>
    <mergeCell ref="E10:F10"/>
    <mergeCell ref="E11:F11"/>
    <mergeCell ref="E12:F12"/>
    <mergeCell ref="A14:O14"/>
    <mergeCell ref="D15:M15"/>
    <mergeCell ref="D16:F16"/>
    <mergeCell ref="D17:F17"/>
    <mergeCell ref="D18:F18"/>
    <mergeCell ref="A21:O21"/>
    <mergeCell ref="D22:M22"/>
    <mergeCell ref="D23:F23"/>
    <mergeCell ref="D24:F24"/>
    <mergeCell ref="D25:F25"/>
    <mergeCell ref="A27:O27"/>
    <mergeCell ref="D28:M28"/>
    <mergeCell ref="D29:F29"/>
    <mergeCell ref="D30:F30"/>
    <mergeCell ref="D31:F31"/>
    <mergeCell ref="A33:O33"/>
    <mergeCell ref="D34:M34"/>
    <mergeCell ref="D35:F35"/>
    <mergeCell ref="D36:F36"/>
    <mergeCell ref="D37:F37"/>
    <mergeCell ref="A40:O40"/>
    <mergeCell ref="D41:M41"/>
    <mergeCell ref="D42:F42"/>
    <mergeCell ref="D43:F43"/>
    <mergeCell ref="D44:F44"/>
    <mergeCell ref="A47:J47"/>
    <mergeCell ref="A48:H48"/>
    <mergeCell ref="A54:H54"/>
    <mergeCell ref="A55:O55"/>
    <mergeCell ref="D56:M56"/>
    <mergeCell ref="D57:F57"/>
    <mergeCell ref="D58:F58"/>
    <mergeCell ref="D59:F59"/>
    <mergeCell ref="A3:A4"/>
    <mergeCell ref="A9:A10"/>
    <mergeCell ref="A15:A16"/>
    <mergeCell ref="A22:A23"/>
    <mergeCell ref="A28:A29"/>
    <mergeCell ref="A34:A35"/>
    <mergeCell ref="A41:A42"/>
    <mergeCell ref="A56:A57"/>
    <mergeCell ref="C3:C4"/>
    <mergeCell ref="C9:C10"/>
    <mergeCell ref="C15:C16"/>
    <mergeCell ref="C22:C23"/>
    <mergeCell ref="C28:C29"/>
    <mergeCell ref="C34:C35"/>
    <mergeCell ref="C41:C42"/>
    <mergeCell ref="C56:C57"/>
    <mergeCell ref="N3:N4"/>
    <mergeCell ref="N9:N10"/>
    <mergeCell ref="N15:N16"/>
    <mergeCell ref="N22:N23"/>
    <mergeCell ref="N28:N29"/>
    <mergeCell ref="N34:N35"/>
    <mergeCell ref="N41:N42"/>
    <mergeCell ref="N56:N57"/>
  </mergeCell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D21" sqref="D21"/>
    </sheetView>
  </sheetViews>
  <sheetFormatPr defaultColWidth="9" defaultRowHeight="13.5"/>
  <cols>
    <col min="3" max="3" width="26.375" customWidth="1"/>
    <col min="4" max="5" width="21.5" customWidth="1"/>
    <col min="7" max="7" width="31.375" customWidth="1"/>
  </cols>
  <sheetData>
    <row r="1" ht="43" customHeight="1" spans="1:8">
      <c r="A1" s="31" t="s">
        <v>45</v>
      </c>
      <c r="B1" s="31"/>
      <c r="C1" s="31"/>
      <c r="D1" s="32"/>
      <c r="E1" s="32"/>
      <c r="F1" s="31"/>
      <c r="G1" s="9"/>
      <c r="H1" s="9"/>
    </row>
    <row r="2" ht="43" customHeight="1" spans="1:8">
      <c r="A2" s="33" t="s">
        <v>46</v>
      </c>
      <c r="B2" s="34" t="s">
        <v>47</v>
      </c>
      <c r="C2" s="34" t="s">
        <v>48</v>
      </c>
      <c r="D2" s="35" t="s">
        <v>49</v>
      </c>
      <c r="E2" s="36"/>
      <c r="F2" s="33" t="s">
        <v>50</v>
      </c>
      <c r="G2" s="9"/>
      <c r="H2" s="9"/>
    </row>
    <row r="3" ht="43" customHeight="1" spans="1:8">
      <c r="A3" s="33"/>
      <c r="B3" s="34"/>
      <c r="C3" s="34"/>
      <c r="D3" s="37" t="s">
        <v>51</v>
      </c>
      <c r="E3" s="38" t="s">
        <v>52</v>
      </c>
      <c r="F3" s="33"/>
      <c r="G3" s="9"/>
      <c r="H3" s="9" t="s">
        <v>53</v>
      </c>
    </row>
    <row r="4" ht="24" customHeight="1" spans="1:9">
      <c r="A4" s="9"/>
      <c r="B4" s="9"/>
      <c r="C4" s="9" t="s">
        <v>54</v>
      </c>
      <c r="D4" s="39">
        <v>38394.38</v>
      </c>
      <c r="E4" s="40" t="s">
        <v>55</v>
      </c>
      <c r="F4" s="9"/>
      <c r="G4" s="9" t="s">
        <v>56</v>
      </c>
      <c r="H4" s="9">
        <v>616</v>
      </c>
      <c r="I4" s="1">
        <f>H4+H5+H6+H7+H8+H9</f>
        <v>14872</v>
      </c>
    </row>
    <row r="5" ht="24" customHeight="1" spans="1:9">
      <c r="A5" s="9"/>
      <c r="B5" s="9"/>
      <c r="C5" s="9"/>
      <c r="D5" s="41">
        <v>114045.25</v>
      </c>
      <c r="E5" s="40" t="s">
        <v>55</v>
      </c>
      <c r="F5" s="9"/>
      <c r="G5" s="9"/>
      <c r="H5" s="9">
        <v>2552</v>
      </c>
      <c r="I5" s="1"/>
    </row>
    <row r="6" ht="24" customHeight="1" spans="1:9">
      <c r="A6" s="9"/>
      <c r="B6" s="9"/>
      <c r="C6" s="9"/>
      <c r="D6" s="41">
        <v>94195.03</v>
      </c>
      <c r="E6" s="40" t="s">
        <v>57</v>
      </c>
      <c r="F6" s="9"/>
      <c r="G6" s="9"/>
      <c r="H6" s="9">
        <v>2288</v>
      </c>
      <c r="I6" s="1"/>
    </row>
    <row r="7" ht="24" customHeight="1" spans="1:9">
      <c r="A7" s="9"/>
      <c r="B7" s="9"/>
      <c r="C7" s="9"/>
      <c r="D7" s="41">
        <v>187325.21</v>
      </c>
      <c r="E7" s="41" t="s">
        <v>58</v>
      </c>
      <c r="F7" s="9"/>
      <c r="G7" s="9"/>
      <c r="H7" s="9">
        <v>4312</v>
      </c>
      <c r="I7" s="1"/>
    </row>
    <row r="8" ht="24" customHeight="1" spans="1:9">
      <c r="A8" s="9"/>
      <c r="B8" s="9"/>
      <c r="C8" s="9"/>
      <c r="D8" s="41">
        <v>33174.09</v>
      </c>
      <c r="E8" s="41" t="s">
        <v>58</v>
      </c>
      <c r="F8" s="9"/>
      <c r="G8" s="9"/>
      <c r="H8" s="9"/>
      <c r="I8" s="1"/>
    </row>
    <row r="9" ht="24" customHeight="1" spans="1:9">
      <c r="A9" s="9"/>
      <c r="B9" s="9"/>
      <c r="C9" s="9"/>
      <c r="D9" s="39">
        <v>288372.64</v>
      </c>
      <c r="E9" s="40" t="s">
        <v>59</v>
      </c>
      <c r="F9" s="9"/>
      <c r="G9" s="9"/>
      <c r="H9" s="9">
        <v>5104</v>
      </c>
      <c r="I9" s="1"/>
    </row>
    <row r="10" ht="24" customHeight="1" spans="1:8">
      <c r="A10" s="9"/>
      <c r="B10" s="9"/>
      <c r="C10" s="9" t="s">
        <v>60</v>
      </c>
      <c r="D10" s="41">
        <v>23710</v>
      </c>
      <c r="E10" s="40" t="s">
        <v>59</v>
      </c>
      <c r="F10" s="9"/>
      <c r="G10" s="9" t="s">
        <v>56</v>
      </c>
      <c r="H10" s="9"/>
    </row>
    <row r="11" ht="24" customHeight="1" spans="1:8">
      <c r="A11" s="9"/>
      <c r="B11" s="9"/>
      <c r="C11" s="9"/>
      <c r="D11" s="41"/>
      <c r="E11" s="41"/>
      <c r="F11" s="9"/>
      <c r="G11" s="9"/>
      <c r="H11" s="9"/>
    </row>
    <row r="12" ht="24" customHeight="1" spans="1:8">
      <c r="A12" s="9"/>
      <c r="B12" s="9"/>
      <c r="C12" s="9" t="s">
        <v>61</v>
      </c>
      <c r="D12" s="41">
        <v>575005.83</v>
      </c>
      <c r="E12" s="40" t="s">
        <v>57</v>
      </c>
      <c r="F12" s="9"/>
      <c r="G12" s="42" t="s">
        <v>62</v>
      </c>
      <c r="H12" s="9"/>
    </row>
    <row r="13" ht="24" customHeight="1" spans="1:8">
      <c r="A13" s="9"/>
      <c r="B13" s="9"/>
      <c r="C13" s="9"/>
      <c r="D13" s="41">
        <v>257800</v>
      </c>
      <c r="E13" s="43" t="s">
        <v>63</v>
      </c>
      <c r="F13" s="9"/>
      <c r="G13" s="44"/>
      <c r="H13" s="9"/>
    </row>
    <row r="14" ht="24" customHeight="1" spans="1:8">
      <c r="A14" s="9"/>
      <c r="B14" s="9"/>
      <c r="C14" s="9" t="s">
        <v>64</v>
      </c>
      <c r="D14" s="41">
        <v>309359.7</v>
      </c>
      <c r="E14" s="9" t="s">
        <v>65</v>
      </c>
      <c r="F14" s="9"/>
      <c r="G14" s="44"/>
      <c r="H14" s="9"/>
    </row>
    <row r="15" ht="24" customHeight="1" spans="1:8">
      <c r="A15" s="9"/>
      <c r="B15" s="9"/>
      <c r="C15" s="9" t="s">
        <v>66</v>
      </c>
      <c r="D15" s="41">
        <v>27500</v>
      </c>
      <c r="E15" s="9" t="s">
        <v>57</v>
      </c>
      <c r="F15" s="9"/>
      <c r="G15" s="44"/>
      <c r="H15" s="9"/>
    </row>
    <row r="16" ht="24" customHeight="1" spans="1:8">
      <c r="A16" s="9"/>
      <c r="B16" s="9"/>
      <c r="C16" s="9"/>
      <c r="D16" s="41">
        <v>1800</v>
      </c>
      <c r="E16" s="9" t="s">
        <v>67</v>
      </c>
      <c r="F16" s="9" t="s">
        <v>68</v>
      </c>
      <c r="G16" s="44"/>
      <c r="H16" s="9"/>
    </row>
    <row r="17" ht="24" customHeight="1" spans="1:8">
      <c r="A17" s="9"/>
      <c r="B17" s="9"/>
      <c r="C17" s="9"/>
      <c r="D17" s="41">
        <v>68710</v>
      </c>
      <c r="E17" s="9" t="s">
        <v>69</v>
      </c>
      <c r="F17" s="9"/>
      <c r="G17" s="44"/>
      <c r="H17" s="9"/>
    </row>
    <row r="18" ht="24" customHeight="1" spans="1:8">
      <c r="A18" s="45"/>
      <c r="B18" s="45"/>
      <c r="C18" s="9" t="s">
        <v>70</v>
      </c>
      <c r="D18" s="46">
        <v>13412</v>
      </c>
      <c r="E18" s="43" t="s">
        <v>71</v>
      </c>
      <c r="F18" s="45"/>
      <c r="G18" s="44"/>
      <c r="H18" s="45"/>
    </row>
    <row r="19" ht="24" customHeight="1" spans="1:8">
      <c r="A19" s="45"/>
      <c r="B19" s="45"/>
      <c r="C19" s="9"/>
      <c r="D19" s="46">
        <v>173356</v>
      </c>
      <c r="E19" s="9" t="s">
        <v>71</v>
      </c>
      <c r="F19" s="45"/>
      <c r="G19" s="47"/>
      <c r="H19" s="45"/>
    </row>
    <row r="20" ht="24" customHeight="1" spans="4:7">
      <c r="D20" s="48"/>
      <c r="E20" s="49"/>
      <c r="G20" s="1"/>
    </row>
    <row r="21" ht="43" customHeight="1" spans="4:4">
      <c r="D21">
        <f>SUM(D4:D19)</f>
        <v>2206160.13</v>
      </c>
    </row>
  </sheetData>
  <mergeCells count="14">
    <mergeCell ref="A1:F1"/>
    <mergeCell ref="D2:E2"/>
    <mergeCell ref="A2:A3"/>
    <mergeCell ref="B2:B3"/>
    <mergeCell ref="C2:C3"/>
    <mergeCell ref="C4:C9"/>
    <mergeCell ref="C12:C13"/>
    <mergeCell ref="C15:C17"/>
    <mergeCell ref="C18:C19"/>
    <mergeCell ref="F2:F3"/>
    <mergeCell ref="G4:G9"/>
    <mergeCell ref="G12:G19"/>
    <mergeCell ref="H7:H8"/>
    <mergeCell ref="I4:I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workbookViewId="0">
      <selection activeCell="C44" sqref="C44"/>
    </sheetView>
  </sheetViews>
  <sheetFormatPr defaultColWidth="9" defaultRowHeight="13.5" outlineLevelCol="5"/>
  <cols>
    <col min="1" max="1" width="9" style="20"/>
    <col min="2" max="2" width="40.625" style="20" customWidth="1"/>
    <col min="3" max="3" width="37.75" style="20" customWidth="1"/>
    <col min="4" max="4" width="67.375" style="20" customWidth="1"/>
    <col min="5" max="5" width="9.625" style="20"/>
    <col min="6" max="16384" width="9" style="20"/>
  </cols>
  <sheetData>
    <row r="1" s="19" customFormat="1" spans="1:6">
      <c r="A1" s="21" t="s">
        <v>72</v>
      </c>
      <c r="B1" s="21" t="s">
        <v>73</v>
      </c>
      <c r="C1" s="21" t="s">
        <v>74</v>
      </c>
      <c r="D1" s="21" t="s">
        <v>75</v>
      </c>
      <c r="E1" s="22" t="s">
        <v>76</v>
      </c>
      <c r="F1" s="22" t="s">
        <v>77</v>
      </c>
    </row>
    <row r="2" s="19" customFormat="1" spans="1:6">
      <c r="A2" s="23" t="s">
        <v>78</v>
      </c>
      <c r="B2" s="24" t="s">
        <v>79</v>
      </c>
      <c r="C2" s="24" t="s">
        <v>80</v>
      </c>
      <c r="D2" s="25" t="s">
        <v>81</v>
      </c>
      <c r="E2" s="26">
        <v>68710</v>
      </c>
      <c r="F2" s="27">
        <v>0</v>
      </c>
    </row>
    <row r="3" s="19" customFormat="1" spans="1:6">
      <c r="A3" s="23" t="s">
        <v>82</v>
      </c>
      <c r="B3" s="24" t="s">
        <v>83</v>
      </c>
      <c r="C3" s="24" t="s">
        <v>84</v>
      </c>
      <c r="D3" s="25" t="s">
        <v>85</v>
      </c>
      <c r="E3" s="26">
        <v>38394.38</v>
      </c>
      <c r="F3" s="27">
        <v>0</v>
      </c>
    </row>
    <row r="4" s="19" customFormat="1" spans="1:6">
      <c r="A4" s="23" t="s">
        <v>82</v>
      </c>
      <c r="B4" s="24" t="s">
        <v>83</v>
      </c>
      <c r="C4" s="24" t="s">
        <v>84</v>
      </c>
      <c r="D4" s="25" t="s">
        <v>85</v>
      </c>
      <c r="E4" s="26">
        <v>114045.25</v>
      </c>
      <c r="F4" s="27">
        <v>0</v>
      </c>
    </row>
    <row r="5" s="19" customFormat="1" spans="1:6">
      <c r="A5" s="23" t="s">
        <v>86</v>
      </c>
      <c r="B5" s="24" t="s">
        <v>87</v>
      </c>
      <c r="C5" s="24" t="s">
        <v>84</v>
      </c>
      <c r="D5" s="25" t="s">
        <v>85</v>
      </c>
      <c r="E5" s="26">
        <v>94195.03</v>
      </c>
      <c r="F5" s="27">
        <v>0</v>
      </c>
    </row>
    <row r="6" s="19" customFormat="1" spans="1:6">
      <c r="A6" s="23" t="s">
        <v>86</v>
      </c>
      <c r="B6" s="24" t="s">
        <v>88</v>
      </c>
      <c r="C6" s="24" t="s">
        <v>80</v>
      </c>
      <c r="D6" s="25" t="s">
        <v>89</v>
      </c>
      <c r="E6" s="26">
        <v>575005.83</v>
      </c>
      <c r="F6" s="27">
        <v>0</v>
      </c>
    </row>
    <row r="7" s="19" customFormat="1" spans="1:6">
      <c r="A7" s="23" t="s">
        <v>86</v>
      </c>
      <c r="B7" s="24" t="s">
        <v>90</v>
      </c>
      <c r="C7" s="24" t="s">
        <v>80</v>
      </c>
      <c r="D7" s="25" t="s">
        <v>91</v>
      </c>
      <c r="E7" s="26">
        <v>27500</v>
      </c>
      <c r="F7" s="27">
        <v>0</v>
      </c>
    </row>
    <row r="8" s="19" customFormat="1" spans="1:6">
      <c r="A8" s="23" t="s">
        <v>86</v>
      </c>
      <c r="B8" s="24" t="s">
        <v>88</v>
      </c>
      <c r="C8" s="24" t="s">
        <v>80</v>
      </c>
      <c r="D8" s="25" t="s">
        <v>89</v>
      </c>
      <c r="E8" s="26">
        <v>257800</v>
      </c>
      <c r="F8" s="27">
        <v>0</v>
      </c>
    </row>
    <row r="9" s="19" customFormat="1" spans="1:6">
      <c r="A9" s="23" t="s">
        <v>92</v>
      </c>
      <c r="B9" s="24" t="s">
        <v>93</v>
      </c>
      <c r="C9" s="24" t="s">
        <v>80</v>
      </c>
      <c r="D9" s="25" t="s">
        <v>94</v>
      </c>
      <c r="E9" s="26">
        <v>13412</v>
      </c>
      <c r="F9" s="27">
        <v>0</v>
      </c>
    </row>
    <row r="10" s="19" customFormat="1" spans="1:6">
      <c r="A10" s="23" t="s">
        <v>92</v>
      </c>
      <c r="B10" s="24" t="s">
        <v>95</v>
      </c>
      <c r="C10" s="24" t="s">
        <v>80</v>
      </c>
      <c r="D10" s="25" t="s">
        <v>96</v>
      </c>
      <c r="E10" s="26">
        <v>173356</v>
      </c>
      <c r="F10" s="27">
        <v>0</v>
      </c>
    </row>
    <row r="11" s="19" customFormat="1" spans="1:6">
      <c r="A11" s="23" t="s">
        <v>97</v>
      </c>
      <c r="B11" s="24" t="s">
        <v>98</v>
      </c>
      <c r="C11" s="24" t="s">
        <v>80</v>
      </c>
      <c r="D11" s="25" t="s">
        <v>99</v>
      </c>
      <c r="E11" s="26">
        <v>1800</v>
      </c>
      <c r="F11" s="27">
        <v>0</v>
      </c>
    </row>
    <row r="12" s="20" customFormat="1" spans="1:6">
      <c r="A12" s="23" t="s">
        <v>100</v>
      </c>
      <c r="B12" s="24" t="s">
        <v>83</v>
      </c>
      <c r="C12" s="24" t="s">
        <v>84</v>
      </c>
      <c r="D12" s="25" t="s">
        <v>85</v>
      </c>
      <c r="E12" s="26">
        <v>187325.21</v>
      </c>
      <c r="F12" s="27">
        <v>0</v>
      </c>
    </row>
    <row r="13" s="20" customFormat="1" spans="1:6">
      <c r="A13" s="23" t="s">
        <v>100</v>
      </c>
      <c r="B13" s="24" t="s">
        <v>83</v>
      </c>
      <c r="C13" s="24" t="s">
        <v>84</v>
      </c>
      <c r="D13" s="25" t="s">
        <v>85</v>
      </c>
      <c r="E13" s="26">
        <v>33174.09</v>
      </c>
      <c r="F13" s="27">
        <v>0</v>
      </c>
    </row>
    <row r="14" s="20" customFormat="1" spans="1:6">
      <c r="A14" s="23" t="s">
        <v>101</v>
      </c>
      <c r="B14" s="24" t="s">
        <v>102</v>
      </c>
      <c r="C14" s="24" t="s">
        <v>84</v>
      </c>
      <c r="D14" s="25" t="s">
        <v>85</v>
      </c>
      <c r="E14" s="26">
        <v>288372.64</v>
      </c>
      <c r="F14" s="27">
        <v>0</v>
      </c>
    </row>
    <row r="15" s="20" customFormat="1" spans="1:6">
      <c r="A15" s="23" t="s">
        <v>101</v>
      </c>
      <c r="B15" s="24" t="s">
        <v>103</v>
      </c>
      <c r="C15" s="24" t="s">
        <v>84</v>
      </c>
      <c r="D15" s="25" t="s">
        <v>104</v>
      </c>
      <c r="E15" s="26">
        <v>23710</v>
      </c>
      <c r="F15" s="27">
        <v>0</v>
      </c>
    </row>
    <row r="16" s="20" customFormat="1" spans="1:6">
      <c r="A16" s="23" t="s">
        <v>105</v>
      </c>
      <c r="B16" s="24" t="s">
        <v>106</v>
      </c>
      <c r="C16" s="24" t="s">
        <v>80</v>
      </c>
      <c r="D16" s="25" t="s">
        <v>107</v>
      </c>
      <c r="E16" s="26">
        <v>309359.7</v>
      </c>
      <c r="F16" s="27">
        <v>0</v>
      </c>
    </row>
    <row r="17" s="20" customFormat="1" spans="1:6">
      <c r="A17" s="28" t="s">
        <v>92</v>
      </c>
      <c r="B17" s="28" t="s">
        <v>108</v>
      </c>
      <c r="C17" s="28" t="s">
        <v>109</v>
      </c>
      <c r="D17" s="28" t="s">
        <v>110</v>
      </c>
      <c r="E17" s="29">
        <v>0</v>
      </c>
      <c r="F17" s="29">
        <v>36700</v>
      </c>
    </row>
    <row r="18" s="20" customFormat="1" spans="1:6">
      <c r="A18" s="28" t="s">
        <v>92</v>
      </c>
      <c r="B18" s="28" t="s">
        <v>108</v>
      </c>
      <c r="C18" s="28" t="s">
        <v>109</v>
      </c>
      <c r="D18" s="28" t="s">
        <v>111</v>
      </c>
      <c r="E18" s="29">
        <v>0</v>
      </c>
      <c r="F18" s="29">
        <v>40930</v>
      </c>
    </row>
    <row r="19" s="20" customFormat="1" spans="1:6">
      <c r="A19" s="28" t="s">
        <v>92</v>
      </c>
      <c r="B19" s="28" t="s">
        <v>112</v>
      </c>
      <c r="C19" s="28" t="s">
        <v>109</v>
      </c>
      <c r="D19" s="28" t="s">
        <v>113</v>
      </c>
      <c r="E19" s="29">
        <v>0</v>
      </c>
      <c r="F19" s="29">
        <v>3450.1</v>
      </c>
    </row>
    <row r="20" s="20" customFormat="1" spans="1:6">
      <c r="A20" s="28" t="s">
        <v>92</v>
      </c>
      <c r="B20" s="28" t="s">
        <v>114</v>
      </c>
      <c r="C20" s="28" t="s">
        <v>109</v>
      </c>
      <c r="D20" s="28" t="s">
        <v>115</v>
      </c>
      <c r="E20" s="29">
        <v>0</v>
      </c>
      <c r="F20" s="29">
        <v>240</v>
      </c>
    </row>
    <row r="21" s="20" customFormat="1" spans="1:6">
      <c r="A21" s="28" t="s">
        <v>92</v>
      </c>
      <c r="B21" s="28" t="s">
        <v>114</v>
      </c>
      <c r="C21" s="28" t="s">
        <v>109</v>
      </c>
      <c r="D21" s="28" t="s">
        <v>116</v>
      </c>
      <c r="E21" s="29">
        <v>0</v>
      </c>
      <c r="F21" s="29">
        <v>180</v>
      </c>
    </row>
    <row r="22" s="20" customFormat="1" spans="1:6">
      <c r="A22" s="28" t="s">
        <v>117</v>
      </c>
      <c r="B22" s="28" t="s">
        <v>118</v>
      </c>
      <c r="C22" s="28" t="s">
        <v>109</v>
      </c>
      <c r="D22" s="28" t="s">
        <v>119</v>
      </c>
      <c r="E22" s="29">
        <v>0</v>
      </c>
      <c r="F22" s="29">
        <v>1929.63</v>
      </c>
    </row>
    <row r="23" spans="1:6">
      <c r="A23" s="28" t="s">
        <v>92</v>
      </c>
      <c r="B23" s="28" t="s">
        <v>120</v>
      </c>
      <c r="C23" s="28" t="s">
        <v>121</v>
      </c>
      <c r="D23" s="28" t="s">
        <v>122</v>
      </c>
      <c r="E23" s="29">
        <v>0</v>
      </c>
      <c r="F23" s="29">
        <v>323886.75</v>
      </c>
    </row>
    <row r="24" spans="1:6">
      <c r="A24" s="28" t="s">
        <v>92</v>
      </c>
      <c r="B24" s="28" t="s">
        <v>123</v>
      </c>
      <c r="C24" s="28" t="s">
        <v>121</v>
      </c>
      <c r="D24" s="28" t="s">
        <v>124</v>
      </c>
      <c r="E24" s="29">
        <v>0</v>
      </c>
      <c r="F24" s="29">
        <v>340</v>
      </c>
    </row>
    <row r="25" spans="1:6">
      <c r="A25" s="28" t="s">
        <v>125</v>
      </c>
      <c r="B25" s="28" t="s">
        <v>126</v>
      </c>
      <c r="C25" s="28" t="s">
        <v>121</v>
      </c>
      <c r="D25" s="28" t="s">
        <v>127</v>
      </c>
      <c r="E25" s="29">
        <v>0</v>
      </c>
      <c r="F25" s="29">
        <v>13153.56</v>
      </c>
    </row>
    <row r="26" spans="1:6">
      <c r="A26" s="28" t="s">
        <v>125</v>
      </c>
      <c r="B26" s="28" t="s">
        <v>126</v>
      </c>
      <c r="C26" s="28" t="s">
        <v>121</v>
      </c>
      <c r="D26" s="28" t="s">
        <v>127</v>
      </c>
      <c r="E26" s="29">
        <v>0</v>
      </c>
      <c r="F26" s="29">
        <v>26664.96</v>
      </c>
    </row>
    <row r="29" spans="2:3">
      <c r="B29" s="30" t="s">
        <v>128</v>
      </c>
      <c r="C29" s="30" t="s">
        <v>129</v>
      </c>
    </row>
    <row r="30" spans="2:3">
      <c r="B30" s="30" t="s">
        <v>130</v>
      </c>
      <c r="C30" s="30">
        <f>E15</f>
        <v>23710</v>
      </c>
    </row>
    <row r="31" spans="2:3">
      <c r="B31" s="30" t="s">
        <v>131</v>
      </c>
      <c r="C31" s="30">
        <f>E3+E4+E5+E12+E13+E14</f>
        <v>755506.6</v>
      </c>
    </row>
    <row r="32" spans="2:3">
      <c r="B32" s="30" t="s">
        <v>132</v>
      </c>
      <c r="C32" s="30">
        <v>0</v>
      </c>
    </row>
    <row r="33" spans="2:3">
      <c r="B33" s="30" t="s">
        <v>133</v>
      </c>
      <c r="C33" s="30">
        <f>E16</f>
        <v>309359.7</v>
      </c>
    </row>
    <row r="34" spans="2:3">
      <c r="B34" s="30" t="s">
        <v>134</v>
      </c>
      <c r="C34" s="30">
        <f>E6+E8</f>
        <v>832805.83</v>
      </c>
    </row>
    <row r="35" spans="2:3">
      <c r="B35" s="30" t="s">
        <v>135</v>
      </c>
      <c r="C35" s="30">
        <f>E9+E10</f>
        <v>186768</v>
      </c>
    </row>
    <row r="36" spans="2:3">
      <c r="B36" s="30" t="s">
        <v>136</v>
      </c>
      <c r="C36" s="30">
        <f>E2+E7+E11</f>
        <v>98010</v>
      </c>
    </row>
    <row r="39" spans="2:3">
      <c r="B39" s="9" t="s">
        <v>137</v>
      </c>
      <c r="C39" s="30" t="s">
        <v>129</v>
      </c>
    </row>
    <row r="40" spans="2:3">
      <c r="B40" s="9" t="s">
        <v>138</v>
      </c>
      <c r="C40" s="30">
        <f>F18+F19+F21+F22</f>
        <v>46489.73</v>
      </c>
    </row>
    <row r="41" spans="2:3">
      <c r="B41" s="9" t="s">
        <v>139</v>
      </c>
      <c r="C41" s="30">
        <f>F17+F20</f>
        <v>36940</v>
      </c>
    </row>
    <row r="42" spans="2:3">
      <c r="B42" s="9" t="s">
        <v>140</v>
      </c>
      <c r="C42" s="30">
        <f>F23+F24+F25+F26</f>
        <v>364045.27</v>
      </c>
    </row>
    <row r="43" spans="2:3">
      <c r="B43" s="9" t="s">
        <v>141</v>
      </c>
      <c r="C43" s="30">
        <v>0</v>
      </c>
    </row>
  </sheetData>
  <autoFilter xmlns:etc="http://www.wps.cn/officeDocument/2017/etCustomData" ref="A1:V26" etc:filterBottomFollowUsedRange="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F17" sqref="F17"/>
    </sheetView>
  </sheetViews>
  <sheetFormatPr defaultColWidth="9" defaultRowHeight="25" customHeight="1" outlineLevelRow="7"/>
  <cols>
    <col min="1" max="1" width="9" style="1"/>
    <col min="2" max="2" width="16.125" style="1" customWidth="1"/>
    <col min="3" max="3" width="13.625" style="2" customWidth="1"/>
    <col min="4" max="4" width="10.375" style="2" customWidth="1"/>
    <col min="5" max="5" width="12.75" style="2" customWidth="1"/>
    <col min="6" max="6" width="13.625" style="2" customWidth="1"/>
    <col min="7" max="7" width="14.5" style="2" customWidth="1"/>
    <col min="8" max="8" width="20" style="3" customWidth="1"/>
    <col min="9" max="10" width="14.25" style="3" customWidth="1"/>
    <col min="11" max="11" width="31.875" style="4" customWidth="1"/>
    <col min="12" max="12" width="21.75" style="5" customWidth="1"/>
    <col min="13" max="13" width="10.75" customWidth="1"/>
  </cols>
  <sheetData>
    <row r="1" customHeight="1" spans="1:12">
      <c r="A1" s="6" t="s">
        <v>46</v>
      </c>
      <c r="B1" s="6" t="s">
        <v>142</v>
      </c>
      <c r="C1" s="7" t="s">
        <v>143</v>
      </c>
      <c r="D1" s="8" t="s">
        <v>144</v>
      </c>
      <c r="E1" s="7" t="s">
        <v>145</v>
      </c>
      <c r="F1" s="7" t="s">
        <v>146</v>
      </c>
      <c r="G1" s="7" t="s">
        <v>147</v>
      </c>
      <c r="H1" s="7" t="s">
        <v>148</v>
      </c>
      <c r="K1" s="17"/>
      <c r="L1" s="18"/>
    </row>
    <row r="2" customHeight="1" spans="1:8">
      <c r="A2" s="9">
        <v>1</v>
      </c>
      <c r="B2" s="9" t="s">
        <v>149</v>
      </c>
      <c r="C2" s="10" t="s">
        <v>150</v>
      </c>
      <c r="D2" s="10"/>
      <c r="E2" s="10">
        <v>4780</v>
      </c>
      <c r="F2" s="10" t="s">
        <v>64</v>
      </c>
      <c r="G2" s="10">
        <f>E2+E3+E4+D3+E5</f>
        <v>22678.11</v>
      </c>
      <c r="H2" s="11" t="s">
        <v>17</v>
      </c>
    </row>
    <row r="3" customHeight="1" spans="1:8">
      <c r="A3" s="9">
        <v>2</v>
      </c>
      <c r="B3" s="9"/>
      <c r="C3" s="10" t="s">
        <v>151</v>
      </c>
      <c r="D3" s="10">
        <v>1768.63</v>
      </c>
      <c r="E3" s="10">
        <v>7499.48</v>
      </c>
      <c r="F3" s="10"/>
      <c r="G3" s="10"/>
      <c r="H3" s="11" t="s">
        <v>17</v>
      </c>
    </row>
    <row r="4" customHeight="1" spans="1:8">
      <c r="A4" s="9">
        <v>3</v>
      </c>
      <c r="B4" s="9" t="s">
        <v>152</v>
      </c>
      <c r="C4" s="10" t="s">
        <v>153</v>
      </c>
      <c r="D4" s="10"/>
      <c r="E4" s="10">
        <v>4480</v>
      </c>
      <c r="F4" s="10"/>
      <c r="G4" s="10"/>
      <c r="H4" s="11" t="s">
        <v>17</v>
      </c>
    </row>
    <row r="5" customHeight="1" spans="1:8">
      <c r="A5" s="9">
        <v>4</v>
      </c>
      <c r="B5" s="9" t="s">
        <v>154</v>
      </c>
      <c r="C5" s="10" t="s">
        <v>155</v>
      </c>
      <c r="D5" s="10"/>
      <c r="E5" s="10">
        <v>4150</v>
      </c>
      <c r="F5" s="10"/>
      <c r="G5" s="10"/>
      <c r="H5" s="11" t="s">
        <v>17</v>
      </c>
    </row>
    <row r="6" customHeight="1" spans="1:8">
      <c r="A6" s="9">
        <v>5</v>
      </c>
      <c r="B6" s="12" t="s">
        <v>156</v>
      </c>
      <c r="C6" s="9" t="s">
        <v>157</v>
      </c>
      <c r="D6" s="10">
        <v>1768.63</v>
      </c>
      <c r="E6" s="10">
        <v>5950</v>
      </c>
      <c r="F6" s="10" t="s">
        <v>158</v>
      </c>
      <c r="G6" s="10">
        <f>D6+E6</f>
        <v>7718.63</v>
      </c>
      <c r="H6" s="11" t="s">
        <v>17</v>
      </c>
    </row>
    <row r="7" customHeight="1" spans="1:8">
      <c r="A7" s="13"/>
      <c r="B7" s="14"/>
      <c r="C7" s="13"/>
      <c r="D7" s="15"/>
      <c r="E7" s="15"/>
      <c r="F7" s="15"/>
      <c r="G7" s="15"/>
      <c r="H7" s="16"/>
    </row>
    <row r="8" customHeight="1" spans="1:8">
      <c r="A8" s="13"/>
      <c r="B8" s="14"/>
      <c r="C8" s="13"/>
      <c r="D8" s="15"/>
      <c r="E8" s="15"/>
      <c r="F8" s="15"/>
      <c r="G8" s="15"/>
      <c r="H8" s="16"/>
    </row>
  </sheetData>
  <mergeCells count="3">
    <mergeCell ref="B2:B3"/>
    <mergeCell ref="F2:F5"/>
    <mergeCell ref="G2:G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2025.6结算</vt:lpstr>
      <vt:lpstr>6月回款</vt:lpstr>
      <vt:lpstr>6月日记账</vt:lpstr>
      <vt:lpstr>支援人员费用明细表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中高后勤陶刘燕15887864674</cp:lastModifiedBy>
  <dcterms:created xsi:type="dcterms:W3CDTF">2025-04-27T02:06:00Z</dcterms:created>
  <dcterms:modified xsi:type="dcterms:W3CDTF">2025-07-22T08:23:41Z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C4E3645A58CF43FDA368505E145380F6_13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