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部" sheetId="1" r:id="rId1"/>
    <sheet name="新大保洁" sheetId="15" r:id="rId2"/>
    <sheet name="昌吉学院" sheetId="9" r:id="rId3"/>
    <sheet name="石河子管理员" sheetId="11" r:id="rId4"/>
    <sheet name="石河子南区" sheetId="12" r:id="rId5"/>
    <sheet name="石河子新北区" sheetId="13" r:id="rId6"/>
    <sheet name="石河子中区" sheetId="14" r:id="rId7"/>
    <sheet name="新大绿化" sheetId="5" r:id="rId8"/>
    <sheet name="师专安保" sheetId="8" r:id="rId9"/>
    <sheet name="总工会" sheetId="3" r:id="rId10"/>
    <sheet name="救助站" sheetId="2" r:id="rId11"/>
    <sheet name="八一中学" sheetId="10" r:id="rId12"/>
    <sheet name="图书馆" sheetId="4" r:id="rId13"/>
    <sheet name="师专物业" sheetId="7" r:id="rId14"/>
  </sheets>
  <externalReferences>
    <externalReference r:id="rId16"/>
  </externalReferences>
  <definedNames>
    <definedName name="_xlnm._FilterDatabase" localSheetId="0" hidden="1">总部!$A$4:$XFB$158</definedName>
    <definedName name="_xlnm._FilterDatabase" localSheetId="1" hidden="1">新大保洁!$A$4:$XFB$164</definedName>
    <definedName name="_xlnm._FilterDatabase" localSheetId="2" hidden="1">昌吉学院!$A$4:$BL$164</definedName>
    <definedName name="_xlnm._FilterDatabase" localSheetId="3" hidden="1">石河子管理员!$A$4:$XFC$164</definedName>
    <definedName name="_xlnm._FilterDatabase" localSheetId="4" hidden="1">石河子南区!$A$4:$XFA$160</definedName>
    <definedName name="_xlnm._FilterDatabase" localSheetId="5" hidden="1">石河子新北区!$A$4:$XFB$162</definedName>
    <definedName name="_xlnm._FilterDatabase" localSheetId="6" hidden="1">石河子中区!$A$4:$XFB$163</definedName>
    <definedName name="_xlnm._FilterDatabase" localSheetId="7" hidden="1">新大绿化!$A$4:$XEZ$162</definedName>
    <definedName name="_xlnm._FilterDatabase" localSheetId="8" hidden="1">师专安保!$A$4:$XFB$164</definedName>
    <definedName name="_xlnm._FilterDatabase" localSheetId="9" hidden="1">总工会!$A$4:$XFB$164</definedName>
    <definedName name="_xlnm._FilterDatabase" localSheetId="10" hidden="1">救助站!$A$4:$XFB$163</definedName>
    <definedName name="_xlnm._FilterDatabase" localSheetId="11" hidden="1">八一中学!$A$4:$XFA$164</definedName>
    <definedName name="_xlnm._FilterDatabase" localSheetId="12" hidden="1">图书馆!$A$4:$XFB$159</definedName>
    <definedName name="_xlnm._FilterDatabase" localSheetId="13" hidden="1">师专物业!$A$4:$XFC$165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<sst xmlns="http://schemas.openxmlformats.org/spreadsheetml/2006/main" count="4977" uniqueCount="1088">
  <si>
    <t>新疆区域总部服务中心2025年7月工资表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</si>
  <si>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</si>
  <si>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</si>
  <si>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</si>
  <si>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</si>
  <si>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</si>
  <si>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</si>
  <si>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</si>
  <si>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</si>
  <si>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</si>
  <si>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</si>
  <si>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</si>
  <si>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</si>
  <si>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</si>
  <si>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</si>
  <si>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</si>
  <si>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</si>
  <si>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</si>
  <si>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</si>
  <si>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</si>
  <si>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</si>
  <si>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</si>
  <si>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</si>
  <si>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</si>
  <si>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</si>
  <si>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</si>
  <si>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</si>
  <si>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</si>
  <si>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</si>
  <si>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</si>
  <si>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</si>
  <si>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</si>
  <si>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</si>
  <si>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</si>
  <si>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</si>
  <si>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</si>
  <si>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</si>
  <si>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</si>
  <si>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</si>
  <si>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</si>
  <si>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</si>
  <si>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</si>
  <si>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</si>
  <si>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</si>
  <si>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</si>
  <si>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</si>
  <si>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</si>
  <si>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</si>
  <si>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</si>
  <si>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</si>
  <si>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</si>
  <si>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</si>
  <si>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</si>
  <si>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</si>
  <si>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</si>
  <si>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</si>
  <si>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</si>
  <si>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</si>
  <si>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</si>
  <si>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</si>
  <si>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</si>
  <si>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</si>
  <si>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</si>
  <si>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</si>
  <si>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</si>
  <si>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</si>
  <si>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</si>
  <si>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</si>
  <si>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</si>
  <si>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</si>
  <si>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</si>
  <si>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</si>
  <si>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石河子大学</t>
  </si>
  <si>
    <t>新疆大学保洁</t>
  </si>
  <si>
    <t>新疆大学绿化</t>
  </si>
  <si>
    <t>图书馆</t>
  </si>
  <si>
    <t>刘佳伟</t>
  </si>
  <si>
    <t>总经理助理</t>
  </si>
  <si>
    <t>转正</t>
  </si>
  <si>
    <t>否</t>
  </si>
  <si>
    <t>8000</t>
  </si>
  <si>
    <t>油费补贴1000元</t>
  </si>
  <si>
    <t>甄玉琪</t>
  </si>
  <si>
    <t>总经理</t>
  </si>
  <si>
    <t>12000</t>
  </si>
  <si>
    <t>常宝轩</t>
  </si>
  <si>
    <t>市场助理</t>
  </si>
  <si>
    <t>5000</t>
  </si>
  <si>
    <t>7月投标补贴100元</t>
  </si>
  <si>
    <t>唐新梅</t>
  </si>
  <si>
    <t>人事专员</t>
  </si>
  <si>
    <t>婚假余休清零</t>
  </si>
  <si>
    <t>4300</t>
  </si>
  <si>
    <t>胡月蕊</t>
  </si>
  <si>
    <t>3900</t>
  </si>
  <si>
    <t>陈松山</t>
  </si>
  <si>
    <t>招聘主管</t>
  </si>
  <si>
    <t>请假1个班（21日）；余休0.5个班（12日5h）；</t>
  </si>
  <si>
    <t>5200</t>
  </si>
  <si>
    <t>唐甜甜</t>
  </si>
  <si>
    <t>试用</t>
  </si>
  <si>
    <t>6月余休2.2个班（16日2h、17日3h，18日1h、19日3h、21日9h）；余休1个班（19日）</t>
  </si>
  <si>
    <t>3500</t>
  </si>
  <si>
    <t>许鸽鸽</t>
  </si>
  <si>
    <t>人事经理</t>
  </si>
  <si>
    <t>6300</t>
  </si>
  <si>
    <t>投稿奖励150元</t>
  </si>
  <si>
    <t>克尔曼·吾布力</t>
  </si>
  <si>
    <t>项目经理</t>
  </si>
  <si>
    <t>6月余休1个班（28日），余休2个班（5日，12日）</t>
  </si>
  <si>
    <t>4400</t>
  </si>
  <si>
    <t>投稿奖励50元</t>
  </si>
  <si>
    <t>樊红芳</t>
  </si>
  <si>
    <t>6600</t>
  </si>
  <si>
    <t>石河子车补500，补发6月车补500/30*12=200元，7月车补500/31*20=322.58元；投稿奖励150元，石河子出勤20个班（1-20日）；新大保洁出勤5.5个班分摊1209.77元，新大绿化出勤5.5个班分摊1209.77元</t>
  </si>
  <si>
    <t>贾晨晨</t>
  </si>
  <si>
    <t>离职</t>
  </si>
  <si>
    <t>请假0.5个班（18日上午）于27日下班后离职，出勤27个班；</t>
  </si>
  <si>
    <t>4800</t>
  </si>
  <si>
    <t>周慧敏</t>
  </si>
  <si>
    <t>储备干部</t>
  </si>
  <si>
    <t>图书馆出勤31个班（1-31日），成本算在图书馆</t>
  </si>
  <si>
    <t>徐建荣</t>
  </si>
  <si>
    <t>出纳</t>
  </si>
  <si>
    <t>尹晓夺</t>
  </si>
  <si>
    <t>项目主管</t>
  </si>
  <si>
    <t>4700</t>
  </si>
  <si>
    <t>新疆大学保洁标段项目服务中心2025年7月工资表</t>
  </si>
  <si>
    <t>新大绿化</t>
  </si>
  <si>
    <t>马靖宇</t>
  </si>
  <si>
    <t>本月余休1班（12日）；补休4个班（22-25日）</t>
  </si>
  <si>
    <t>6月工资多发600元在7月工资中扣除；餐补30元/天，共计补贴30*31=930元；</t>
  </si>
  <si>
    <t>马丽</t>
  </si>
  <si>
    <t>事务助理</t>
  </si>
  <si>
    <t>7月17日入职；本月出勤17天；假期休假5个班（26-30日）按100%工资计发；</t>
  </si>
  <si>
    <t>3800</t>
  </si>
  <si>
    <t>雷亚峰</t>
  </si>
  <si>
    <t>司机</t>
  </si>
  <si>
    <t>出车10天，每天270元费用，270*10=2700元</t>
  </si>
  <si>
    <t>2700</t>
  </si>
  <si>
    <t>本月给新大绿化支援共计22人，3500/31*22=2483.87元，成本算新大绿化</t>
  </si>
  <si>
    <t>马玉英</t>
  </si>
  <si>
    <t>出车9天，每天270元费用，270*9=2430元</t>
  </si>
  <si>
    <t>2430</t>
  </si>
  <si>
    <t>刘 芳</t>
  </si>
  <si>
    <t>保洁</t>
  </si>
  <si>
    <t>假期休假7个班按50%工资计发；</t>
  </si>
  <si>
    <t>马清秀</t>
  </si>
  <si>
    <t>牛建梅</t>
  </si>
  <si>
    <t>印叔军</t>
  </si>
  <si>
    <t>余休4.5个班（12日、15-21日、25日）计发在7月工资中；运输费用补贴为1500/31*24（正常出勤）+1500/31*9（加班）+2500（休息日2趟/天）/31*7=2161.29元</t>
  </si>
  <si>
    <t>丁 悦</t>
  </si>
  <si>
    <t>热尔扎·巴哈达提</t>
  </si>
  <si>
    <t>假期休假5个班按50%工资计发；</t>
  </si>
  <si>
    <t>运输费为：1860/31*12=720元；</t>
  </si>
  <si>
    <t>张小红</t>
  </si>
  <si>
    <t>马 兰（A）</t>
  </si>
  <si>
    <t>杨茹红</t>
  </si>
  <si>
    <t>余休2个班（115-18日）计发在7月工资中；</t>
  </si>
  <si>
    <t>苏文花</t>
  </si>
  <si>
    <t>请假1.5个班；假期休假5个班按50%工资计发；</t>
  </si>
  <si>
    <t>田玉芬</t>
  </si>
  <si>
    <t>请假1个班；假期休假10个班按50%工资计发；</t>
  </si>
  <si>
    <t>余休3.5个班（2-8）计发在7月工资中；</t>
  </si>
  <si>
    <t>布里恒·玉素提</t>
  </si>
  <si>
    <t>刘春华</t>
  </si>
  <si>
    <t>马发梅</t>
  </si>
  <si>
    <t>假期休假3个班按50%工资计发；</t>
  </si>
  <si>
    <t>教学楼一楼补助100元</t>
  </si>
  <si>
    <t>马小梅</t>
  </si>
  <si>
    <t>假期休假4个班按50%工资计发；</t>
  </si>
  <si>
    <t>马彦红</t>
  </si>
  <si>
    <t>冶彩霞</t>
  </si>
  <si>
    <t>张桂珍</t>
  </si>
  <si>
    <t>韩东立</t>
  </si>
  <si>
    <t>运输费用合计：2500/31*27（正常出勤）+3750（2趟/天）/31*4=2661.29</t>
  </si>
  <si>
    <t>高梅</t>
  </si>
  <si>
    <t>假期休假10个班按50%工资计发；</t>
  </si>
  <si>
    <t>宫继梅</t>
  </si>
  <si>
    <t>张月梅</t>
  </si>
  <si>
    <t>木沙依甫·局玛太</t>
  </si>
  <si>
    <t>请假23个班（9-31日）</t>
  </si>
  <si>
    <t>云淑媛</t>
  </si>
  <si>
    <t>余休3.5个班（2-8日）计发在7月工资中；教学楼一楼补助100元；运输费用：2500/31*7=564.52</t>
  </si>
  <si>
    <t>刘桂云</t>
  </si>
  <si>
    <t>李琴</t>
  </si>
  <si>
    <t>余休4个班（15-21、25日）计发在7月工资中；</t>
  </si>
  <si>
    <t>李英</t>
  </si>
  <si>
    <t>努尔沙毕.阿德勒拜</t>
  </si>
  <si>
    <t>孙存英</t>
  </si>
  <si>
    <t>白永花</t>
  </si>
  <si>
    <t>马发夜</t>
  </si>
  <si>
    <t>马志江</t>
  </si>
  <si>
    <t>运输费为：2500/31*27=2177.42元</t>
  </si>
  <si>
    <t>余东来</t>
  </si>
  <si>
    <t>马会</t>
  </si>
  <si>
    <t>马艳花</t>
  </si>
  <si>
    <t>阿依古丽·马尔里</t>
  </si>
  <si>
    <t>运输费用：2000/31*7=451.61元</t>
  </si>
  <si>
    <t>马存珍</t>
  </si>
  <si>
    <t>吾尼其姑丽·肉孜</t>
  </si>
  <si>
    <t>假期休假8个班按50%工资计发；</t>
  </si>
  <si>
    <t>余休0.5个班（25日）计发在7月工资中；运输费用：1000/31*10=322.58元</t>
  </si>
  <si>
    <t>关翠芳</t>
  </si>
  <si>
    <t>杨茹梅</t>
  </si>
  <si>
    <t>余休3.5个班（15-21日）计发在7月工资中；</t>
  </si>
  <si>
    <t>王金玲</t>
  </si>
  <si>
    <t>袁建志</t>
  </si>
  <si>
    <t>5号上完班后离职；</t>
  </si>
  <si>
    <t>修平板车到华凌买配件花费120元；运输费29*5=145元</t>
  </si>
  <si>
    <t>张耀之</t>
  </si>
  <si>
    <t>6号上完班后离职，请假0.5个班</t>
  </si>
  <si>
    <t>昌吉项目服务中心2025年7月工资表</t>
  </si>
  <si>
    <t>狄刚</t>
  </si>
  <si>
    <t>4-6月绩效多发296元已核实，在7月工资中扣除；</t>
  </si>
  <si>
    <t>卢占勇</t>
  </si>
  <si>
    <t>维修工</t>
  </si>
  <si>
    <t>班德山</t>
  </si>
  <si>
    <t>绿化工</t>
  </si>
  <si>
    <t>3200</t>
  </si>
  <si>
    <t>冯俊跃</t>
  </si>
  <si>
    <t>哈力木努尔·阿达克</t>
  </si>
  <si>
    <t>浇水工</t>
  </si>
  <si>
    <t>胡树平</t>
  </si>
  <si>
    <t>修剪工</t>
  </si>
  <si>
    <t>姜天旭</t>
  </si>
  <si>
    <t>马建锋</t>
  </si>
  <si>
    <t>赛秀萍</t>
  </si>
  <si>
    <t>3000</t>
  </si>
  <si>
    <t>孙苗</t>
  </si>
  <si>
    <t>工伤假31个班，全额发薪</t>
  </si>
  <si>
    <t>2800</t>
  </si>
  <si>
    <t>张立新</t>
  </si>
  <si>
    <t>张泽年</t>
  </si>
  <si>
    <t>张子留</t>
  </si>
  <si>
    <t>叶尔德别克·沙依兰别克</t>
  </si>
  <si>
    <t>李勇才</t>
  </si>
  <si>
    <t>李清</t>
  </si>
  <si>
    <t>潘风琴</t>
  </si>
  <si>
    <t>蒋忠孝</t>
  </si>
  <si>
    <t>7.21离职，出勤20个班</t>
  </si>
  <si>
    <t>祖拉力·吾布力哈斯</t>
  </si>
  <si>
    <t>驾驶员</t>
  </si>
  <si>
    <t>7月31日下班后离职</t>
  </si>
  <si>
    <t>杨德兵</t>
  </si>
  <si>
    <t>7.10入职</t>
  </si>
  <si>
    <t>杨文军</t>
  </si>
  <si>
    <t>绿化领班</t>
  </si>
  <si>
    <t>7月调回昌吉绿化，取消车补，工资由原来的4000调为4200</t>
  </si>
  <si>
    <t>4200</t>
  </si>
  <si>
    <t>XX项目服务中心XX年X月工资表</t>
  </si>
  <si>
    <t>罗  曼</t>
  </si>
  <si>
    <t>假期休假2个班（30-31日）按100%工资计发；</t>
  </si>
  <si>
    <t>聂珊珊</t>
  </si>
  <si>
    <t>项目助理</t>
  </si>
  <si>
    <t>假期休假9个班（21-29日）按100%工资计发；</t>
  </si>
  <si>
    <t>许红鑫</t>
  </si>
  <si>
    <t>8月1日离职；</t>
  </si>
  <si>
    <t>余休6个班计发在7月工资中；</t>
  </si>
  <si>
    <t>周钰翔</t>
  </si>
  <si>
    <t>假期休假11个班（21-31日）按100%工资计发；</t>
  </si>
  <si>
    <t>马燕红</t>
  </si>
  <si>
    <t>4500</t>
  </si>
  <si>
    <t>石河子南区项目服务中心2025年7月工资表</t>
  </si>
  <si>
    <t>马维珍</t>
  </si>
  <si>
    <t>主管</t>
  </si>
  <si>
    <t>严涛</t>
  </si>
  <si>
    <t>假期休假3个班（19-24日）按3300的50%工资计发；（1-24日）24个班按3300元工资计发；25日转岗，（25-31日）7个班按2300元工资计发</t>
  </si>
  <si>
    <t>3300/2300</t>
  </si>
  <si>
    <t>陈洁</t>
  </si>
  <si>
    <t>假期休假1个班（31日）按50%工资计发；</t>
  </si>
  <si>
    <t>司红梅</t>
  </si>
  <si>
    <t>假期休假4个班（28-31日）按50%工资计发；</t>
  </si>
  <si>
    <t>图尔荪古丽·塞麦提</t>
  </si>
  <si>
    <t>假期休假4.5个班（27日下午、28-31日）按50%工资计发；</t>
  </si>
  <si>
    <t>张爱江</t>
  </si>
  <si>
    <t>门岗</t>
  </si>
  <si>
    <t>熊杨军</t>
  </si>
  <si>
    <t>吕晓明</t>
  </si>
  <si>
    <t>马彩红</t>
  </si>
  <si>
    <t>宿管</t>
  </si>
  <si>
    <t>蔡凤</t>
  </si>
  <si>
    <t>假期休假7个班（25-31日）按50%工资计发；</t>
  </si>
  <si>
    <t>闫爱军</t>
  </si>
  <si>
    <t>杜建峰</t>
  </si>
  <si>
    <t>何梅</t>
  </si>
  <si>
    <t>侯珍</t>
  </si>
  <si>
    <t>刘玉兰</t>
  </si>
  <si>
    <t>张明明</t>
  </si>
  <si>
    <t>假期休假14个班（18-31日）按50%工资计发；</t>
  </si>
  <si>
    <t>扩岗补贴7个班（8-14日）按2300元/月计发，补贴2300/31*7=519.35元</t>
  </si>
  <si>
    <t>沈淑华</t>
  </si>
  <si>
    <t>宗利萍</t>
  </si>
  <si>
    <t>岑爱华</t>
  </si>
  <si>
    <t>李守群</t>
  </si>
  <si>
    <t>假期休假6.5个班（25下午-31日）按50%工资计发；</t>
  </si>
  <si>
    <t>范金卯</t>
  </si>
  <si>
    <t>假期休假5.5个班（26下午-31日）按50%工资计发；</t>
  </si>
  <si>
    <t>王玲</t>
  </si>
  <si>
    <t>庞娣玲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</si>
  <si>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</si>
  <si>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</si>
  <si>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</si>
  <si>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</si>
  <si>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</si>
  <si>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</si>
  <si>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</si>
  <si>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</si>
  <si>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</si>
  <si>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</si>
  <si>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</si>
  <si>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</si>
  <si>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</si>
  <si>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</si>
  <si>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</si>
  <si>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</si>
  <si>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t>假期休假3个班（29-31日）按50%工资计发；</t>
  </si>
  <si>
    <t>赵春燕</t>
  </si>
  <si>
    <t>李红</t>
  </si>
  <si>
    <t>刘雪莲</t>
  </si>
  <si>
    <t>7月出勤21天，7月22日离职；</t>
  </si>
  <si>
    <t>叶青</t>
  </si>
  <si>
    <t>假期休假4.5个班（27日上午-31日）按50%工资计发；</t>
  </si>
  <si>
    <t>甘德英</t>
  </si>
  <si>
    <t>7.10日离职，出勤9个班</t>
  </si>
  <si>
    <t>郭江华</t>
  </si>
  <si>
    <t>陶桂兰</t>
  </si>
  <si>
    <t>郑列侠</t>
  </si>
  <si>
    <t>王宏</t>
  </si>
  <si>
    <t>李国胜</t>
  </si>
  <si>
    <t>王红梅</t>
  </si>
  <si>
    <t>罗华</t>
  </si>
  <si>
    <t>朱爱霞</t>
  </si>
  <si>
    <t>请假15个班(17-31日)</t>
  </si>
  <si>
    <t>刘新东</t>
  </si>
  <si>
    <t>张风香</t>
  </si>
  <si>
    <t>赵金才</t>
  </si>
  <si>
    <t>巴瑞香</t>
  </si>
  <si>
    <t>扩岗补贴4个班（11-14日）按2300元/月计发，补贴2300/31*4=296.77元</t>
  </si>
  <si>
    <t>孟新彩</t>
  </si>
  <si>
    <t>李静</t>
  </si>
  <si>
    <t>1700</t>
  </si>
  <si>
    <t>周继红</t>
  </si>
  <si>
    <t>1900</t>
  </si>
  <si>
    <t>刘景春</t>
  </si>
  <si>
    <t>刘朝林</t>
  </si>
  <si>
    <t>11日离职，出勤10个班（7月1日-10日）</t>
  </si>
  <si>
    <t>2300</t>
  </si>
  <si>
    <t>黄月</t>
  </si>
  <si>
    <t>14日离职，出勤13个班（7月1日-13日）</t>
  </si>
  <si>
    <t>秦秀娟</t>
  </si>
  <si>
    <t>1400</t>
  </si>
  <si>
    <t>（7月1-19日）19个班按2300元工资计发；（20日-31日）12个班调整至护校做宿管1900元计发；</t>
  </si>
  <si>
    <t>2300/1900</t>
  </si>
  <si>
    <t>陈淑珍</t>
  </si>
  <si>
    <t>徐芳</t>
  </si>
  <si>
    <t>7月19日入职</t>
  </si>
  <si>
    <t>蒲丽</t>
  </si>
  <si>
    <t>假期休假6.5个班（19-31日下午）按50%工资计发；</t>
  </si>
  <si>
    <t>冯保红</t>
  </si>
  <si>
    <t>7月12日上班，出勤20个班</t>
  </si>
  <si>
    <t>石河子项目服务中心2025年7月工资表</t>
  </si>
  <si>
    <t>付能英</t>
  </si>
  <si>
    <t>假期休假5.5个班（21-31日下午）按50%工资计发</t>
  </si>
  <si>
    <t>李惠玲</t>
  </si>
  <si>
    <t>假期休假4个班（24-31日下午）按50%工资计发；</t>
  </si>
  <si>
    <t>2200</t>
  </si>
  <si>
    <t>龙霖</t>
  </si>
  <si>
    <t>陈玲玲</t>
  </si>
  <si>
    <t>米美沙</t>
  </si>
  <si>
    <t>杨俊霞</t>
  </si>
  <si>
    <t>保洁领班</t>
  </si>
  <si>
    <t>2250</t>
  </si>
  <si>
    <t>章四华</t>
  </si>
  <si>
    <t>2400</t>
  </si>
  <si>
    <t>盖青爱</t>
  </si>
  <si>
    <t>1600</t>
  </si>
  <si>
    <t>康海元</t>
  </si>
  <si>
    <t>何菊儒</t>
  </si>
  <si>
    <t>郑玉香</t>
  </si>
  <si>
    <t>吴惠芳</t>
  </si>
  <si>
    <t>张艳梅</t>
  </si>
  <si>
    <t>阿依古力</t>
  </si>
  <si>
    <t>程玉梅</t>
  </si>
  <si>
    <t>王永梅</t>
  </si>
  <si>
    <t>7月1日-31日调整至理工楼，底薪调整为1600元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</si>
  <si>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</si>
  <si>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</si>
  <si>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</si>
  <si>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</si>
  <si>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</si>
  <si>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</si>
  <si>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</si>
  <si>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</si>
  <si>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吴文娟</t>
  </si>
  <si>
    <t>张丽丽</t>
  </si>
  <si>
    <t>王玫</t>
  </si>
  <si>
    <t xml:space="preserve">正常出勤17个班，7月18日离职，        </t>
  </si>
  <si>
    <t>何丽辉</t>
  </si>
  <si>
    <t>任莉</t>
  </si>
  <si>
    <t>在职</t>
  </si>
  <si>
    <t>海尼古丽</t>
  </si>
  <si>
    <t>胡江华</t>
  </si>
  <si>
    <t>张新燕</t>
  </si>
  <si>
    <t>2500</t>
  </si>
  <si>
    <t>郑书英</t>
  </si>
  <si>
    <t>夏桂荣</t>
  </si>
  <si>
    <t>曹霞</t>
  </si>
  <si>
    <t>闫芳</t>
  </si>
  <si>
    <t>刘东红</t>
  </si>
  <si>
    <t>谢荣</t>
  </si>
  <si>
    <t>桂长玉</t>
  </si>
  <si>
    <t>李美芝</t>
  </si>
  <si>
    <t>刘淑萍</t>
  </si>
  <si>
    <t>冉伟萍</t>
  </si>
  <si>
    <t>崔云</t>
  </si>
  <si>
    <t>韩荃</t>
  </si>
  <si>
    <t>李晓琴</t>
  </si>
  <si>
    <t>（1日-17日）17个班按2200元计发；18日调岗至南区（18-31日）14个班按2600元计发；                                                                                                               ，假期休假6.5个班按（19-31日下午）按2600的50%工资计发；</t>
  </si>
  <si>
    <t>2200/2600</t>
  </si>
  <si>
    <t>樊新凤</t>
  </si>
  <si>
    <t>（1日-17日）17个班按2500元计发；18日调岗至南区（18-31日）14个班按2400元计发；                                                                                                               ，假期休假6.5个班按（19-31日下午）按2400的50%工资计发；</t>
  </si>
  <si>
    <t>2500/2400</t>
  </si>
  <si>
    <t>李淑平</t>
  </si>
  <si>
    <t>（1日-17日）正常出勤，18日离职，</t>
  </si>
  <si>
    <t>林素侠</t>
  </si>
  <si>
    <t>康新安</t>
  </si>
  <si>
    <t>韩红梅</t>
  </si>
  <si>
    <t>张绍英</t>
  </si>
  <si>
    <t>马传华</t>
  </si>
  <si>
    <t>杨常英</t>
  </si>
  <si>
    <t>王秀菊</t>
  </si>
  <si>
    <t>张艳丽</t>
  </si>
  <si>
    <t>胡绍华</t>
  </si>
  <si>
    <t>工科楼门岗，底薪为1700元</t>
  </si>
  <si>
    <t>科楼门岗，底薪为1700元，6月份按照了1400元计发，补发差额300元于7月工资中；</t>
  </si>
  <si>
    <t>路爱民</t>
  </si>
  <si>
    <t>刘艳玲</t>
  </si>
  <si>
    <t>苏红艳</t>
  </si>
  <si>
    <t>7月4日上班，</t>
  </si>
  <si>
    <t>曹爱武</t>
  </si>
  <si>
    <t>7月3日上班，</t>
  </si>
  <si>
    <t>肖红丽</t>
  </si>
  <si>
    <t>7月11日上班，</t>
  </si>
  <si>
    <t>贺宝珠</t>
  </si>
  <si>
    <t>况勇</t>
  </si>
  <si>
    <t>李春</t>
  </si>
  <si>
    <t>假期休假6个班（21日、22-31日下午）按50%工资计发；</t>
  </si>
  <si>
    <t>刘芳</t>
  </si>
  <si>
    <t>刘雪梅</t>
  </si>
  <si>
    <t>张海娥</t>
  </si>
  <si>
    <t>假期休假5个班（27-31日）按50%工资计发；</t>
  </si>
  <si>
    <t>王梅</t>
  </si>
  <si>
    <t>假期休假13个班（19-31日）按50%工资计发；</t>
  </si>
  <si>
    <t>张玉静</t>
  </si>
  <si>
    <t>吴文香</t>
  </si>
  <si>
    <t>假期休假10个班（22-31日）按50%工资计发；</t>
  </si>
  <si>
    <t>滕建琼</t>
  </si>
  <si>
    <t>假期休假6个班（26-31日）按50%工资计发；</t>
  </si>
  <si>
    <t>李嘉欣</t>
  </si>
  <si>
    <t>假期休假11个班（21-31日）按50%工资计发；</t>
  </si>
  <si>
    <t>①大教室150元×1间=150元，中教室80元×6间=480元，小教室50元×1间=50元；7月另计发工资为：（150+480+50）/31*13=285.16元</t>
  </si>
  <si>
    <t>顾龙华</t>
  </si>
  <si>
    <t>保洁兼门岗</t>
  </si>
  <si>
    <t>假期休假9个班（23-31日）按50%工资计发；</t>
  </si>
  <si>
    <t>代班费200元 ；2间大教室100×2=200元
200/31*22=141.94元；7月知行楼五楼半层扩岗加两间教室（1150+100） /31*20= 806.45元；夜班门岗全职1700元；</t>
  </si>
  <si>
    <t>侯彩霞</t>
  </si>
  <si>
    <t>张海江</t>
  </si>
  <si>
    <t>王隔</t>
  </si>
  <si>
    <t>中教室80元×14间=1120元，小教室50元×1间=50元
7月另计发工资为：（1120+50）/31*13=490.65</t>
  </si>
  <si>
    <t>赵雪霞</t>
  </si>
  <si>
    <t>大教室150元×1间=150元，中教室80元×5间=400元，小教室50元×2间=100元
7月另计发：（150+400+100/31*13=272.58</t>
  </si>
  <si>
    <t>杨英奎</t>
  </si>
  <si>
    <t>夜班门岗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</si>
  <si>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</si>
  <si>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</si>
  <si>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</si>
  <si>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</si>
  <si>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</si>
  <si>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</si>
  <si>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</si>
  <si>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</si>
  <si>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</si>
  <si>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</si>
  <si>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</si>
  <si>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</si>
  <si>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</si>
  <si>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</si>
  <si>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</si>
  <si>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张玉华</t>
  </si>
  <si>
    <t>特藏部书库打扫随时到岗补贴400元</t>
  </si>
  <si>
    <t>严玲</t>
  </si>
  <si>
    <t>张惠连</t>
  </si>
  <si>
    <t>苟涛涛</t>
  </si>
  <si>
    <t>王小红</t>
  </si>
  <si>
    <t>王月华</t>
  </si>
  <si>
    <t>齐秋玲</t>
  </si>
  <si>
    <t>范翠玲</t>
  </si>
  <si>
    <t>杨玉香</t>
  </si>
  <si>
    <t>许莉</t>
  </si>
  <si>
    <t>每月代班费200元；特藏部书库打扫随时到岗补贴400元</t>
  </si>
  <si>
    <t>牛旭玲</t>
  </si>
  <si>
    <t>何勤香</t>
  </si>
  <si>
    <t xml:space="preserve">  </t>
  </si>
  <si>
    <t>每月代班费200元；余休3个班（1-5日，平均每天4.8h）计发在7月工资中；</t>
  </si>
  <si>
    <t>刘英</t>
  </si>
  <si>
    <t>余休3个班（1-5日，平均每天4.8h）计发在7月工资中；</t>
  </si>
  <si>
    <t>范国红</t>
  </si>
  <si>
    <t xml:space="preserve">2间大教室（100元/间）、1间小教室（50元/间）：(100×2＋50)/31*21=169.35；知行楼五楼半层扩岗加两间教室(1150+50)÷31×20=774.19    </t>
  </si>
  <si>
    <t>邓玲</t>
  </si>
  <si>
    <t>何立新</t>
  </si>
  <si>
    <t>假期休假8个班（24-31日）按50%工资计发；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</si>
  <si>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</si>
  <si>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</si>
  <si>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</si>
  <si>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</si>
  <si>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</si>
  <si>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</si>
  <si>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</si>
  <si>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</si>
  <si>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</si>
  <si>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</si>
  <si>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假期休假8个班（7-14日）按50%工资计发；15日离职。</t>
  </si>
  <si>
    <t>王春晖</t>
  </si>
  <si>
    <t>假期休假7个班（7-13日）按50%工资计发；请假18个班（14-31日）；</t>
  </si>
  <si>
    <t>李玉芬</t>
  </si>
  <si>
    <t>7日离职，正常出勤6个班（1-6日）；</t>
  </si>
  <si>
    <t>解玉玲</t>
  </si>
  <si>
    <t>邹翠萍</t>
  </si>
  <si>
    <t>关月新</t>
  </si>
  <si>
    <t>贺春梅</t>
  </si>
  <si>
    <t>沈晓华</t>
  </si>
  <si>
    <t>李建平</t>
  </si>
  <si>
    <t>文婧</t>
  </si>
  <si>
    <t>许仙社</t>
  </si>
  <si>
    <t>王开林</t>
  </si>
  <si>
    <t>魏少梅</t>
  </si>
  <si>
    <t>从1日开始4间小教室（50元/间），3间大教室（100元/间），共计500元 ； 500/31*21=338.71元</t>
  </si>
  <si>
    <t>郑世杰</t>
  </si>
  <si>
    <t>张云</t>
  </si>
  <si>
    <t>4间小教室（50元/间）共计200元  
   200/31*22=141.94</t>
  </si>
  <si>
    <t>杨贵秀</t>
  </si>
  <si>
    <t>4间小教室（50元/间）共计200/31*22=141.94</t>
  </si>
  <si>
    <t>陈丽霞</t>
  </si>
  <si>
    <t>①每月代班费200元
②6间教室（50元/间），共计300元
7月计发：200+300=500元</t>
  </si>
  <si>
    <t>刘萍</t>
  </si>
  <si>
    <t>①中教室80元×10间=800元，小教室50元×1间=50元
（800+50）÷31×13=356.45元</t>
  </si>
  <si>
    <t>张军玲</t>
  </si>
  <si>
    <t>6间教室（50元/间），共计300元</t>
  </si>
  <si>
    <t xml:space="preserve">王玉玲 </t>
  </si>
  <si>
    <t>吴艳红</t>
  </si>
  <si>
    <t>郭玉合</t>
  </si>
  <si>
    <t>何凤</t>
  </si>
  <si>
    <t>周海花</t>
  </si>
  <si>
    <t>李秀梅</t>
  </si>
  <si>
    <t>5间中教室80元×5＝400元÷31×13=167.74元</t>
  </si>
  <si>
    <t>刘淑珍</t>
  </si>
  <si>
    <t>王桂云</t>
  </si>
  <si>
    <t>因未参加会议考核扣款20元</t>
  </si>
  <si>
    <t>封彩霞</t>
  </si>
  <si>
    <t>柴红</t>
  </si>
  <si>
    <t>①6间小教室（50元/间）共计300元
300/31*21=203.23元</t>
  </si>
  <si>
    <t>薛爱红</t>
  </si>
  <si>
    <t>邓强</t>
  </si>
  <si>
    <t>王天伟</t>
  </si>
  <si>
    <t>齐德明</t>
  </si>
  <si>
    <t>王慧兰</t>
  </si>
  <si>
    <t>中教室80元×14间=1120元，小教室50元×1间=50元
7月另计发工资为：（1120+50）/31×13=490.65元</t>
  </si>
  <si>
    <t>吴爱杰</t>
  </si>
  <si>
    <t>大教室150元×1间=150元，中教室80元×7间=560元
7月另计发工资为：（150+560）/31×13=297.74元</t>
  </si>
  <si>
    <t>刘红</t>
  </si>
  <si>
    <t>大教室150元×2间=300元，中教室80元×3间=240元，小教室50元×8间=400元
7月另计发工资为：（300+240+400）÷31×13=394.19元</t>
  </si>
  <si>
    <t>郑兴菊</t>
  </si>
  <si>
    <t>大教室150元×1间=150元，中教室80元×8间=640元
7月另计发工资为：（150+640）÷31×13=331.29元；</t>
  </si>
  <si>
    <t>孙素勤</t>
  </si>
  <si>
    <t>大教室150元×1间=150元，中教室80元×11间=880元
7月另计发工资为：（150+880）÷31×13=431.94元</t>
  </si>
  <si>
    <t>刘增兰</t>
  </si>
  <si>
    <t>大教室150元×1间=150元，中教室80元×10间=800元
7月另计发工资为：（150+800）÷31×13=398.39元；</t>
  </si>
  <si>
    <t>许桂芳</t>
  </si>
  <si>
    <t>大教室150元×1间=150元，中教室80元×6间=480元，小教室50元×9间=450元
7月另计发工资为：（150+480+450）÷31×13=452.90元</t>
  </si>
  <si>
    <t>朱德福</t>
  </si>
  <si>
    <t>大教室150元×1间=150元，中教室80元×6间=480元，小教室50元×9间=450元
7月另计发工资为：（150+480+450）÷31×13=452.9元</t>
  </si>
  <si>
    <t>潘玉忠</t>
  </si>
  <si>
    <t>中教室80元×9间=720元
2025年7月另计发工资为：720÷31×13=301.94元</t>
  </si>
  <si>
    <t>田泽付</t>
  </si>
  <si>
    <t>钟胜元</t>
  </si>
  <si>
    <t>大教室150元×1间=150元，中教室80元×7间=560元
7月另计发工资为：（150+560）÷31×13=297.74元</t>
  </si>
  <si>
    <t>张晓梅</t>
  </si>
  <si>
    <t>①中教室80元×5间=400元
7月另计发工资为：400/31*13=167.74元②7月14日博学楼4、6级考试晚上加班：50元</t>
  </si>
  <si>
    <t>马英</t>
  </si>
  <si>
    <t>中教室80元×6间=480元，小教室50元×1间=50元
7月另计发工资为：（480+50）÷31×13=222.26元</t>
  </si>
  <si>
    <t>张华</t>
  </si>
  <si>
    <t>假期休假12个班（20-31日）按50%工资计发；</t>
  </si>
  <si>
    <t>中教室80元×3间=240元，小教室50元×8间=400元
7月另计发工资为：（240+400）÷31×13=268.39元</t>
  </si>
  <si>
    <t>周军</t>
  </si>
  <si>
    <t>中教室80元×1间=80元，小教室50元×5间=250元
7月另计发工资为：（80+250）÷31×13=138.39元</t>
  </si>
  <si>
    <t>温玉芝</t>
  </si>
  <si>
    <t>大教室150元×1间=150元，中教室80元×8间=640元
7月另计发工资为：（150+640）÷31×13=331.29</t>
  </si>
  <si>
    <t>吴海梅</t>
  </si>
  <si>
    <t>陈月英</t>
  </si>
  <si>
    <t>袁萍</t>
  </si>
  <si>
    <t>魏秋凤</t>
  </si>
  <si>
    <t>陈秀芳</t>
  </si>
  <si>
    <t>马翠英</t>
  </si>
  <si>
    <t>杨金玲</t>
  </si>
  <si>
    <t>温玉萍</t>
  </si>
  <si>
    <t>李俊</t>
  </si>
  <si>
    <t>方兰银</t>
  </si>
  <si>
    <t xml:space="preserve">3间大教室（100元/间）共计300元  ，
   300/31*21=203.23元       </t>
  </si>
  <si>
    <t>史小平</t>
  </si>
  <si>
    <t>何蝶英</t>
  </si>
  <si>
    <t>袁卫红</t>
  </si>
  <si>
    <t>张宏邦</t>
  </si>
  <si>
    <t>李春红</t>
  </si>
  <si>
    <t>马玉珍</t>
  </si>
  <si>
    <t>林红</t>
  </si>
  <si>
    <t>中教室80元×7间=560元，小教室50元1间=50元
7月计发工资为：（560+50=）÷31×13=255.81元</t>
  </si>
  <si>
    <t>岑爱君</t>
  </si>
  <si>
    <t>祁秀林</t>
  </si>
  <si>
    <t>肖红霞</t>
  </si>
  <si>
    <t>吴玲智</t>
  </si>
  <si>
    <t>鲁燕</t>
  </si>
  <si>
    <t>7月1-6日上班，7日离职。</t>
  </si>
  <si>
    <t>宁海霞</t>
  </si>
  <si>
    <t>朱李平</t>
  </si>
  <si>
    <t>李雪娣</t>
  </si>
  <si>
    <t>7月1-12日上班，13日离职。</t>
  </si>
  <si>
    <t>赵云兰</t>
  </si>
  <si>
    <t>余思兰</t>
  </si>
  <si>
    <t>李小珍</t>
  </si>
  <si>
    <t>徐典寿</t>
  </si>
  <si>
    <t>衡玲</t>
  </si>
  <si>
    <t>安新</t>
  </si>
  <si>
    <t>杨静</t>
  </si>
  <si>
    <t>王保香</t>
  </si>
  <si>
    <t>7月1-20日上班，21日离职。</t>
  </si>
  <si>
    <t>巴桂花</t>
  </si>
  <si>
    <t>于芳红</t>
  </si>
  <si>
    <t>扩岗护校 25-31日共7天   2300÷31×7=519.35 元</t>
  </si>
  <si>
    <t>杜玲</t>
  </si>
  <si>
    <t>7月1-13日上班，14日离职。</t>
  </si>
  <si>
    <t>雷玲</t>
  </si>
  <si>
    <t>钱新红</t>
  </si>
  <si>
    <t>中教室80元×3间=240元，小教室50元*7间=350元
7月另计发工资为：（240+350）÷31×13=247.42元</t>
  </si>
  <si>
    <t>陈素芳</t>
  </si>
  <si>
    <t>1号至5号场馆打比赛连续加班补贴：50元</t>
  </si>
  <si>
    <t>邢铁花</t>
  </si>
  <si>
    <t>李玉芹</t>
  </si>
  <si>
    <t>因游泳馆缺保洁，门岗扩保洁的31天的岗：2300元。</t>
  </si>
  <si>
    <t>新大绿化项目服务中心2025年7月工资表</t>
  </si>
  <si>
    <t>徐成鑫</t>
  </si>
  <si>
    <t>窦伟</t>
  </si>
  <si>
    <t>绿化主管</t>
  </si>
  <si>
    <t>7月补休4个班（28日，29日，30日，31日）；7月请假2.5个班次（12日半天，6日，27日）</t>
  </si>
  <si>
    <t>6500</t>
  </si>
  <si>
    <t>艾买力亚提·赛克</t>
  </si>
  <si>
    <t>普工</t>
  </si>
  <si>
    <t>于7月9日离职，出勤8个班</t>
  </si>
  <si>
    <t>满勤车补1300/31*8=335.48</t>
  </si>
  <si>
    <t>骆新全</t>
  </si>
  <si>
    <t>7月1日转正按5000元计发，补休2个班（26日，30日）；于8月1日离职；</t>
  </si>
  <si>
    <t>马彦龙</t>
  </si>
  <si>
    <t>于7月31日入职；</t>
  </si>
  <si>
    <t>努尔巴合提·胡马什</t>
  </si>
  <si>
    <t>余休1个班（6日）；7月1日岗位调整工资调整为3500元；</t>
  </si>
  <si>
    <t>艾日肯·阿合买提见</t>
  </si>
  <si>
    <t>7月余休1个班（6日）</t>
  </si>
  <si>
    <t>张启林</t>
  </si>
  <si>
    <t>张启刚</t>
  </si>
  <si>
    <t>洒水车司机</t>
  </si>
  <si>
    <t>7月调整为满勤车补1500元</t>
  </si>
  <si>
    <t>艾山·艾依提</t>
  </si>
  <si>
    <t>7月1日调整为4500元；</t>
  </si>
  <si>
    <t>于7月26日入职，出勤6天</t>
  </si>
  <si>
    <t>王军</t>
  </si>
  <si>
    <t>于7月25日入职，出勤7个班</t>
  </si>
  <si>
    <t>马丽娜</t>
  </si>
  <si>
    <t>洒水车跟车</t>
  </si>
  <si>
    <t>秦贵</t>
  </si>
  <si>
    <t>满勤车补4160元</t>
  </si>
  <si>
    <t>杨淑花</t>
  </si>
  <si>
    <t>于7月22日离职，上了21个班</t>
  </si>
  <si>
    <t>陈菊花</t>
  </si>
  <si>
    <t>田文兰</t>
  </si>
  <si>
    <t>蒋振龙</t>
  </si>
  <si>
    <t>余休2个班（20日，27日）</t>
  </si>
  <si>
    <t>蒋振海</t>
  </si>
  <si>
    <t>寇亚蓉</t>
  </si>
  <si>
    <t>麦合木提·亚库甫</t>
  </si>
  <si>
    <t>7月补休3个班（12日，13日，14日）；请假了6个班（15-20日）；</t>
  </si>
  <si>
    <t>李生军</t>
  </si>
  <si>
    <t>肯加古力·吐开</t>
  </si>
  <si>
    <t>外部司机</t>
  </si>
  <si>
    <t>于7月30日离职，7月出勤29个班</t>
  </si>
  <si>
    <t>唐忠</t>
  </si>
  <si>
    <t>马秀兰</t>
  </si>
  <si>
    <t>补休1个班（14日）</t>
  </si>
  <si>
    <t>马晓英</t>
  </si>
  <si>
    <t>于7月8日离职，补休1个班（7日），出勤7个班</t>
  </si>
  <si>
    <t>马跃林</t>
  </si>
  <si>
    <t>余休1个班（27日）</t>
  </si>
  <si>
    <t>马彦荣</t>
  </si>
  <si>
    <t>马召明</t>
  </si>
  <si>
    <t>马学梅</t>
  </si>
  <si>
    <t>于7月8日离职，补休1个班（7日）；出勤7个班</t>
  </si>
  <si>
    <t>罗世忠</t>
  </si>
  <si>
    <t>带班</t>
  </si>
  <si>
    <t>余休4个班7月（5日，12日，19日，26日）</t>
  </si>
  <si>
    <t>5500</t>
  </si>
  <si>
    <t>车费满勤为2000元</t>
  </si>
  <si>
    <t>缐福贵</t>
  </si>
  <si>
    <t>7月1日起调整为4500元；余休1个班（27日）</t>
  </si>
  <si>
    <t>张金星</t>
  </si>
  <si>
    <t>余休1个班（6日）</t>
  </si>
  <si>
    <t>马光泉</t>
  </si>
  <si>
    <r>
      <rPr>
        <sz val="9"/>
        <color rgb="FFFF0000"/>
        <rFont val="微软雅黑"/>
        <charset val="134"/>
      </rPr>
      <t>他本人于</t>
    </r>
    <r>
      <rPr>
        <sz val="9"/>
        <color rgb="FFFF0000"/>
        <rFont val="Verdana"/>
        <charset val="134"/>
      </rPr>
      <t>5.7</t>
    </r>
    <r>
      <rPr>
        <sz val="9"/>
        <color rgb="FFFF0000"/>
        <rFont val="宋体"/>
        <charset val="134"/>
      </rPr>
      <t>入职，</t>
    </r>
    <r>
      <rPr>
        <sz val="9"/>
        <color rgb="FFFF0000"/>
        <rFont val="Verdana"/>
        <charset val="134"/>
      </rPr>
      <t>5.21</t>
    </r>
    <r>
      <rPr>
        <sz val="9"/>
        <color rgb="FFFF0000"/>
        <rFont val="宋体"/>
        <charset val="134"/>
      </rPr>
      <t>离职，出勤</t>
    </r>
    <r>
      <rPr>
        <sz val="9"/>
        <color rgb="FFFF0000"/>
        <rFont val="Verdana"/>
        <charset val="134"/>
      </rPr>
      <t>14</t>
    </r>
    <r>
      <rPr>
        <sz val="9"/>
        <color rgb="FFFF0000"/>
        <rFont val="宋体"/>
        <charset val="134"/>
      </rPr>
      <t>个班；</t>
    </r>
    <r>
      <rPr>
        <sz val="9"/>
        <color rgb="FFFF0000"/>
        <rFont val="微软雅黑"/>
        <charset val="134"/>
      </rPr>
      <t>6月补发了9个班，还差5个班的工资不发：4500/31*5=725.81元；</t>
    </r>
  </si>
  <si>
    <t>刘国军</t>
  </si>
  <si>
    <t>余休3个班（12日，26日）</t>
  </si>
  <si>
    <t>李传学</t>
  </si>
  <si>
    <t>木胡达尔·再努拉</t>
  </si>
  <si>
    <t>于7月31日入职，7月出勤1天，</t>
  </si>
  <si>
    <t>马占付</t>
  </si>
  <si>
    <t>于7月27日入职，出勤5天，</t>
  </si>
  <si>
    <t>马付祥</t>
  </si>
  <si>
    <t>于7月26日入职，出勤6天，</t>
  </si>
  <si>
    <t>马万军</t>
  </si>
  <si>
    <t>于7月9日入职，出勤23天，</t>
  </si>
  <si>
    <t>刘茂福</t>
  </si>
  <si>
    <t>于6月29日入职，6月出勤2个班（29、30日）计发在7月工资中；</t>
  </si>
  <si>
    <t>杨福贵</t>
  </si>
  <si>
    <t>于6月30日入职，6月出勤1个班（30日）计发在7月工资中；</t>
  </si>
  <si>
    <t>马娟</t>
  </si>
  <si>
    <t>于7月8日入职，七月出勤24天（</t>
  </si>
  <si>
    <t>师专保安项目服务中心2025年7月工资表</t>
  </si>
  <si>
    <t>陈松</t>
  </si>
  <si>
    <t>余休3个班（6日、13日、20日）</t>
  </si>
  <si>
    <t>买社保</t>
  </si>
  <si>
    <t>马文义</t>
  </si>
  <si>
    <t>保安</t>
  </si>
  <si>
    <t>3600</t>
  </si>
  <si>
    <t xml:space="preserve">冶秀玲 </t>
  </si>
  <si>
    <t>7.12离职，出勤11天</t>
  </si>
  <si>
    <t>王凡凡</t>
  </si>
  <si>
    <t>保安班长</t>
  </si>
  <si>
    <t>3700</t>
  </si>
  <si>
    <t>布阿依夏木·买买提</t>
  </si>
  <si>
    <t>丁光君</t>
  </si>
  <si>
    <t>7.23离职，出勤14天</t>
  </si>
  <si>
    <t>唐悦</t>
  </si>
  <si>
    <t>何晓燕</t>
  </si>
  <si>
    <t>周明君</t>
  </si>
  <si>
    <t>7.26开始上班</t>
  </si>
  <si>
    <t>阿丽娅·胡加木</t>
  </si>
  <si>
    <t>7.12离职，出勤4天</t>
  </si>
  <si>
    <t>阿山别克·哈了太</t>
  </si>
  <si>
    <t>保安队长</t>
  </si>
  <si>
    <t xml:space="preserve">恩土马克·阿合恰白 </t>
  </si>
  <si>
    <t>胡斯曼·扎曼别克</t>
  </si>
  <si>
    <t>沙合都拉·克孜尔木拉</t>
  </si>
  <si>
    <t>古丽加汗·胡斯别克</t>
  </si>
  <si>
    <t>也尔肯·阿合恰白</t>
  </si>
  <si>
    <t>波拉提别克·卡克巴提</t>
  </si>
  <si>
    <t>马力亚.依米提</t>
  </si>
  <si>
    <t>托合塔尔别克·胡泉</t>
  </si>
  <si>
    <t>哈吉木拉提·努尔沙帕西</t>
  </si>
  <si>
    <t xml:space="preserve">胡小林  </t>
  </si>
  <si>
    <t>库安德克·克孜尔木拉</t>
  </si>
  <si>
    <t>7.26离职，出勤25天</t>
  </si>
  <si>
    <t>哈比·焦代</t>
  </si>
  <si>
    <t>陈顺林</t>
  </si>
  <si>
    <t>邹陆东</t>
  </si>
  <si>
    <t>宋艳萍</t>
  </si>
  <si>
    <t>郭法</t>
  </si>
  <si>
    <t>7.30下班离职，出勤30天</t>
  </si>
  <si>
    <t>努尔沙黑拉.马合买提</t>
  </si>
  <si>
    <t>6月出勤3个班（28-30日）工资计发在7月工资中；</t>
  </si>
  <si>
    <t>达吾列提别克</t>
  </si>
  <si>
    <t>7.16离职，出勤15天</t>
  </si>
  <si>
    <t>辛增锋</t>
  </si>
  <si>
    <t>买买提·吾甫</t>
  </si>
  <si>
    <t>7.13下班离职，出勤13天</t>
  </si>
  <si>
    <t>李成富</t>
  </si>
  <si>
    <t>7.27下班离职，出勤27天</t>
  </si>
  <si>
    <t>卢云侠</t>
  </si>
  <si>
    <t>玉素甫·阿不都热依木</t>
  </si>
  <si>
    <t>阿衣夏木·卡哈尔</t>
  </si>
  <si>
    <t>陈良兴</t>
  </si>
  <si>
    <t>依那木·艾拉</t>
  </si>
  <si>
    <t>7.11下班离职，出勤11天</t>
  </si>
  <si>
    <t>穆沙江·麦麦提明</t>
  </si>
  <si>
    <t>迪力沙提·阿伍提</t>
  </si>
  <si>
    <t>请假1个班19日</t>
  </si>
  <si>
    <t>不阿依夏木·艾买提</t>
  </si>
  <si>
    <t>（1-15日）15个班按3700发，（16-31日）16个班按3200发</t>
  </si>
  <si>
    <t>3700/3200</t>
  </si>
  <si>
    <t>阿合提·胡三音</t>
  </si>
  <si>
    <t>魏雅婷</t>
  </si>
  <si>
    <t>孙佳慧</t>
  </si>
  <si>
    <t>艾尼娃·阿不都热西提</t>
  </si>
  <si>
    <t>热依姆古丽·图尔贡</t>
  </si>
  <si>
    <t>热夏提·阿伊克木</t>
  </si>
  <si>
    <t>阿卜杜热伊木江·伊卜拉伊木</t>
  </si>
  <si>
    <t>古再奴:实实提</t>
  </si>
  <si>
    <t>7.7下班离职，出勤3天</t>
  </si>
  <si>
    <t>库尔班·图尼亚孜</t>
  </si>
  <si>
    <t>7.12下班离职，出勤6天</t>
  </si>
  <si>
    <t>阿依则姆古丽·图尔孙</t>
  </si>
  <si>
    <t>新疆自治区总工会项目服务中心2025年7月工资表</t>
  </si>
  <si>
    <t>唐言泽</t>
  </si>
  <si>
    <t>4000</t>
  </si>
  <si>
    <t>沈国良</t>
  </si>
  <si>
    <t>管培生</t>
  </si>
  <si>
    <t>支援补贴50元/天，合计补贴1550元；</t>
  </si>
  <si>
    <t>见习生在云南发</t>
  </si>
  <si>
    <t>孙都喜</t>
  </si>
  <si>
    <t>吕庆威</t>
  </si>
  <si>
    <t>赵勇</t>
  </si>
  <si>
    <t>刘虎田</t>
  </si>
  <si>
    <t>郑建梅</t>
  </si>
  <si>
    <t>保洁员</t>
  </si>
  <si>
    <t>请假3个班（7.29-31日）</t>
  </si>
  <si>
    <t>美热班·艾拜都</t>
  </si>
  <si>
    <t>7月18日下班后离职</t>
  </si>
  <si>
    <t>马桂菊</t>
  </si>
  <si>
    <t>钱继忠</t>
  </si>
  <si>
    <t>卡玛丽汗·热肯巴依</t>
  </si>
  <si>
    <t>孜比尔尼沙·阿不都热合曼</t>
  </si>
  <si>
    <t>荆磊</t>
  </si>
  <si>
    <t>维修</t>
  </si>
  <si>
    <t>米新</t>
  </si>
  <si>
    <t>李养社</t>
  </si>
  <si>
    <t>请假2个班（8、9日）；</t>
  </si>
  <si>
    <t>杨江平</t>
  </si>
  <si>
    <t>刘晓东</t>
  </si>
  <si>
    <t>李军</t>
  </si>
  <si>
    <t>救助站项目服务中心2025年7月工资表</t>
  </si>
  <si>
    <t>师专物业</t>
  </si>
  <si>
    <t>黄亮</t>
  </si>
  <si>
    <t>网络管理员</t>
  </si>
  <si>
    <t>购买社保</t>
  </si>
  <si>
    <t>肖克来提·阿不都拉</t>
  </si>
  <si>
    <t>A1驾驶员</t>
  </si>
  <si>
    <t>郭虎</t>
  </si>
  <si>
    <t>A2驾驶员</t>
  </si>
  <si>
    <t>蒋国兵</t>
  </si>
  <si>
    <t>赵兵</t>
  </si>
  <si>
    <t>刘协新</t>
  </si>
  <si>
    <t>6月23日入职，购买社保。</t>
  </si>
  <si>
    <t>夏代提古丽·吐尔迪</t>
  </si>
  <si>
    <t>站外保洁</t>
  </si>
  <si>
    <t>苏玉莲</t>
  </si>
  <si>
    <t>李健</t>
  </si>
  <si>
    <t>水电维修</t>
  </si>
  <si>
    <t>7月20日入职，8月开始购买社保。社保全部由公司承担</t>
  </si>
  <si>
    <t>文明林</t>
  </si>
  <si>
    <t>维修员</t>
  </si>
  <si>
    <t>石钟山</t>
  </si>
  <si>
    <t>7月26日调师专项目，26-31日6个班工资870.97元，由师专分摊承担</t>
  </si>
  <si>
    <t>王国良</t>
  </si>
  <si>
    <t>马海香</t>
  </si>
  <si>
    <t>余休2个班（26-27日）；补休1个班（31日）</t>
  </si>
  <si>
    <t>马俊辉</t>
  </si>
  <si>
    <t>余休2个班（26-27日）；</t>
  </si>
  <si>
    <t>苏玉华</t>
  </si>
  <si>
    <t>余休1个班（27日）；</t>
  </si>
  <si>
    <t>刘侠</t>
  </si>
  <si>
    <t>余休1个班（26日）；补休1个班（30日）</t>
  </si>
  <si>
    <t xml:space="preserve"> 姚建民</t>
  </si>
  <si>
    <t>请假4个班（28-31日）</t>
  </si>
  <si>
    <t>苏绣莲</t>
  </si>
  <si>
    <t>站外保安</t>
  </si>
  <si>
    <t>张多寿</t>
  </si>
  <si>
    <t>朱邦堂</t>
  </si>
  <si>
    <t>绿化员</t>
  </si>
  <si>
    <t>余休1个班（26日）；补休1个班（31日）；8月5日离职；8月1-4日4个班工资516.13元，计发在7月工资中。</t>
  </si>
  <si>
    <t>8月5日离职；8月1-4日4个班工资516.13元，计发在7月工资中。</t>
  </si>
  <si>
    <t>八一中学项目服务中心2025年7月工资表</t>
  </si>
  <si>
    <t>顾金津</t>
  </si>
  <si>
    <t>6000</t>
  </si>
  <si>
    <t>阿米娜· 吾布利哈斯木</t>
  </si>
  <si>
    <t>肖海文</t>
  </si>
  <si>
    <t>客服</t>
  </si>
  <si>
    <t>校医</t>
  </si>
  <si>
    <t>补发6月份扣除社保费用549.9元，单位及个人部分由公司承担</t>
  </si>
  <si>
    <t>加得拉·加吾达提</t>
  </si>
  <si>
    <t>任洁</t>
  </si>
  <si>
    <t>武锦芸</t>
  </si>
  <si>
    <t>王圆圆</t>
  </si>
  <si>
    <t>杂工</t>
  </si>
  <si>
    <t>3.24号入职，学校代发工资（补发3.24-6.30工资共计10751.61）</t>
  </si>
  <si>
    <t>暂不发</t>
  </si>
  <si>
    <t>曹新春</t>
  </si>
  <si>
    <t>是</t>
  </si>
  <si>
    <t>张文梅</t>
  </si>
  <si>
    <t>支援图书馆承担成本206.45元，八一中学承担成本2993.55元</t>
  </si>
  <si>
    <t>康绍霞</t>
  </si>
  <si>
    <t>假期休假3个班（29-31日）不计发工资；</t>
  </si>
  <si>
    <t>雷秀梅</t>
  </si>
  <si>
    <t>顾春立</t>
  </si>
  <si>
    <t>保安/保洁</t>
  </si>
  <si>
    <t>张趁香</t>
  </si>
  <si>
    <t>刘建国</t>
  </si>
  <si>
    <t>李小娟</t>
  </si>
  <si>
    <t>陈永兰</t>
  </si>
  <si>
    <t>支援图书馆承担成本206.45元，八一中学承担2993.55元</t>
  </si>
  <si>
    <t>郭清慧</t>
  </si>
  <si>
    <t>孙卫兰</t>
  </si>
  <si>
    <t>武艳</t>
  </si>
  <si>
    <t>假期休假4个班（28-31日）不计发工资；</t>
  </si>
  <si>
    <t>王士菊</t>
  </si>
  <si>
    <t>郑燕勤</t>
  </si>
  <si>
    <t>刘凤兰</t>
  </si>
  <si>
    <t>李俊平</t>
  </si>
  <si>
    <t>姚书朋</t>
  </si>
  <si>
    <t>工程</t>
  </si>
  <si>
    <t>夏冬华</t>
  </si>
  <si>
    <t>任月玲</t>
  </si>
  <si>
    <t>假期休假2个班（30-31日）不计发工资；</t>
  </si>
  <si>
    <t>周培江</t>
  </si>
  <si>
    <t>假期休假31个班（1-31日）不计发工资；</t>
  </si>
  <si>
    <t>彭水芹</t>
  </si>
  <si>
    <t>齐梅花</t>
  </si>
  <si>
    <t>假期休假9个班（23-31日）不计发工资；</t>
  </si>
  <si>
    <t>支援图书馆承担成本1800元，八一中学承担400元</t>
  </si>
  <si>
    <t>段昌兰</t>
  </si>
  <si>
    <t>支援图书馆承担成本2000元，八一中学承担200元</t>
  </si>
  <si>
    <t>赵梅香</t>
  </si>
  <si>
    <t>支援图书馆承担成本2100元，八一中学承担成本100元</t>
  </si>
  <si>
    <t>罗莉</t>
  </si>
  <si>
    <t>假期休假16个班（16-31日）不计发工资；</t>
  </si>
  <si>
    <t>支援图书馆承担成本1500元</t>
  </si>
  <si>
    <t>高素梅</t>
  </si>
  <si>
    <t>假期休假17个班（15-31日）不计发工资；</t>
  </si>
  <si>
    <t>支援图书馆划分成本1300元，八一中学发放100元</t>
  </si>
  <si>
    <t>张佐娃</t>
  </si>
  <si>
    <t>支援图书馆划分成本100元，八一中学发放1300元</t>
  </si>
  <si>
    <t>张祥云</t>
  </si>
  <si>
    <t>假期休假25个班（7-31日）不计发工资；</t>
  </si>
  <si>
    <t>成本划分图书馆</t>
  </si>
  <si>
    <t>孙金薇</t>
  </si>
  <si>
    <t>假期休假12个班（20-31日）不计发工资；</t>
  </si>
  <si>
    <t>支援图书馆划分成本1400元，八一中学发放500元</t>
  </si>
  <si>
    <t>龚庆慧</t>
  </si>
  <si>
    <t>假期休假14个班（18-31日）不计发工资；</t>
  </si>
  <si>
    <t>支援图书馆划分成本1258.07元，八一中学发放96.77元</t>
  </si>
  <si>
    <t>柯风花</t>
  </si>
  <si>
    <t>假期休假23个班（9-31日）不计发工资；</t>
  </si>
  <si>
    <t>支援图书馆划分成本580.64元，八一中学发放193.55元</t>
  </si>
  <si>
    <t>任皎皎</t>
  </si>
  <si>
    <t>假期休假26个班（6-31日）不计发工资；</t>
  </si>
  <si>
    <t>母杨冬</t>
  </si>
  <si>
    <t>假期休假21个班（11-31日）不计发工资；</t>
  </si>
  <si>
    <t>田根兰</t>
  </si>
  <si>
    <t>假期休假27个班（5-31日）不计发工资；</t>
  </si>
  <si>
    <t>桑鹤</t>
  </si>
  <si>
    <t>图书馆项目服务中心2025年7月工资表</t>
  </si>
  <si>
    <t>周娟</t>
  </si>
  <si>
    <t>及时雨垫付100元，八月开始交社保</t>
  </si>
  <si>
    <t>古丽加玛丽·艾买提</t>
  </si>
  <si>
    <t>会服</t>
  </si>
  <si>
    <t>8月开始交社保</t>
  </si>
  <si>
    <t>艾山·吉斯别克</t>
  </si>
  <si>
    <t>不交社保</t>
  </si>
  <si>
    <t>陈志远</t>
  </si>
  <si>
    <t>7月4日入职</t>
  </si>
  <si>
    <t>胡国振</t>
  </si>
  <si>
    <t>温金春</t>
  </si>
  <si>
    <t>王苇</t>
  </si>
  <si>
    <t>缺岗一人，王苇顶岗20天,补贴为4600/31*20=2967.74</t>
  </si>
  <si>
    <t>曹文生</t>
  </si>
  <si>
    <t>消防监控专员</t>
  </si>
  <si>
    <t>、</t>
  </si>
  <si>
    <t>胡小波</t>
  </si>
  <si>
    <t>李永成</t>
  </si>
  <si>
    <t>罗华炜</t>
  </si>
  <si>
    <t>7月3日入职</t>
  </si>
  <si>
    <t>王元方</t>
  </si>
  <si>
    <t>林涛</t>
  </si>
  <si>
    <t>安全生产专员</t>
  </si>
  <si>
    <t>证书补贴：300元</t>
  </si>
  <si>
    <t>陈祖玉</t>
  </si>
  <si>
    <t>排架员</t>
  </si>
  <si>
    <t>赵小可</t>
  </si>
  <si>
    <t>卢艳梅</t>
  </si>
  <si>
    <t>马春艳</t>
  </si>
  <si>
    <t>王新艳</t>
  </si>
  <si>
    <t>孙振兰</t>
  </si>
  <si>
    <t>苏来卡·许库尔</t>
  </si>
  <si>
    <t>请假5个班（15-19）</t>
  </si>
  <si>
    <t>银花</t>
  </si>
  <si>
    <t>张月华</t>
  </si>
  <si>
    <t>阿丽亚·阿里木</t>
  </si>
  <si>
    <t>7月4日入职；请假1个班(31日）</t>
  </si>
  <si>
    <t>热汗古丽·吐尔逊</t>
  </si>
  <si>
    <t>柔鲜古丽·图尔荪</t>
  </si>
  <si>
    <t>马里亚木</t>
  </si>
  <si>
    <t>安金莉</t>
  </si>
  <si>
    <t>宋羽涵</t>
  </si>
  <si>
    <t>曹静怡</t>
  </si>
  <si>
    <t>7月8日入职</t>
  </si>
  <si>
    <t>八月份交社保</t>
  </si>
  <si>
    <t>顾东升</t>
  </si>
  <si>
    <t>7月22日入职</t>
  </si>
  <si>
    <t>杨波</t>
  </si>
  <si>
    <t>黄勇</t>
  </si>
  <si>
    <t>刘淑芳</t>
  </si>
  <si>
    <t>张建锁</t>
  </si>
  <si>
    <t>韩雅竹</t>
  </si>
  <si>
    <t>刘占文</t>
  </si>
  <si>
    <t>马新龙</t>
  </si>
  <si>
    <t>贾勇</t>
  </si>
  <si>
    <t>辛洪瑜</t>
  </si>
  <si>
    <t>范玉枝</t>
  </si>
  <si>
    <t>安建梅</t>
  </si>
  <si>
    <t>请假1个班（15日）</t>
  </si>
  <si>
    <t>买尔哈巴·阿扎提</t>
  </si>
  <si>
    <t>袁冰</t>
  </si>
  <si>
    <t>7月4日入职；7月出勤7天（4-10日）；7月10日下班后离职</t>
  </si>
  <si>
    <t>杨才波</t>
  </si>
  <si>
    <t>7月4日入职；7月18日下班后离职
7月出勤15天（4-18日）应发工资</t>
  </si>
  <si>
    <t>赵华</t>
  </si>
  <si>
    <t>7月4日入职；7月23日下班后离职
7月出勤20天（4-23）</t>
  </si>
  <si>
    <t>魏晓华</t>
  </si>
  <si>
    <t>6月出勤1天（30日）计发在7月工资中；
7月10日下班后离职；7月出勤10天（1-10日）</t>
  </si>
  <si>
    <t>6月出勤1天（30日）计发在7月工资中；</t>
  </si>
  <si>
    <t>吴淑艳</t>
  </si>
  <si>
    <t>7月11日入职，7月23日下班后离职
7月出勤13天（11-23日）</t>
  </si>
  <si>
    <t>效继红</t>
  </si>
  <si>
    <t>7月4日入职；7月25日下班后离职，</t>
  </si>
  <si>
    <t>冯福德</t>
  </si>
  <si>
    <t>8月1号开始在昌吉州一中项目上班</t>
  </si>
  <si>
    <t>周强</t>
  </si>
  <si>
    <t>陈孝义</t>
  </si>
  <si>
    <t>6月出勤1个班（30日）计发在7月工资中；</t>
  </si>
  <si>
    <t>石成盛</t>
  </si>
  <si>
    <t>高军</t>
  </si>
  <si>
    <t>杨秀云</t>
  </si>
  <si>
    <t>刘强</t>
  </si>
  <si>
    <t>刘国全</t>
  </si>
  <si>
    <t>吴盛新</t>
  </si>
  <si>
    <t>谢武</t>
  </si>
  <si>
    <t>7月10日入职</t>
  </si>
  <si>
    <t>顾辉</t>
  </si>
  <si>
    <t>7月30日入职</t>
  </si>
  <si>
    <t>马海燕</t>
  </si>
  <si>
    <t>7月29日入职</t>
  </si>
  <si>
    <t>王东升</t>
  </si>
  <si>
    <t>吐尔地·玉苏甫</t>
  </si>
  <si>
    <t>刘喜荣</t>
  </si>
  <si>
    <t>韩翠琴</t>
  </si>
  <si>
    <t>叶红</t>
  </si>
  <si>
    <t>高畅</t>
  </si>
  <si>
    <t>舒新涛</t>
  </si>
  <si>
    <t>阿曼古力·萨吾提</t>
  </si>
  <si>
    <t>刘桂芝</t>
  </si>
  <si>
    <t>包东银</t>
  </si>
  <si>
    <t>袁丽萍</t>
  </si>
  <si>
    <t>苑枫翎</t>
  </si>
  <si>
    <t>布麦尔耶姆古丽·托合荪</t>
  </si>
  <si>
    <t>江翠萍</t>
  </si>
  <si>
    <t>7月15日入职</t>
  </si>
  <si>
    <t>孙小莉</t>
  </si>
  <si>
    <t>热孜瓦古丽·伊明</t>
  </si>
  <si>
    <t>7月26日入职</t>
  </si>
  <si>
    <t>吴改华</t>
  </si>
  <si>
    <t>祖丽胡玛尔</t>
  </si>
  <si>
    <t>7月31日入职</t>
  </si>
  <si>
    <t>赵立轩</t>
  </si>
  <si>
    <t>马树法</t>
  </si>
  <si>
    <t>路立德</t>
  </si>
  <si>
    <t>师专物业项目服务中心2025年7月工资表</t>
  </si>
  <si>
    <t>吴晓梅</t>
  </si>
  <si>
    <t>李友园</t>
  </si>
  <si>
    <t>赵庭有</t>
  </si>
  <si>
    <t>7月16日入职，出勤16天</t>
  </si>
  <si>
    <t>奥布力喀斯木·居麦</t>
  </si>
  <si>
    <t>夜班补贴50元/天，值班8天，合计400元</t>
  </si>
  <si>
    <t>沙吾提·艾沙</t>
  </si>
  <si>
    <t>依丽米妮罕·喀日</t>
  </si>
  <si>
    <t>7月19日入职，出勤13天</t>
  </si>
  <si>
    <t>张新</t>
  </si>
  <si>
    <t>美合日古丽·麦合木提</t>
  </si>
  <si>
    <t>黑力古力·艾拜</t>
  </si>
  <si>
    <t>阿米乃·艾合麦提尼亚孜</t>
  </si>
  <si>
    <t>李金秀</t>
  </si>
  <si>
    <t>7月24日入职，出勤8天</t>
  </si>
  <si>
    <t>刘忠喜</t>
  </si>
  <si>
    <t>7月17日入职，7月23日下班后离职，出勤7天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</si>
</sst>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  <numFmt numFmtId="181" formatCode="[$-409]yyyy/mm/dd;@"/>
  </numFmts>
  <fonts count="9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14"/>
      <color theme="9" tint="-0.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8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  <scheme val="minor"/>
    </font>
    <font>
      <sz val="12"/>
      <color theme="4"/>
      <name val="宋体"/>
      <charset val="134"/>
      <scheme val="minor"/>
    </font>
    <font>
      <sz val="12"/>
      <color theme="4"/>
      <name val="宋体"/>
      <charset val="0"/>
      <scheme val="minor"/>
    </font>
    <font>
      <sz val="12"/>
      <name val="宋体"/>
      <charset val="0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微软雅黑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rgb="FF1616FC"/>
      <name val="宋体"/>
      <charset val="134"/>
    </font>
    <font>
      <sz val="11"/>
      <name val="微软雅黑"/>
      <charset val="134"/>
    </font>
    <font>
      <sz val="9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10"/>
      <color rgb="FFFF0000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8"/>
      <color rgb="FF000000"/>
      <name val="Calibri"/>
      <charset val="134"/>
    </font>
    <font>
      <b/>
      <sz val="9"/>
      <name val="微软雅黑"/>
      <charset val="134"/>
    </font>
    <font>
      <sz val="9"/>
      <color rgb="FF000000"/>
      <name val="Calibri"/>
      <charset val="134"/>
    </font>
    <font>
      <sz val="16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Verdana"/>
      <charset val="134"/>
    </font>
    <font>
      <sz val="9"/>
      <color rgb="FFFF000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16" borderId="26" applyNumberFormat="0" applyAlignment="0" applyProtection="0">
      <alignment vertical="center"/>
    </xf>
    <xf numFmtId="0" fontId="78" fillId="17" borderId="27" applyNumberFormat="0" applyAlignment="0" applyProtection="0">
      <alignment vertical="center"/>
    </xf>
    <xf numFmtId="0" fontId="79" fillId="17" borderId="26" applyNumberFormat="0" applyAlignment="0" applyProtection="0">
      <alignment vertical="center"/>
    </xf>
    <xf numFmtId="0" fontId="80" fillId="18" borderId="28" applyNumberFormat="0" applyAlignment="0" applyProtection="0">
      <alignment vertical="center"/>
    </xf>
    <xf numFmtId="0" fontId="81" fillId="0" borderId="29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7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6" fillId="4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</cellStyleXfs>
  <cellXfs count="487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4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178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</xf>
    <xf numFmtId="176" fontId="7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7" xfId="49" applyNumberFormat="1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14" fontId="8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6" borderId="3" xfId="0" applyNumberFormat="1" applyFont="1" applyFill="1" applyBorder="1" applyAlignment="1" applyProtection="1">
      <alignment horizontal="center" vertical="center"/>
      <protection locked="0"/>
    </xf>
    <xf numFmtId="179" fontId="10" fillId="2" borderId="4" xfId="0" applyNumberFormat="1" applyFont="1" applyFill="1" applyBorder="1" applyAlignment="1" applyProtection="1">
      <alignment horizontal="center" vertical="center" wrapText="1"/>
    </xf>
    <xf numFmtId="17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9" fontId="10" fillId="2" borderId="8" xfId="0" applyNumberFormat="1" applyFont="1" applyFill="1" applyBorder="1" applyAlignment="1" applyProtection="1">
      <alignment horizontal="center" vertical="center" wrapText="1"/>
    </xf>
    <xf numFmtId="176" fontId="1" fillId="7" borderId="9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9" fillId="7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80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13" fillId="3" borderId="13" xfId="0" applyNumberFormat="1" applyFont="1" applyFill="1" applyBorder="1" applyAlignment="1" applyProtection="1">
      <alignment horizontal="center" vertical="center" wrapText="1"/>
    </xf>
    <xf numFmtId="49" fontId="6" fillId="8" borderId="14" xfId="0" applyNumberFormat="1" applyFont="1" applyFill="1" applyBorder="1" applyAlignment="1" applyProtection="1">
      <alignment horizontal="center" vertical="center" wrapText="1"/>
    </xf>
    <xf numFmtId="176" fontId="7" fillId="9" borderId="13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43" fontId="10" fillId="2" borderId="8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4" xfId="0" applyNumberFormat="1" applyFont="1" applyFill="1" applyBorder="1" applyAlignment="1" applyProtection="1">
      <alignment horizontal="center" vertical="center" wrapText="1"/>
    </xf>
    <xf numFmtId="176" fontId="7" fillId="8" borderId="14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4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5" borderId="16" xfId="0" applyNumberFormat="1" applyFont="1" applyFill="1" applyBorder="1" applyAlignment="1" applyProtection="1">
      <alignment horizontal="center" vertical="center" wrapText="1"/>
    </xf>
    <xf numFmtId="176" fontId="6" fillId="8" borderId="16" xfId="0" applyNumberFormat="1" applyFont="1" applyFill="1" applyBorder="1" applyAlignment="1" applyProtection="1">
      <alignment horizontal="center" vertical="center" wrapText="1"/>
    </xf>
    <xf numFmtId="176" fontId="7" fillId="2" borderId="16" xfId="0" applyNumberFormat="1" applyFont="1" applyFill="1" applyBorder="1" applyAlignment="1" applyProtection="1">
      <alignment horizontal="center" vertical="center" wrapText="1"/>
    </xf>
    <xf numFmtId="176" fontId="6" fillId="2" borderId="16" xfId="0" applyNumberFormat="1" applyFont="1" applyFill="1" applyBorder="1" applyAlignment="1" applyProtection="1">
      <alignment horizontal="center" vertical="center" wrapText="1"/>
    </xf>
    <xf numFmtId="176" fontId="6" fillId="4" borderId="16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Fill="1" applyBorder="1" applyAlignment="1" applyProtection="1">
      <alignment horizontal="center" vertical="center" wrapText="1"/>
    </xf>
    <xf numFmtId="176" fontId="6" fillId="3" borderId="16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0" fontId="17" fillId="10" borderId="3" xfId="0" applyFont="1" applyFill="1" applyBorder="1" applyAlignment="1" applyProtection="1">
      <alignment horizontal="center" vertical="center" wrapText="1"/>
      <protection locked="0"/>
    </xf>
    <xf numFmtId="180" fontId="10" fillId="0" borderId="8" xfId="0" applyNumberFormat="1" applyFont="1" applyFill="1" applyBorder="1" applyAlignment="1" applyProtection="1">
      <alignment horizontal="center" vertical="center"/>
      <protection locked="0"/>
    </xf>
    <xf numFmtId="176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176" fontId="9" fillId="7" borderId="8" xfId="0" applyNumberFormat="1" applyFont="1" applyFill="1" applyBorder="1" applyAlignment="1" applyProtection="1">
      <alignment horizontal="center" vertical="center"/>
      <protection locked="0"/>
    </xf>
    <xf numFmtId="43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3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Fill="1" applyBorder="1" applyAlignment="1" applyProtection="1">
      <alignment horizontal="center" vertical="center"/>
      <protection locked="0"/>
    </xf>
    <xf numFmtId="176" fontId="9" fillId="5" borderId="8" xfId="0" applyNumberFormat="1" applyFont="1" applyFill="1" applyBorder="1" applyAlignment="1" applyProtection="1">
      <alignment horizontal="center" vertical="center"/>
      <protection locked="0"/>
    </xf>
    <xf numFmtId="180" fontId="10" fillId="3" borderId="8" xfId="0" applyNumberFormat="1" applyFont="1" applyFill="1" applyBorder="1" applyAlignment="1" applyProtection="1">
      <alignment horizontal="center" vertical="center"/>
      <protection locked="0"/>
    </xf>
    <xf numFmtId="17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5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17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180" fontId="10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7" xfId="0" applyNumberFormat="1" applyFont="1" applyFill="1" applyBorder="1" applyAlignment="1" applyProtection="1">
      <alignment horizontal="center" vertical="center"/>
      <protection locked="0"/>
    </xf>
    <xf numFmtId="179" fontId="10" fillId="2" borderId="18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3" xfId="0" applyNumberFormat="1" applyFont="1" applyFill="1" applyBorder="1" applyAlignment="1" applyProtection="1">
      <alignment horizontal="center" vertical="center"/>
      <protection locked="0"/>
    </xf>
    <xf numFmtId="179" fontId="10" fillId="2" borderId="19" xfId="0" applyNumberFormat="1" applyFont="1" applyFill="1" applyBorder="1" applyAlignment="1" applyProtection="1">
      <alignment horizontal="center" vertical="center" wrapText="1"/>
    </xf>
    <xf numFmtId="176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176" fontId="1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14" fontId="22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 applyProtection="1">
      <alignment horizontal="center" vertical="center" wrapText="1"/>
      <protection locked="0"/>
    </xf>
    <xf numFmtId="181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2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3" xfId="0" applyFont="1" applyFill="1" applyBorder="1" applyAlignment="1" applyProtection="1">
      <alignment horizontal="center" vertical="center" wrapText="1"/>
      <protection locked="0"/>
    </xf>
    <xf numFmtId="176" fontId="23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181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2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180" fontId="29" fillId="11" borderId="8" xfId="0" applyNumberFormat="1" applyFont="1" applyFill="1" applyBorder="1" applyAlignment="1" applyProtection="1">
      <alignment horizontal="center" vertical="center" wrapText="1"/>
      <protection locked="0"/>
    </xf>
    <xf numFmtId="180" fontId="29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30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31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31" fillId="3" borderId="3" xfId="0" applyNumberFormat="1" applyFont="1" applyFill="1" applyBorder="1" applyAlignment="1" applyProtection="1">
      <alignment horizontal="center" vertical="center"/>
      <protection locked="0"/>
    </xf>
    <xf numFmtId="14" fontId="32" fillId="3" borderId="3" xfId="0" applyNumberFormat="1" applyFont="1" applyFill="1" applyBorder="1" applyAlignment="1" applyProtection="1">
      <alignment horizontal="center" vertical="center"/>
      <protection locked="0"/>
    </xf>
    <xf numFmtId="14" fontId="30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8" borderId="16" xfId="0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  <protection locked="0"/>
    </xf>
    <xf numFmtId="176" fontId="34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43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176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Fill="1" applyBorder="1" applyAlignment="1">
      <alignment horizontal="center" vertical="center" wrapText="1"/>
    </xf>
    <xf numFmtId="176" fontId="9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9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/>
      <protection locked="0"/>
    </xf>
    <xf numFmtId="176" fontId="9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13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49" fontId="1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vertical="center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1" fillId="3" borderId="3" xfId="0" applyNumberFormat="1" applyFont="1" applyFill="1" applyBorder="1" applyAlignment="1" applyProtection="1">
      <alignment horizontal="center" vertical="center" wrapText="1"/>
    </xf>
    <xf numFmtId="176" fontId="37" fillId="2" borderId="3" xfId="0" applyNumberFormat="1" applyFont="1" applyFill="1" applyBorder="1" applyAlignment="1" applyProtection="1">
      <alignment horizontal="center" vertical="center" wrapText="1"/>
    </xf>
    <xf numFmtId="176" fontId="42" fillId="5" borderId="8" xfId="0" applyNumberFormat="1" applyFont="1" applyFill="1" applyBorder="1" applyAlignment="1" applyProtection="1">
      <alignment horizontal="center" vertical="center"/>
      <protection locked="0"/>
    </xf>
    <xf numFmtId="0" fontId="43" fillId="5" borderId="8" xfId="0" applyFont="1" applyFill="1" applyBorder="1" applyAlignment="1" applyProtection="1">
      <alignment horizontal="center" vertical="center"/>
      <protection locked="0"/>
    </xf>
    <xf numFmtId="14" fontId="18" fillId="0" borderId="8" xfId="0" applyNumberFormat="1" applyFont="1" applyFill="1" applyBorder="1" applyAlignment="1" applyProtection="1">
      <alignment horizontal="center" vertical="center"/>
      <protection locked="0"/>
    </xf>
    <xf numFmtId="49" fontId="44" fillId="7" borderId="3" xfId="0" applyNumberFormat="1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45" fillId="7" borderId="3" xfId="0" applyFont="1" applyFill="1" applyBorder="1" applyAlignment="1" applyProtection="1">
      <alignment horizontal="center" vertical="center"/>
      <protection locked="0"/>
    </xf>
    <xf numFmtId="49" fontId="44" fillId="3" borderId="3" xfId="0" applyNumberFormat="1" applyFont="1" applyFill="1" applyBorder="1" applyAlignment="1" applyProtection="1">
      <alignment horizontal="center" vertical="center"/>
      <protection locked="0"/>
    </xf>
    <xf numFmtId="0" fontId="46" fillId="3" borderId="3" xfId="0" applyFont="1" applyFill="1" applyBorder="1" applyAlignment="1" applyProtection="1">
      <alignment horizontal="center" vertical="center"/>
      <protection locked="0"/>
    </xf>
    <xf numFmtId="0" fontId="46" fillId="7" borderId="3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14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43" fillId="3" borderId="8" xfId="0" applyFont="1" applyFill="1" applyBorder="1" applyAlignment="1" applyProtection="1">
      <alignment horizontal="center" vertical="center"/>
      <protection locked="0"/>
    </xf>
    <xf numFmtId="176" fontId="42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42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</xf>
    <xf numFmtId="176" fontId="47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4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49" fillId="3" borderId="13" xfId="0" applyNumberFormat="1" applyFont="1" applyFill="1" applyBorder="1" applyAlignment="1" applyProtection="1">
      <alignment horizontal="center" vertical="center" wrapText="1"/>
    </xf>
    <xf numFmtId="176" fontId="38" fillId="2" borderId="3" xfId="0" applyNumberFormat="1" applyFont="1" applyFill="1" applyBorder="1" applyAlignment="1" applyProtection="1">
      <alignment horizontal="left" vertical="center" wrapText="1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176" fontId="5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5" xfId="0" applyFont="1" applyFill="1" applyBorder="1" applyAlignment="1" applyProtection="1">
      <alignment horizontal="left" vertical="center" wrapText="1"/>
      <protection locked="0"/>
    </xf>
    <xf numFmtId="0" fontId="50" fillId="3" borderId="15" xfId="0" applyFont="1" applyFill="1" applyBorder="1" applyAlignment="1" applyProtection="1">
      <alignment horizontal="left" vertical="center" wrapText="1"/>
      <protection locked="0"/>
    </xf>
    <xf numFmtId="176" fontId="5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53" fillId="4" borderId="3" xfId="0" applyNumberFormat="1" applyFont="1" applyFill="1" applyBorder="1" applyAlignment="1" applyProtection="1">
      <alignment horizontal="center" vertical="center"/>
      <protection locked="0"/>
    </xf>
    <xf numFmtId="176" fontId="5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4" borderId="3" xfId="0" applyNumberFormat="1" applyFont="1" applyFill="1" applyBorder="1" applyAlignment="1" applyProtection="1">
      <alignment horizontal="center" vertical="center"/>
      <protection locked="0"/>
    </xf>
    <xf numFmtId="177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3" xfId="0" applyNumberFormat="1" applyFont="1" applyFill="1" applyBorder="1" applyAlignment="1" applyProtection="1">
      <alignment horizontal="center" vertical="center" wrapText="1"/>
    </xf>
    <xf numFmtId="178" fontId="53" fillId="3" borderId="3" xfId="0" applyNumberFormat="1" applyFont="1" applyFill="1" applyBorder="1" applyAlignment="1" applyProtection="1">
      <alignment horizontal="center" vertical="center" wrapText="1"/>
    </xf>
    <xf numFmtId="176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4" xfId="0" applyNumberFormat="1" applyFont="1" applyFill="1" applyBorder="1" applyAlignment="1" applyProtection="1">
      <alignment horizontal="center" vertical="center" wrapText="1"/>
    </xf>
    <xf numFmtId="176" fontId="53" fillId="3" borderId="5" xfId="0" applyNumberFormat="1" applyFont="1" applyFill="1" applyBorder="1" applyAlignment="1" applyProtection="1">
      <alignment horizontal="center" vertical="center" wrapText="1"/>
    </xf>
    <xf numFmtId="17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" xfId="0" applyNumberFormat="1" applyFont="1" applyFill="1" applyBorder="1" applyAlignment="1" applyProtection="1">
      <alignment horizontal="center" vertical="center" wrapText="1"/>
    </xf>
    <xf numFmtId="17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2" borderId="6" xfId="0" applyNumberFormat="1" applyFont="1" applyFill="1" applyBorder="1" applyAlignment="1" applyProtection="1">
      <alignment horizontal="center" vertical="center" wrapText="1"/>
    </xf>
    <xf numFmtId="43" fontId="9" fillId="2" borderId="6" xfId="0" applyNumberFormat="1" applyFont="1" applyFill="1" applyBorder="1" applyAlignment="1" applyProtection="1">
      <alignment horizontal="center" vertical="center" wrapText="1"/>
    </xf>
    <xf numFmtId="177" fontId="9" fillId="2" borderId="7" xfId="49" applyNumberFormat="1" applyFont="1" applyFill="1" applyBorder="1" applyAlignment="1" applyProtection="1">
      <alignment horizontal="center" vertical="center" wrapText="1"/>
    </xf>
    <xf numFmtId="176" fontId="18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3" borderId="3" xfId="53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34" fillId="5" borderId="3" xfId="53" applyFont="1" applyFill="1" applyBorder="1" applyAlignment="1" applyProtection="1">
      <alignment horizontal="center"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 wrapText="1"/>
    </xf>
    <xf numFmtId="17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3" xfId="0" applyNumberFormat="1" applyFont="1" applyFill="1" applyBorder="1" applyAlignment="1" applyProtection="1">
      <alignment horizontal="center" vertical="center"/>
      <protection locked="0"/>
    </xf>
    <xf numFmtId="179" fontId="9" fillId="2" borderId="8" xfId="0" applyNumberFormat="1" applyFont="1" applyFill="1" applyBorder="1" applyAlignment="1" applyProtection="1">
      <alignment horizontal="center" vertical="center" wrapText="1"/>
    </xf>
    <xf numFmtId="176" fontId="18" fillId="3" borderId="3" xfId="53" applyNumberFormat="1" applyFont="1" applyFill="1" applyBorder="1" applyAlignment="1" applyProtection="1">
      <alignment horizontal="center" vertical="center" wrapText="1"/>
      <protection locked="0"/>
    </xf>
    <xf numFmtId="43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3" xfId="53" applyFont="1" applyFill="1" applyBorder="1" applyAlignment="1" applyProtection="1">
      <alignment horizontal="center" vertical="center" wrapText="1"/>
      <protection locked="0"/>
    </xf>
    <xf numFmtId="176" fontId="18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3" borderId="3" xfId="53" applyFont="1" applyFill="1" applyBorder="1" applyAlignment="1" applyProtection="1">
      <alignment horizontal="center" vertical="center" wrapText="1"/>
      <protection locked="0"/>
    </xf>
    <xf numFmtId="176" fontId="18" fillId="7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7" borderId="3" xfId="53" applyFont="1" applyFill="1" applyBorder="1" applyAlignment="1" applyProtection="1">
      <alignment horizontal="center" vertical="center" wrapText="1"/>
      <protection locked="0"/>
    </xf>
    <xf numFmtId="0" fontId="5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4" xfId="0" applyNumberFormat="1" applyFont="1" applyFill="1" applyBorder="1" applyAlignment="1" applyProtection="1">
      <alignment horizontal="center" vertical="center" wrapText="1"/>
    </xf>
    <xf numFmtId="43" fontId="9" fillId="2" borderId="3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3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2" borderId="4" xfId="0" applyNumberFormat="1" applyFont="1" applyFill="1" applyBorder="1" applyAlignment="1" applyProtection="1">
      <alignment horizontal="center" vertical="center" wrapText="1"/>
    </xf>
    <xf numFmtId="176" fontId="54" fillId="3" borderId="13" xfId="0" applyNumberFormat="1" applyFont="1" applyFill="1" applyBorder="1" applyAlignment="1" applyProtection="1">
      <alignment horizontal="center" vertical="center" wrapText="1"/>
    </xf>
    <xf numFmtId="49" fontId="53" fillId="8" borderId="14" xfId="0" applyNumberFormat="1" applyFont="1" applyFill="1" applyBorder="1" applyAlignment="1" applyProtection="1">
      <alignment horizontal="center" vertical="center" wrapText="1"/>
    </xf>
    <xf numFmtId="176" fontId="53" fillId="9" borderId="13" xfId="0" applyNumberFormat="1" applyFont="1" applyFill="1" applyBorder="1" applyAlignment="1" applyProtection="1">
      <alignment horizontal="center" vertical="center" wrapText="1"/>
    </xf>
    <xf numFmtId="176" fontId="33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50" applyNumberFormat="1" applyFont="1" applyFill="1" applyBorder="1" applyAlignment="1" applyProtection="1">
      <alignment horizontal="center" vertical="center" wrapText="1"/>
    </xf>
    <xf numFmtId="43" fontId="9" fillId="2" borderId="8" xfId="0" applyNumberFormat="1" applyFont="1" applyFill="1" applyBorder="1" applyAlignment="1" applyProtection="1">
      <alignment horizontal="center" vertical="center" wrapText="1"/>
    </xf>
    <xf numFmtId="43" fontId="9" fillId="0" borderId="3" xfId="53" applyNumberFormat="1" applyFont="1" applyFill="1" applyBorder="1" applyAlignment="1" applyProtection="1">
      <alignment horizontal="left" vertical="center" wrapText="1"/>
      <protection locked="0"/>
    </xf>
    <xf numFmtId="0" fontId="55" fillId="8" borderId="3" xfId="0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53" applyNumberFormat="1" applyFont="1" applyFill="1" applyBorder="1" applyAlignment="1" applyProtection="1">
      <alignment horizontal="left" vertical="center" wrapText="1"/>
      <protection locked="0"/>
    </xf>
    <xf numFmtId="43" fontId="51" fillId="0" borderId="3" xfId="53" applyNumberFormat="1" applyFont="1" applyFill="1" applyBorder="1" applyAlignment="1" applyProtection="1">
      <alignment horizontal="left" vertical="center" wrapText="1"/>
      <protection locked="0"/>
    </xf>
    <xf numFmtId="43" fontId="51" fillId="2" borderId="3" xfId="0" applyNumberFormat="1" applyFont="1" applyFill="1" applyBorder="1" applyAlignment="1" applyProtection="1">
      <alignment horizontal="center" vertical="center" wrapText="1"/>
    </xf>
    <xf numFmtId="43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51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3" fillId="8" borderId="14" xfId="0" applyNumberFormat="1" applyFont="1" applyFill="1" applyBorder="1" applyAlignment="1" applyProtection="1">
      <alignment horizontal="center" vertical="center" wrapText="1"/>
    </xf>
    <xf numFmtId="0" fontId="53" fillId="0" borderId="16" xfId="0" applyNumberFormat="1" applyFont="1" applyFill="1" applyBorder="1" applyAlignment="1" applyProtection="1">
      <alignment horizontal="center" vertical="center" wrapText="1"/>
    </xf>
    <xf numFmtId="176" fontId="53" fillId="2" borderId="16" xfId="0" applyNumberFormat="1" applyFont="1" applyFill="1" applyBorder="1" applyAlignment="1" applyProtection="1">
      <alignment horizontal="center" vertical="center" wrapText="1"/>
    </xf>
    <xf numFmtId="176" fontId="53" fillId="4" borderId="16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43" fontId="51" fillId="2" borderId="3" xfId="0" applyNumberFormat="1" applyFont="1" applyFill="1" applyBorder="1" applyAlignment="1" applyProtection="1">
      <alignment horizontal="center" vertical="center"/>
    </xf>
    <xf numFmtId="43" fontId="9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5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53" fillId="3" borderId="16" xfId="0" applyNumberFormat="1" applyFont="1" applyFill="1" applyBorder="1" applyAlignment="1" applyProtection="1">
      <alignment horizontal="center" vertical="center" wrapText="1"/>
    </xf>
    <xf numFmtId="43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3" borderId="3" xfId="0" applyFont="1" applyFill="1" applyBorder="1" applyAlignment="1" applyProtection="1">
      <alignment horizontal="center" vertical="center"/>
      <protection locked="0"/>
    </xf>
    <xf numFmtId="176" fontId="18" fillId="14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53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43" fontId="56" fillId="0" borderId="3" xfId="53" applyNumberFormat="1" applyFont="1" applyFill="1" applyBorder="1" applyAlignment="1" applyProtection="1">
      <alignment horizontal="left" vertical="center" wrapText="1"/>
      <protection locked="0"/>
    </xf>
    <xf numFmtId="43" fontId="9" fillId="3" borderId="8" xfId="0" applyNumberFormat="1" applyFont="1" applyFill="1" applyBorder="1" applyAlignment="1" applyProtection="1">
      <alignment horizontal="center" vertical="center" wrapText="1"/>
    </xf>
    <xf numFmtId="43" fontId="4" fillId="3" borderId="3" xfId="0" applyNumberFormat="1" applyFont="1" applyFill="1" applyBorder="1" applyAlignment="1" applyProtection="1">
      <alignment horizontal="center" vertical="center" wrapText="1"/>
    </xf>
    <xf numFmtId="0" fontId="18" fillId="11" borderId="3" xfId="53" applyFont="1" applyFill="1" applyBorder="1" applyAlignment="1" applyProtection="1">
      <alignment horizontal="center" vertical="center" wrapText="1"/>
      <protection locked="0"/>
    </xf>
    <xf numFmtId="14" fontId="0" fillId="3" borderId="21" xfId="0" applyNumberFormat="1" applyFont="1" applyFill="1" applyBorder="1" applyAlignment="1" applyProtection="1">
      <alignment horizontal="center" vertical="center"/>
      <protection locked="0"/>
    </xf>
    <xf numFmtId="14" fontId="34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8" fillId="7" borderId="3" xfId="53" applyFont="1" applyFill="1" applyBorder="1" applyAlignment="1" applyProtection="1">
      <alignment horizontal="center" vertical="center" wrapText="1"/>
      <protection locked="0"/>
    </xf>
    <xf numFmtId="176" fontId="18" fillId="11" borderId="3" xfId="0" applyNumberFormat="1" applyFont="1" applyFill="1" applyBorder="1" applyAlignment="1" applyProtection="1">
      <alignment horizontal="center" vertical="center"/>
      <protection locked="0"/>
    </xf>
    <xf numFmtId="176" fontId="34" fillId="3" borderId="3" xfId="0" applyNumberFormat="1" applyFont="1" applyFill="1" applyBorder="1" applyAlignment="1" applyProtection="1">
      <alignment horizontal="center" vertical="center"/>
      <protection locked="0"/>
    </xf>
    <xf numFmtId="14" fontId="55" fillId="3" borderId="21" xfId="0" applyNumberFormat="1" applyFont="1" applyFill="1" applyBorder="1" applyAlignment="1" applyProtection="1">
      <alignment horizontal="center" vertical="center"/>
      <protection locked="0"/>
    </xf>
    <xf numFmtId="177" fontId="9" fillId="2" borderId="1" xfId="49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8" borderId="3" xfId="50" applyNumberFormat="1" applyFont="1" applyFill="1" applyBorder="1" applyAlignment="1" applyProtection="1">
      <alignment horizontal="center" vertical="center" wrapText="1"/>
      <protection locked="0"/>
    </xf>
    <xf numFmtId="176" fontId="9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0" fontId="34" fillId="0" borderId="3" xfId="53" applyFont="1" applyFill="1" applyBorder="1" applyAlignment="1" applyProtection="1">
      <alignment horizontal="center" vertical="center" wrapText="1"/>
      <protection locked="0"/>
    </xf>
    <xf numFmtId="176" fontId="5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58" fillId="0" borderId="3" xfId="53" applyFont="1" applyFill="1" applyBorder="1" applyAlignment="1" applyProtection="1">
      <alignment horizontal="center" vertical="center" wrapText="1"/>
      <protection locked="0"/>
    </xf>
    <xf numFmtId="14" fontId="45" fillId="0" borderId="3" xfId="0" applyNumberFormat="1" applyFont="1" applyFill="1" applyBorder="1" applyAlignment="1" applyProtection="1">
      <alignment horizontal="center" vertical="center"/>
      <protection locked="0"/>
    </xf>
    <xf numFmtId="0" fontId="58" fillId="3" borderId="3" xfId="53" applyFont="1" applyFill="1" applyBorder="1" applyAlignment="1" applyProtection="1">
      <alignment horizontal="center" vertical="center" wrapText="1"/>
      <protection locked="0"/>
    </xf>
    <xf numFmtId="176" fontId="57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3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3" fillId="7" borderId="3" xfId="53" applyNumberFormat="1" applyFont="1" applyFill="1" applyBorder="1" applyAlignment="1" applyProtection="1">
      <alignment horizontal="center" vertical="center" wrapText="1"/>
      <protection locked="0"/>
    </xf>
    <xf numFmtId="176" fontId="35" fillId="3" borderId="3" xfId="53" applyNumberFormat="1" applyFont="1" applyFill="1" applyBorder="1" applyAlignment="1" applyProtection="1">
      <alignment horizontal="center" vertical="center" wrapText="1"/>
      <protection locked="0"/>
    </xf>
    <xf numFmtId="0" fontId="34" fillId="11" borderId="3" xfId="53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Fill="1" applyBorder="1" applyAlignment="1" applyProtection="1">
      <alignment horizontal="center" vertical="center"/>
      <protection locked="0"/>
    </xf>
    <xf numFmtId="176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3" xfId="53" applyFont="1" applyFill="1" applyBorder="1" applyAlignment="1" applyProtection="1">
      <alignment horizontal="center" vertical="center" wrapText="1"/>
      <protection locked="0"/>
    </xf>
    <xf numFmtId="0" fontId="34" fillId="6" borderId="3" xfId="53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vertical="center" wrapText="1"/>
      <protection locked="0"/>
    </xf>
    <xf numFmtId="176" fontId="6" fillId="0" borderId="3" xfId="0" applyNumberFormat="1" applyFont="1" applyFill="1" applyBorder="1" applyAlignment="1" applyProtection="1">
      <alignment vertical="center" wrapText="1"/>
      <protection locked="0"/>
    </xf>
    <xf numFmtId="176" fontId="7" fillId="0" borderId="4" xfId="0" applyNumberFormat="1" applyFont="1" applyFill="1" applyBorder="1" applyAlignment="1" applyProtection="1">
      <alignment vertical="center" wrapText="1"/>
    </xf>
    <xf numFmtId="43" fontId="1" fillId="2" borderId="3" xfId="0" applyNumberFormat="1" applyFont="1" applyFill="1" applyBorder="1" applyAlignment="1" applyProtection="1">
      <alignment vertical="center" wrapText="1"/>
    </xf>
    <xf numFmtId="43" fontId="10" fillId="0" borderId="8" xfId="0" applyNumberFormat="1" applyFont="1" applyFill="1" applyBorder="1" applyAlignment="1" applyProtection="1">
      <alignment vertical="center" wrapText="1"/>
      <protection locked="0"/>
    </xf>
    <xf numFmtId="43" fontId="10" fillId="0" borderId="10" xfId="0" applyNumberFormat="1" applyFont="1" applyFill="1" applyBorder="1" applyAlignment="1" applyProtection="1">
      <alignment vertical="center" wrapText="1"/>
      <protection locked="0"/>
    </xf>
    <xf numFmtId="43" fontId="10" fillId="0" borderId="11" xfId="0" applyNumberFormat="1" applyFont="1" applyFill="1" applyBorder="1" applyAlignment="1" applyProtection="1">
      <alignment vertical="center" wrapText="1"/>
      <protection locked="0"/>
    </xf>
    <xf numFmtId="176" fontId="1" fillId="0" borderId="11" xfId="0" applyNumberFormat="1" applyFont="1" applyFill="1" applyBorder="1" applyAlignment="1" applyProtection="1">
      <alignment vertical="center" wrapText="1"/>
      <protection locked="0"/>
    </xf>
    <xf numFmtId="43" fontId="10" fillId="0" borderId="12" xfId="0" applyNumberFormat="1" applyFont="1" applyFill="1" applyBorder="1" applyAlignment="1" applyProtection="1">
      <alignment vertical="center" wrapText="1"/>
      <protection locked="0"/>
    </xf>
    <xf numFmtId="176" fontId="5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176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5" xfId="0" applyFont="1" applyFill="1" applyBorder="1" applyAlignment="1" applyProtection="1">
      <alignment horizontal="left" vertical="center" wrapText="1"/>
      <protection locked="0"/>
    </xf>
    <xf numFmtId="176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43" fontId="1" fillId="3" borderId="3" xfId="51" applyNumberFormat="1" applyFont="1" applyFill="1" applyBorder="1" applyAlignment="1" applyProtection="1">
      <alignment horizontal="center" vertical="center" wrapText="1"/>
      <protection locked="0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6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8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1" fillId="0" borderId="3" xfId="0" applyNumberFormat="1" applyFont="1" applyFill="1" applyBorder="1" applyAlignment="1" applyProtection="1">
      <alignment horizontal="center" vertical="center" wrapText="1"/>
    </xf>
    <xf numFmtId="176" fontId="60" fillId="0" borderId="3" xfId="0" applyNumberFormat="1" applyFont="1" applyFill="1" applyBorder="1" applyAlignment="1" applyProtection="1">
      <alignment horizontal="center" vertical="center" wrapText="1"/>
    </xf>
    <xf numFmtId="14" fontId="55" fillId="3" borderId="3" xfId="0" applyNumberFormat="1" applyFont="1" applyFill="1" applyBorder="1" applyAlignment="1" applyProtection="1">
      <alignment horizontal="center" vertical="center"/>
      <protection locked="0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4" fontId="55" fillId="0" borderId="3" xfId="0" applyNumberFormat="1" applyFont="1" applyFill="1" applyBorder="1" applyAlignment="1" applyProtection="1">
      <alignment horizontal="center" vertical="center"/>
      <protection locked="0"/>
    </xf>
    <xf numFmtId="179" fontId="10" fillId="0" borderId="8" xfId="0" applyNumberFormat="1" applyFont="1" applyFill="1" applyBorder="1" applyAlignment="1" applyProtection="1">
      <alignment horizontal="center" vertical="center" wrapText="1"/>
    </xf>
    <xf numFmtId="176" fontId="23" fillId="0" borderId="3" xfId="53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/>
      <protection locked="0"/>
    </xf>
    <xf numFmtId="176" fontId="58" fillId="0" borderId="3" xfId="0" applyNumberFormat="1" applyFont="1" applyFill="1" applyBorder="1" applyAlignment="1" applyProtection="1">
      <alignment horizontal="center" vertical="center"/>
      <protection locked="0"/>
    </xf>
    <xf numFmtId="14" fontId="55" fillId="0" borderId="21" xfId="0" applyNumberFormat="1" applyFont="1" applyFill="1" applyBorder="1" applyAlignment="1" applyProtection="1">
      <alignment horizontal="center" vertical="center"/>
      <protection locked="0"/>
    </xf>
    <xf numFmtId="176" fontId="58" fillId="3" borderId="3" xfId="0" applyNumberFormat="1" applyFont="1" applyFill="1" applyBorder="1" applyAlignment="1" applyProtection="1">
      <alignment horizontal="center" vertical="center"/>
      <protection locked="0"/>
    </xf>
    <xf numFmtId="176" fontId="6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  <protection locked="0"/>
    </xf>
    <xf numFmtId="176" fontId="59" fillId="0" borderId="3" xfId="0" applyNumberFormat="1" applyFont="1" applyFill="1" applyBorder="1" applyAlignment="1" applyProtection="1">
      <alignment horizontal="center" vertical="center"/>
      <protection locked="0"/>
    </xf>
    <xf numFmtId="43" fontId="62" fillId="3" borderId="3" xfId="53" applyNumberFormat="1" applyFont="1" applyFill="1" applyBorder="1" applyAlignment="1" applyProtection="1">
      <alignment horizontal="left" vertical="center" wrapText="1"/>
      <protection locked="0"/>
    </xf>
    <xf numFmtId="0" fontId="63" fillId="0" borderId="15" xfId="0" applyFont="1" applyFill="1" applyBorder="1" applyAlignment="1" applyProtection="1">
      <alignment horizontal="left" vertical="center" wrapText="1"/>
      <protection locked="0"/>
    </xf>
    <xf numFmtId="176" fontId="6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8" fillId="3" borderId="16" xfId="0" applyNumberFormat="1" applyFont="1" applyFill="1" applyBorder="1" applyAlignment="1" applyProtection="1">
      <alignment horizontal="center" vertical="center" wrapText="1"/>
    </xf>
    <xf numFmtId="176" fontId="38" fillId="2" borderId="3" xfId="0" applyNumberFormat="1" applyFont="1" applyFill="1" applyBorder="1" applyAlignment="1" applyProtection="1">
      <alignment horizontal="center" vertical="center" wrapText="1"/>
    </xf>
    <xf numFmtId="176" fontId="4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65" fillId="0" borderId="15" xfId="0" applyFont="1" applyFill="1" applyBorder="1" applyAlignment="1" applyProtection="1">
      <alignment horizontal="left" vertical="center" wrapText="1"/>
      <protection locked="0"/>
    </xf>
    <xf numFmtId="176" fontId="60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6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13" borderId="3" xfId="53" applyFont="1" applyFill="1" applyBorder="1" applyAlignment="1" applyProtection="1">
      <alignment horizontal="center" vertical="center" wrapText="1"/>
      <protection locked="0"/>
    </xf>
    <xf numFmtId="176" fontId="38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3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5" fillId="5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7" borderId="3" xfId="53" applyNumberFormat="1" applyFont="1" applyFill="1" applyBorder="1" applyAlignment="1" applyProtection="1">
      <alignment horizontal="center" vertical="center" wrapText="1"/>
      <protection locked="0"/>
    </xf>
    <xf numFmtId="176" fontId="34" fillId="3" borderId="3" xfId="53" applyNumberFormat="1" applyFont="1" applyFill="1" applyBorder="1" applyAlignment="1" applyProtection="1">
      <alignment horizontal="center" vertical="center" wrapText="1"/>
      <protection locked="0"/>
    </xf>
    <xf numFmtId="176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176" fontId="6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center" vertical="center" wrapText="1"/>
    </xf>
    <xf numFmtId="178" fontId="2" fillId="3" borderId="3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4" xfId="0" applyNumberFormat="1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horizontal="center" vertical="center" wrapText="1"/>
    </xf>
    <xf numFmtId="176" fontId="1" fillId="5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/>
      <protection locked="0"/>
    </xf>
    <xf numFmtId="179" fontId="1" fillId="2" borderId="4" xfId="0" applyNumberFormat="1" applyFont="1" applyFill="1" applyBorder="1" applyAlignment="1" applyProtection="1">
      <alignment horizontal="center"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6" borderId="3" xfId="0" applyNumberFormat="1" applyFont="1" applyFill="1" applyBorder="1" applyAlignment="1" applyProtection="1">
      <alignment horizontal="center" vertical="center"/>
      <protection locked="0"/>
    </xf>
    <xf numFmtId="179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176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6" fontId="15" fillId="3" borderId="13" xfId="0" applyNumberFormat="1" applyFont="1" applyFill="1" applyBorder="1" applyAlignment="1" applyProtection="1">
      <alignment horizontal="center" vertical="center" wrapText="1"/>
    </xf>
    <xf numFmtId="49" fontId="2" fillId="8" borderId="14" xfId="0" applyNumberFormat="1" applyFont="1" applyFill="1" applyBorder="1" applyAlignment="1" applyProtection="1">
      <alignment horizontal="center" vertical="center" wrapText="1"/>
    </xf>
    <xf numFmtId="176" fontId="2" fillId="9" borderId="13" xfId="0" applyNumberFormat="1" applyFont="1" applyFill="1" applyBorder="1" applyAlignment="1" applyProtection="1">
      <alignment horizontal="center" vertical="center" wrapText="1"/>
    </xf>
    <xf numFmtId="43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176" fontId="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76" fontId="6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4" xfId="0" applyNumberFormat="1" applyFont="1" applyFill="1" applyBorder="1" applyAlignment="1" applyProtection="1">
      <alignment horizontal="center" vertical="center" wrapText="1"/>
    </xf>
    <xf numFmtId="176" fontId="2" fillId="8" borderId="14" xfId="0" applyNumberFormat="1" applyFont="1" applyFill="1" applyBorder="1" applyAlignment="1" applyProtection="1">
      <alignment horizontal="center" vertical="center" wrapText="1"/>
    </xf>
    <xf numFmtId="176" fontId="2" fillId="5" borderId="16" xfId="0" applyNumberFormat="1" applyFont="1" applyFill="1" applyBorder="1" applyAlignment="1" applyProtection="1">
      <alignment horizontal="center" vertical="center" wrapText="1"/>
    </xf>
    <xf numFmtId="176" fontId="2" fillId="8" borderId="16" xfId="0" applyNumberFormat="1" applyFont="1" applyFill="1" applyBorder="1" applyAlignment="1" applyProtection="1">
      <alignment horizontal="center" vertical="center" wrapText="1"/>
    </xf>
    <xf numFmtId="0" fontId="2" fillId="8" borderId="16" xfId="0" applyNumberFormat="1" applyFont="1" applyFill="1" applyBorder="1" applyAlignment="1" applyProtection="1">
      <alignment horizontal="center" vertical="center" wrapText="1"/>
    </xf>
    <xf numFmtId="176" fontId="2" fillId="2" borderId="16" xfId="0" applyNumberFormat="1" applyFont="1" applyFill="1" applyBorder="1" applyAlignment="1" applyProtection="1">
      <alignment horizontal="center" vertical="center" wrapText="1"/>
    </xf>
    <xf numFmtId="176" fontId="2" fillId="4" borderId="16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2" borderId="3" xfId="0" applyNumberFormat="1" applyFont="1" applyFill="1" applyBorder="1" applyAlignment="1" applyProtection="1">
      <alignment horizontal="center" vertical="center"/>
    </xf>
    <xf numFmtId="176" fontId="66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6" xfId="0" applyNumberFormat="1" applyFont="1" applyFill="1" applyBorder="1" applyAlignment="1" applyProtection="1">
      <alignment horizontal="center" vertical="center" wrapText="1"/>
    </xf>
    <xf numFmtId="176" fontId="2" fillId="3" borderId="1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58" fillId="11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46" fillId="0" borderId="3" xfId="0" applyFont="1" applyFill="1" applyBorder="1" applyAlignment="1" applyProtection="1">
      <alignment horizontal="center" vertical="center"/>
      <protection locked="0"/>
    </xf>
    <xf numFmtId="0" fontId="46" fillId="0" borderId="3" xfId="0" applyFont="1" applyFill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176" fontId="67" fillId="6" borderId="3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76" fontId="37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58" fillId="7" borderId="3" xfId="0" applyNumberFormat="1" applyFont="1" applyFill="1" applyBorder="1" applyAlignment="1" applyProtection="1">
      <alignment horizontal="center" vertical="center"/>
      <protection locked="0"/>
    </xf>
    <xf numFmtId="176" fontId="58" fillId="6" borderId="3" xfId="0" applyNumberFormat="1" applyFont="1" applyFill="1" applyBorder="1" applyAlignment="1" applyProtection="1">
      <alignment horizontal="center" vertical="center"/>
      <protection locked="0"/>
    </xf>
    <xf numFmtId="176" fontId="68" fillId="0" borderId="3" xfId="0" applyNumberFormat="1" applyFont="1" applyFill="1" applyBorder="1" applyAlignment="1" applyProtection="1">
      <alignment horizontal="center" vertical="center"/>
      <protection locked="0"/>
    </xf>
    <xf numFmtId="176" fontId="68" fillId="3" borderId="3" xfId="0" applyNumberFormat="1" applyFont="1" applyFill="1" applyBorder="1" applyAlignment="1" applyProtection="1">
      <alignment horizontal="center" vertical="center"/>
      <protection locked="0"/>
    </xf>
    <xf numFmtId="176" fontId="21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46" fillId="0" borderId="3" xfId="0" applyNumberFormat="1" applyFont="1" applyFill="1" applyBorder="1" applyAlignment="1" applyProtection="1">
      <alignment horizontal="center" vertical="center"/>
      <protection locked="0"/>
    </xf>
    <xf numFmtId="0" fontId="38" fillId="0" borderId="15" xfId="0" applyFont="1" applyFill="1" applyBorder="1" applyAlignment="1" applyProtection="1">
      <alignment horizontal="left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 2 11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58"/>
  <sheetViews>
    <sheetView tabSelected="1" zoomScale="80" zoomScaleNormal="80" workbookViewId="0">
      <pane xSplit="6" ySplit="3" topLeftCell="AU4" activePane="bottomRight" state="frozen"/>
      <selection/>
      <selection pane="topRight"/>
      <selection pane="bottomLeft"/>
      <selection pane="bottomRight" activeCell="BH16" sqref="BH16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1" width="12.7583333333333" style="12" customWidth="1"/>
    <col min="62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60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AM4" si="0">SUBTOTAL(9,V5:V158)</f>
        <v>32961.2903225806</v>
      </c>
      <c r="W4" s="66">
        <f t="shared" si="0"/>
        <v>10500</v>
      </c>
      <c r="X4" s="66">
        <f t="shared" si="0"/>
        <v>12000</v>
      </c>
      <c r="Y4" s="66">
        <f t="shared" si="0"/>
        <v>4800</v>
      </c>
      <c r="Z4" s="66">
        <f t="shared" si="0"/>
        <v>4300</v>
      </c>
      <c r="AA4" s="66">
        <f t="shared" si="0"/>
        <v>2200</v>
      </c>
      <c r="AB4" s="66">
        <f t="shared" si="0"/>
        <v>2700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1522.58</v>
      </c>
      <c r="AG4" s="66">
        <f t="shared" si="0"/>
        <v>0</v>
      </c>
      <c r="AH4" s="66">
        <f t="shared" si="0"/>
        <v>350</v>
      </c>
      <c r="AI4" s="66">
        <f t="shared" si="0"/>
        <v>0</v>
      </c>
      <c r="AJ4" s="66">
        <f t="shared" si="0"/>
        <v>1790</v>
      </c>
      <c r="AK4" s="66">
        <f t="shared" si="0"/>
        <v>100</v>
      </c>
      <c r="AL4" s="66">
        <f t="shared" si="0"/>
        <v>2900</v>
      </c>
      <c r="AM4" s="66">
        <f t="shared" si="0"/>
        <v>700</v>
      </c>
      <c r="AN4" s="66">
        <f t="shared" ref="AN4:BA4" si="1">SUBTOTAL(9,AN5:AN158)</f>
        <v>0</v>
      </c>
      <c r="AO4" s="66">
        <f t="shared" si="1"/>
        <v>30</v>
      </c>
      <c r="AP4" s="66">
        <f t="shared" si="1"/>
        <v>100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864.516129032258</v>
      </c>
      <c r="AU4" s="66">
        <f t="shared" si="1"/>
        <v>76089.36</v>
      </c>
      <c r="AV4" s="66">
        <f t="shared" si="1"/>
        <v>7368.9</v>
      </c>
      <c r="AW4" s="66">
        <f t="shared" si="1"/>
        <v>1744</v>
      </c>
      <c r="AX4" s="66">
        <f t="shared" si="1"/>
        <v>239.86</v>
      </c>
      <c r="AY4" s="66">
        <f t="shared" si="1"/>
        <v>0</v>
      </c>
      <c r="AZ4" s="66">
        <f t="shared" si="1"/>
        <v>0</v>
      </c>
      <c r="BA4" s="66">
        <f t="shared" si="1"/>
        <v>66736.6</v>
      </c>
      <c r="BB4" s="66"/>
      <c r="BC4" s="89"/>
      <c r="BD4" s="66"/>
      <c r="BE4" s="4" t="s">
        <v>72</v>
      </c>
      <c r="BF4" s="4" t="s">
        <v>73</v>
      </c>
      <c r="BG4" s="4" t="s">
        <v>74</v>
      </c>
      <c r="BH4" s="4" t="s">
        <v>75</v>
      </c>
    </row>
    <row r="5" s="1" customFormat="1" ht="31" customHeight="1" spans="1:56">
      <c r="A5" s="32">
        <f t="shared" ref="A5:A13" si="2">ROW()-4</f>
        <v>1</v>
      </c>
      <c r="B5" s="468" t="s">
        <v>76</v>
      </c>
      <c r="C5" s="469" t="s">
        <v>77</v>
      </c>
      <c r="D5" s="95">
        <v>45706</v>
      </c>
      <c r="E5" s="470" t="s">
        <v>78</v>
      </c>
      <c r="F5" s="37">
        <f t="shared" ref="F5:F13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13" si="4">P5+Q5-R5</f>
        <v>0</v>
      </c>
      <c r="T5" s="68"/>
      <c r="U5" s="71" t="s">
        <v>80</v>
      </c>
      <c r="V5" s="482">
        <v>2000</v>
      </c>
      <c r="W5" s="482">
        <v>2000</v>
      </c>
      <c r="X5" s="482">
        <v>1000</v>
      </c>
      <c r="Y5" s="482">
        <v>1000</v>
      </c>
      <c r="Z5" s="482">
        <v>500</v>
      </c>
      <c r="AA5" s="482">
        <v>100</v>
      </c>
      <c r="AB5" s="482">
        <v>1400</v>
      </c>
      <c r="AC5" s="76">
        <f t="shared" ref="AC5:AC13" si="5">IF(G5="是",30,0)</f>
        <v>0</v>
      </c>
      <c r="AD5" s="75"/>
      <c r="AE5" s="75"/>
      <c r="AF5" s="75">
        <v>1000</v>
      </c>
      <c r="AG5" s="75"/>
      <c r="AH5" s="75"/>
      <c r="AI5" s="75"/>
      <c r="AJ5" s="75">
        <v>-450</v>
      </c>
      <c r="AK5" s="75"/>
      <c r="AL5" s="75"/>
      <c r="AM5" s="75"/>
      <c r="AN5" s="75"/>
      <c r="AO5" s="75"/>
      <c r="AP5" s="75"/>
      <c r="AQ5" s="75"/>
      <c r="AR5" s="75"/>
      <c r="AS5" s="83">
        <f t="shared" ref="AS5:AS13" si="6">IFERROR(U5/$E$2*2*H5+I5*2,0)</f>
        <v>0</v>
      </c>
      <c r="AT5" s="76">
        <f t="shared" ref="AT5:AT13" si="7">IFERROR(U5/$E$2*(J5+K5*0.2+L5+M5*0.5),0)</f>
        <v>0</v>
      </c>
      <c r="AU5" s="76">
        <f t="shared" ref="AU5:AU13" si="8">ROUND(SUM(V5:AP5)-SUM(AQ5:AT5),2)</f>
        <v>8550</v>
      </c>
      <c r="AV5" s="84">
        <v>549.9</v>
      </c>
      <c r="AW5" s="90">
        <v>104</v>
      </c>
      <c r="AX5" s="90">
        <v>87.46</v>
      </c>
      <c r="AY5" s="90"/>
      <c r="AZ5" s="90"/>
      <c r="BA5" s="76">
        <f t="shared" ref="BA5:BA13" si="9">ROUND(AU5-SUM(AV5:AZ5),2)</f>
        <v>7808.64</v>
      </c>
      <c r="BB5" s="91"/>
      <c r="BC5" s="128" t="s">
        <v>81</v>
      </c>
      <c r="BD5" s="66" t="str">
        <f t="shared" ref="BD5:BD13" si="10">IF(U5-SUM(V5:AB5)=0,"正确","错误")</f>
        <v>正确</v>
      </c>
    </row>
    <row r="6" s="1" customFormat="1" ht="33" customHeight="1" spans="1:56">
      <c r="A6" s="41">
        <f t="shared" si="2"/>
        <v>2</v>
      </c>
      <c r="B6" s="468" t="s">
        <v>82</v>
      </c>
      <c r="C6" s="471" t="s">
        <v>83</v>
      </c>
      <c r="D6" s="44">
        <v>45778</v>
      </c>
      <c r="E6" s="470" t="s">
        <v>78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4"/>
        <v>0</v>
      </c>
      <c r="T6" s="221"/>
      <c r="U6" s="71" t="s">
        <v>84</v>
      </c>
      <c r="V6" s="483">
        <v>9000</v>
      </c>
      <c r="W6" s="482">
        <v>1000</v>
      </c>
      <c r="X6" s="482">
        <v>1000</v>
      </c>
      <c r="Y6" s="482">
        <v>400</v>
      </c>
      <c r="Z6" s="482">
        <v>300</v>
      </c>
      <c r="AA6" s="482">
        <v>200</v>
      </c>
      <c r="AB6" s="482">
        <v>100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12000</v>
      </c>
      <c r="AV6" s="84">
        <v>1320</v>
      </c>
      <c r="AW6" s="90">
        <v>600</v>
      </c>
      <c r="AX6" s="90">
        <v>152.4</v>
      </c>
      <c r="AY6" s="90"/>
      <c r="AZ6" s="90"/>
      <c r="BA6" s="76">
        <f t="shared" si="9"/>
        <v>9927.6</v>
      </c>
      <c r="BB6" s="91"/>
      <c r="BC6" s="128"/>
      <c r="BD6" s="66" t="str">
        <f t="shared" si="10"/>
        <v>正确</v>
      </c>
    </row>
    <row r="7" s="1" customFormat="1" ht="31" customHeight="1" spans="1:56">
      <c r="A7" s="41">
        <f t="shared" si="2"/>
        <v>3</v>
      </c>
      <c r="B7" s="468" t="s">
        <v>85</v>
      </c>
      <c r="C7" s="472" t="s">
        <v>86</v>
      </c>
      <c r="D7" s="95">
        <v>45512</v>
      </c>
      <c r="E7" s="470" t="s">
        <v>78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3"/>
      <c r="P7" s="39">
        <v>7.7</v>
      </c>
      <c r="Q7" s="39"/>
      <c r="R7" s="39"/>
      <c r="S7" s="67">
        <f t="shared" si="4"/>
        <v>7.7</v>
      </c>
      <c r="T7" s="221"/>
      <c r="U7" s="71" t="s">
        <v>87</v>
      </c>
      <c r="V7" s="483">
        <v>2000</v>
      </c>
      <c r="W7" s="482">
        <v>1000</v>
      </c>
      <c r="X7" s="482">
        <v>1000</v>
      </c>
      <c r="Y7" s="482">
        <v>300</v>
      </c>
      <c r="Z7" s="482">
        <v>500</v>
      </c>
      <c r="AA7" s="482">
        <v>100</v>
      </c>
      <c r="AB7" s="482">
        <v>100</v>
      </c>
      <c r="AC7" s="76">
        <f t="shared" si="5"/>
        <v>0</v>
      </c>
      <c r="AD7" s="75"/>
      <c r="AE7" s="75"/>
      <c r="AF7" s="75"/>
      <c r="AG7" s="75"/>
      <c r="AH7" s="75"/>
      <c r="AI7" s="75"/>
      <c r="AJ7" s="75"/>
      <c r="AK7" s="75"/>
      <c r="AL7" s="75">
        <v>400</v>
      </c>
      <c r="AM7" s="75"/>
      <c r="AN7" s="75"/>
      <c r="AO7" s="75">
        <v>10</v>
      </c>
      <c r="AP7" s="75">
        <v>100</v>
      </c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5510</v>
      </c>
      <c r="AV7" s="84">
        <v>549.9</v>
      </c>
      <c r="AW7" s="90">
        <v>104</v>
      </c>
      <c r="AX7" s="90"/>
      <c r="AY7" s="90"/>
      <c r="AZ7" s="90"/>
      <c r="BA7" s="76">
        <f t="shared" si="9"/>
        <v>4856.1</v>
      </c>
      <c r="BB7" s="91"/>
      <c r="BC7" s="128" t="s">
        <v>88</v>
      </c>
      <c r="BD7" s="66" t="str">
        <f t="shared" si="10"/>
        <v>正确</v>
      </c>
    </row>
    <row r="8" s="1" customFormat="1" ht="33" customHeight="1" spans="1:56">
      <c r="A8" s="41">
        <f t="shared" si="2"/>
        <v>4</v>
      </c>
      <c r="B8" s="468" t="s">
        <v>89</v>
      </c>
      <c r="C8" s="472" t="s">
        <v>90</v>
      </c>
      <c r="D8" s="95">
        <v>45553</v>
      </c>
      <c r="E8" s="470" t="s">
        <v>78</v>
      </c>
      <c r="F8" s="42">
        <f t="shared" si="3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4"/>
      <c r="P8" s="39">
        <v>3.1</v>
      </c>
      <c r="Q8" s="39"/>
      <c r="R8" s="39">
        <v>3.1</v>
      </c>
      <c r="S8" s="67">
        <f t="shared" si="4"/>
        <v>0</v>
      </c>
      <c r="T8" s="484" t="s">
        <v>91</v>
      </c>
      <c r="U8" s="71" t="s">
        <v>92</v>
      </c>
      <c r="V8" s="483">
        <v>2000</v>
      </c>
      <c r="W8" s="482">
        <v>500</v>
      </c>
      <c r="X8" s="482">
        <v>1000</v>
      </c>
      <c r="Y8" s="482">
        <v>300</v>
      </c>
      <c r="Z8" s="482">
        <v>300</v>
      </c>
      <c r="AA8" s="482">
        <v>100</v>
      </c>
      <c r="AB8" s="482">
        <v>100</v>
      </c>
      <c r="AC8" s="76">
        <f t="shared" si="5"/>
        <v>0</v>
      </c>
      <c r="AD8" s="75"/>
      <c r="AE8" s="75"/>
      <c r="AF8" s="75"/>
      <c r="AG8" s="75"/>
      <c r="AH8" s="75"/>
      <c r="AI8" s="75"/>
      <c r="AJ8" s="75">
        <v>700</v>
      </c>
      <c r="AK8" s="75"/>
      <c r="AL8" s="75">
        <v>400</v>
      </c>
      <c r="AM8" s="75">
        <v>100</v>
      </c>
      <c r="AN8" s="75"/>
      <c r="AO8" s="75">
        <v>10</v>
      </c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5510</v>
      </c>
      <c r="AV8" s="84">
        <v>549.9</v>
      </c>
      <c r="AW8" s="90">
        <v>104</v>
      </c>
      <c r="AX8" s="90"/>
      <c r="AY8" s="90"/>
      <c r="AZ8" s="90"/>
      <c r="BA8" s="76">
        <f t="shared" si="9"/>
        <v>4856.1</v>
      </c>
      <c r="BB8" s="91"/>
      <c r="BC8" s="128"/>
      <c r="BD8" s="66" t="str">
        <f t="shared" si="10"/>
        <v>正确</v>
      </c>
    </row>
    <row r="9" s="1" customFormat="1" ht="33" customHeight="1" spans="1:56">
      <c r="A9" s="41">
        <f t="shared" si="2"/>
        <v>5</v>
      </c>
      <c r="B9" s="468" t="s">
        <v>93</v>
      </c>
      <c r="C9" s="472" t="s">
        <v>90</v>
      </c>
      <c r="D9" s="95">
        <v>45120</v>
      </c>
      <c r="E9" s="470" t="s">
        <v>78</v>
      </c>
      <c r="F9" s="42">
        <f t="shared" si="3"/>
        <v>31</v>
      </c>
      <c r="G9" s="38" t="s">
        <v>79</v>
      </c>
      <c r="H9" s="39"/>
      <c r="I9" s="39"/>
      <c r="J9" s="39"/>
      <c r="K9" s="39"/>
      <c r="L9" s="39"/>
      <c r="M9" s="39"/>
      <c r="N9" s="39"/>
      <c r="O9" s="55"/>
      <c r="P9" s="39">
        <v>11</v>
      </c>
      <c r="Q9" s="39"/>
      <c r="R9" s="39"/>
      <c r="S9" s="67">
        <f t="shared" si="4"/>
        <v>11</v>
      </c>
      <c r="T9" s="221"/>
      <c r="U9" s="71" t="s">
        <v>94</v>
      </c>
      <c r="V9" s="483">
        <v>1400</v>
      </c>
      <c r="W9" s="482">
        <v>500</v>
      </c>
      <c r="X9" s="482">
        <v>1000</v>
      </c>
      <c r="Y9" s="482">
        <v>300</v>
      </c>
      <c r="Z9" s="482">
        <v>500</v>
      </c>
      <c r="AA9" s="482">
        <v>100</v>
      </c>
      <c r="AB9" s="482">
        <v>100</v>
      </c>
      <c r="AC9" s="76">
        <f t="shared" si="5"/>
        <v>0</v>
      </c>
      <c r="AD9" s="75"/>
      <c r="AE9" s="75"/>
      <c r="AF9" s="75"/>
      <c r="AG9" s="75"/>
      <c r="AH9" s="75"/>
      <c r="AI9" s="75"/>
      <c r="AJ9" s="75">
        <v>660</v>
      </c>
      <c r="AK9" s="75">
        <v>100</v>
      </c>
      <c r="AL9" s="75"/>
      <c r="AM9" s="75">
        <v>100</v>
      </c>
      <c r="AN9" s="75"/>
      <c r="AO9" s="75">
        <v>10</v>
      </c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4770</v>
      </c>
      <c r="AV9" s="84">
        <v>549.9</v>
      </c>
      <c r="AW9" s="90">
        <v>104</v>
      </c>
      <c r="AX9" s="90"/>
      <c r="AY9" s="90"/>
      <c r="AZ9" s="90"/>
      <c r="BA9" s="76">
        <f t="shared" si="9"/>
        <v>4116.1</v>
      </c>
      <c r="BB9" s="91"/>
      <c r="BC9" s="128"/>
      <c r="BD9" s="66" t="str">
        <f t="shared" si="10"/>
        <v>正确</v>
      </c>
    </row>
    <row r="10" s="1" customFormat="1" ht="33" customHeight="1" spans="1:56">
      <c r="A10" s="41">
        <f t="shared" si="2"/>
        <v>6</v>
      </c>
      <c r="B10" s="473" t="s">
        <v>95</v>
      </c>
      <c r="C10" s="474" t="s">
        <v>96</v>
      </c>
      <c r="D10" s="95">
        <v>45755</v>
      </c>
      <c r="E10" s="470" t="s">
        <v>78</v>
      </c>
      <c r="F10" s="42">
        <f t="shared" si="3"/>
        <v>31</v>
      </c>
      <c r="G10" s="38" t="s">
        <v>79</v>
      </c>
      <c r="H10" s="39"/>
      <c r="I10" s="39"/>
      <c r="J10" s="39"/>
      <c r="L10" s="39">
        <v>1</v>
      </c>
      <c r="M10" s="39"/>
      <c r="N10" s="39"/>
      <c r="O10" s="55"/>
      <c r="P10" s="39"/>
      <c r="Q10" s="39">
        <v>0.5</v>
      </c>
      <c r="R10" s="39"/>
      <c r="S10" s="67">
        <f t="shared" si="4"/>
        <v>0.5</v>
      </c>
      <c r="T10" s="221" t="s">
        <v>97</v>
      </c>
      <c r="U10" s="71" t="s">
        <v>98</v>
      </c>
      <c r="V10" s="485">
        <v>2000</v>
      </c>
      <c r="W10" s="485">
        <v>1000</v>
      </c>
      <c r="X10" s="485">
        <v>1000</v>
      </c>
      <c r="Y10" s="485">
        <v>300</v>
      </c>
      <c r="Z10" s="485">
        <v>500</v>
      </c>
      <c r="AA10" s="485">
        <v>300</v>
      </c>
      <c r="AB10" s="485">
        <v>100</v>
      </c>
      <c r="AC10" s="76">
        <f t="shared" si="5"/>
        <v>0</v>
      </c>
      <c r="AD10" s="75"/>
      <c r="AE10" s="75"/>
      <c r="AF10" s="75"/>
      <c r="AG10" s="75"/>
      <c r="AH10" s="75"/>
      <c r="AI10" s="75"/>
      <c r="AJ10" s="75">
        <v>880</v>
      </c>
      <c r="AK10" s="75"/>
      <c r="AL10" s="75">
        <v>400</v>
      </c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167.741935483871</v>
      </c>
      <c r="AU10" s="76">
        <f t="shared" si="8"/>
        <v>6312.26</v>
      </c>
      <c r="AV10" s="84">
        <v>549.9</v>
      </c>
      <c r="AW10" s="90">
        <v>104</v>
      </c>
      <c r="AX10" s="90"/>
      <c r="AY10" s="90"/>
      <c r="AZ10" s="90"/>
      <c r="BA10" s="76">
        <f t="shared" si="9"/>
        <v>5658.36</v>
      </c>
      <c r="BB10" s="91"/>
      <c r="BC10" s="128"/>
      <c r="BD10" s="66" t="str">
        <f t="shared" si="10"/>
        <v>正确</v>
      </c>
    </row>
    <row r="11" s="1" customFormat="1" ht="33" customHeight="1" spans="1:56">
      <c r="A11" s="41">
        <f t="shared" si="2"/>
        <v>7</v>
      </c>
      <c r="B11" s="475" t="s">
        <v>99</v>
      </c>
      <c r="C11" s="471" t="s">
        <v>86</v>
      </c>
      <c r="D11" s="95">
        <v>45774</v>
      </c>
      <c r="E11" s="476" t="s">
        <v>100</v>
      </c>
      <c r="F11" s="42">
        <f t="shared" si="3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>
        <v>2.2</v>
      </c>
      <c r="Q11" s="39">
        <v>1</v>
      </c>
      <c r="R11" s="39"/>
      <c r="S11" s="67">
        <f t="shared" si="4"/>
        <v>3.2</v>
      </c>
      <c r="T11" s="221" t="s">
        <v>101</v>
      </c>
      <c r="U11" s="71" t="s">
        <v>102</v>
      </c>
      <c r="V11" s="482">
        <v>1400</v>
      </c>
      <c r="W11" s="482">
        <v>500</v>
      </c>
      <c r="X11" s="482">
        <v>1000</v>
      </c>
      <c r="Y11" s="482">
        <v>300</v>
      </c>
      <c r="Z11" s="482">
        <v>100</v>
      </c>
      <c r="AA11" s="482">
        <v>100</v>
      </c>
      <c r="AB11" s="482">
        <v>100</v>
      </c>
      <c r="AC11" s="76">
        <f t="shared" si="5"/>
        <v>0</v>
      </c>
      <c r="AD11" s="75"/>
      <c r="AE11" s="75"/>
      <c r="AF11" s="75"/>
      <c r="AG11" s="75"/>
      <c r="AH11" s="75"/>
      <c r="AI11" s="75"/>
      <c r="AJ11" s="75"/>
      <c r="AK11" s="75"/>
      <c r="AL11" s="75">
        <v>400</v>
      </c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3900</v>
      </c>
      <c r="AV11" s="84">
        <v>549.9</v>
      </c>
      <c r="AW11" s="90">
        <v>104</v>
      </c>
      <c r="AX11" s="90"/>
      <c r="AY11" s="90"/>
      <c r="AZ11" s="90"/>
      <c r="BA11" s="76">
        <f t="shared" si="9"/>
        <v>3246.1</v>
      </c>
      <c r="BB11" s="91"/>
      <c r="BC11" s="128"/>
      <c r="BD11" s="66" t="str">
        <f t="shared" si="10"/>
        <v>正确</v>
      </c>
    </row>
    <row r="12" s="1" customFormat="1" ht="33" customHeight="1" spans="1:56">
      <c r="A12" s="41">
        <f t="shared" si="2"/>
        <v>8</v>
      </c>
      <c r="B12" s="477" t="s">
        <v>103</v>
      </c>
      <c r="C12" s="478" t="s">
        <v>104</v>
      </c>
      <c r="D12" s="44">
        <v>45789</v>
      </c>
      <c r="E12" s="476" t="s">
        <v>100</v>
      </c>
      <c r="F12" s="42">
        <f t="shared" si="3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221"/>
      <c r="U12" s="71" t="s">
        <v>105</v>
      </c>
      <c r="V12" s="483">
        <v>3000</v>
      </c>
      <c r="W12" s="483">
        <v>1000</v>
      </c>
      <c r="X12" s="483">
        <v>1000</v>
      </c>
      <c r="Y12" s="483">
        <v>500</v>
      </c>
      <c r="Z12" s="483">
        <v>400</v>
      </c>
      <c r="AA12" s="483">
        <v>200</v>
      </c>
      <c r="AB12" s="483">
        <v>200</v>
      </c>
      <c r="AC12" s="76">
        <f t="shared" si="5"/>
        <v>0</v>
      </c>
      <c r="AD12" s="75"/>
      <c r="AE12" s="75"/>
      <c r="AF12" s="75"/>
      <c r="AG12" s="75"/>
      <c r="AH12" s="75">
        <v>150</v>
      </c>
      <c r="AI12" s="75"/>
      <c r="AJ12" s="75"/>
      <c r="AK12" s="75"/>
      <c r="AL12" s="75">
        <v>300</v>
      </c>
      <c r="AM12" s="75">
        <v>400</v>
      </c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7150</v>
      </c>
      <c r="AV12" s="84">
        <v>549.9</v>
      </c>
      <c r="AW12" s="90">
        <v>104</v>
      </c>
      <c r="AX12" s="90"/>
      <c r="AY12" s="90"/>
      <c r="AZ12" s="90"/>
      <c r="BA12" s="76">
        <f t="shared" si="9"/>
        <v>6496.1</v>
      </c>
      <c r="BB12" s="91"/>
      <c r="BC12" s="128" t="s">
        <v>106</v>
      </c>
      <c r="BD12" s="66" t="str">
        <f t="shared" si="10"/>
        <v>正确</v>
      </c>
    </row>
    <row r="13" s="1" customFormat="1" ht="33" customHeight="1" spans="1:56">
      <c r="A13" s="41">
        <f t="shared" si="2"/>
        <v>9</v>
      </c>
      <c r="B13" s="477" t="s">
        <v>107</v>
      </c>
      <c r="C13" s="478" t="s">
        <v>108</v>
      </c>
      <c r="D13" s="44">
        <v>45803</v>
      </c>
      <c r="E13" s="476" t="s">
        <v>100</v>
      </c>
      <c r="F13" s="42">
        <f t="shared" si="3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>
        <v>1</v>
      </c>
      <c r="Q13" s="39">
        <v>2</v>
      </c>
      <c r="R13" s="39"/>
      <c r="S13" s="67">
        <f t="shared" si="4"/>
        <v>3</v>
      </c>
      <c r="T13" s="221" t="s">
        <v>109</v>
      </c>
      <c r="U13" s="71" t="s">
        <v>110</v>
      </c>
      <c r="V13" s="483">
        <v>2000</v>
      </c>
      <c r="W13" s="482">
        <v>500</v>
      </c>
      <c r="X13" s="482">
        <v>1000</v>
      </c>
      <c r="Y13" s="482">
        <v>300</v>
      </c>
      <c r="Z13" s="482">
        <v>300</v>
      </c>
      <c r="AA13" s="482">
        <v>200</v>
      </c>
      <c r="AB13" s="482">
        <v>100</v>
      </c>
      <c r="AC13" s="76">
        <f t="shared" si="5"/>
        <v>0</v>
      </c>
      <c r="AD13" s="75"/>
      <c r="AE13" s="75"/>
      <c r="AF13" s="75"/>
      <c r="AG13" s="75"/>
      <c r="AH13" s="75">
        <v>50</v>
      </c>
      <c r="AI13" s="75"/>
      <c r="AJ13" s="75"/>
      <c r="AK13" s="75"/>
      <c r="AL13" s="75">
        <v>400</v>
      </c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4850</v>
      </c>
      <c r="AV13" s="84">
        <v>549.9</v>
      </c>
      <c r="AW13" s="90">
        <v>104</v>
      </c>
      <c r="AX13" s="90"/>
      <c r="AY13" s="90"/>
      <c r="AZ13" s="90"/>
      <c r="BA13" s="76">
        <f t="shared" si="9"/>
        <v>4196.1</v>
      </c>
      <c r="BB13" s="91"/>
      <c r="BC13" s="128" t="s">
        <v>111</v>
      </c>
      <c r="BD13" s="66" t="str">
        <f t="shared" si="10"/>
        <v>正确</v>
      </c>
    </row>
    <row r="14" s="1" customFormat="1" ht="90" customHeight="1" spans="1:59">
      <c r="A14" s="41">
        <f t="shared" ref="A14:A63" si="11">ROW()-4</f>
        <v>10</v>
      </c>
      <c r="B14" s="187" t="s">
        <v>112</v>
      </c>
      <c r="C14" s="50" t="s">
        <v>108</v>
      </c>
      <c r="D14" s="44">
        <v>45827</v>
      </c>
      <c r="E14" s="476" t="s">
        <v>100</v>
      </c>
      <c r="F14" s="42">
        <f t="shared" ref="F14:F63" si="12">IF($C$2-D14+1&lt;$E$2,$C$2-D14+1,$E$2)</f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ref="S14:S63" si="13">P14+Q14-R14</f>
        <v>0</v>
      </c>
      <c r="T14" s="221"/>
      <c r="U14" s="71" t="s">
        <v>113</v>
      </c>
      <c r="V14" s="483">
        <v>3000</v>
      </c>
      <c r="W14" s="483">
        <v>1000</v>
      </c>
      <c r="X14" s="483">
        <v>1000</v>
      </c>
      <c r="Y14" s="483">
        <v>500</v>
      </c>
      <c r="Z14" s="483">
        <v>400</v>
      </c>
      <c r="AA14" s="483">
        <v>500</v>
      </c>
      <c r="AB14" s="483">
        <v>200</v>
      </c>
      <c r="AC14" s="76">
        <f t="shared" ref="AC14:AC63" si="14">IF(G14="是",30,0)</f>
        <v>0</v>
      </c>
      <c r="AD14" s="75"/>
      <c r="AE14" s="75"/>
      <c r="AF14" s="75">
        <f>200+322.58</f>
        <v>522.58</v>
      </c>
      <c r="AG14" s="75"/>
      <c r="AH14" s="75">
        <v>150</v>
      </c>
      <c r="AI14" s="75"/>
      <c r="AJ14" s="75"/>
      <c r="AK14" s="75"/>
      <c r="AL14" s="75">
        <v>100</v>
      </c>
      <c r="AM14" s="75">
        <v>100</v>
      </c>
      <c r="AN14" s="75"/>
      <c r="AO14" s="75"/>
      <c r="AP14" s="75"/>
      <c r="AQ14" s="75"/>
      <c r="AR14" s="75"/>
      <c r="AS14" s="83">
        <f t="shared" ref="AS14:AS63" si="15">IFERROR(U14/$E$2*2*H14+I14*2,0)</f>
        <v>0</v>
      </c>
      <c r="AT14" s="76">
        <f t="shared" ref="AT14:AT63" si="16">IFERROR(U14/$E$2*(J14+K14*0.2+L14+M14*0.5),0)</f>
        <v>0</v>
      </c>
      <c r="AU14" s="76">
        <f t="shared" ref="AU14:AU63" si="17">ROUND(SUM(V14:AP14)-SUM(AQ14:AT14),2)</f>
        <v>7472.58</v>
      </c>
      <c r="AV14" s="84">
        <v>549.9</v>
      </c>
      <c r="AW14" s="90">
        <v>104</v>
      </c>
      <c r="AX14" s="90"/>
      <c r="AY14" s="90"/>
      <c r="AZ14" s="90"/>
      <c r="BA14" s="76">
        <f t="shared" ref="BA14:BA63" si="18">ROUND(AU14-SUM(AV14:AZ14),2)</f>
        <v>6818.68</v>
      </c>
      <c r="BB14" s="91"/>
      <c r="BC14" s="128" t="s">
        <v>114</v>
      </c>
      <c r="BD14" s="66" t="str">
        <f t="shared" ref="BD14:BD63" si="19">IF(U14-SUM(V14:AB14)=0,"正确","错误")</f>
        <v>正确</v>
      </c>
      <c r="BE14" s="1">
        <f>AU14/31*20</f>
        <v>4821.01935483871</v>
      </c>
      <c r="BF14" s="1">
        <f>AU14/31*5.5</f>
        <v>1325.78032258065</v>
      </c>
      <c r="BG14" s="1">
        <f>AU14/31*5.5</f>
        <v>1325.78032258065</v>
      </c>
    </row>
    <row r="15" s="1" customFormat="1" ht="33" customHeight="1" spans="1:56">
      <c r="A15" s="41">
        <f t="shared" si="11"/>
        <v>11</v>
      </c>
      <c r="B15" s="479" t="s">
        <v>115</v>
      </c>
      <c r="C15" s="420" t="s">
        <v>86</v>
      </c>
      <c r="D15" s="433">
        <v>45811</v>
      </c>
      <c r="E15" s="480" t="s">
        <v>116</v>
      </c>
      <c r="F15" s="426">
        <f t="shared" si="12"/>
        <v>31</v>
      </c>
      <c r="G15" s="38" t="s">
        <v>79</v>
      </c>
      <c r="H15" s="424"/>
      <c r="I15" s="424"/>
      <c r="J15" s="424">
        <v>4</v>
      </c>
      <c r="K15" s="424"/>
      <c r="L15" s="424">
        <v>0.5</v>
      </c>
      <c r="M15" s="424"/>
      <c r="N15" s="424"/>
      <c r="O15" s="424"/>
      <c r="P15" s="424"/>
      <c r="Q15" s="424"/>
      <c r="R15" s="424"/>
      <c r="S15" s="450">
        <f t="shared" si="13"/>
        <v>0</v>
      </c>
      <c r="T15" s="486" t="s">
        <v>117</v>
      </c>
      <c r="U15" s="71" t="s">
        <v>118</v>
      </c>
      <c r="V15" s="483">
        <v>2000</v>
      </c>
      <c r="W15" s="482">
        <v>1000</v>
      </c>
      <c r="X15" s="482">
        <v>1000</v>
      </c>
      <c r="Y15" s="482">
        <v>300</v>
      </c>
      <c r="Z15" s="482">
        <v>200</v>
      </c>
      <c r="AA15" s="482">
        <v>200</v>
      </c>
      <c r="AB15" s="482">
        <v>100</v>
      </c>
      <c r="AC15" s="52">
        <f t="shared" si="14"/>
        <v>0</v>
      </c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464">
        <f t="shared" si="15"/>
        <v>0</v>
      </c>
      <c r="AT15" s="52">
        <f t="shared" si="16"/>
        <v>696.774193548387</v>
      </c>
      <c r="AU15" s="52">
        <f t="shared" si="17"/>
        <v>4103.23</v>
      </c>
      <c r="AV15" s="84">
        <v>549.9</v>
      </c>
      <c r="AW15" s="90">
        <v>104</v>
      </c>
      <c r="AX15" s="90"/>
      <c r="AY15" s="90"/>
      <c r="AZ15" s="90"/>
      <c r="BA15" s="52">
        <f t="shared" si="18"/>
        <v>3449.33</v>
      </c>
      <c r="BB15" s="91"/>
      <c r="BC15" s="128"/>
      <c r="BD15" s="28" t="str">
        <f t="shared" si="19"/>
        <v>正确</v>
      </c>
    </row>
    <row r="16" s="1" customFormat="1" ht="33" customHeight="1" spans="1:60">
      <c r="A16" s="41">
        <f t="shared" si="11"/>
        <v>12</v>
      </c>
      <c r="B16" s="187" t="s">
        <v>119</v>
      </c>
      <c r="C16" s="50" t="s">
        <v>120</v>
      </c>
      <c r="D16" s="433">
        <v>45811</v>
      </c>
      <c r="E16" s="481" t="s">
        <v>100</v>
      </c>
      <c r="F16" s="42">
        <f t="shared" si="1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13"/>
        <v>0</v>
      </c>
      <c r="T16" s="68"/>
      <c r="U16" s="71" t="s">
        <v>92</v>
      </c>
      <c r="V16" s="483">
        <v>2000</v>
      </c>
      <c r="W16" s="482">
        <v>500</v>
      </c>
      <c r="X16" s="482">
        <v>1000</v>
      </c>
      <c r="Y16" s="482">
        <v>300</v>
      </c>
      <c r="Z16" s="482">
        <v>300</v>
      </c>
      <c r="AA16" s="482">
        <v>100</v>
      </c>
      <c r="AB16" s="482">
        <v>100</v>
      </c>
      <c r="AC16" s="76">
        <f t="shared" si="14"/>
        <v>0</v>
      </c>
      <c r="AD16" s="75"/>
      <c r="AE16" s="75"/>
      <c r="AF16" s="75"/>
      <c r="AG16" s="75"/>
      <c r="AH16" s="75"/>
      <c r="AI16" s="75"/>
      <c r="AJ16" s="75"/>
      <c r="AK16" s="75"/>
      <c r="AL16" s="75">
        <v>500</v>
      </c>
      <c r="AM16" s="75"/>
      <c r="AN16" s="75"/>
      <c r="AO16" s="75"/>
      <c r="AP16" s="75"/>
      <c r="AQ16" s="75"/>
      <c r="AR16" s="75"/>
      <c r="AS16" s="83">
        <f t="shared" si="15"/>
        <v>0</v>
      </c>
      <c r="AT16" s="76">
        <f t="shared" si="16"/>
        <v>0</v>
      </c>
      <c r="AU16" s="76">
        <f t="shared" si="17"/>
        <v>4800</v>
      </c>
      <c r="AV16" s="84">
        <v>549.9</v>
      </c>
      <c r="AW16" s="90">
        <v>104</v>
      </c>
      <c r="AX16" s="90"/>
      <c r="AY16" s="90"/>
      <c r="AZ16" s="90"/>
      <c r="BA16" s="76">
        <f t="shared" si="18"/>
        <v>4146.1</v>
      </c>
      <c r="BB16" s="91"/>
      <c r="BC16" s="128" t="s">
        <v>121</v>
      </c>
      <c r="BD16" s="66" t="str">
        <f t="shared" si="19"/>
        <v>正确</v>
      </c>
      <c r="BH16" s="1">
        <f>AU16</f>
        <v>4800</v>
      </c>
    </row>
    <row r="17" s="1" customFormat="1" ht="33" customHeight="1" spans="1:56">
      <c r="A17" s="41">
        <f t="shared" si="11"/>
        <v>13</v>
      </c>
      <c r="B17" s="187" t="s">
        <v>122</v>
      </c>
      <c r="C17" s="50" t="s">
        <v>123</v>
      </c>
      <c r="D17" s="433">
        <v>45866</v>
      </c>
      <c r="E17" s="481" t="s">
        <v>100</v>
      </c>
      <c r="F17" s="42">
        <f t="shared" si="12"/>
        <v>4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13"/>
        <v>0</v>
      </c>
      <c r="T17" s="68"/>
      <c r="U17" s="71" t="s">
        <v>92</v>
      </c>
      <c r="V17" s="483">
        <f>4300/31*4</f>
        <v>554.838709677419</v>
      </c>
      <c r="W17" s="482"/>
      <c r="X17" s="482"/>
      <c r="Y17" s="482"/>
      <c r="Z17" s="482"/>
      <c r="AA17" s="482"/>
      <c r="AB17" s="482"/>
      <c r="AC17" s="76">
        <f t="shared" si="1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15"/>
        <v>0</v>
      </c>
      <c r="AT17" s="76">
        <f t="shared" si="16"/>
        <v>0</v>
      </c>
      <c r="AU17" s="76">
        <f t="shared" si="17"/>
        <v>554.84</v>
      </c>
      <c r="AV17" s="84"/>
      <c r="AW17" s="90"/>
      <c r="AX17" s="90"/>
      <c r="AY17" s="90"/>
      <c r="AZ17" s="90"/>
      <c r="BA17" s="76">
        <f t="shared" si="18"/>
        <v>554.84</v>
      </c>
      <c r="BB17" s="91"/>
      <c r="BC17" s="128"/>
      <c r="BD17" s="66" t="str">
        <f t="shared" si="19"/>
        <v>错误</v>
      </c>
    </row>
    <row r="18" s="1" customFormat="1" ht="33" customHeight="1" spans="1:56">
      <c r="A18" s="41">
        <f t="shared" si="11"/>
        <v>14</v>
      </c>
      <c r="B18" s="187" t="s">
        <v>124</v>
      </c>
      <c r="C18" s="50" t="s">
        <v>125</v>
      </c>
      <c r="D18" s="433">
        <v>45866</v>
      </c>
      <c r="E18" s="481" t="s">
        <v>100</v>
      </c>
      <c r="F18" s="42">
        <f t="shared" si="12"/>
        <v>4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13"/>
        <v>0</v>
      </c>
      <c r="T18" s="68"/>
      <c r="U18" s="71" t="s">
        <v>126</v>
      </c>
      <c r="V18" s="483">
        <f>4700/31*4</f>
        <v>606.451612903226</v>
      </c>
      <c r="W18" s="482"/>
      <c r="X18" s="482"/>
      <c r="Y18" s="482"/>
      <c r="Z18" s="482"/>
      <c r="AA18" s="482"/>
      <c r="AB18" s="482"/>
      <c r="AC18" s="76">
        <f t="shared" si="1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15"/>
        <v>0</v>
      </c>
      <c r="AT18" s="76">
        <f t="shared" si="16"/>
        <v>0</v>
      </c>
      <c r="AU18" s="76">
        <f t="shared" si="17"/>
        <v>606.45</v>
      </c>
      <c r="AV18" s="84"/>
      <c r="AW18" s="90"/>
      <c r="AX18" s="90"/>
      <c r="AY18" s="90"/>
      <c r="AZ18" s="90"/>
      <c r="BA18" s="76">
        <f t="shared" si="18"/>
        <v>606.45</v>
      </c>
      <c r="BB18" s="91"/>
      <c r="BC18" s="92"/>
      <c r="BD18" s="66" t="str">
        <f t="shared" si="19"/>
        <v>错误</v>
      </c>
    </row>
    <row r="19" s="1" customFormat="1" ht="33" customHeight="1" spans="1:56">
      <c r="A19" s="41">
        <f t="shared" si="11"/>
        <v>15</v>
      </c>
      <c r="B19" s="49"/>
      <c r="C19" s="50"/>
      <c r="D19" s="44"/>
      <c r="E19" s="49"/>
      <c r="F19" s="42">
        <f t="shared" si="12"/>
        <v>31</v>
      </c>
      <c r="G19" s="10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13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1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15"/>
        <v>0</v>
      </c>
      <c r="AT19" s="76">
        <f t="shared" si="16"/>
        <v>0</v>
      </c>
      <c r="AU19" s="76">
        <f t="shared" si="17"/>
        <v>0</v>
      </c>
      <c r="AV19" s="84"/>
      <c r="AW19" s="90"/>
      <c r="AX19" s="90"/>
      <c r="AY19" s="90"/>
      <c r="AZ19" s="90"/>
      <c r="BA19" s="76">
        <f t="shared" si="18"/>
        <v>0</v>
      </c>
      <c r="BB19" s="91"/>
      <c r="BC19" s="92"/>
      <c r="BD19" s="66" t="str">
        <f t="shared" si="19"/>
        <v>正确</v>
      </c>
    </row>
    <row r="20" s="1" customFormat="1" ht="33" customHeight="1" spans="1:56">
      <c r="A20" s="41">
        <f t="shared" si="11"/>
        <v>16</v>
      </c>
      <c r="B20" s="49"/>
      <c r="C20" s="50"/>
      <c r="D20" s="44"/>
      <c r="E20" s="49"/>
      <c r="F20" s="42">
        <f t="shared" si="12"/>
        <v>31</v>
      </c>
      <c r="G20" s="10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13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1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15"/>
        <v>0</v>
      </c>
      <c r="AT20" s="76">
        <f t="shared" si="16"/>
        <v>0</v>
      </c>
      <c r="AU20" s="76">
        <f t="shared" si="17"/>
        <v>0</v>
      </c>
      <c r="AV20" s="84"/>
      <c r="AW20" s="90"/>
      <c r="AX20" s="90"/>
      <c r="AY20" s="90"/>
      <c r="AZ20" s="90"/>
      <c r="BA20" s="76">
        <f t="shared" si="18"/>
        <v>0</v>
      </c>
      <c r="BB20" s="91"/>
      <c r="BC20" s="92"/>
      <c r="BD20" s="66" t="str">
        <f t="shared" si="19"/>
        <v>正确</v>
      </c>
    </row>
    <row r="21" s="1" customFormat="1" ht="33" customHeight="1" spans="1:56">
      <c r="A21" s="41">
        <f t="shared" si="11"/>
        <v>17</v>
      </c>
      <c r="B21" s="49"/>
      <c r="C21" s="50"/>
      <c r="D21" s="44"/>
      <c r="E21" s="49"/>
      <c r="F21" s="42">
        <f t="shared" si="12"/>
        <v>31</v>
      </c>
      <c r="G21" s="10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13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1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15"/>
        <v>0</v>
      </c>
      <c r="AT21" s="76">
        <f t="shared" si="16"/>
        <v>0</v>
      </c>
      <c r="AU21" s="76">
        <f t="shared" si="17"/>
        <v>0</v>
      </c>
      <c r="AV21" s="84"/>
      <c r="AW21" s="90"/>
      <c r="AX21" s="90"/>
      <c r="AY21" s="90"/>
      <c r="AZ21" s="90"/>
      <c r="BA21" s="76">
        <f t="shared" si="18"/>
        <v>0</v>
      </c>
      <c r="BB21" s="91"/>
      <c r="BC21" s="92"/>
      <c r="BD21" s="66" t="str">
        <f t="shared" si="19"/>
        <v>正确</v>
      </c>
    </row>
    <row r="22" s="1" customFormat="1" ht="33" customHeight="1" spans="1:56">
      <c r="A22" s="41">
        <f t="shared" si="11"/>
        <v>18</v>
      </c>
      <c r="B22" s="49"/>
      <c r="C22" s="50"/>
      <c r="D22" s="44"/>
      <c r="E22" s="49"/>
      <c r="F22" s="42">
        <f t="shared" si="12"/>
        <v>31</v>
      </c>
      <c r="G22" s="10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13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1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15"/>
        <v>0</v>
      </c>
      <c r="AT22" s="76">
        <f t="shared" si="16"/>
        <v>0</v>
      </c>
      <c r="AU22" s="76">
        <f t="shared" si="17"/>
        <v>0</v>
      </c>
      <c r="AV22" s="84"/>
      <c r="AW22" s="90"/>
      <c r="AX22" s="90"/>
      <c r="AY22" s="90"/>
      <c r="AZ22" s="90"/>
      <c r="BA22" s="76">
        <f t="shared" si="18"/>
        <v>0</v>
      </c>
      <c r="BB22" s="91"/>
      <c r="BC22" s="92"/>
      <c r="BD22" s="66" t="str">
        <f t="shared" si="19"/>
        <v>正确</v>
      </c>
    </row>
    <row r="23" s="1" customFormat="1" ht="33" customHeight="1" spans="1:56">
      <c r="A23" s="41">
        <f t="shared" si="11"/>
        <v>19</v>
      </c>
      <c r="B23" s="49"/>
      <c r="C23" s="50"/>
      <c r="D23" s="44"/>
      <c r="E23" s="49"/>
      <c r="F23" s="42">
        <f t="shared" si="12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1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1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15"/>
        <v>0</v>
      </c>
      <c r="AT23" s="76">
        <f t="shared" si="16"/>
        <v>0</v>
      </c>
      <c r="AU23" s="76">
        <f t="shared" si="17"/>
        <v>0</v>
      </c>
      <c r="AV23" s="84"/>
      <c r="AW23" s="90"/>
      <c r="AX23" s="90"/>
      <c r="AY23" s="90"/>
      <c r="AZ23" s="90"/>
      <c r="BA23" s="76">
        <f t="shared" si="18"/>
        <v>0</v>
      </c>
      <c r="BB23" s="91"/>
      <c r="BC23" s="92"/>
      <c r="BD23" s="66" t="str">
        <f t="shared" si="19"/>
        <v>正确</v>
      </c>
    </row>
    <row r="24" s="1" customFormat="1" ht="33" customHeight="1" spans="1:56">
      <c r="A24" s="41">
        <f t="shared" si="11"/>
        <v>20</v>
      </c>
      <c r="B24" s="49"/>
      <c r="C24" s="50"/>
      <c r="D24" s="44"/>
      <c r="E24" s="49"/>
      <c r="F24" s="42">
        <f t="shared" si="12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1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1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15"/>
        <v>0</v>
      </c>
      <c r="AT24" s="76">
        <f t="shared" si="16"/>
        <v>0</v>
      </c>
      <c r="AU24" s="76">
        <f t="shared" si="17"/>
        <v>0</v>
      </c>
      <c r="AV24" s="84"/>
      <c r="AW24" s="90"/>
      <c r="AX24" s="90"/>
      <c r="AY24" s="90"/>
      <c r="AZ24" s="90"/>
      <c r="BA24" s="76">
        <f t="shared" si="18"/>
        <v>0</v>
      </c>
      <c r="BB24" s="91"/>
      <c r="BC24" s="92"/>
      <c r="BD24" s="66" t="str">
        <f t="shared" si="19"/>
        <v>正确</v>
      </c>
    </row>
    <row r="25" s="1" customFormat="1" ht="33" customHeight="1" spans="1:56">
      <c r="A25" s="41">
        <f t="shared" si="11"/>
        <v>21</v>
      </c>
      <c r="B25" s="49"/>
      <c r="C25" s="50"/>
      <c r="D25" s="44"/>
      <c r="E25" s="49"/>
      <c r="F25" s="42">
        <f t="shared" si="12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1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1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15"/>
        <v>0</v>
      </c>
      <c r="AT25" s="76">
        <f t="shared" si="16"/>
        <v>0</v>
      </c>
      <c r="AU25" s="76">
        <f t="shared" si="17"/>
        <v>0</v>
      </c>
      <c r="AV25" s="84"/>
      <c r="AW25" s="90"/>
      <c r="AX25" s="90"/>
      <c r="AY25" s="90"/>
      <c r="AZ25" s="90"/>
      <c r="BA25" s="76">
        <f t="shared" si="18"/>
        <v>0</v>
      </c>
      <c r="BB25" s="91"/>
      <c r="BC25" s="92"/>
      <c r="BD25" s="66" t="str">
        <f t="shared" si="19"/>
        <v>正确</v>
      </c>
    </row>
    <row r="26" s="1" customFormat="1" ht="33" customHeight="1" spans="1:56">
      <c r="A26" s="41">
        <f t="shared" si="11"/>
        <v>22</v>
      </c>
      <c r="B26" s="49"/>
      <c r="C26" s="50"/>
      <c r="D26" s="44"/>
      <c r="E26" s="49"/>
      <c r="F26" s="42">
        <f t="shared" si="1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1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1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15"/>
        <v>0</v>
      </c>
      <c r="AT26" s="76">
        <f t="shared" si="16"/>
        <v>0</v>
      </c>
      <c r="AU26" s="76">
        <f t="shared" si="17"/>
        <v>0</v>
      </c>
      <c r="AV26" s="84"/>
      <c r="AW26" s="90"/>
      <c r="AX26" s="90"/>
      <c r="AY26" s="90"/>
      <c r="AZ26" s="90"/>
      <c r="BA26" s="76">
        <f t="shared" si="18"/>
        <v>0</v>
      </c>
      <c r="BB26" s="91"/>
      <c r="BC26" s="92"/>
      <c r="BD26" s="66" t="str">
        <f t="shared" si="19"/>
        <v>正确</v>
      </c>
    </row>
    <row r="27" s="1" customFormat="1" ht="33" customHeight="1" spans="1:56">
      <c r="A27" s="41">
        <f t="shared" si="11"/>
        <v>23</v>
      </c>
      <c r="B27" s="49"/>
      <c r="C27" s="50"/>
      <c r="D27" s="44"/>
      <c r="E27" s="49"/>
      <c r="F27" s="42">
        <f t="shared" si="1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1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1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15"/>
        <v>0</v>
      </c>
      <c r="AT27" s="76">
        <f t="shared" si="16"/>
        <v>0</v>
      </c>
      <c r="AU27" s="76">
        <f t="shared" si="17"/>
        <v>0</v>
      </c>
      <c r="AV27" s="84"/>
      <c r="AW27" s="90"/>
      <c r="AX27" s="90"/>
      <c r="AY27" s="90"/>
      <c r="AZ27" s="90"/>
      <c r="BA27" s="76">
        <f t="shared" si="18"/>
        <v>0</v>
      </c>
      <c r="BB27" s="91"/>
      <c r="BC27" s="92"/>
      <c r="BD27" s="66" t="str">
        <f t="shared" si="19"/>
        <v>正确</v>
      </c>
    </row>
    <row r="28" s="1" customFormat="1" ht="33" customHeight="1" spans="1:56">
      <c r="A28" s="41">
        <f t="shared" si="11"/>
        <v>24</v>
      </c>
      <c r="B28" s="49"/>
      <c r="C28" s="50"/>
      <c r="D28" s="44"/>
      <c r="E28" s="49"/>
      <c r="F28" s="42">
        <f t="shared" si="1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1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1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15"/>
        <v>0</v>
      </c>
      <c r="AT28" s="76">
        <f t="shared" si="16"/>
        <v>0</v>
      </c>
      <c r="AU28" s="76">
        <f t="shared" si="17"/>
        <v>0</v>
      </c>
      <c r="AV28" s="84"/>
      <c r="AW28" s="90"/>
      <c r="AX28" s="90"/>
      <c r="AY28" s="90"/>
      <c r="AZ28" s="90"/>
      <c r="BA28" s="76">
        <f t="shared" si="18"/>
        <v>0</v>
      </c>
      <c r="BB28" s="91"/>
      <c r="BC28" s="92"/>
      <c r="BD28" s="66" t="str">
        <f t="shared" si="19"/>
        <v>正确</v>
      </c>
    </row>
    <row r="29" s="1" customFormat="1" ht="33" customHeight="1" spans="1:56">
      <c r="A29" s="41">
        <f t="shared" si="11"/>
        <v>25</v>
      </c>
      <c r="B29" s="49"/>
      <c r="C29" s="50"/>
      <c r="D29" s="44"/>
      <c r="E29" s="49"/>
      <c r="F29" s="42">
        <f t="shared" si="1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1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1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15"/>
        <v>0</v>
      </c>
      <c r="AT29" s="76">
        <f t="shared" si="16"/>
        <v>0</v>
      </c>
      <c r="AU29" s="76">
        <f t="shared" si="17"/>
        <v>0</v>
      </c>
      <c r="AV29" s="84"/>
      <c r="AW29" s="90"/>
      <c r="AX29" s="90"/>
      <c r="AY29" s="90"/>
      <c r="AZ29" s="90"/>
      <c r="BA29" s="76">
        <f t="shared" si="18"/>
        <v>0</v>
      </c>
      <c r="BB29" s="91"/>
      <c r="BC29" s="92"/>
      <c r="BD29" s="66" t="str">
        <f t="shared" si="19"/>
        <v>正确</v>
      </c>
    </row>
    <row r="30" s="1" customFormat="1" ht="33" customHeight="1" spans="1:56">
      <c r="A30" s="41">
        <f t="shared" si="11"/>
        <v>26</v>
      </c>
      <c r="B30" s="49"/>
      <c r="C30" s="50"/>
      <c r="D30" s="44"/>
      <c r="E30" s="49"/>
      <c r="F30" s="42">
        <f t="shared" si="1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1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1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15"/>
        <v>0</v>
      </c>
      <c r="AT30" s="76">
        <f t="shared" si="16"/>
        <v>0</v>
      </c>
      <c r="AU30" s="76">
        <f t="shared" si="17"/>
        <v>0</v>
      </c>
      <c r="AV30" s="84"/>
      <c r="AW30" s="90"/>
      <c r="AX30" s="90"/>
      <c r="AY30" s="90"/>
      <c r="AZ30" s="90"/>
      <c r="BA30" s="76">
        <f t="shared" si="18"/>
        <v>0</v>
      </c>
      <c r="BB30" s="91"/>
      <c r="BC30" s="92"/>
      <c r="BD30" s="66" t="str">
        <f t="shared" si="19"/>
        <v>正确</v>
      </c>
    </row>
    <row r="31" s="1" customFormat="1" ht="33" customHeight="1" spans="1:56">
      <c r="A31" s="41">
        <f t="shared" si="11"/>
        <v>27</v>
      </c>
      <c r="B31" s="49"/>
      <c r="C31" s="50"/>
      <c r="D31" s="44"/>
      <c r="E31" s="49"/>
      <c r="F31" s="42">
        <f t="shared" si="1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1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1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15"/>
        <v>0</v>
      </c>
      <c r="AT31" s="76">
        <f t="shared" si="16"/>
        <v>0</v>
      </c>
      <c r="AU31" s="76">
        <f t="shared" si="17"/>
        <v>0</v>
      </c>
      <c r="AV31" s="84"/>
      <c r="AW31" s="90"/>
      <c r="AX31" s="90"/>
      <c r="AY31" s="90"/>
      <c r="AZ31" s="90"/>
      <c r="BA31" s="76">
        <f t="shared" si="18"/>
        <v>0</v>
      </c>
      <c r="BB31" s="91"/>
      <c r="BC31" s="92"/>
      <c r="BD31" s="66" t="str">
        <f t="shared" si="19"/>
        <v>正确</v>
      </c>
    </row>
    <row r="32" s="1" customFormat="1" ht="33" customHeight="1" spans="1:56">
      <c r="A32" s="41">
        <f t="shared" si="11"/>
        <v>28</v>
      </c>
      <c r="B32" s="49"/>
      <c r="C32" s="50"/>
      <c r="D32" s="44"/>
      <c r="E32" s="49"/>
      <c r="F32" s="42">
        <f t="shared" si="1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1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1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15"/>
        <v>0</v>
      </c>
      <c r="AT32" s="76">
        <f t="shared" si="16"/>
        <v>0</v>
      </c>
      <c r="AU32" s="76">
        <f t="shared" si="17"/>
        <v>0</v>
      </c>
      <c r="AV32" s="84"/>
      <c r="AW32" s="90"/>
      <c r="AX32" s="90"/>
      <c r="AY32" s="90"/>
      <c r="AZ32" s="90"/>
      <c r="BA32" s="76">
        <f t="shared" si="18"/>
        <v>0</v>
      </c>
      <c r="BB32" s="91"/>
      <c r="BC32" s="92"/>
      <c r="BD32" s="66" t="str">
        <f t="shared" si="19"/>
        <v>正确</v>
      </c>
    </row>
    <row r="33" s="1" customFormat="1" ht="33" customHeight="1" spans="1:56">
      <c r="A33" s="41">
        <f t="shared" si="11"/>
        <v>29</v>
      </c>
      <c r="B33" s="49"/>
      <c r="C33" s="50"/>
      <c r="D33" s="44"/>
      <c r="E33" s="49"/>
      <c r="F33" s="42">
        <f t="shared" si="1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1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1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15"/>
        <v>0</v>
      </c>
      <c r="AT33" s="76">
        <f t="shared" si="16"/>
        <v>0</v>
      </c>
      <c r="AU33" s="76">
        <f t="shared" si="17"/>
        <v>0</v>
      </c>
      <c r="AV33" s="84"/>
      <c r="AW33" s="90"/>
      <c r="AX33" s="90"/>
      <c r="AY33" s="90"/>
      <c r="AZ33" s="90"/>
      <c r="BA33" s="76">
        <f t="shared" si="18"/>
        <v>0</v>
      </c>
      <c r="BB33" s="91"/>
      <c r="BC33" s="92"/>
      <c r="BD33" s="66" t="str">
        <f t="shared" si="19"/>
        <v>正确</v>
      </c>
    </row>
    <row r="34" s="1" customFormat="1" ht="33" customHeight="1" spans="1:56">
      <c r="A34" s="41">
        <f t="shared" si="11"/>
        <v>30</v>
      </c>
      <c r="B34" s="49"/>
      <c r="C34" s="50"/>
      <c r="D34" s="44"/>
      <c r="E34" s="49"/>
      <c r="F34" s="42">
        <f t="shared" si="1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1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1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15"/>
        <v>0</v>
      </c>
      <c r="AT34" s="76">
        <f t="shared" si="16"/>
        <v>0</v>
      </c>
      <c r="AU34" s="76">
        <f t="shared" si="17"/>
        <v>0</v>
      </c>
      <c r="AV34" s="84"/>
      <c r="AW34" s="90"/>
      <c r="AX34" s="90"/>
      <c r="AY34" s="90"/>
      <c r="AZ34" s="90"/>
      <c r="BA34" s="76">
        <f t="shared" si="18"/>
        <v>0</v>
      </c>
      <c r="BB34" s="91"/>
      <c r="BC34" s="92"/>
      <c r="BD34" s="66" t="str">
        <f t="shared" si="19"/>
        <v>正确</v>
      </c>
    </row>
    <row r="35" s="1" customFormat="1" ht="33" customHeight="1" spans="1:56">
      <c r="A35" s="41">
        <f t="shared" si="11"/>
        <v>31</v>
      </c>
      <c r="B35" s="49"/>
      <c r="C35" s="50"/>
      <c r="D35" s="44"/>
      <c r="E35" s="49"/>
      <c r="F35" s="42">
        <f t="shared" si="1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1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1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15"/>
        <v>0</v>
      </c>
      <c r="AT35" s="76">
        <f t="shared" si="16"/>
        <v>0</v>
      </c>
      <c r="AU35" s="76">
        <f t="shared" si="17"/>
        <v>0</v>
      </c>
      <c r="AV35" s="84"/>
      <c r="AW35" s="90"/>
      <c r="AX35" s="90"/>
      <c r="AY35" s="90"/>
      <c r="AZ35" s="90"/>
      <c r="BA35" s="76">
        <f t="shared" si="18"/>
        <v>0</v>
      </c>
      <c r="BB35" s="91"/>
      <c r="BC35" s="92"/>
      <c r="BD35" s="66" t="str">
        <f t="shared" si="19"/>
        <v>正确</v>
      </c>
    </row>
    <row r="36" s="1" customFormat="1" ht="33" customHeight="1" spans="1:56">
      <c r="A36" s="41">
        <f t="shared" si="11"/>
        <v>32</v>
      </c>
      <c r="B36" s="49"/>
      <c r="C36" s="50"/>
      <c r="D36" s="44"/>
      <c r="E36" s="49"/>
      <c r="F36" s="42">
        <f t="shared" si="1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1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1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15"/>
        <v>0</v>
      </c>
      <c r="AT36" s="76">
        <f t="shared" si="16"/>
        <v>0</v>
      </c>
      <c r="AU36" s="76">
        <f t="shared" si="17"/>
        <v>0</v>
      </c>
      <c r="AV36" s="84"/>
      <c r="AW36" s="90"/>
      <c r="AX36" s="90"/>
      <c r="AY36" s="90"/>
      <c r="AZ36" s="90"/>
      <c r="BA36" s="76">
        <f t="shared" si="18"/>
        <v>0</v>
      </c>
      <c r="BB36" s="91"/>
      <c r="BC36" s="92"/>
      <c r="BD36" s="66" t="str">
        <f t="shared" si="19"/>
        <v>正确</v>
      </c>
    </row>
    <row r="37" s="1" customFormat="1" ht="33" customHeight="1" spans="1:56">
      <c r="A37" s="41">
        <f t="shared" si="11"/>
        <v>33</v>
      </c>
      <c r="B37" s="49"/>
      <c r="C37" s="50"/>
      <c r="D37" s="44"/>
      <c r="E37" s="49"/>
      <c r="F37" s="42">
        <f t="shared" si="1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1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1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15"/>
        <v>0</v>
      </c>
      <c r="AT37" s="76">
        <f t="shared" si="16"/>
        <v>0</v>
      </c>
      <c r="AU37" s="76">
        <f t="shared" si="17"/>
        <v>0</v>
      </c>
      <c r="AV37" s="84"/>
      <c r="AW37" s="90"/>
      <c r="AX37" s="90"/>
      <c r="AY37" s="90"/>
      <c r="AZ37" s="90"/>
      <c r="BA37" s="76">
        <f t="shared" si="18"/>
        <v>0</v>
      </c>
      <c r="BB37" s="91"/>
      <c r="BC37" s="92"/>
      <c r="BD37" s="66" t="str">
        <f t="shared" si="19"/>
        <v>正确</v>
      </c>
    </row>
    <row r="38" s="1" customFormat="1" ht="33" customHeight="1" spans="1:56">
      <c r="A38" s="41">
        <f t="shared" si="11"/>
        <v>34</v>
      </c>
      <c r="B38" s="49"/>
      <c r="C38" s="50"/>
      <c r="D38" s="44"/>
      <c r="E38" s="49"/>
      <c r="F38" s="42">
        <f t="shared" si="1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1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1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15"/>
        <v>0</v>
      </c>
      <c r="AT38" s="76">
        <f t="shared" si="16"/>
        <v>0</v>
      </c>
      <c r="AU38" s="76">
        <f t="shared" si="17"/>
        <v>0</v>
      </c>
      <c r="AV38" s="84"/>
      <c r="AW38" s="90"/>
      <c r="AX38" s="90"/>
      <c r="AY38" s="90"/>
      <c r="AZ38" s="90"/>
      <c r="BA38" s="76">
        <f t="shared" si="18"/>
        <v>0</v>
      </c>
      <c r="BB38" s="91"/>
      <c r="BC38" s="92"/>
      <c r="BD38" s="66" t="str">
        <f t="shared" si="19"/>
        <v>正确</v>
      </c>
    </row>
    <row r="39" s="1" customFormat="1" ht="33" customHeight="1" spans="1:56">
      <c r="A39" s="41">
        <f t="shared" si="11"/>
        <v>35</v>
      </c>
      <c r="B39" s="49"/>
      <c r="C39" s="50"/>
      <c r="D39" s="44"/>
      <c r="E39" s="49"/>
      <c r="F39" s="42">
        <f t="shared" si="1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1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1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15"/>
        <v>0</v>
      </c>
      <c r="AT39" s="76">
        <f t="shared" si="16"/>
        <v>0</v>
      </c>
      <c r="AU39" s="76">
        <f t="shared" si="17"/>
        <v>0</v>
      </c>
      <c r="AV39" s="84"/>
      <c r="AW39" s="90"/>
      <c r="AX39" s="90"/>
      <c r="AY39" s="90"/>
      <c r="AZ39" s="90"/>
      <c r="BA39" s="76">
        <f t="shared" si="18"/>
        <v>0</v>
      </c>
      <c r="BB39" s="91"/>
      <c r="BC39" s="92"/>
      <c r="BD39" s="66" t="str">
        <f t="shared" si="19"/>
        <v>正确</v>
      </c>
    </row>
    <row r="40" s="1" customFormat="1" ht="33" customHeight="1" spans="1:56">
      <c r="A40" s="41">
        <f t="shared" si="11"/>
        <v>36</v>
      </c>
      <c r="B40" s="49"/>
      <c r="C40" s="50"/>
      <c r="D40" s="44"/>
      <c r="E40" s="49"/>
      <c r="F40" s="42">
        <f t="shared" si="1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1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1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15"/>
        <v>0</v>
      </c>
      <c r="AT40" s="76">
        <f t="shared" si="16"/>
        <v>0</v>
      </c>
      <c r="AU40" s="76">
        <f t="shared" si="17"/>
        <v>0</v>
      </c>
      <c r="AV40" s="84"/>
      <c r="AW40" s="90"/>
      <c r="AX40" s="90"/>
      <c r="AY40" s="90"/>
      <c r="AZ40" s="90"/>
      <c r="BA40" s="76">
        <f t="shared" si="18"/>
        <v>0</v>
      </c>
      <c r="BB40" s="91"/>
      <c r="BC40" s="92"/>
      <c r="BD40" s="66" t="str">
        <f t="shared" si="19"/>
        <v>正确</v>
      </c>
    </row>
    <row r="41" s="1" customFormat="1" ht="33" customHeight="1" spans="1:56">
      <c r="A41" s="41">
        <f t="shared" si="11"/>
        <v>37</v>
      </c>
      <c r="B41" s="49"/>
      <c r="C41" s="50"/>
      <c r="D41" s="44"/>
      <c r="E41" s="49"/>
      <c r="F41" s="42">
        <f t="shared" si="1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1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1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15"/>
        <v>0</v>
      </c>
      <c r="AT41" s="76">
        <f t="shared" si="16"/>
        <v>0</v>
      </c>
      <c r="AU41" s="76">
        <f t="shared" si="17"/>
        <v>0</v>
      </c>
      <c r="AV41" s="84"/>
      <c r="AW41" s="90"/>
      <c r="AX41" s="90"/>
      <c r="AY41" s="90"/>
      <c r="AZ41" s="90"/>
      <c r="BA41" s="76">
        <f t="shared" si="18"/>
        <v>0</v>
      </c>
      <c r="BB41" s="91"/>
      <c r="BC41" s="92"/>
      <c r="BD41" s="66" t="str">
        <f t="shared" si="19"/>
        <v>正确</v>
      </c>
    </row>
    <row r="42" s="1" customFormat="1" ht="33" customHeight="1" spans="1:56">
      <c r="A42" s="41">
        <f t="shared" si="11"/>
        <v>38</v>
      </c>
      <c r="B42" s="49"/>
      <c r="C42" s="50"/>
      <c r="D42" s="44"/>
      <c r="E42" s="49"/>
      <c r="F42" s="42">
        <f t="shared" si="1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1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1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15"/>
        <v>0</v>
      </c>
      <c r="AT42" s="76">
        <f t="shared" si="16"/>
        <v>0</v>
      </c>
      <c r="AU42" s="76">
        <f t="shared" si="17"/>
        <v>0</v>
      </c>
      <c r="AV42" s="84"/>
      <c r="AW42" s="90"/>
      <c r="AX42" s="90"/>
      <c r="AY42" s="90"/>
      <c r="AZ42" s="90"/>
      <c r="BA42" s="76">
        <f t="shared" si="18"/>
        <v>0</v>
      </c>
      <c r="BB42" s="91"/>
      <c r="BC42" s="92"/>
      <c r="BD42" s="66" t="str">
        <f t="shared" si="19"/>
        <v>正确</v>
      </c>
    </row>
    <row r="43" s="1" customFormat="1" ht="33" customHeight="1" spans="1:56">
      <c r="A43" s="41">
        <f t="shared" si="11"/>
        <v>39</v>
      </c>
      <c r="B43" s="49"/>
      <c r="C43" s="50"/>
      <c r="D43" s="44"/>
      <c r="E43" s="49"/>
      <c r="F43" s="42">
        <f t="shared" si="1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1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1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15"/>
        <v>0</v>
      </c>
      <c r="AT43" s="76">
        <f t="shared" si="16"/>
        <v>0</v>
      </c>
      <c r="AU43" s="76">
        <f t="shared" si="17"/>
        <v>0</v>
      </c>
      <c r="AV43" s="84"/>
      <c r="AW43" s="90"/>
      <c r="AX43" s="90"/>
      <c r="AY43" s="90"/>
      <c r="AZ43" s="90"/>
      <c r="BA43" s="76">
        <f t="shared" si="18"/>
        <v>0</v>
      </c>
      <c r="BB43" s="91"/>
      <c r="BC43" s="92"/>
      <c r="BD43" s="66" t="str">
        <f t="shared" si="19"/>
        <v>正确</v>
      </c>
    </row>
    <row r="44" s="1" customFormat="1" ht="33" customHeight="1" spans="1:56">
      <c r="A44" s="41">
        <f t="shared" si="11"/>
        <v>40</v>
      </c>
      <c r="B44" s="49"/>
      <c r="C44" s="50"/>
      <c r="D44" s="44"/>
      <c r="E44" s="49"/>
      <c r="F44" s="42">
        <f t="shared" si="1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1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1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15"/>
        <v>0</v>
      </c>
      <c r="AT44" s="76">
        <f t="shared" si="16"/>
        <v>0</v>
      </c>
      <c r="AU44" s="76">
        <f t="shared" si="17"/>
        <v>0</v>
      </c>
      <c r="AV44" s="84"/>
      <c r="AW44" s="90"/>
      <c r="AX44" s="90"/>
      <c r="AY44" s="90"/>
      <c r="AZ44" s="90"/>
      <c r="BA44" s="76">
        <f t="shared" si="18"/>
        <v>0</v>
      </c>
      <c r="BB44" s="91"/>
      <c r="BC44" s="92"/>
      <c r="BD44" s="66" t="str">
        <f t="shared" si="19"/>
        <v>正确</v>
      </c>
    </row>
    <row r="45" s="1" customFormat="1" ht="33" customHeight="1" spans="1:56">
      <c r="A45" s="41">
        <f t="shared" si="11"/>
        <v>41</v>
      </c>
      <c r="B45" s="49"/>
      <c r="C45" s="50"/>
      <c r="D45" s="44"/>
      <c r="E45" s="49"/>
      <c r="F45" s="42">
        <f t="shared" si="1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1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1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15"/>
        <v>0</v>
      </c>
      <c r="AT45" s="76">
        <f t="shared" si="16"/>
        <v>0</v>
      </c>
      <c r="AU45" s="76">
        <f t="shared" si="17"/>
        <v>0</v>
      </c>
      <c r="AV45" s="84"/>
      <c r="AW45" s="90"/>
      <c r="AX45" s="90"/>
      <c r="AY45" s="90"/>
      <c r="AZ45" s="90"/>
      <c r="BA45" s="76">
        <f t="shared" si="18"/>
        <v>0</v>
      </c>
      <c r="BB45" s="91"/>
      <c r="BC45" s="92"/>
      <c r="BD45" s="66" t="str">
        <f t="shared" si="19"/>
        <v>正确</v>
      </c>
    </row>
    <row r="46" s="1" customFormat="1" ht="33" customHeight="1" spans="1:56">
      <c r="A46" s="41">
        <f t="shared" si="11"/>
        <v>42</v>
      </c>
      <c r="B46" s="49"/>
      <c r="C46" s="50"/>
      <c r="D46" s="44"/>
      <c r="E46" s="49"/>
      <c r="F46" s="42">
        <f t="shared" si="1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1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1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15"/>
        <v>0</v>
      </c>
      <c r="AT46" s="76">
        <f t="shared" si="16"/>
        <v>0</v>
      </c>
      <c r="AU46" s="76">
        <f t="shared" si="17"/>
        <v>0</v>
      </c>
      <c r="AV46" s="84"/>
      <c r="AW46" s="90"/>
      <c r="AX46" s="90"/>
      <c r="AY46" s="90"/>
      <c r="AZ46" s="90"/>
      <c r="BA46" s="76">
        <f t="shared" si="18"/>
        <v>0</v>
      </c>
      <c r="BB46" s="91"/>
      <c r="BC46" s="92"/>
      <c r="BD46" s="66" t="str">
        <f t="shared" si="19"/>
        <v>正确</v>
      </c>
    </row>
    <row r="47" s="1" customFormat="1" ht="33" customHeight="1" spans="1:56">
      <c r="A47" s="41">
        <f t="shared" si="11"/>
        <v>43</v>
      </c>
      <c r="B47" s="49"/>
      <c r="C47" s="50"/>
      <c r="D47" s="44"/>
      <c r="E47" s="49"/>
      <c r="F47" s="42">
        <f t="shared" si="1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1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1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15"/>
        <v>0</v>
      </c>
      <c r="AT47" s="76">
        <f t="shared" si="16"/>
        <v>0</v>
      </c>
      <c r="AU47" s="76">
        <f t="shared" si="17"/>
        <v>0</v>
      </c>
      <c r="AV47" s="84"/>
      <c r="AW47" s="90"/>
      <c r="AX47" s="90"/>
      <c r="AY47" s="90"/>
      <c r="AZ47" s="90"/>
      <c r="BA47" s="76">
        <f t="shared" si="18"/>
        <v>0</v>
      </c>
      <c r="BB47" s="91"/>
      <c r="BC47" s="92"/>
      <c r="BD47" s="66" t="str">
        <f t="shared" si="19"/>
        <v>正确</v>
      </c>
    </row>
    <row r="48" s="1" customFormat="1" ht="33" customHeight="1" spans="1:56">
      <c r="A48" s="41">
        <f t="shared" si="11"/>
        <v>44</v>
      </c>
      <c r="B48" s="49"/>
      <c r="C48" s="50"/>
      <c r="D48" s="44"/>
      <c r="E48" s="49"/>
      <c r="F48" s="42">
        <f t="shared" si="1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1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1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15"/>
        <v>0</v>
      </c>
      <c r="AT48" s="76">
        <f t="shared" si="16"/>
        <v>0</v>
      </c>
      <c r="AU48" s="76">
        <f t="shared" si="17"/>
        <v>0</v>
      </c>
      <c r="AV48" s="84"/>
      <c r="AW48" s="90"/>
      <c r="AX48" s="90"/>
      <c r="AY48" s="90"/>
      <c r="AZ48" s="90"/>
      <c r="BA48" s="76">
        <f t="shared" si="18"/>
        <v>0</v>
      </c>
      <c r="BB48" s="91"/>
      <c r="BC48" s="92"/>
      <c r="BD48" s="66" t="str">
        <f t="shared" si="19"/>
        <v>正确</v>
      </c>
    </row>
    <row r="49" s="1" customFormat="1" ht="33" customHeight="1" spans="1:56">
      <c r="A49" s="41">
        <f t="shared" si="11"/>
        <v>45</v>
      </c>
      <c r="B49" s="49"/>
      <c r="C49" s="50"/>
      <c r="D49" s="44"/>
      <c r="E49" s="49"/>
      <c r="F49" s="42">
        <f t="shared" si="1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1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1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15"/>
        <v>0</v>
      </c>
      <c r="AT49" s="76">
        <f t="shared" si="16"/>
        <v>0</v>
      </c>
      <c r="AU49" s="76">
        <f t="shared" si="17"/>
        <v>0</v>
      </c>
      <c r="AV49" s="84"/>
      <c r="AW49" s="90"/>
      <c r="AX49" s="90"/>
      <c r="AY49" s="90"/>
      <c r="AZ49" s="90"/>
      <c r="BA49" s="76">
        <f t="shared" si="18"/>
        <v>0</v>
      </c>
      <c r="BB49" s="91"/>
      <c r="BC49" s="92"/>
      <c r="BD49" s="66" t="str">
        <f t="shared" si="19"/>
        <v>正确</v>
      </c>
    </row>
    <row r="50" s="1" customFormat="1" ht="33" customHeight="1" spans="1:56">
      <c r="A50" s="41">
        <f t="shared" si="11"/>
        <v>46</v>
      </c>
      <c r="B50" s="49"/>
      <c r="C50" s="50"/>
      <c r="D50" s="44"/>
      <c r="E50" s="49"/>
      <c r="F50" s="42">
        <f t="shared" si="1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1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1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15"/>
        <v>0</v>
      </c>
      <c r="AT50" s="76">
        <f t="shared" si="16"/>
        <v>0</v>
      </c>
      <c r="AU50" s="76">
        <f t="shared" si="17"/>
        <v>0</v>
      </c>
      <c r="AV50" s="84"/>
      <c r="AW50" s="90"/>
      <c r="AX50" s="90"/>
      <c r="AY50" s="90"/>
      <c r="AZ50" s="90"/>
      <c r="BA50" s="76">
        <f t="shared" si="18"/>
        <v>0</v>
      </c>
      <c r="BB50" s="91"/>
      <c r="BC50" s="92"/>
      <c r="BD50" s="66" t="str">
        <f t="shared" si="19"/>
        <v>正确</v>
      </c>
    </row>
    <row r="51" s="1" customFormat="1" ht="33" customHeight="1" spans="1:56">
      <c r="A51" s="41">
        <f t="shared" si="11"/>
        <v>47</v>
      </c>
      <c r="B51" s="49"/>
      <c r="C51" s="50"/>
      <c r="D51" s="44"/>
      <c r="E51" s="49"/>
      <c r="F51" s="42">
        <f t="shared" si="1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1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1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15"/>
        <v>0</v>
      </c>
      <c r="AT51" s="76">
        <f t="shared" si="16"/>
        <v>0</v>
      </c>
      <c r="AU51" s="76">
        <f t="shared" si="17"/>
        <v>0</v>
      </c>
      <c r="AV51" s="84"/>
      <c r="AW51" s="90"/>
      <c r="AX51" s="90"/>
      <c r="AY51" s="90"/>
      <c r="AZ51" s="90"/>
      <c r="BA51" s="76">
        <f t="shared" si="18"/>
        <v>0</v>
      </c>
      <c r="BB51" s="91"/>
      <c r="BC51" s="92"/>
      <c r="BD51" s="66" t="str">
        <f t="shared" si="19"/>
        <v>正确</v>
      </c>
    </row>
    <row r="52" s="1" customFormat="1" ht="33" customHeight="1" spans="1:56">
      <c r="A52" s="41">
        <f t="shared" si="11"/>
        <v>48</v>
      </c>
      <c r="B52" s="49"/>
      <c r="C52" s="50"/>
      <c r="D52" s="44"/>
      <c r="E52" s="49"/>
      <c r="F52" s="42">
        <f t="shared" si="1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1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1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15"/>
        <v>0</v>
      </c>
      <c r="AT52" s="76">
        <f t="shared" si="16"/>
        <v>0</v>
      </c>
      <c r="AU52" s="76">
        <f t="shared" si="17"/>
        <v>0</v>
      </c>
      <c r="AV52" s="84"/>
      <c r="AW52" s="90"/>
      <c r="AX52" s="90"/>
      <c r="AY52" s="90"/>
      <c r="AZ52" s="90"/>
      <c r="BA52" s="76">
        <f t="shared" si="18"/>
        <v>0</v>
      </c>
      <c r="BB52" s="91"/>
      <c r="BC52" s="92"/>
      <c r="BD52" s="66" t="str">
        <f t="shared" si="19"/>
        <v>正确</v>
      </c>
    </row>
    <row r="53" s="1" customFormat="1" ht="33" customHeight="1" spans="1:56">
      <c r="A53" s="41">
        <f t="shared" si="11"/>
        <v>49</v>
      </c>
      <c r="B53" s="49"/>
      <c r="C53" s="50"/>
      <c r="D53" s="44"/>
      <c r="E53" s="49"/>
      <c r="F53" s="42">
        <f t="shared" si="1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1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1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15"/>
        <v>0</v>
      </c>
      <c r="AT53" s="76">
        <f t="shared" si="16"/>
        <v>0</v>
      </c>
      <c r="AU53" s="76">
        <f t="shared" si="17"/>
        <v>0</v>
      </c>
      <c r="AV53" s="84"/>
      <c r="AW53" s="90"/>
      <c r="AX53" s="90"/>
      <c r="AY53" s="90"/>
      <c r="AZ53" s="90"/>
      <c r="BA53" s="76">
        <f t="shared" si="18"/>
        <v>0</v>
      </c>
      <c r="BB53" s="91"/>
      <c r="BC53" s="92"/>
      <c r="BD53" s="66" t="str">
        <f t="shared" si="19"/>
        <v>正确</v>
      </c>
    </row>
    <row r="54" s="1" customFormat="1" ht="33" customHeight="1" spans="1:56">
      <c r="A54" s="41">
        <f t="shared" si="11"/>
        <v>50</v>
      </c>
      <c r="B54" s="49"/>
      <c r="C54" s="50"/>
      <c r="D54" s="44"/>
      <c r="E54" s="49"/>
      <c r="F54" s="42">
        <f t="shared" si="1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1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1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15"/>
        <v>0</v>
      </c>
      <c r="AT54" s="76">
        <f t="shared" si="16"/>
        <v>0</v>
      </c>
      <c r="AU54" s="76">
        <f t="shared" si="17"/>
        <v>0</v>
      </c>
      <c r="AV54" s="84"/>
      <c r="AW54" s="90"/>
      <c r="AX54" s="90"/>
      <c r="AY54" s="90"/>
      <c r="AZ54" s="90"/>
      <c r="BA54" s="76">
        <f t="shared" si="18"/>
        <v>0</v>
      </c>
      <c r="BB54" s="91"/>
      <c r="BC54" s="92"/>
      <c r="BD54" s="66" t="str">
        <f t="shared" si="19"/>
        <v>正确</v>
      </c>
    </row>
    <row r="55" s="1" customFormat="1" ht="33" customHeight="1" spans="1:56">
      <c r="A55" s="41">
        <f t="shared" si="11"/>
        <v>51</v>
      </c>
      <c r="B55" s="49"/>
      <c r="C55" s="50"/>
      <c r="D55" s="44"/>
      <c r="E55" s="49"/>
      <c r="F55" s="42">
        <f t="shared" si="1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1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1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15"/>
        <v>0</v>
      </c>
      <c r="AT55" s="76">
        <f t="shared" si="16"/>
        <v>0</v>
      </c>
      <c r="AU55" s="76">
        <f t="shared" si="17"/>
        <v>0</v>
      </c>
      <c r="AV55" s="84"/>
      <c r="AW55" s="90"/>
      <c r="AX55" s="90"/>
      <c r="AY55" s="90"/>
      <c r="AZ55" s="90"/>
      <c r="BA55" s="76">
        <f t="shared" si="18"/>
        <v>0</v>
      </c>
      <c r="BB55" s="91"/>
      <c r="BC55" s="92"/>
      <c r="BD55" s="66" t="str">
        <f t="shared" si="19"/>
        <v>正确</v>
      </c>
    </row>
    <row r="56" s="1" customFormat="1" ht="33" customHeight="1" spans="1:56">
      <c r="A56" s="41">
        <f t="shared" si="11"/>
        <v>52</v>
      </c>
      <c r="B56" s="49"/>
      <c r="C56" s="50"/>
      <c r="D56" s="44"/>
      <c r="E56" s="49"/>
      <c r="F56" s="42">
        <f t="shared" si="1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1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1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15"/>
        <v>0</v>
      </c>
      <c r="AT56" s="76">
        <f t="shared" si="16"/>
        <v>0</v>
      </c>
      <c r="AU56" s="76">
        <f t="shared" si="17"/>
        <v>0</v>
      </c>
      <c r="AV56" s="84"/>
      <c r="AW56" s="90"/>
      <c r="AX56" s="90"/>
      <c r="AY56" s="90"/>
      <c r="AZ56" s="90"/>
      <c r="BA56" s="76">
        <f t="shared" si="18"/>
        <v>0</v>
      </c>
      <c r="BB56" s="91"/>
      <c r="BC56" s="92"/>
      <c r="BD56" s="66" t="str">
        <f t="shared" si="19"/>
        <v>正确</v>
      </c>
    </row>
    <row r="57" s="1" customFormat="1" ht="33" customHeight="1" spans="1:56">
      <c r="A57" s="41">
        <f t="shared" si="11"/>
        <v>53</v>
      </c>
      <c r="B57" s="49"/>
      <c r="C57" s="50"/>
      <c r="D57" s="44"/>
      <c r="E57" s="49"/>
      <c r="F57" s="42">
        <f t="shared" si="1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1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1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15"/>
        <v>0</v>
      </c>
      <c r="AT57" s="76">
        <f t="shared" si="16"/>
        <v>0</v>
      </c>
      <c r="AU57" s="76">
        <f t="shared" si="17"/>
        <v>0</v>
      </c>
      <c r="AV57" s="84"/>
      <c r="AW57" s="90"/>
      <c r="AX57" s="90"/>
      <c r="AY57" s="90"/>
      <c r="AZ57" s="90"/>
      <c r="BA57" s="76">
        <f t="shared" si="18"/>
        <v>0</v>
      </c>
      <c r="BB57" s="91"/>
      <c r="BC57" s="92"/>
      <c r="BD57" s="66" t="str">
        <f t="shared" si="19"/>
        <v>正确</v>
      </c>
    </row>
    <row r="58" s="1" customFormat="1" ht="33" customHeight="1" spans="1:56">
      <c r="A58" s="41">
        <f t="shared" si="11"/>
        <v>54</v>
      </c>
      <c r="B58" s="49"/>
      <c r="C58" s="50"/>
      <c r="D58" s="44"/>
      <c r="E58" s="49"/>
      <c r="F58" s="42">
        <f t="shared" si="1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1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1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15"/>
        <v>0</v>
      </c>
      <c r="AT58" s="76">
        <f t="shared" si="16"/>
        <v>0</v>
      </c>
      <c r="AU58" s="76">
        <f t="shared" si="17"/>
        <v>0</v>
      </c>
      <c r="AV58" s="84"/>
      <c r="AW58" s="90"/>
      <c r="AX58" s="90"/>
      <c r="AY58" s="90"/>
      <c r="AZ58" s="90"/>
      <c r="BA58" s="76">
        <f t="shared" si="18"/>
        <v>0</v>
      </c>
      <c r="BB58" s="91"/>
      <c r="BC58" s="92"/>
      <c r="BD58" s="66" t="str">
        <f t="shared" si="19"/>
        <v>正确</v>
      </c>
    </row>
    <row r="59" s="1" customFormat="1" ht="33" customHeight="1" spans="1:56">
      <c r="A59" s="41">
        <f t="shared" si="11"/>
        <v>55</v>
      </c>
      <c r="B59" s="49"/>
      <c r="C59" s="50"/>
      <c r="D59" s="44"/>
      <c r="E59" s="49"/>
      <c r="F59" s="42">
        <f t="shared" si="1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1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1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15"/>
        <v>0</v>
      </c>
      <c r="AT59" s="76">
        <f t="shared" si="16"/>
        <v>0</v>
      </c>
      <c r="AU59" s="76">
        <f t="shared" si="17"/>
        <v>0</v>
      </c>
      <c r="AV59" s="84"/>
      <c r="AW59" s="90"/>
      <c r="AX59" s="90"/>
      <c r="AY59" s="90"/>
      <c r="AZ59" s="90"/>
      <c r="BA59" s="76">
        <f t="shared" si="18"/>
        <v>0</v>
      </c>
      <c r="BB59" s="91"/>
      <c r="BC59" s="92"/>
      <c r="BD59" s="66" t="str">
        <f t="shared" si="19"/>
        <v>正确</v>
      </c>
    </row>
    <row r="60" s="1" customFormat="1" ht="33" customHeight="1" spans="1:56">
      <c r="A60" s="41">
        <f t="shared" si="11"/>
        <v>56</v>
      </c>
      <c r="B60" s="49"/>
      <c r="C60" s="50"/>
      <c r="D60" s="44"/>
      <c r="E60" s="49"/>
      <c r="F60" s="42">
        <f t="shared" si="1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1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1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15"/>
        <v>0</v>
      </c>
      <c r="AT60" s="76">
        <f t="shared" si="16"/>
        <v>0</v>
      </c>
      <c r="AU60" s="76">
        <f t="shared" si="17"/>
        <v>0</v>
      </c>
      <c r="AV60" s="84"/>
      <c r="AW60" s="90"/>
      <c r="AX60" s="90"/>
      <c r="AY60" s="90"/>
      <c r="AZ60" s="90"/>
      <c r="BA60" s="76">
        <f t="shared" si="18"/>
        <v>0</v>
      </c>
      <c r="BB60" s="91"/>
      <c r="BC60" s="92"/>
      <c r="BD60" s="66" t="str">
        <f t="shared" si="19"/>
        <v>正确</v>
      </c>
    </row>
    <row r="61" s="1" customFormat="1" ht="33" customHeight="1" spans="1:56">
      <c r="A61" s="41">
        <f t="shared" si="11"/>
        <v>57</v>
      </c>
      <c r="B61" s="49"/>
      <c r="C61" s="50"/>
      <c r="D61" s="44"/>
      <c r="E61" s="49"/>
      <c r="F61" s="42">
        <f t="shared" si="1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1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1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15"/>
        <v>0</v>
      </c>
      <c r="AT61" s="76">
        <f t="shared" si="16"/>
        <v>0</v>
      </c>
      <c r="AU61" s="76">
        <f t="shared" si="17"/>
        <v>0</v>
      </c>
      <c r="AV61" s="84"/>
      <c r="AW61" s="90"/>
      <c r="AX61" s="90"/>
      <c r="AY61" s="90"/>
      <c r="AZ61" s="90"/>
      <c r="BA61" s="76">
        <f t="shared" si="18"/>
        <v>0</v>
      </c>
      <c r="BB61" s="91"/>
      <c r="BC61" s="92"/>
      <c r="BD61" s="66" t="str">
        <f t="shared" si="19"/>
        <v>正确</v>
      </c>
    </row>
    <row r="62" s="1" customFormat="1" ht="33" customHeight="1" spans="1:56">
      <c r="A62" s="41">
        <f t="shared" si="11"/>
        <v>58</v>
      </c>
      <c r="B62" s="49"/>
      <c r="C62" s="50"/>
      <c r="D62" s="44"/>
      <c r="E62" s="49"/>
      <c r="F62" s="42">
        <f t="shared" si="1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1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1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15"/>
        <v>0</v>
      </c>
      <c r="AT62" s="76">
        <f t="shared" si="16"/>
        <v>0</v>
      </c>
      <c r="AU62" s="76">
        <f t="shared" si="17"/>
        <v>0</v>
      </c>
      <c r="AV62" s="84"/>
      <c r="AW62" s="90"/>
      <c r="AX62" s="90"/>
      <c r="AY62" s="90"/>
      <c r="AZ62" s="90"/>
      <c r="BA62" s="76">
        <f t="shared" si="18"/>
        <v>0</v>
      </c>
      <c r="BB62" s="91"/>
      <c r="BC62" s="92"/>
      <c r="BD62" s="66" t="str">
        <f t="shared" si="19"/>
        <v>正确</v>
      </c>
    </row>
    <row r="63" s="1" customFormat="1" ht="33" customHeight="1" spans="1:56">
      <c r="A63" s="41">
        <f t="shared" si="11"/>
        <v>59</v>
      </c>
      <c r="B63" s="49"/>
      <c r="C63" s="50"/>
      <c r="D63" s="44"/>
      <c r="E63" s="49"/>
      <c r="F63" s="42">
        <f t="shared" si="1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1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1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15"/>
        <v>0</v>
      </c>
      <c r="AT63" s="76">
        <f t="shared" si="16"/>
        <v>0</v>
      </c>
      <c r="AU63" s="76">
        <f t="shared" si="17"/>
        <v>0</v>
      </c>
      <c r="AV63" s="84"/>
      <c r="AW63" s="90"/>
      <c r="AX63" s="90"/>
      <c r="AY63" s="90"/>
      <c r="AZ63" s="90"/>
      <c r="BA63" s="76">
        <f t="shared" si="18"/>
        <v>0</v>
      </c>
      <c r="BB63" s="91"/>
      <c r="BC63" s="92"/>
      <c r="BD63" s="66" t="str">
        <f t="shared" si="19"/>
        <v>正确</v>
      </c>
    </row>
    <row r="64" s="1" customFormat="1" ht="33" customHeight="1" spans="1:56">
      <c r="A64" s="41">
        <f t="shared" ref="A64:A127" si="20">ROW()-4</f>
        <v>60</v>
      </c>
      <c r="B64" s="49"/>
      <c r="C64" s="50"/>
      <c r="D64" s="44"/>
      <c r="E64" s="49"/>
      <c r="F64" s="42">
        <f t="shared" ref="F64:F127" si="21">IF($C$2-D64+1&lt;$E$2,$C$2-D64+1,$E$2)</f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ref="S64:S127" si="22">P64+Q64-R64</f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ref="AC64:AC127" si="23">IF(G64="是",30,0)</f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ref="AS64:AS127" si="24">IFERROR(U64/$E$2*2*H64+I64*2,0)</f>
        <v>0</v>
      </c>
      <c r="AT64" s="76">
        <f t="shared" ref="AT64:AT127" si="25">IFERROR(U64/$E$2*(J64+K64*0.2+L64+M64*0.5),0)</f>
        <v>0</v>
      </c>
      <c r="AU64" s="76">
        <f t="shared" ref="AU64:AU127" si="26">ROUND(SUM(V64:AP64)-SUM(AQ64:AT64),2)</f>
        <v>0</v>
      </c>
      <c r="AV64" s="84"/>
      <c r="AW64" s="90"/>
      <c r="AX64" s="90"/>
      <c r="AY64" s="90"/>
      <c r="AZ64" s="90"/>
      <c r="BA64" s="76">
        <f t="shared" ref="BA64:BA127" si="27">ROUND(AU64-SUM(AV64:AZ64),2)</f>
        <v>0</v>
      </c>
      <c r="BB64" s="91"/>
      <c r="BC64" s="92"/>
      <c r="BD64" s="66" t="str">
        <f t="shared" ref="BD64:BD127" si="28">IF(U64-SUM(V64:AB64)=0,"正确","错误")</f>
        <v>正确</v>
      </c>
    </row>
    <row r="65" s="1" customFormat="1" ht="33" customHeight="1" spans="1:56">
      <c r="A65" s="41">
        <f t="shared" si="20"/>
        <v>61</v>
      </c>
      <c r="B65" s="49"/>
      <c r="C65" s="50"/>
      <c r="D65" s="44"/>
      <c r="E65" s="49"/>
      <c r="F65" s="42">
        <f t="shared" si="21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22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23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24"/>
        <v>0</v>
      </c>
      <c r="AT65" s="76">
        <f t="shared" si="25"/>
        <v>0</v>
      </c>
      <c r="AU65" s="76">
        <f t="shared" si="26"/>
        <v>0</v>
      </c>
      <c r="AV65" s="84"/>
      <c r="AW65" s="90"/>
      <c r="AX65" s="90"/>
      <c r="AY65" s="90"/>
      <c r="AZ65" s="90"/>
      <c r="BA65" s="76">
        <f t="shared" si="27"/>
        <v>0</v>
      </c>
      <c r="BB65" s="91"/>
      <c r="BC65" s="92"/>
      <c r="BD65" s="66" t="str">
        <f t="shared" si="28"/>
        <v>正确</v>
      </c>
    </row>
    <row r="66" s="1" customFormat="1" ht="33" customHeight="1" spans="1:56">
      <c r="A66" s="41">
        <f t="shared" si="20"/>
        <v>62</v>
      </c>
      <c r="B66" s="49"/>
      <c r="C66" s="50"/>
      <c r="D66" s="44"/>
      <c r="E66" s="49"/>
      <c r="F66" s="42">
        <f t="shared" si="21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22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23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24"/>
        <v>0</v>
      </c>
      <c r="AT66" s="76">
        <f t="shared" si="25"/>
        <v>0</v>
      </c>
      <c r="AU66" s="76">
        <f t="shared" si="26"/>
        <v>0</v>
      </c>
      <c r="AV66" s="84"/>
      <c r="AW66" s="90"/>
      <c r="AX66" s="90"/>
      <c r="AY66" s="90"/>
      <c r="AZ66" s="90"/>
      <c r="BA66" s="76">
        <f t="shared" si="27"/>
        <v>0</v>
      </c>
      <c r="BB66" s="91"/>
      <c r="BC66" s="92"/>
      <c r="BD66" s="66" t="str">
        <f t="shared" si="28"/>
        <v>正确</v>
      </c>
    </row>
    <row r="67" s="1" customFormat="1" ht="33" customHeight="1" spans="1:56">
      <c r="A67" s="41">
        <f t="shared" si="20"/>
        <v>63</v>
      </c>
      <c r="B67" s="49"/>
      <c r="C67" s="50"/>
      <c r="D67" s="44"/>
      <c r="E67" s="49"/>
      <c r="F67" s="42">
        <f t="shared" si="21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22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23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24"/>
        <v>0</v>
      </c>
      <c r="AT67" s="76">
        <f t="shared" si="25"/>
        <v>0</v>
      </c>
      <c r="AU67" s="76">
        <f t="shared" si="26"/>
        <v>0</v>
      </c>
      <c r="AV67" s="84"/>
      <c r="AW67" s="90"/>
      <c r="AX67" s="90"/>
      <c r="AY67" s="90"/>
      <c r="AZ67" s="90"/>
      <c r="BA67" s="76">
        <f t="shared" si="27"/>
        <v>0</v>
      </c>
      <c r="BB67" s="91"/>
      <c r="BC67" s="92"/>
      <c r="BD67" s="66" t="str">
        <f t="shared" si="28"/>
        <v>正确</v>
      </c>
    </row>
    <row r="68" s="1" customFormat="1" ht="33" customHeight="1" spans="1:56">
      <c r="A68" s="41">
        <f t="shared" si="20"/>
        <v>64</v>
      </c>
      <c r="B68" s="49"/>
      <c r="C68" s="50"/>
      <c r="D68" s="44"/>
      <c r="E68" s="49"/>
      <c r="F68" s="42">
        <f t="shared" si="21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22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23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24"/>
        <v>0</v>
      </c>
      <c r="AT68" s="76">
        <f t="shared" si="25"/>
        <v>0</v>
      </c>
      <c r="AU68" s="76">
        <f t="shared" si="26"/>
        <v>0</v>
      </c>
      <c r="AV68" s="84"/>
      <c r="AW68" s="90"/>
      <c r="AX68" s="90"/>
      <c r="AY68" s="90"/>
      <c r="AZ68" s="90"/>
      <c r="BA68" s="76">
        <f t="shared" si="27"/>
        <v>0</v>
      </c>
      <c r="BB68" s="91"/>
      <c r="BC68" s="92"/>
      <c r="BD68" s="66" t="str">
        <f t="shared" si="28"/>
        <v>正确</v>
      </c>
    </row>
    <row r="69" s="1" customFormat="1" ht="33" customHeight="1" spans="1:56">
      <c r="A69" s="41">
        <f t="shared" si="20"/>
        <v>65</v>
      </c>
      <c r="B69" s="49"/>
      <c r="C69" s="50"/>
      <c r="D69" s="44"/>
      <c r="E69" s="49"/>
      <c r="F69" s="42">
        <f t="shared" si="21"/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si="22"/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si="23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si="24"/>
        <v>0</v>
      </c>
      <c r="AT69" s="76">
        <f t="shared" si="25"/>
        <v>0</v>
      </c>
      <c r="AU69" s="76">
        <f t="shared" si="26"/>
        <v>0</v>
      </c>
      <c r="AV69" s="84"/>
      <c r="AW69" s="90"/>
      <c r="AX69" s="90"/>
      <c r="AY69" s="90"/>
      <c r="AZ69" s="90"/>
      <c r="BA69" s="76">
        <f t="shared" si="27"/>
        <v>0</v>
      </c>
      <c r="BB69" s="91"/>
      <c r="BC69" s="92"/>
      <c r="BD69" s="66" t="str">
        <f t="shared" si="28"/>
        <v>正确</v>
      </c>
    </row>
    <row r="70" s="1" customFormat="1" ht="33" customHeight="1" spans="1:56">
      <c r="A70" s="41">
        <f t="shared" si="20"/>
        <v>66</v>
      </c>
      <c r="B70" s="49"/>
      <c r="C70" s="50"/>
      <c r="D70" s="44"/>
      <c r="E70" s="49"/>
      <c r="F70" s="42">
        <f t="shared" si="2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2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2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24"/>
        <v>0</v>
      </c>
      <c r="AT70" s="76">
        <f t="shared" si="25"/>
        <v>0</v>
      </c>
      <c r="AU70" s="76">
        <f t="shared" si="26"/>
        <v>0</v>
      </c>
      <c r="AV70" s="84"/>
      <c r="AW70" s="90"/>
      <c r="AX70" s="90"/>
      <c r="AY70" s="90"/>
      <c r="AZ70" s="90"/>
      <c r="BA70" s="76">
        <f t="shared" si="27"/>
        <v>0</v>
      </c>
      <c r="BB70" s="91"/>
      <c r="BC70" s="92"/>
      <c r="BD70" s="66" t="str">
        <f t="shared" si="28"/>
        <v>正确</v>
      </c>
    </row>
    <row r="71" s="1" customFormat="1" ht="33" customHeight="1" spans="1:56">
      <c r="A71" s="41">
        <f t="shared" si="20"/>
        <v>67</v>
      </c>
      <c r="B71" s="49"/>
      <c r="C71" s="50"/>
      <c r="D71" s="44"/>
      <c r="E71" s="49"/>
      <c r="F71" s="42">
        <f t="shared" si="2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2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2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24"/>
        <v>0</v>
      </c>
      <c r="AT71" s="76">
        <f t="shared" si="25"/>
        <v>0</v>
      </c>
      <c r="AU71" s="76">
        <f t="shared" si="26"/>
        <v>0</v>
      </c>
      <c r="AV71" s="84"/>
      <c r="AW71" s="90"/>
      <c r="AX71" s="90"/>
      <c r="AY71" s="90"/>
      <c r="AZ71" s="90"/>
      <c r="BA71" s="76">
        <f t="shared" si="27"/>
        <v>0</v>
      </c>
      <c r="BB71" s="91"/>
      <c r="BC71" s="92"/>
      <c r="BD71" s="66" t="str">
        <f t="shared" si="28"/>
        <v>正确</v>
      </c>
    </row>
    <row r="72" s="1" customFormat="1" ht="33" customHeight="1" spans="1:56">
      <c r="A72" s="41">
        <f t="shared" si="20"/>
        <v>68</v>
      </c>
      <c r="B72" s="49"/>
      <c r="C72" s="50"/>
      <c r="D72" s="44"/>
      <c r="E72" s="49"/>
      <c r="F72" s="42">
        <f t="shared" si="2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2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2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24"/>
        <v>0</v>
      </c>
      <c r="AT72" s="76">
        <f t="shared" si="25"/>
        <v>0</v>
      </c>
      <c r="AU72" s="76">
        <f t="shared" si="26"/>
        <v>0</v>
      </c>
      <c r="AV72" s="84"/>
      <c r="AW72" s="90"/>
      <c r="AX72" s="90"/>
      <c r="AY72" s="90"/>
      <c r="AZ72" s="90"/>
      <c r="BA72" s="76">
        <f t="shared" si="27"/>
        <v>0</v>
      </c>
      <c r="BB72" s="91"/>
      <c r="BC72" s="92"/>
      <c r="BD72" s="66" t="str">
        <f t="shared" si="28"/>
        <v>正确</v>
      </c>
    </row>
    <row r="73" s="1" customFormat="1" ht="33" customHeight="1" spans="1:56">
      <c r="A73" s="41">
        <f t="shared" si="20"/>
        <v>69</v>
      </c>
      <c r="B73" s="49"/>
      <c r="C73" s="50"/>
      <c r="D73" s="44"/>
      <c r="E73" s="49"/>
      <c r="F73" s="42">
        <f t="shared" si="2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2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2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24"/>
        <v>0</v>
      </c>
      <c r="AT73" s="76">
        <f t="shared" si="25"/>
        <v>0</v>
      </c>
      <c r="AU73" s="76">
        <f t="shared" si="26"/>
        <v>0</v>
      </c>
      <c r="AV73" s="84"/>
      <c r="AW73" s="90"/>
      <c r="AX73" s="90"/>
      <c r="AY73" s="90"/>
      <c r="AZ73" s="90"/>
      <c r="BA73" s="76">
        <f t="shared" si="27"/>
        <v>0</v>
      </c>
      <c r="BB73" s="91"/>
      <c r="BC73" s="92"/>
      <c r="BD73" s="66" t="str">
        <f t="shared" si="28"/>
        <v>正确</v>
      </c>
    </row>
    <row r="74" s="1" customFormat="1" ht="33" customHeight="1" spans="1:56">
      <c r="A74" s="41">
        <f t="shared" si="20"/>
        <v>70</v>
      </c>
      <c r="B74" s="49"/>
      <c r="C74" s="50"/>
      <c r="D74" s="44"/>
      <c r="E74" s="49"/>
      <c r="F74" s="42">
        <f t="shared" si="2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2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2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24"/>
        <v>0</v>
      </c>
      <c r="AT74" s="76">
        <f t="shared" si="25"/>
        <v>0</v>
      </c>
      <c r="AU74" s="76">
        <f t="shared" si="26"/>
        <v>0</v>
      </c>
      <c r="AV74" s="84"/>
      <c r="AW74" s="90"/>
      <c r="AX74" s="90"/>
      <c r="AY74" s="90"/>
      <c r="AZ74" s="90"/>
      <c r="BA74" s="76">
        <f t="shared" si="27"/>
        <v>0</v>
      </c>
      <c r="BB74" s="91"/>
      <c r="BC74" s="92"/>
      <c r="BD74" s="66" t="str">
        <f t="shared" si="28"/>
        <v>正确</v>
      </c>
    </row>
    <row r="75" s="1" customFormat="1" ht="33" customHeight="1" spans="1:56">
      <c r="A75" s="41">
        <f t="shared" si="20"/>
        <v>71</v>
      </c>
      <c r="B75" s="49"/>
      <c r="C75" s="50"/>
      <c r="D75" s="44"/>
      <c r="E75" s="49"/>
      <c r="F75" s="42">
        <f t="shared" si="2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2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2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24"/>
        <v>0</v>
      </c>
      <c r="AT75" s="76">
        <f t="shared" si="25"/>
        <v>0</v>
      </c>
      <c r="AU75" s="76">
        <f t="shared" si="26"/>
        <v>0</v>
      </c>
      <c r="AV75" s="84"/>
      <c r="AW75" s="90"/>
      <c r="AX75" s="90"/>
      <c r="AY75" s="90"/>
      <c r="AZ75" s="90"/>
      <c r="BA75" s="76">
        <f t="shared" si="27"/>
        <v>0</v>
      </c>
      <c r="BB75" s="91"/>
      <c r="BC75" s="92"/>
      <c r="BD75" s="66" t="str">
        <f t="shared" si="28"/>
        <v>正确</v>
      </c>
    </row>
    <row r="76" s="1" customFormat="1" ht="33" customHeight="1" spans="1:56">
      <c r="A76" s="41">
        <f t="shared" si="20"/>
        <v>72</v>
      </c>
      <c r="B76" s="49"/>
      <c r="C76" s="50"/>
      <c r="D76" s="44"/>
      <c r="E76" s="49"/>
      <c r="F76" s="42">
        <f t="shared" si="2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2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2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24"/>
        <v>0</v>
      </c>
      <c r="AT76" s="76">
        <f t="shared" si="25"/>
        <v>0</v>
      </c>
      <c r="AU76" s="76">
        <f t="shared" si="26"/>
        <v>0</v>
      </c>
      <c r="AV76" s="84"/>
      <c r="AW76" s="90"/>
      <c r="AX76" s="90"/>
      <c r="AY76" s="90"/>
      <c r="AZ76" s="90"/>
      <c r="BA76" s="76">
        <f t="shared" si="27"/>
        <v>0</v>
      </c>
      <c r="BB76" s="91"/>
      <c r="BC76" s="92"/>
      <c r="BD76" s="66" t="str">
        <f t="shared" si="28"/>
        <v>正确</v>
      </c>
    </row>
    <row r="77" s="1" customFormat="1" ht="33" customHeight="1" spans="1:56">
      <c r="A77" s="41">
        <f t="shared" si="20"/>
        <v>73</v>
      </c>
      <c r="B77" s="49"/>
      <c r="C77" s="50"/>
      <c r="D77" s="44"/>
      <c r="E77" s="49"/>
      <c r="F77" s="42">
        <f t="shared" si="2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2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2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24"/>
        <v>0</v>
      </c>
      <c r="AT77" s="76">
        <f t="shared" si="25"/>
        <v>0</v>
      </c>
      <c r="AU77" s="76">
        <f t="shared" si="26"/>
        <v>0</v>
      </c>
      <c r="AV77" s="84"/>
      <c r="AW77" s="90"/>
      <c r="AX77" s="90"/>
      <c r="AY77" s="90"/>
      <c r="AZ77" s="90"/>
      <c r="BA77" s="76">
        <f t="shared" si="27"/>
        <v>0</v>
      </c>
      <c r="BB77" s="91"/>
      <c r="BC77" s="92"/>
      <c r="BD77" s="66" t="str">
        <f t="shared" si="28"/>
        <v>正确</v>
      </c>
    </row>
    <row r="78" s="1" customFormat="1" ht="33" customHeight="1" spans="1:56">
      <c r="A78" s="41">
        <f t="shared" si="20"/>
        <v>74</v>
      </c>
      <c r="B78" s="49"/>
      <c r="C78" s="50"/>
      <c r="D78" s="44"/>
      <c r="E78" s="49"/>
      <c r="F78" s="42">
        <f t="shared" si="2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2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2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24"/>
        <v>0</v>
      </c>
      <c r="AT78" s="76">
        <f t="shared" si="25"/>
        <v>0</v>
      </c>
      <c r="AU78" s="76">
        <f t="shared" si="26"/>
        <v>0</v>
      </c>
      <c r="AV78" s="84"/>
      <c r="AW78" s="90"/>
      <c r="AX78" s="90"/>
      <c r="AY78" s="90"/>
      <c r="AZ78" s="90"/>
      <c r="BA78" s="76">
        <f t="shared" si="27"/>
        <v>0</v>
      </c>
      <c r="BB78" s="91"/>
      <c r="BC78" s="92"/>
      <c r="BD78" s="66" t="str">
        <f t="shared" si="28"/>
        <v>正确</v>
      </c>
    </row>
    <row r="79" s="1" customFormat="1" ht="33" customHeight="1" spans="1:56">
      <c r="A79" s="41">
        <f t="shared" si="20"/>
        <v>75</v>
      </c>
      <c r="B79" s="49"/>
      <c r="C79" s="50"/>
      <c r="D79" s="44"/>
      <c r="E79" s="49"/>
      <c r="F79" s="42">
        <f t="shared" si="2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2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2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24"/>
        <v>0</v>
      </c>
      <c r="AT79" s="76">
        <f t="shared" si="25"/>
        <v>0</v>
      </c>
      <c r="AU79" s="76">
        <f t="shared" si="26"/>
        <v>0</v>
      </c>
      <c r="AV79" s="84"/>
      <c r="AW79" s="90"/>
      <c r="AX79" s="90"/>
      <c r="AY79" s="90"/>
      <c r="AZ79" s="90"/>
      <c r="BA79" s="76">
        <f t="shared" si="27"/>
        <v>0</v>
      </c>
      <c r="BB79" s="91"/>
      <c r="BC79" s="92"/>
      <c r="BD79" s="66" t="str">
        <f t="shared" si="28"/>
        <v>正确</v>
      </c>
    </row>
    <row r="80" s="1" customFormat="1" ht="33" customHeight="1" spans="1:56">
      <c r="A80" s="41">
        <f t="shared" si="20"/>
        <v>76</v>
      </c>
      <c r="B80" s="49"/>
      <c r="C80" s="50"/>
      <c r="D80" s="44"/>
      <c r="E80" s="49"/>
      <c r="F80" s="42">
        <f t="shared" si="2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2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2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24"/>
        <v>0</v>
      </c>
      <c r="AT80" s="76">
        <f t="shared" si="25"/>
        <v>0</v>
      </c>
      <c r="AU80" s="76">
        <f t="shared" si="26"/>
        <v>0</v>
      </c>
      <c r="AV80" s="84"/>
      <c r="AW80" s="90"/>
      <c r="AX80" s="90"/>
      <c r="AY80" s="90"/>
      <c r="AZ80" s="90"/>
      <c r="BA80" s="76">
        <f t="shared" si="27"/>
        <v>0</v>
      </c>
      <c r="BB80" s="91"/>
      <c r="BC80" s="92"/>
      <c r="BD80" s="66" t="str">
        <f t="shared" si="28"/>
        <v>正确</v>
      </c>
    </row>
    <row r="81" s="1" customFormat="1" ht="33" customHeight="1" spans="1:56">
      <c r="A81" s="41">
        <f t="shared" si="20"/>
        <v>77</v>
      </c>
      <c r="B81" s="49"/>
      <c r="C81" s="50"/>
      <c r="D81" s="44"/>
      <c r="E81" s="49"/>
      <c r="F81" s="42">
        <f t="shared" si="2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2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2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24"/>
        <v>0</v>
      </c>
      <c r="AT81" s="76">
        <f t="shared" si="25"/>
        <v>0</v>
      </c>
      <c r="AU81" s="76">
        <f t="shared" si="26"/>
        <v>0</v>
      </c>
      <c r="AV81" s="84"/>
      <c r="AW81" s="90"/>
      <c r="AX81" s="90"/>
      <c r="AY81" s="90"/>
      <c r="AZ81" s="90"/>
      <c r="BA81" s="76">
        <f t="shared" si="27"/>
        <v>0</v>
      </c>
      <c r="BB81" s="91"/>
      <c r="BC81" s="92"/>
      <c r="BD81" s="66" t="str">
        <f t="shared" si="28"/>
        <v>正确</v>
      </c>
    </row>
    <row r="82" s="1" customFormat="1" ht="33" customHeight="1" spans="1:56">
      <c r="A82" s="41">
        <f t="shared" si="20"/>
        <v>78</v>
      </c>
      <c r="B82" s="49"/>
      <c r="C82" s="50"/>
      <c r="D82" s="44"/>
      <c r="E82" s="49"/>
      <c r="F82" s="42">
        <f t="shared" si="2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2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2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24"/>
        <v>0</v>
      </c>
      <c r="AT82" s="76">
        <f t="shared" si="25"/>
        <v>0</v>
      </c>
      <c r="AU82" s="76">
        <f t="shared" si="26"/>
        <v>0</v>
      </c>
      <c r="AV82" s="84"/>
      <c r="AW82" s="90"/>
      <c r="AX82" s="90"/>
      <c r="AY82" s="90"/>
      <c r="AZ82" s="90"/>
      <c r="BA82" s="76">
        <f t="shared" si="27"/>
        <v>0</v>
      </c>
      <c r="BB82" s="91"/>
      <c r="BC82" s="92"/>
      <c r="BD82" s="66" t="str">
        <f t="shared" si="28"/>
        <v>正确</v>
      </c>
    </row>
    <row r="83" s="1" customFormat="1" ht="33" customHeight="1" spans="1:56">
      <c r="A83" s="41">
        <f t="shared" si="20"/>
        <v>79</v>
      </c>
      <c r="B83" s="49"/>
      <c r="C83" s="50"/>
      <c r="D83" s="44"/>
      <c r="E83" s="49"/>
      <c r="F83" s="42">
        <f t="shared" si="2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2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2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24"/>
        <v>0</v>
      </c>
      <c r="AT83" s="76">
        <f t="shared" si="25"/>
        <v>0</v>
      </c>
      <c r="AU83" s="76">
        <f t="shared" si="26"/>
        <v>0</v>
      </c>
      <c r="AV83" s="84"/>
      <c r="AW83" s="90"/>
      <c r="AX83" s="90"/>
      <c r="AY83" s="90"/>
      <c r="AZ83" s="90"/>
      <c r="BA83" s="76">
        <f t="shared" si="27"/>
        <v>0</v>
      </c>
      <c r="BB83" s="91"/>
      <c r="BC83" s="92"/>
      <c r="BD83" s="66" t="str">
        <f t="shared" si="28"/>
        <v>正确</v>
      </c>
    </row>
    <row r="84" s="1" customFormat="1" ht="33" customHeight="1" spans="1:56">
      <c r="A84" s="41">
        <f t="shared" si="20"/>
        <v>80</v>
      </c>
      <c r="B84" s="49"/>
      <c r="C84" s="50"/>
      <c r="D84" s="44"/>
      <c r="E84" s="49"/>
      <c r="F84" s="42">
        <f t="shared" si="2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2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2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24"/>
        <v>0</v>
      </c>
      <c r="AT84" s="76">
        <f t="shared" si="25"/>
        <v>0</v>
      </c>
      <c r="AU84" s="76">
        <f t="shared" si="26"/>
        <v>0</v>
      </c>
      <c r="AV84" s="84"/>
      <c r="AW84" s="90"/>
      <c r="AX84" s="90"/>
      <c r="AY84" s="90"/>
      <c r="AZ84" s="90"/>
      <c r="BA84" s="76">
        <f t="shared" si="27"/>
        <v>0</v>
      </c>
      <c r="BB84" s="91"/>
      <c r="BC84" s="92"/>
      <c r="BD84" s="66" t="str">
        <f t="shared" si="28"/>
        <v>正确</v>
      </c>
    </row>
    <row r="85" s="1" customFormat="1" ht="33" customHeight="1" spans="1:56">
      <c r="A85" s="41">
        <f t="shared" si="20"/>
        <v>81</v>
      </c>
      <c r="B85" s="49"/>
      <c r="C85" s="50"/>
      <c r="D85" s="44"/>
      <c r="E85" s="49"/>
      <c r="F85" s="42">
        <f t="shared" si="2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2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2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24"/>
        <v>0</v>
      </c>
      <c r="AT85" s="76">
        <f t="shared" si="25"/>
        <v>0</v>
      </c>
      <c r="AU85" s="76">
        <f t="shared" si="26"/>
        <v>0</v>
      </c>
      <c r="AV85" s="84"/>
      <c r="AW85" s="90"/>
      <c r="AX85" s="90"/>
      <c r="AY85" s="90"/>
      <c r="AZ85" s="90"/>
      <c r="BA85" s="76">
        <f t="shared" si="27"/>
        <v>0</v>
      </c>
      <c r="BB85" s="91"/>
      <c r="BC85" s="92"/>
      <c r="BD85" s="66" t="str">
        <f t="shared" si="28"/>
        <v>正确</v>
      </c>
    </row>
    <row r="86" s="1" customFormat="1" ht="33" customHeight="1" spans="1:56">
      <c r="A86" s="41">
        <f t="shared" si="20"/>
        <v>82</v>
      </c>
      <c r="B86" s="49"/>
      <c r="C86" s="50"/>
      <c r="D86" s="44"/>
      <c r="E86" s="49"/>
      <c r="F86" s="42">
        <f t="shared" si="2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2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2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24"/>
        <v>0</v>
      </c>
      <c r="AT86" s="76">
        <f t="shared" si="25"/>
        <v>0</v>
      </c>
      <c r="AU86" s="76">
        <f t="shared" si="26"/>
        <v>0</v>
      </c>
      <c r="AV86" s="84"/>
      <c r="AW86" s="90"/>
      <c r="AX86" s="90"/>
      <c r="AY86" s="90"/>
      <c r="AZ86" s="90"/>
      <c r="BA86" s="76">
        <f t="shared" si="27"/>
        <v>0</v>
      </c>
      <c r="BB86" s="91"/>
      <c r="BC86" s="92"/>
      <c r="BD86" s="66" t="str">
        <f t="shared" si="28"/>
        <v>正确</v>
      </c>
    </row>
    <row r="87" s="1" customFormat="1" ht="33" customHeight="1" spans="1:56">
      <c r="A87" s="41">
        <f t="shared" si="20"/>
        <v>83</v>
      </c>
      <c r="B87" s="49"/>
      <c r="C87" s="50"/>
      <c r="D87" s="44"/>
      <c r="E87" s="49"/>
      <c r="F87" s="42">
        <f t="shared" si="2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2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2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24"/>
        <v>0</v>
      </c>
      <c r="AT87" s="76">
        <f t="shared" si="25"/>
        <v>0</v>
      </c>
      <c r="AU87" s="76">
        <f t="shared" si="26"/>
        <v>0</v>
      </c>
      <c r="AV87" s="84"/>
      <c r="AW87" s="90"/>
      <c r="AX87" s="90"/>
      <c r="AY87" s="90"/>
      <c r="AZ87" s="90"/>
      <c r="BA87" s="76">
        <f t="shared" si="27"/>
        <v>0</v>
      </c>
      <c r="BB87" s="91"/>
      <c r="BC87" s="92"/>
      <c r="BD87" s="66" t="str">
        <f t="shared" si="28"/>
        <v>正确</v>
      </c>
    </row>
    <row r="88" s="1" customFormat="1" ht="33" customHeight="1" spans="1:56">
      <c r="A88" s="41">
        <f t="shared" si="20"/>
        <v>84</v>
      </c>
      <c r="B88" s="49"/>
      <c r="C88" s="50"/>
      <c r="D88" s="44"/>
      <c r="E88" s="49"/>
      <c r="F88" s="42">
        <f t="shared" si="2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2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2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24"/>
        <v>0</v>
      </c>
      <c r="AT88" s="76">
        <f t="shared" si="25"/>
        <v>0</v>
      </c>
      <c r="AU88" s="76">
        <f t="shared" si="26"/>
        <v>0</v>
      </c>
      <c r="AV88" s="84"/>
      <c r="AW88" s="90"/>
      <c r="AX88" s="90"/>
      <c r="AY88" s="90"/>
      <c r="AZ88" s="90"/>
      <c r="BA88" s="76">
        <f t="shared" si="27"/>
        <v>0</v>
      </c>
      <c r="BB88" s="91"/>
      <c r="BC88" s="92"/>
      <c r="BD88" s="66" t="str">
        <f t="shared" si="28"/>
        <v>正确</v>
      </c>
    </row>
    <row r="89" s="1" customFormat="1" ht="33" customHeight="1" spans="1:56">
      <c r="A89" s="41">
        <f t="shared" si="20"/>
        <v>85</v>
      </c>
      <c r="B89" s="49"/>
      <c r="C89" s="50"/>
      <c r="D89" s="44"/>
      <c r="E89" s="49"/>
      <c r="F89" s="42">
        <f t="shared" si="2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2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2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24"/>
        <v>0</v>
      </c>
      <c r="AT89" s="76">
        <f t="shared" si="25"/>
        <v>0</v>
      </c>
      <c r="AU89" s="76">
        <f t="shared" si="26"/>
        <v>0</v>
      </c>
      <c r="AV89" s="84"/>
      <c r="AW89" s="90"/>
      <c r="AX89" s="90"/>
      <c r="AY89" s="90"/>
      <c r="AZ89" s="90"/>
      <c r="BA89" s="76">
        <f t="shared" si="27"/>
        <v>0</v>
      </c>
      <c r="BB89" s="91"/>
      <c r="BC89" s="92"/>
      <c r="BD89" s="66" t="str">
        <f t="shared" si="28"/>
        <v>正确</v>
      </c>
    </row>
    <row r="90" s="1" customFormat="1" ht="33" customHeight="1" spans="1:56">
      <c r="A90" s="41">
        <f t="shared" si="20"/>
        <v>86</v>
      </c>
      <c r="B90" s="49"/>
      <c r="C90" s="50"/>
      <c r="D90" s="44"/>
      <c r="E90" s="49"/>
      <c r="F90" s="42">
        <f t="shared" si="2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2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2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24"/>
        <v>0</v>
      </c>
      <c r="AT90" s="76">
        <f t="shared" si="25"/>
        <v>0</v>
      </c>
      <c r="AU90" s="76">
        <f t="shared" si="26"/>
        <v>0</v>
      </c>
      <c r="AV90" s="84"/>
      <c r="AW90" s="90"/>
      <c r="AX90" s="90"/>
      <c r="AY90" s="90"/>
      <c r="AZ90" s="90"/>
      <c r="BA90" s="76">
        <f t="shared" si="27"/>
        <v>0</v>
      </c>
      <c r="BB90" s="91"/>
      <c r="BC90" s="92"/>
      <c r="BD90" s="66" t="str">
        <f t="shared" si="28"/>
        <v>正确</v>
      </c>
    </row>
    <row r="91" s="1" customFormat="1" ht="33" customHeight="1" spans="1:56">
      <c r="A91" s="41">
        <f t="shared" si="20"/>
        <v>87</v>
      </c>
      <c r="B91" s="49"/>
      <c r="C91" s="50"/>
      <c r="D91" s="44"/>
      <c r="E91" s="49"/>
      <c r="F91" s="42">
        <f t="shared" si="2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2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2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24"/>
        <v>0</v>
      </c>
      <c r="AT91" s="76">
        <f t="shared" si="25"/>
        <v>0</v>
      </c>
      <c r="AU91" s="76">
        <f t="shared" si="26"/>
        <v>0</v>
      </c>
      <c r="AV91" s="84"/>
      <c r="AW91" s="90"/>
      <c r="AX91" s="90"/>
      <c r="AY91" s="90"/>
      <c r="AZ91" s="90"/>
      <c r="BA91" s="76">
        <f t="shared" si="27"/>
        <v>0</v>
      </c>
      <c r="BB91" s="91"/>
      <c r="BC91" s="92"/>
      <c r="BD91" s="66" t="str">
        <f t="shared" si="28"/>
        <v>正确</v>
      </c>
    </row>
    <row r="92" s="1" customFormat="1" ht="33" customHeight="1" spans="1:56">
      <c r="A92" s="41">
        <f t="shared" si="20"/>
        <v>88</v>
      </c>
      <c r="B92" s="49"/>
      <c r="C92" s="50"/>
      <c r="D92" s="44"/>
      <c r="E92" s="49"/>
      <c r="F92" s="42">
        <f t="shared" si="2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2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2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24"/>
        <v>0</v>
      </c>
      <c r="AT92" s="76">
        <f t="shared" si="25"/>
        <v>0</v>
      </c>
      <c r="AU92" s="76">
        <f t="shared" si="26"/>
        <v>0</v>
      </c>
      <c r="AV92" s="84"/>
      <c r="AW92" s="90"/>
      <c r="AX92" s="90"/>
      <c r="AY92" s="90"/>
      <c r="AZ92" s="90"/>
      <c r="BA92" s="76">
        <f t="shared" si="27"/>
        <v>0</v>
      </c>
      <c r="BB92" s="91"/>
      <c r="BC92" s="92"/>
      <c r="BD92" s="66" t="str">
        <f t="shared" si="28"/>
        <v>正确</v>
      </c>
    </row>
    <row r="93" s="1" customFormat="1" ht="33" customHeight="1" spans="1:56">
      <c r="A93" s="41">
        <f t="shared" si="20"/>
        <v>89</v>
      </c>
      <c r="B93" s="49"/>
      <c r="C93" s="50"/>
      <c r="D93" s="44"/>
      <c r="E93" s="49"/>
      <c r="F93" s="42">
        <f t="shared" si="2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2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2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24"/>
        <v>0</v>
      </c>
      <c r="AT93" s="76">
        <f t="shared" si="25"/>
        <v>0</v>
      </c>
      <c r="AU93" s="76">
        <f t="shared" si="26"/>
        <v>0</v>
      </c>
      <c r="AV93" s="84"/>
      <c r="AW93" s="90"/>
      <c r="AX93" s="90"/>
      <c r="AY93" s="90"/>
      <c r="AZ93" s="90"/>
      <c r="BA93" s="76">
        <f t="shared" si="27"/>
        <v>0</v>
      </c>
      <c r="BB93" s="91"/>
      <c r="BC93" s="92"/>
      <c r="BD93" s="66" t="str">
        <f t="shared" si="28"/>
        <v>正确</v>
      </c>
    </row>
    <row r="94" s="1" customFormat="1" ht="33" customHeight="1" spans="1:56">
      <c r="A94" s="41">
        <f t="shared" si="20"/>
        <v>90</v>
      </c>
      <c r="B94" s="49"/>
      <c r="C94" s="50"/>
      <c r="D94" s="44"/>
      <c r="E94" s="49"/>
      <c r="F94" s="42">
        <f t="shared" si="2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2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2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24"/>
        <v>0</v>
      </c>
      <c r="AT94" s="76">
        <f t="shared" si="25"/>
        <v>0</v>
      </c>
      <c r="AU94" s="76">
        <f t="shared" si="26"/>
        <v>0</v>
      </c>
      <c r="AV94" s="84"/>
      <c r="AW94" s="90"/>
      <c r="AX94" s="90"/>
      <c r="AY94" s="90"/>
      <c r="AZ94" s="90"/>
      <c r="BA94" s="76">
        <f t="shared" si="27"/>
        <v>0</v>
      </c>
      <c r="BB94" s="91"/>
      <c r="BC94" s="92"/>
      <c r="BD94" s="66" t="str">
        <f t="shared" si="28"/>
        <v>正确</v>
      </c>
    </row>
    <row r="95" s="1" customFormat="1" ht="33" customHeight="1" spans="1:56">
      <c r="A95" s="41">
        <f t="shared" si="20"/>
        <v>91</v>
      </c>
      <c r="B95" s="49"/>
      <c r="C95" s="50"/>
      <c r="D95" s="44"/>
      <c r="E95" s="49"/>
      <c r="F95" s="42">
        <f t="shared" si="2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2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2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24"/>
        <v>0</v>
      </c>
      <c r="AT95" s="76">
        <f t="shared" si="25"/>
        <v>0</v>
      </c>
      <c r="AU95" s="76">
        <f t="shared" si="26"/>
        <v>0</v>
      </c>
      <c r="AV95" s="84"/>
      <c r="AW95" s="90"/>
      <c r="AX95" s="90"/>
      <c r="AY95" s="90"/>
      <c r="AZ95" s="90"/>
      <c r="BA95" s="76">
        <f t="shared" si="27"/>
        <v>0</v>
      </c>
      <c r="BB95" s="91"/>
      <c r="BC95" s="92"/>
      <c r="BD95" s="66" t="str">
        <f t="shared" si="28"/>
        <v>正确</v>
      </c>
    </row>
    <row r="96" s="1" customFormat="1" ht="33" customHeight="1" spans="1:56">
      <c r="A96" s="41">
        <f t="shared" si="20"/>
        <v>92</v>
      </c>
      <c r="B96" s="49"/>
      <c r="C96" s="50"/>
      <c r="D96" s="44"/>
      <c r="E96" s="49"/>
      <c r="F96" s="42">
        <f t="shared" si="2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2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2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24"/>
        <v>0</v>
      </c>
      <c r="AT96" s="76">
        <f t="shared" si="25"/>
        <v>0</v>
      </c>
      <c r="AU96" s="76">
        <f t="shared" si="26"/>
        <v>0</v>
      </c>
      <c r="AV96" s="84"/>
      <c r="AW96" s="90"/>
      <c r="AX96" s="90"/>
      <c r="AY96" s="90"/>
      <c r="AZ96" s="90"/>
      <c r="BA96" s="76">
        <f t="shared" si="27"/>
        <v>0</v>
      </c>
      <c r="BB96" s="91"/>
      <c r="BC96" s="92"/>
      <c r="BD96" s="66" t="str">
        <f t="shared" si="28"/>
        <v>正确</v>
      </c>
    </row>
    <row r="97" s="1" customFormat="1" ht="33" customHeight="1" spans="1:56">
      <c r="A97" s="41">
        <f t="shared" si="20"/>
        <v>93</v>
      </c>
      <c r="B97" s="49"/>
      <c r="C97" s="50"/>
      <c r="D97" s="44"/>
      <c r="E97" s="49"/>
      <c r="F97" s="42">
        <f t="shared" si="2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2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2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24"/>
        <v>0</v>
      </c>
      <c r="AT97" s="76">
        <f t="shared" si="25"/>
        <v>0</v>
      </c>
      <c r="AU97" s="76">
        <f t="shared" si="26"/>
        <v>0</v>
      </c>
      <c r="AV97" s="84"/>
      <c r="AW97" s="90"/>
      <c r="AX97" s="90"/>
      <c r="AY97" s="90"/>
      <c r="AZ97" s="90"/>
      <c r="BA97" s="76">
        <f t="shared" si="27"/>
        <v>0</v>
      </c>
      <c r="BB97" s="91"/>
      <c r="BC97" s="92"/>
      <c r="BD97" s="66" t="str">
        <f t="shared" si="28"/>
        <v>正确</v>
      </c>
    </row>
    <row r="98" s="1" customFormat="1" ht="33" customHeight="1" spans="1:56">
      <c r="A98" s="41">
        <f t="shared" si="20"/>
        <v>94</v>
      </c>
      <c r="B98" s="49"/>
      <c r="C98" s="50"/>
      <c r="D98" s="44"/>
      <c r="E98" s="49"/>
      <c r="F98" s="42">
        <f t="shared" si="2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2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2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24"/>
        <v>0</v>
      </c>
      <c r="AT98" s="76">
        <f t="shared" si="25"/>
        <v>0</v>
      </c>
      <c r="AU98" s="76">
        <f t="shared" si="26"/>
        <v>0</v>
      </c>
      <c r="AV98" s="84"/>
      <c r="AW98" s="90"/>
      <c r="AX98" s="90"/>
      <c r="AY98" s="90"/>
      <c r="AZ98" s="90"/>
      <c r="BA98" s="76">
        <f t="shared" si="27"/>
        <v>0</v>
      </c>
      <c r="BB98" s="91"/>
      <c r="BC98" s="92"/>
      <c r="BD98" s="66" t="str">
        <f t="shared" si="28"/>
        <v>正确</v>
      </c>
    </row>
    <row r="99" s="1" customFormat="1" ht="33" customHeight="1" spans="1:56">
      <c r="A99" s="41">
        <f t="shared" si="20"/>
        <v>95</v>
      </c>
      <c r="B99" s="49"/>
      <c r="C99" s="50"/>
      <c r="D99" s="44"/>
      <c r="E99" s="49"/>
      <c r="F99" s="42">
        <f t="shared" si="2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2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2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24"/>
        <v>0</v>
      </c>
      <c r="AT99" s="76">
        <f t="shared" si="25"/>
        <v>0</v>
      </c>
      <c r="AU99" s="76">
        <f t="shared" si="26"/>
        <v>0</v>
      </c>
      <c r="AV99" s="84"/>
      <c r="AW99" s="90"/>
      <c r="AX99" s="90"/>
      <c r="AY99" s="90"/>
      <c r="AZ99" s="90"/>
      <c r="BA99" s="76">
        <f t="shared" si="27"/>
        <v>0</v>
      </c>
      <c r="BB99" s="91"/>
      <c r="BC99" s="92"/>
      <c r="BD99" s="66" t="str">
        <f t="shared" si="28"/>
        <v>正确</v>
      </c>
    </row>
    <row r="100" s="1" customFormat="1" ht="33" customHeight="1" spans="1:56">
      <c r="A100" s="41">
        <f t="shared" si="20"/>
        <v>96</v>
      </c>
      <c r="B100" s="49"/>
      <c r="C100" s="50"/>
      <c r="D100" s="44"/>
      <c r="E100" s="49"/>
      <c r="F100" s="42">
        <f t="shared" si="2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2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2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24"/>
        <v>0</v>
      </c>
      <c r="AT100" s="76">
        <f t="shared" si="25"/>
        <v>0</v>
      </c>
      <c r="AU100" s="76">
        <f t="shared" si="26"/>
        <v>0</v>
      </c>
      <c r="AV100" s="84"/>
      <c r="AW100" s="90"/>
      <c r="AX100" s="90"/>
      <c r="AY100" s="90"/>
      <c r="AZ100" s="90"/>
      <c r="BA100" s="76">
        <f t="shared" si="27"/>
        <v>0</v>
      </c>
      <c r="BB100" s="91"/>
      <c r="BC100" s="92"/>
      <c r="BD100" s="66" t="str">
        <f t="shared" si="28"/>
        <v>正确</v>
      </c>
    </row>
    <row r="101" s="1" customFormat="1" ht="33" customHeight="1" spans="1:56">
      <c r="A101" s="41">
        <f t="shared" si="20"/>
        <v>97</v>
      </c>
      <c r="B101" s="49"/>
      <c r="C101" s="50"/>
      <c r="D101" s="44"/>
      <c r="E101" s="49"/>
      <c r="F101" s="42">
        <f t="shared" si="2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2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2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24"/>
        <v>0</v>
      </c>
      <c r="AT101" s="76">
        <f t="shared" si="25"/>
        <v>0</v>
      </c>
      <c r="AU101" s="76">
        <f t="shared" si="26"/>
        <v>0</v>
      </c>
      <c r="AV101" s="84"/>
      <c r="AW101" s="90"/>
      <c r="AX101" s="90"/>
      <c r="AY101" s="90"/>
      <c r="AZ101" s="90"/>
      <c r="BA101" s="76">
        <f t="shared" si="27"/>
        <v>0</v>
      </c>
      <c r="BB101" s="91"/>
      <c r="BC101" s="92"/>
      <c r="BD101" s="66" t="str">
        <f t="shared" si="28"/>
        <v>正确</v>
      </c>
    </row>
    <row r="102" s="1" customFormat="1" ht="33" customHeight="1" spans="1:56">
      <c r="A102" s="41">
        <f t="shared" si="20"/>
        <v>98</v>
      </c>
      <c r="B102" s="49"/>
      <c r="C102" s="50"/>
      <c r="D102" s="44"/>
      <c r="E102" s="49"/>
      <c r="F102" s="42">
        <f t="shared" si="2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2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2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24"/>
        <v>0</v>
      </c>
      <c r="AT102" s="76">
        <f t="shared" si="25"/>
        <v>0</v>
      </c>
      <c r="AU102" s="76">
        <f t="shared" si="26"/>
        <v>0</v>
      </c>
      <c r="AV102" s="84"/>
      <c r="AW102" s="90"/>
      <c r="AX102" s="90"/>
      <c r="AY102" s="90"/>
      <c r="AZ102" s="90"/>
      <c r="BA102" s="76">
        <f t="shared" si="27"/>
        <v>0</v>
      </c>
      <c r="BB102" s="91"/>
      <c r="BC102" s="92"/>
      <c r="BD102" s="66" t="str">
        <f t="shared" si="28"/>
        <v>正确</v>
      </c>
    </row>
    <row r="103" s="1" customFormat="1" ht="33" customHeight="1" spans="1:56">
      <c r="A103" s="41">
        <f t="shared" si="20"/>
        <v>99</v>
      </c>
      <c r="B103" s="49"/>
      <c r="C103" s="50"/>
      <c r="D103" s="44"/>
      <c r="E103" s="49"/>
      <c r="F103" s="42">
        <f t="shared" si="2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2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2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24"/>
        <v>0</v>
      </c>
      <c r="AT103" s="76">
        <f t="shared" si="25"/>
        <v>0</v>
      </c>
      <c r="AU103" s="76">
        <f t="shared" si="26"/>
        <v>0</v>
      </c>
      <c r="AV103" s="84"/>
      <c r="AW103" s="90"/>
      <c r="AX103" s="90"/>
      <c r="AY103" s="90"/>
      <c r="AZ103" s="90"/>
      <c r="BA103" s="76">
        <f t="shared" si="27"/>
        <v>0</v>
      </c>
      <c r="BB103" s="91"/>
      <c r="BC103" s="92"/>
      <c r="BD103" s="66" t="str">
        <f t="shared" si="28"/>
        <v>正确</v>
      </c>
    </row>
    <row r="104" s="1" customFormat="1" ht="33" customHeight="1" spans="1:56">
      <c r="A104" s="41">
        <f t="shared" si="20"/>
        <v>100</v>
      </c>
      <c r="B104" s="49"/>
      <c r="C104" s="50"/>
      <c r="D104" s="44"/>
      <c r="E104" s="49"/>
      <c r="F104" s="42">
        <f t="shared" si="2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2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2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24"/>
        <v>0</v>
      </c>
      <c r="AT104" s="76">
        <f t="shared" si="25"/>
        <v>0</v>
      </c>
      <c r="AU104" s="76">
        <f t="shared" si="26"/>
        <v>0</v>
      </c>
      <c r="AV104" s="84"/>
      <c r="AW104" s="90"/>
      <c r="AX104" s="90"/>
      <c r="AY104" s="90"/>
      <c r="AZ104" s="90"/>
      <c r="BA104" s="76">
        <f t="shared" si="27"/>
        <v>0</v>
      </c>
      <c r="BB104" s="91"/>
      <c r="BC104" s="92"/>
      <c r="BD104" s="66" t="str">
        <f t="shared" si="28"/>
        <v>正确</v>
      </c>
    </row>
    <row r="105" s="1" customFormat="1" ht="33" customHeight="1" spans="1:56">
      <c r="A105" s="41">
        <f t="shared" si="20"/>
        <v>101</v>
      </c>
      <c r="B105" s="49"/>
      <c r="C105" s="50"/>
      <c r="D105" s="44"/>
      <c r="E105" s="49"/>
      <c r="F105" s="42">
        <f t="shared" si="2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2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2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24"/>
        <v>0</v>
      </c>
      <c r="AT105" s="76">
        <f t="shared" si="25"/>
        <v>0</v>
      </c>
      <c r="AU105" s="76">
        <f t="shared" si="26"/>
        <v>0</v>
      </c>
      <c r="AV105" s="84"/>
      <c r="AW105" s="90"/>
      <c r="AX105" s="90"/>
      <c r="AY105" s="90"/>
      <c r="AZ105" s="90"/>
      <c r="BA105" s="76">
        <f t="shared" si="27"/>
        <v>0</v>
      </c>
      <c r="BB105" s="91"/>
      <c r="BC105" s="92"/>
      <c r="BD105" s="66" t="str">
        <f t="shared" si="28"/>
        <v>正确</v>
      </c>
    </row>
    <row r="106" s="1" customFormat="1" ht="33" customHeight="1" spans="1:56">
      <c r="A106" s="41">
        <f t="shared" si="20"/>
        <v>102</v>
      </c>
      <c r="B106" s="49"/>
      <c r="C106" s="50"/>
      <c r="D106" s="44"/>
      <c r="E106" s="49"/>
      <c r="F106" s="42">
        <f t="shared" si="2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2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2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24"/>
        <v>0</v>
      </c>
      <c r="AT106" s="76">
        <f t="shared" si="25"/>
        <v>0</v>
      </c>
      <c r="AU106" s="76">
        <f t="shared" si="26"/>
        <v>0</v>
      </c>
      <c r="AV106" s="84"/>
      <c r="AW106" s="90"/>
      <c r="AX106" s="90"/>
      <c r="AY106" s="90"/>
      <c r="AZ106" s="90"/>
      <c r="BA106" s="76">
        <f t="shared" si="27"/>
        <v>0</v>
      </c>
      <c r="BB106" s="91"/>
      <c r="BC106" s="92"/>
      <c r="BD106" s="66" t="str">
        <f t="shared" si="28"/>
        <v>正确</v>
      </c>
    </row>
    <row r="107" s="1" customFormat="1" ht="33" customHeight="1" spans="1:56">
      <c r="A107" s="41">
        <f t="shared" si="20"/>
        <v>103</v>
      </c>
      <c r="B107" s="49"/>
      <c r="C107" s="50"/>
      <c r="D107" s="44"/>
      <c r="E107" s="49"/>
      <c r="F107" s="42">
        <f t="shared" si="2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2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2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24"/>
        <v>0</v>
      </c>
      <c r="AT107" s="76">
        <f t="shared" si="25"/>
        <v>0</v>
      </c>
      <c r="AU107" s="76">
        <f t="shared" si="26"/>
        <v>0</v>
      </c>
      <c r="AV107" s="84"/>
      <c r="AW107" s="90"/>
      <c r="AX107" s="90"/>
      <c r="AY107" s="90"/>
      <c r="AZ107" s="90"/>
      <c r="BA107" s="76">
        <f t="shared" si="27"/>
        <v>0</v>
      </c>
      <c r="BB107" s="91"/>
      <c r="BC107" s="92"/>
      <c r="BD107" s="66" t="str">
        <f t="shared" si="28"/>
        <v>正确</v>
      </c>
    </row>
    <row r="108" s="1" customFormat="1" ht="33" customHeight="1" spans="1:56">
      <c r="A108" s="41">
        <f t="shared" si="20"/>
        <v>104</v>
      </c>
      <c r="B108" s="49"/>
      <c r="C108" s="50"/>
      <c r="D108" s="44"/>
      <c r="E108" s="49"/>
      <c r="F108" s="42">
        <f t="shared" si="2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2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2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24"/>
        <v>0</v>
      </c>
      <c r="AT108" s="76">
        <f t="shared" si="25"/>
        <v>0</v>
      </c>
      <c r="AU108" s="76">
        <f t="shared" si="26"/>
        <v>0</v>
      </c>
      <c r="AV108" s="84"/>
      <c r="AW108" s="90"/>
      <c r="AX108" s="90"/>
      <c r="AY108" s="90"/>
      <c r="AZ108" s="90"/>
      <c r="BA108" s="76">
        <f t="shared" si="27"/>
        <v>0</v>
      </c>
      <c r="BB108" s="91"/>
      <c r="BC108" s="92"/>
      <c r="BD108" s="66" t="str">
        <f t="shared" si="28"/>
        <v>正确</v>
      </c>
    </row>
    <row r="109" s="1" customFormat="1" ht="33" customHeight="1" spans="1:56">
      <c r="A109" s="41">
        <f t="shared" si="20"/>
        <v>105</v>
      </c>
      <c r="B109" s="49"/>
      <c r="C109" s="50"/>
      <c r="D109" s="44"/>
      <c r="E109" s="49"/>
      <c r="F109" s="42">
        <f t="shared" si="2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2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2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24"/>
        <v>0</v>
      </c>
      <c r="AT109" s="76">
        <f t="shared" si="25"/>
        <v>0</v>
      </c>
      <c r="AU109" s="76">
        <f t="shared" si="26"/>
        <v>0</v>
      </c>
      <c r="AV109" s="84"/>
      <c r="AW109" s="90"/>
      <c r="AX109" s="90"/>
      <c r="AY109" s="90"/>
      <c r="AZ109" s="90"/>
      <c r="BA109" s="76">
        <f t="shared" si="27"/>
        <v>0</v>
      </c>
      <c r="BB109" s="91"/>
      <c r="BC109" s="92"/>
      <c r="BD109" s="66" t="str">
        <f t="shared" si="28"/>
        <v>正确</v>
      </c>
    </row>
    <row r="110" s="1" customFormat="1" ht="33" customHeight="1" spans="1:56">
      <c r="A110" s="41">
        <f t="shared" si="20"/>
        <v>106</v>
      </c>
      <c r="B110" s="49"/>
      <c r="C110" s="50"/>
      <c r="D110" s="44"/>
      <c r="E110" s="49"/>
      <c r="F110" s="42">
        <f t="shared" si="2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2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2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24"/>
        <v>0</v>
      </c>
      <c r="AT110" s="76">
        <f t="shared" si="25"/>
        <v>0</v>
      </c>
      <c r="AU110" s="76">
        <f t="shared" si="26"/>
        <v>0</v>
      </c>
      <c r="AV110" s="84"/>
      <c r="AW110" s="90"/>
      <c r="AX110" s="90"/>
      <c r="AY110" s="90"/>
      <c r="AZ110" s="90"/>
      <c r="BA110" s="76">
        <f t="shared" si="27"/>
        <v>0</v>
      </c>
      <c r="BB110" s="91"/>
      <c r="BC110" s="92"/>
      <c r="BD110" s="66" t="str">
        <f t="shared" si="28"/>
        <v>正确</v>
      </c>
    </row>
    <row r="111" s="1" customFormat="1" ht="33" customHeight="1" spans="1:56">
      <c r="A111" s="41">
        <f t="shared" si="20"/>
        <v>107</v>
      </c>
      <c r="B111" s="49"/>
      <c r="C111" s="50"/>
      <c r="D111" s="44"/>
      <c r="E111" s="49"/>
      <c r="F111" s="42">
        <f t="shared" si="2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2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2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24"/>
        <v>0</v>
      </c>
      <c r="AT111" s="76">
        <f t="shared" si="25"/>
        <v>0</v>
      </c>
      <c r="AU111" s="76">
        <f t="shared" si="26"/>
        <v>0</v>
      </c>
      <c r="AV111" s="84"/>
      <c r="AW111" s="90"/>
      <c r="AX111" s="90"/>
      <c r="AY111" s="90"/>
      <c r="AZ111" s="90"/>
      <c r="BA111" s="76">
        <f t="shared" si="27"/>
        <v>0</v>
      </c>
      <c r="BB111" s="91"/>
      <c r="BC111" s="92"/>
      <c r="BD111" s="66" t="str">
        <f t="shared" si="28"/>
        <v>正确</v>
      </c>
    </row>
    <row r="112" s="1" customFormat="1" ht="33" customHeight="1" spans="1:56">
      <c r="A112" s="41">
        <f t="shared" si="20"/>
        <v>108</v>
      </c>
      <c r="B112" s="49"/>
      <c r="C112" s="50"/>
      <c r="D112" s="44"/>
      <c r="E112" s="49"/>
      <c r="F112" s="42">
        <f t="shared" si="2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2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2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24"/>
        <v>0</v>
      </c>
      <c r="AT112" s="76">
        <f t="shared" si="25"/>
        <v>0</v>
      </c>
      <c r="AU112" s="76">
        <f t="shared" si="26"/>
        <v>0</v>
      </c>
      <c r="AV112" s="84"/>
      <c r="AW112" s="90"/>
      <c r="AX112" s="90"/>
      <c r="AY112" s="90"/>
      <c r="AZ112" s="90"/>
      <c r="BA112" s="76">
        <f t="shared" si="27"/>
        <v>0</v>
      </c>
      <c r="BB112" s="91"/>
      <c r="BC112" s="92"/>
      <c r="BD112" s="66" t="str">
        <f t="shared" si="28"/>
        <v>正确</v>
      </c>
    </row>
    <row r="113" s="1" customFormat="1" ht="33" customHeight="1" spans="1:56">
      <c r="A113" s="41">
        <f t="shared" si="20"/>
        <v>109</v>
      </c>
      <c r="B113" s="49"/>
      <c r="C113" s="50"/>
      <c r="D113" s="44"/>
      <c r="E113" s="49"/>
      <c r="F113" s="42">
        <f t="shared" si="2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2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2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24"/>
        <v>0</v>
      </c>
      <c r="AT113" s="76">
        <f t="shared" si="25"/>
        <v>0</v>
      </c>
      <c r="AU113" s="76">
        <f t="shared" si="26"/>
        <v>0</v>
      </c>
      <c r="AV113" s="84"/>
      <c r="AW113" s="90"/>
      <c r="AX113" s="90"/>
      <c r="AY113" s="90"/>
      <c r="AZ113" s="90"/>
      <c r="BA113" s="76">
        <f t="shared" si="27"/>
        <v>0</v>
      </c>
      <c r="BB113" s="91"/>
      <c r="BC113" s="92"/>
      <c r="BD113" s="66" t="str">
        <f t="shared" si="28"/>
        <v>正确</v>
      </c>
    </row>
    <row r="114" s="1" customFormat="1" ht="33" customHeight="1" spans="1:56">
      <c r="A114" s="41">
        <f t="shared" si="20"/>
        <v>110</v>
      </c>
      <c r="B114" s="49"/>
      <c r="C114" s="50"/>
      <c r="D114" s="44"/>
      <c r="E114" s="49"/>
      <c r="F114" s="42">
        <f t="shared" si="2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2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2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24"/>
        <v>0</v>
      </c>
      <c r="AT114" s="76">
        <f t="shared" si="25"/>
        <v>0</v>
      </c>
      <c r="AU114" s="76">
        <f t="shared" si="26"/>
        <v>0</v>
      </c>
      <c r="AV114" s="84"/>
      <c r="AW114" s="90"/>
      <c r="AX114" s="90"/>
      <c r="AY114" s="90"/>
      <c r="AZ114" s="90"/>
      <c r="BA114" s="76">
        <f t="shared" si="27"/>
        <v>0</v>
      </c>
      <c r="BB114" s="91"/>
      <c r="BC114" s="92"/>
      <c r="BD114" s="66" t="str">
        <f t="shared" si="28"/>
        <v>正确</v>
      </c>
    </row>
    <row r="115" s="1" customFormat="1" ht="33" customHeight="1" spans="1:56">
      <c r="A115" s="41">
        <f t="shared" si="20"/>
        <v>111</v>
      </c>
      <c r="B115" s="49"/>
      <c r="C115" s="50"/>
      <c r="D115" s="44"/>
      <c r="E115" s="49"/>
      <c r="F115" s="42">
        <f t="shared" si="2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2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2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24"/>
        <v>0</v>
      </c>
      <c r="AT115" s="76">
        <f t="shared" si="25"/>
        <v>0</v>
      </c>
      <c r="AU115" s="76">
        <f t="shared" si="26"/>
        <v>0</v>
      </c>
      <c r="AV115" s="84"/>
      <c r="AW115" s="90"/>
      <c r="AX115" s="90"/>
      <c r="AY115" s="90"/>
      <c r="AZ115" s="90"/>
      <c r="BA115" s="76">
        <f t="shared" si="27"/>
        <v>0</v>
      </c>
      <c r="BB115" s="91"/>
      <c r="BC115" s="92"/>
      <c r="BD115" s="66" t="str">
        <f t="shared" si="28"/>
        <v>正确</v>
      </c>
    </row>
    <row r="116" s="1" customFormat="1" ht="33" customHeight="1" spans="1:56">
      <c r="A116" s="41">
        <f t="shared" si="20"/>
        <v>112</v>
      </c>
      <c r="B116" s="49"/>
      <c r="C116" s="50"/>
      <c r="D116" s="44"/>
      <c r="E116" s="49"/>
      <c r="F116" s="42">
        <f t="shared" si="2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2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2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24"/>
        <v>0</v>
      </c>
      <c r="AT116" s="76">
        <f t="shared" si="25"/>
        <v>0</v>
      </c>
      <c r="AU116" s="76">
        <f t="shared" si="26"/>
        <v>0</v>
      </c>
      <c r="AV116" s="84"/>
      <c r="AW116" s="90"/>
      <c r="AX116" s="90"/>
      <c r="AY116" s="90"/>
      <c r="AZ116" s="90"/>
      <c r="BA116" s="76">
        <f t="shared" si="27"/>
        <v>0</v>
      </c>
      <c r="BB116" s="91"/>
      <c r="BC116" s="92"/>
      <c r="BD116" s="66" t="str">
        <f t="shared" si="28"/>
        <v>正确</v>
      </c>
    </row>
    <row r="117" s="1" customFormat="1" ht="33" customHeight="1" spans="1:56">
      <c r="A117" s="41">
        <f t="shared" si="20"/>
        <v>113</v>
      </c>
      <c r="B117" s="49"/>
      <c r="C117" s="50"/>
      <c r="D117" s="44"/>
      <c r="E117" s="49"/>
      <c r="F117" s="42">
        <f t="shared" si="2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2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2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24"/>
        <v>0</v>
      </c>
      <c r="AT117" s="76">
        <f t="shared" si="25"/>
        <v>0</v>
      </c>
      <c r="AU117" s="76">
        <f t="shared" si="26"/>
        <v>0</v>
      </c>
      <c r="AV117" s="84"/>
      <c r="AW117" s="90"/>
      <c r="AX117" s="90"/>
      <c r="AY117" s="90"/>
      <c r="AZ117" s="90"/>
      <c r="BA117" s="76">
        <f t="shared" si="27"/>
        <v>0</v>
      </c>
      <c r="BB117" s="91"/>
      <c r="BC117" s="92"/>
      <c r="BD117" s="66" t="str">
        <f t="shared" si="28"/>
        <v>正确</v>
      </c>
    </row>
    <row r="118" s="1" customFormat="1" ht="33" customHeight="1" spans="1:56">
      <c r="A118" s="41">
        <f t="shared" si="20"/>
        <v>114</v>
      </c>
      <c r="B118" s="49"/>
      <c r="C118" s="50"/>
      <c r="D118" s="44"/>
      <c r="E118" s="49"/>
      <c r="F118" s="42">
        <f t="shared" si="2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2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2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24"/>
        <v>0</v>
      </c>
      <c r="AT118" s="76">
        <f t="shared" si="25"/>
        <v>0</v>
      </c>
      <c r="AU118" s="76">
        <f t="shared" si="26"/>
        <v>0</v>
      </c>
      <c r="AV118" s="84"/>
      <c r="AW118" s="90"/>
      <c r="AX118" s="90"/>
      <c r="AY118" s="90"/>
      <c r="AZ118" s="90"/>
      <c r="BA118" s="76">
        <f t="shared" si="27"/>
        <v>0</v>
      </c>
      <c r="BB118" s="91"/>
      <c r="BC118" s="92"/>
      <c r="BD118" s="66" t="str">
        <f t="shared" si="28"/>
        <v>正确</v>
      </c>
    </row>
    <row r="119" s="1" customFormat="1" ht="33" customHeight="1" spans="1:56">
      <c r="A119" s="41">
        <f t="shared" si="20"/>
        <v>115</v>
      </c>
      <c r="B119" s="49"/>
      <c r="C119" s="50"/>
      <c r="D119" s="44"/>
      <c r="E119" s="49"/>
      <c r="F119" s="42">
        <f t="shared" si="2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2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2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24"/>
        <v>0</v>
      </c>
      <c r="AT119" s="76">
        <f t="shared" si="25"/>
        <v>0</v>
      </c>
      <c r="AU119" s="76">
        <f t="shared" si="26"/>
        <v>0</v>
      </c>
      <c r="AV119" s="84"/>
      <c r="AW119" s="90"/>
      <c r="AX119" s="90"/>
      <c r="AY119" s="90"/>
      <c r="AZ119" s="90"/>
      <c r="BA119" s="76">
        <f t="shared" si="27"/>
        <v>0</v>
      </c>
      <c r="BB119" s="91"/>
      <c r="BC119" s="92"/>
      <c r="BD119" s="66" t="str">
        <f t="shared" si="28"/>
        <v>正确</v>
      </c>
    </row>
    <row r="120" s="1" customFormat="1" ht="33" customHeight="1" spans="1:56">
      <c r="A120" s="41">
        <f t="shared" si="20"/>
        <v>116</v>
      </c>
      <c r="B120" s="49"/>
      <c r="C120" s="50"/>
      <c r="D120" s="44"/>
      <c r="E120" s="49"/>
      <c r="F120" s="42">
        <f t="shared" si="2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2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2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24"/>
        <v>0</v>
      </c>
      <c r="AT120" s="76">
        <f t="shared" si="25"/>
        <v>0</v>
      </c>
      <c r="AU120" s="76">
        <f t="shared" si="26"/>
        <v>0</v>
      </c>
      <c r="AV120" s="84"/>
      <c r="AW120" s="90"/>
      <c r="AX120" s="90"/>
      <c r="AY120" s="90"/>
      <c r="AZ120" s="90"/>
      <c r="BA120" s="76">
        <f t="shared" si="27"/>
        <v>0</v>
      </c>
      <c r="BB120" s="91"/>
      <c r="BC120" s="92"/>
      <c r="BD120" s="66" t="str">
        <f t="shared" si="28"/>
        <v>正确</v>
      </c>
    </row>
    <row r="121" s="1" customFormat="1" ht="33" customHeight="1" spans="1:56">
      <c r="A121" s="41">
        <f t="shared" si="20"/>
        <v>117</v>
      </c>
      <c r="B121" s="49"/>
      <c r="C121" s="50"/>
      <c r="D121" s="44"/>
      <c r="E121" s="49"/>
      <c r="F121" s="42">
        <f t="shared" si="2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2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2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24"/>
        <v>0</v>
      </c>
      <c r="AT121" s="76">
        <f t="shared" si="25"/>
        <v>0</v>
      </c>
      <c r="AU121" s="76">
        <f t="shared" si="26"/>
        <v>0</v>
      </c>
      <c r="AV121" s="84"/>
      <c r="AW121" s="90"/>
      <c r="AX121" s="90"/>
      <c r="AY121" s="90"/>
      <c r="AZ121" s="90"/>
      <c r="BA121" s="76">
        <f t="shared" si="27"/>
        <v>0</v>
      </c>
      <c r="BB121" s="91"/>
      <c r="BC121" s="92"/>
      <c r="BD121" s="66" t="str">
        <f t="shared" si="28"/>
        <v>正确</v>
      </c>
    </row>
    <row r="122" s="1" customFormat="1" ht="33" customHeight="1" spans="1:56">
      <c r="A122" s="41">
        <f t="shared" si="20"/>
        <v>118</v>
      </c>
      <c r="B122" s="49"/>
      <c r="C122" s="50"/>
      <c r="D122" s="44"/>
      <c r="E122" s="49"/>
      <c r="F122" s="42">
        <f t="shared" si="2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2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2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24"/>
        <v>0</v>
      </c>
      <c r="AT122" s="76">
        <f t="shared" si="25"/>
        <v>0</v>
      </c>
      <c r="AU122" s="76">
        <f t="shared" si="26"/>
        <v>0</v>
      </c>
      <c r="AV122" s="84"/>
      <c r="AW122" s="90"/>
      <c r="AX122" s="90"/>
      <c r="AY122" s="90"/>
      <c r="AZ122" s="90"/>
      <c r="BA122" s="76">
        <f t="shared" si="27"/>
        <v>0</v>
      </c>
      <c r="BB122" s="91"/>
      <c r="BC122" s="92"/>
      <c r="BD122" s="66" t="str">
        <f t="shared" si="28"/>
        <v>正确</v>
      </c>
    </row>
    <row r="123" s="1" customFormat="1" ht="33" customHeight="1" spans="1:56">
      <c r="A123" s="41">
        <f t="shared" si="20"/>
        <v>119</v>
      </c>
      <c r="B123" s="49"/>
      <c r="C123" s="50"/>
      <c r="D123" s="44"/>
      <c r="E123" s="49"/>
      <c r="F123" s="42">
        <f t="shared" si="2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2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2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24"/>
        <v>0</v>
      </c>
      <c r="AT123" s="76">
        <f t="shared" si="25"/>
        <v>0</v>
      </c>
      <c r="AU123" s="76">
        <f t="shared" si="26"/>
        <v>0</v>
      </c>
      <c r="AV123" s="84"/>
      <c r="AW123" s="90"/>
      <c r="AX123" s="90"/>
      <c r="AY123" s="90"/>
      <c r="AZ123" s="90"/>
      <c r="BA123" s="76">
        <f t="shared" si="27"/>
        <v>0</v>
      </c>
      <c r="BB123" s="91"/>
      <c r="BC123" s="92"/>
      <c r="BD123" s="66" t="str">
        <f t="shared" si="28"/>
        <v>正确</v>
      </c>
    </row>
    <row r="124" s="1" customFormat="1" ht="33" customHeight="1" spans="1:56">
      <c r="A124" s="41">
        <f t="shared" si="20"/>
        <v>120</v>
      </c>
      <c r="B124" s="49"/>
      <c r="C124" s="50"/>
      <c r="D124" s="44"/>
      <c r="E124" s="49"/>
      <c r="F124" s="42">
        <f t="shared" si="2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2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2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24"/>
        <v>0</v>
      </c>
      <c r="AT124" s="76">
        <f t="shared" si="25"/>
        <v>0</v>
      </c>
      <c r="AU124" s="76">
        <f t="shared" si="26"/>
        <v>0</v>
      </c>
      <c r="AV124" s="84"/>
      <c r="AW124" s="90"/>
      <c r="AX124" s="90"/>
      <c r="AY124" s="90"/>
      <c r="AZ124" s="90"/>
      <c r="BA124" s="76">
        <f t="shared" si="27"/>
        <v>0</v>
      </c>
      <c r="BB124" s="91"/>
      <c r="BC124" s="92"/>
      <c r="BD124" s="66" t="str">
        <f t="shared" si="28"/>
        <v>正确</v>
      </c>
    </row>
    <row r="125" s="1" customFormat="1" ht="33" customHeight="1" spans="1:56">
      <c r="A125" s="41">
        <f t="shared" si="20"/>
        <v>121</v>
      </c>
      <c r="B125" s="49"/>
      <c r="C125" s="50"/>
      <c r="D125" s="44"/>
      <c r="E125" s="49"/>
      <c r="F125" s="42">
        <f t="shared" si="2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2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2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24"/>
        <v>0</v>
      </c>
      <c r="AT125" s="76">
        <f t="shared" si="25"/>
        <v>0</v>
      </c>
      <c r="AU125" s="76">
        <f t="shared" si="26"/>
        <v>0</v>
      </c>
      <c r="AV125" s="84"/>
      <c r="AW125" s="90"/>
      <c r="AX125" s="90"/>
      <c r="AY125" s="90"/>
      <c r="AZ125" s="90"/>
      <c r="BA125" s="76">
        <f t="shared" si="27"/>
        <v>0</v>
      </c>
      <c r="BB125" s="91"/>
      <c r="BC125" s="92"/>
      <c r="BD125" s="66" t="str">
        <f t="shared" si="28"/>
        <v>正确</v>
      </c>
    </row>
    <row r="126" s="1" customFormat="1" ht="33" customHeight="1" spans="1:56">
      <c r="A126" s="41">
        <f t="shared" si="20"/>
        <v>122</v>
      </c>
      <c r="B126" s="49"/>
      <c r="C126" s="50"/>
      <c r="D126" s="44"/>
      <c r="E126" s="49"/>
      <c r="F126" s="42">
        <f t="shared" si="2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2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2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24"/>
        <v>0</v>
      </c>
      <c r="AT126" s="76">
        <f t="shared" si="25"/>
        <v>0</v>
      </c>
      <c r="AU126" s="76">
        <f t="shared" si="26"/>
        <v>0</v>
      </c>
      <c r="AV126" s="84"/>
      <c r="AW126" s="90"/>
      <c r="AX126" s="90"/>
      <c r="AY126" s="90"/>
      <c r="AZ126" s="90"/>
      <c r="BA126" s="76">
        <f t="shared" si="27"/>
        <v>0</v>
      </c>
      <c r="BB126" s="91"/>
      <c r="BC126" s="92"/>
      <c r="BD126" s="66" t="str">
        <f t="shared" si="28"/>
        <v>正确</v>
      </c>
    </row>
    <row r="127" s="1" customFormat="1" ht="33" customHeight="1" spans="1:56">
      <c r="A127" s="41">
        <f t="shared" si="20"/>
        <v>123</v>
      </c>
      <c r="B127" s="49"/>
      <c r="C127" s="50"/>
      <c r="D127" s="44"/>
      <c r="E127" s="49"/>
      <c r="F127" s="42">
        <f t="shared" si="2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2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2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24"/>
        <v>0</v>
      </c>
      <c r="AT127" s="76">
        <f t="shared" si="25"/>
        <v>0</v>
      </c>
      <c r="AU127" s="76">
        <f t="shared" si="26"/>
        <v>0</v>
      </c>
      <c r="AV127" s="84"/>
      <c r="AW127" s="90"/>
      <c r="AX127" s="90"/>
      <c r="AY127" s="90"/>
      <c r="AZ127" s="90"/>
      <c r="BA127" s="76">
        <f t="shared" si="27"/>
        <v>0</v>
      </c>
      <c r="BB127" s="91"/>
      <c r="BC127" s="92"/>
      <c r="BD127" s="66" t="str">
        <f t="shared" si="28"/>
        <v>正确</v>
      </c>
    </row>
    <row r="128" s="1" customFormat="1" ht="33" customHeight="1" spans="1:56">
      <c r="A128" s="41">
        <f t="shared" ref="A128:A158" si="29">ROW()-4</f>
        <v>124</v>
      </c>
      <c r="B128" s="49"/>
      <c r="C128" s="50"/>
      <c r="D128" s="44"/>
      <c r="E128" s="49"/>
      <c r="F128" s="42">
        <f t="shared" ref="F128:F158" si="30">IF($C$2-D128+1&lt;$E$2,$C$2-D128+1,$E$2)</f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ref="S128:S158" si="31">P128+Q128-R128</f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ref="AC128:AC158" si="32">IF(G128="是",30,0)</f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ref="AS128:AS158" si="33">IFERROR(U128/$E$2*2*H128+I128*2,0)</f>
        <v>0</v>
      </c>
      <c r="AT128" s="76">
        <f t="shared" ref="AT128:AT158" si="34">IFERROR(U128/$E$2*(J128+K128*0.2+L128+M128*0.5),0)</f>
        <v>0</v>
      </c>
      <c r="AU128" s="76">
        <f t="shared" ref="AU128:AU158" si="35">ROUND(SUM(V128:AP128)-SUM(AQ128:AT128),2)</f>
        <v>0</v>
      </c>
      <c r="AV128" s="84"/>
      <c r="AW128" s="90"/>
      <c r="AX128" s="90"/>
      <c r="AY128" s="90"/>
      <c r="AZ128" s="90"/>
      <c r="BA128" s="76">
        <f t="shared" ref="BA128:BA158" si="36">ROUND(AU128-SUM(AV128:AZ128),2)</f>
        <v>0</v>
      </c>
      <c r="BB128" s="91"/>
      <c r="BC128" s="92"/>
      <c r="BD128" s="66" t="str">
        <f t="shared" ref="BD128:BD158" si="37">IF(U128-SUM(V128:AB128)=0,"正确","错误")</f>
        <v>正确</v>
      </c>
    </row>
    <row r="129" s="1" customFormat="1" ht="33" customHeight="1" spans="1:56">
      <c r="A129" s="41">
        <f t="shared" si="29"/>
        <v>125</v>
      </c>
      <c r="B129" s="49"/>
      <c r="C129" s="50"/>
      <c r="D129" s="44"/>
      <c r="E129" s="49"/>
      <c r="F129" s="42">
        <f t="shared" si="30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31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3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33"/>
        <v>0</v>
      </c>
      <c r="AT129" s="76">
        <f t="shared" si="34"/>
        <v>0</v>
      </c>
      <c r="AU129" s="76">
        <f t="shared" si="35"/>
        <v>0</v>
      </c>
      <c r="AV129" s="84"/>
      <c r="AW129" s="90"/>
      <c r="AX129" s="90"/>
      <c r="AY129" s="90"/>
      <c r="AZ129" s="90"/>
      <c r="BA129" s="76">
        <f t="shared" si="36"/>
        <v>0</v>
      </c>
      <c r="BB129" s="91"/>
      <c r="BC129" s="92"/>
      <c r="BD129" s="66" t="str">
        <f t="shared" si="37"/>
        <v>正确</v>
      </c>
    </row>
    <row r="130" s="1" customFormat="1" ht="33" customHeight="1" spans="1:56">
      <c r="A130" s="41">
        <f t="shared" si="29"/>
        <v>126</v>
      </c>
      <c r="B130" s="49"/>
      <c r="C130" s="50"/>
      <c r="D130" s="44"/>
      <c r="E130" s="49"/>
      <c r="F130" s="42">
        <f t="shared" si="30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31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3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33"/>
        <v>0</v>
      </c>
      <c r="AT130" s="76">
        <f t="shared" si="34"/>
        <v>0</v>
      </c>
      <c r="AU130" s="76">
        <f t="shared" si="35"/>
        <v>0</v>
      </c>
      <c r="AV130" s="84"/>
      <c r="AW130" s="90"/>
      <c r="AX130" s="90"/>
      <c r="AY130" s="90"/>
      <c r="AZ130" s="90"/>
      <c r="BA130" s="76">
        <f t="shared" si="36"/>
        <v>0</v>
      </c>
      <c r="BB130" s="91"/>
      <c r="BC130" s="92"/>
      <c r="BD130" s="66" t="str">
        <f t="shared" si="37"/>
        <v>正确</v>
      </c>
    </row>
    <row r="131" s="1" customFormat="1" ht="33" customHeight="1" spans="1:56">
      <c r="A131" s="41">
        <f t="shared" si="29"/>
        <v>127</v>
      </c>
      <c r="B131" s="49"/>
      <c r="C131" s="50"/>
      <c r="D131" s="44"/>
      <c r="E131" s="49"/>
      <c r="F131" s="42">
        <f t="shared" si="30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31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3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33"/>
        <v>0</v>
      </c>
      <c r="AT131" s="76">
        <f t="shared" si="34"/>
        <v>0</v>
      </c>
      <c r="AU131" s="76">
        <f t="shared" si="35"/>
        <v>0</v>
      </c>
      <c r="AV131" s="84"/>
      <c r="AW131" s="90"/>
      <c r="AX131" s="90"/>
      <c r="AY131" s="90"/>
      <c r="AZ131" s="90"/>
      <c r="BA131" s="76">
        <f t="shared" si="36"/>
        <v>0</v>
      </c>
      <c r="BB131" s="91"/>
      <c r="BC131" s="92"/>
      <c r="BD131" s="66" t="str">
        <f t="shared" si="37"/>
        <v>正确</v>
      </c>
    </row>
    <row r="132" s="1" customFormat="1" ht="33" customHeight="1" spans="1:56">
      <c r="A132" s="41">
        <f t="shared" si="29"/>
        <v>128</v>
      </c>
      <c r="B132" s="49"/>
      <c r="C132" s="50"/>
      <c r="D132" s="44"/>
      <c r="E132" s="49"/>
      <c r="F132" s="42">
        <f t="shared" si="30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31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32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33"/>
        <v>0</v>
      </c>
      <c r="AT132" s="76">
        <f t="shared" si="34"/>
        <v>0</v>
      </c>
      <c r="AU132" s="76">
        <f t="shared" si="35"/>
        <v>0</v>
      </c>
      <c r="AV132" s="84"/>
      <c r="AW132" s="90"/>
      <c r="AX132" s="90"/>
      <c r="AY132" s="90"/>
      <c r="AZ132" s="90"/>
      <c r="BA132" s="76">
        <f t="shared" si="36"/>
        <v>0</v>
      </c>
      <c r="BB132" s="91"/>
      <c r="BC132" s="92"/>
      <c r="BD132" s="66" t="str">
        <f t="shared" si="37"/>
        <v>正确</v>
      </c>
    </row>
    <row r="133" s="1" customFormat="1" ht="33" customHeight="1" spans="1:56">
      <c r="A133" s="41">
        <f t="shared" si="29"/>
        <v>129</v>
      </c>
      <c r="B133" s="49"/>
      <c r="C133" s="50"/>
      <c r="D133" s="44"/>
      <c r="E133" s="49"/>
      <c r="F133" s="42">
        <f t="shared" si="30"/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si="31"/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32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si="33"/>
        <v>0</v>
      </c>
      <c r="AT133" s="76">
        <f t="shared" si="34"/>
        <v>0</v>
      </c>
      <c r="AU133" s="76">
        <f t="shared" si="35"/>
        <v>0</v>
      </c>
      <c r="AV133" s="84"/>
      <c r="AW133" s="90"/>
      <c r="AX133" s="90"/>
      <c r="AY133" s="90"/>
      <c r="AZ133" s="90"/>
      <c r="BA133" s="76">
        <f t="shared" si="36"/>
        <v>0</v>
      </c>
      <c r="BB133" s="91"/>
      <c r="BC133" s="92"/>
      <c r="BD133" s="66" t="str">
        <f t="shared" si="37"/>
        <v>正确</v>
      </c>
    </row>
    <row r="134" s="1" customFormat="1" ht="33" customHeight="1" spans="1:56">
      <c r="A134" s="41">
        <f t="shared" si="29"/>
        <v>130</v>
      </c>
      <c r="B134" s="49"/>
      <c r="C134" s="50"/>
      <c r="D134" s="44"/>
      <c r="E134" s="49"/>
      <c r="F134" s="42">
        <f t="shared" si="3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3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3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33"/>
        <v>0</v>
      </c>
      <c r="AT134" s="76">
        <f t="shared" si="34"/>
        <v>0</v>
      </c>
      <c r="AU134" s="76">
        <f t="shared" si="35"/>
        <v>0</v>
      </c>
      <c r="AV134" s="84"/>
      <c r="AW134" s="90"/>
      <c r="AX134" s="90"/>
      <c r="AY134" s="90"/>
      <c r="AZ134" s="90"/>
      <c r="BA134" s="76">
        <f t="shared" si="36"/>
        <v>0</v>
      </c>
      <c r="BB134" s="91"/>
      <c r="BC134" s="92"/>
      <c r="BD134" s="66" t="str">
        <f t="shared" si="37"/>
        <v>正确</v>
      </c>
    </row>
    <row r="135" s="1" customFormat="1" ht="33" customHeight="1" spans="1:56">
      <c r="A135" s="41">
        <f t="shared" si="29"/>
        <v>131</v>
      </c>
      <c r="B135" s="49"/>
      <c r="C135" s="50"/>
      <c r="D135" s="44"/>
      <c r="E135" s="49"/>
      <c r="F135" s="42">
        <f t="shared" si="3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3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3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33"/>
        <v>0</v>
      </c>
      <c r="AT135" s="76">
        <f t="shared" si="34"/>
        <v>0</v>
      </c>
      <c r="AU135" s="76">
        <f t="shared" si="35"/>
        <v>0</v>
      </c>
      <c r="AV135" s="84"/>
      <c r="AW135" s="90"/>
      <c r="AX135" s="90"/>
      <c r="AY135" s="90"/>
      <c r="AZ135" s="90"/>
      <c r="BA135" s="76">
        <f t="shared" si="36"/>
        <v>0</v>
      </c>
      <c r="BB135" s="91"/>
      <c r="BC135" s="92"/>
      <c r="BD135" s="66" t="str">
        <f t="shared" si="37"/>
        <v>正确</v>
      </c>
    </row>
    <row r="136" s="1" customFormat="1" ht="33" customHeight="1" spans="1:56">
      <c r="A136" s="41">
        <f t="shared" si="29"/>
        <v>132</v>
      </c>
      <c r="B136" s="49"/>
      <c r="C136" s="50"/>
      <c r="D136" s="44"/>
      <c r="E136" s="49"/>
      <c r="F136" s="42">
        <f t="shared" si="3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3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3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33"/>
        <v>0</v>
      </c>
      <c r="AT136" s="76">
        <f t="shared" si="34"/>
        <v>0</v>
      </c>
      <c r="AU136" s="76">
        <f t="shared" si="35"/>
        <v>0</v>
      </c>
      <c r="AV136" s="84"/>
      <c r="AW136" s="90"/>
      <c r="AX136" s="90"/>
      <c r="AY136" s="90"/>
      <c r="AZ136" s="90"/>
      <c r="BA136" s="76">
        <f t="shared" si="36"/>
        <v>0</v>
      </c>
      <c r="BB136" s="91"/>
      <c r="BC136" s="92"/>
      <c r="BD136" s="66" t="str">
        <f t="shared" si="37"/>
        <v>正确</v>
      </c>
    </row>
    <row r="137" s="1" customFormat="1" ht="33" customHeight="1" spans="1:56">
      <c r="A137" s="41">
        <f t="shared" si="29"/>
        <v>133</v>
      </c>
      <c r="B137" s="49"/>
      <c r="C137" s="50"/>
      <c r="D137" s="44"/>
      <c r="E137" s="49"/>
      <c r="F137" s="42">
        <f t="shared" si="3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3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3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33"/>
        <v>0</v>
      </c>
      <c r="AT137" s="76">
        <f t="shared" si="34"/>
        <v>0</v>
      </c>
      <c r="AU137" s="76">
        <f t="shared" si="35"/>
        <v>0</v>
      </c>
      <c r="AV137" s="84"/>
      <c r="AW137" s="90"/>
      <c r="AX137" s="90"/>
      <c r="AY137" s="90"/>
      <c r="AZ137" s="90"/>
      <c r="BA137" s="76">
        <f t="shared" si="36"/>
        <v>0</v>
      </c>
      <c r="BB137" s="91"/>
      <c r="BC137" s="92"/>
      <c r="BD137" s="66" t="str">
        <f t="shared" si="37"/>
        <v>正确</v>
      </c>
    </row>
    <row r="138" s="1" customFormat="1" ht="33" customHeight="1" spans="1:56">
      <c r="A138" s="41">
        <f t="shared" si="29"/>
        <v>134</v>
      </c>
      <c r="B138" s="49"/>
      <c r="C138" s="50"/>
      <c r="D138" s="44"/>
      <c r="E138" s="49"/>
      <c r="F138" s="42">
        <f t="shared" si="3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3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3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33"/>
        <v>0</v>
      </c>
      <c r="AT138" s="76">
        <f t="shared" si="34"/>
        <v>0</v>
      </c>
      <c r="AU138" s="76">
        <f t="shared" si="35"/>
        <v>0</v>
      </c>
      <c r="AV138" s="84"/>
      <c r="AW138" s="90"/>
      <c r="AX138" s="90"/>
      <c r="AY138" s="90"/>
      <c r="AZ138" s="90"/>
      <c r="BA138" s="76">
        <f t="shared" si="36"/>
        <v>0</v>
      </c>
      <c r="BB138" s="91"/>
      <c r="BC138" s="92"/>
      <c r="BD138" s="66" t="str">
        <f t="shared" si="37"/>
        <v>正确</v>
      </c>
    </row>
    <row r="139" s="1" customFormat="1" ht="33" customHeight="1" spans="1:56">
      <c r="A139" s="41">
        <f t="shared" si="29"/>
        <v>135</v>
      </c>
      <c r="B139" s="49"/>
      <c r="C139" s="50"/>
      <c r="D139" s="44"/>
      <c r="E139" s="49"/>
      <c r="F139" s="42">
        <f t="shared" si="3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3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3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33"/>
        <v>0</v>
      </c>
      <c r="AT139" s="76">
        <f t="shared" si="34"/>
        <v>0</v>
      </c>
      <c r="AU139" s="76">
        <f t="shared" si="35"/>
        <v>0</v>
      </c>
      <c r="AV139" s="84"/>
      <c r="AW139" s="90"/>
      <c r="AX139" s="90"/>
      <c r="AY139" s="90"/>
      <c r="AZ139" s="90"/>
      <c r="BA139" s="76">
        <f t="shared" si="36"/>
        <v>0</v>
      </c>
      <c r="BB139" s="91"/>
      <c r="BC139" s="92"/>
      <c r="BD139" s="66" t="str">
        <f t="shared" si="37"/>
        <v>正确</v>
      </c>
    </row>
    <row r="140" s="1" customFormat="1" ht="33" customHeight="1" spans="1:56">
      <c r="A140" s="41">
        <f t="shared" si="29"/>
        <v>136</v>
      </c>
      <c r="B140" s="49"/>
      <c r="C140" s="50"/>
      <c r="D140" s="44"/>
      <c r="E140" s="49"/>
      <c r="F140" s="42">
        <f t="shared" si="3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3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3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33"/>
        <v>0</v>
      </c>
      <c r="AT140" s="76">
        <f t="shared" si="34"/>
        <v>0</v>
      </c>
      <c r="AU140" s="76">
        <f t="shared" si="35"/>
        <v>0</v>
      </c>
      <c r="AV140" s="84"/>
      <c r="AW140" s="90"/>
      <c r="AX140" s="90"/>
      <c r="AY140" s="90"/>
      <c r="AZ140" s="90"/>
      <c r="BA140" s="76">
        <f t="shared" si="36"/>
        <v>0</v>
      </c>
      <c r="BB140" s="91"/>
      <c r="BC140" s="92"/>
      <c r="BD140" s="66" t="str">
        <f t="shared" si="37"/>
        <v>正确</v>
      </c>
    </row>
    <row r="141" s="1" customFormat="1" ht="33" customHeight="1" spans="1:56">
      <c r="A141" s="41">
        <f t="shared" si="29"/>
        <v>137</v>
      </c>
      <c r="B141" s="49"/>
      <c r="C141" s="50"/>
      <c r="D141" s="44"/>
      <c r="E141" s="49"/>
      <c r="F141" s="42">
        <f t="shared" si="3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3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3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33"/>
        <v>0</v>
      </c>
      <c r="AT141" s="76">
        <f t="shared" si="34"/>
        <v>0</v>
      </c>
      <c r="AU141" s="76">
        <f t="shared" si="35"/>
        <v>0</v>
      </c>
      <c r="AV141" s="84"/>
      <c r="AW141" s="90"/>
      <c r="AX141" s="90"/>
      <c r="AY141" s="90"/>
      <c r="AZ141" s="90"/>
      <c r="BA141" s="76">
        <f t="shared" si="36"/>
        <v>0</v>
      </c>
      <c r="BB141" s="91"/>
      <c r="BC141" s="92"/>
      <c r="BD141" s="66" t="str">
        <f t="shared" si="37"/>
        <v>正确</v>
      </c>
    </row>
    <row r="142" s="1" customFormat="1" ht="33" customHeight="1" spans="1:56">
      <c r="A142" s="41">
        <f t="shared" si="29"/>
        <v>138</v>
      </c>
      <c r="B142" s="49"/>
      <c r="C142" s="50"/>
      <c r="D142" s="44"/>
      <c r="E142" s="49"/>
      <c r="F142" s="42">
        <f t="shared" si="3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3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3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33"/>
        <v>0</v>
      </c>
      <c r="AT142" s="76">
        <f t="shared" si="34"/>
        <v>0</v>
      </c>
      <c r="AU142" s="76">
        <f t="shared" si="35"/>
        <v>0</v>
      </c>
      <c r="AV142" s="84"/>
      <c r="AW142" s="90"/>
      <c r="AX142" s="90"/>
      <c r="AY142" s="90"/>
      <c r="AZ142" s="90"/>
      <c r="BA142" s="76">
        <f t="shared" si="36"/>
        <v>0</v>
      </c>
      <c r="BB142" s="91"/>
      <c r="BC142" s="92"/>
      <c r="BD142" s="66" t="str">
        <f t="shared" si="37"/>
        <v>正确</v>
      </c>
    </row>
    <row r="143" s="1" customFormat="1" ht="33" customHeight="1" spans="1:56">
      <c r="A143" s="41">
        <f t="shared" si="29"/>
        <v>139</v>
      </c>
      <c r="B143" s="49"/>
      <c r="C143" s="50"/>
      <c r="D143" s="44"/>
      <c r="E143" s="49"/>
      <c r="F143" s="42">
        <f t="shared" si="3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3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3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33"/>
        <v>0</v>
      </c>
      <c r="AT143" s="76">
        <f t="shared" si="34"/>
        <v>0</v>
      </c>
      <c r="AU143" s="76">
        <f t="shared" si="35"/>
        <v>0</v>
      </c>
      <c r="AV143" s="84"/>
      <c r="AW143" s="90"/>
      <c r="AX143" s="90"/>
      <c r="AY143" s="90"/>
      <c r="AZ143" s="90"/>
      <c r="BA143" s="76">
        <f t="shared" si="36"/>
        <v>0</v>
      </c>
      <c r="BB143" s="91"/>
      <c r="BC143" s="92"/>
      <c r="BD143" s="66" t="str">
        <f t="shared" si="37"/>
        <v>正确</v>
      </c>
    </row>
    <row r="144" s="1" customFormat="1" ht="33" customHeight="1" spans="1:56">
      <c r="A144" s="41">
        <f t="shared" si="29"/>
        <v>140</v>
      </c>
      <c r="B144" s="49"/>
      <c r="C144" s="50"/>
      <c r="D144" s="44"/>
      <c r="E144" s="49"/>
      <c r="F144" s="42">
        <f t="shared" si="3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3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3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33"/>
        <v>0</v>
      </c>
      <c r="AT144" s="76">
        <f t="shared" si="34"/>
        <v>0</v>
      </c>
      <c r="AU144" s="76">
        <f t="shared" si="35"/>
        <v>0</v>
      </c>
      <c r="AV144" s="84"/>
      <c r="AW144" s="90"/>
      <c r="AX144" s="90"/>
      <c r="AY144" s="90"/>
      <c r="AZ144" s="90"/>
      <c r="BA144" s="76">
        <f t="shared" si="36"/>
        <v>0</v>
      </c>
      <c r="BB144" s="91"/>
      <c r="BC144" s="92"/>
      <c r="BD144" s="66" t="str">
        <f t="shared" si="37"/>
        <v>正确</v>
      </c>
    </row>
    <row r="145" s="1" customFormat="1" ht="33" customHeight="1" spans="1:56">
      <c r="A145" s="41">
        <f t="shared" si="29"/>
        <v>141</v>
      </c>
      <c r="B145" s="49"/>
      <c r="C145" s="50"/>
      <c r="D145" s="44"/>
      <c r="E145" s="49"/>
      <c r="F145" s="42">
        <f t="shared" si="3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3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3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33"/>
        <v>0</v>
      </c>
      <c r="AT145" s="76">
        <f t="shared" si="34"/>
        <v>0</v>
      </c>
      <c r="AU145" s="76">
        <f t="shared" si="35"/>
        <v>0</v>
      </c>
      <c r="AV145" s="84"/>
      <c r="AW145" s="90"/>
      <c r="AX145" s="90"/>
      <c r="AY145" s="90"/>
      <c r="AZ145" s="90"/>
      <c r="BA145" s="76">
        <f t="shared" si="36"/>
        <v>0</v>
      </c>
      <c r="BB145" s="91"/>
      <c r="BC145" s="92"/>
      <c r="BD145" s="66" t="str">
        <f t="shared" si="37"/>
        <v>正确</v>
      </c>
    </row>
    <row r="146" s="1" customFormat="1" ht="33" customHeight="1" spans="1:56">
      <c r="A146" s="41">
        <f t="shared" si="29"/>
        <v>142</v>
      </c>
      <c r="B146" s="49"/>
      <c r="C146" s="50"/>
      <c r="D146" s="44"/>
      <c r="E146" s="49"/>
      <c r="F146" s="42">
        <f t="shared" si="3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3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3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33"/>
        <v>0</v>
      </c>
      <c r="AT146" s="76">
        <f t="shared" si="34"/>
        <v>0</v>
      </c>
      <c r="AU146" s="76">
        <f t="shared" si="35"/>
        <v>0</v>
      </c>
      <c r="AV146" s="84"/>
      <c r="AW146" s="90"/>
      <c r="AX146" s="90"/>
      <c r="AY146" s="90"/>
      <c r="AZ146" s="90"/>
      <c r="BA146" s="76">
        <f t="shared" si="36"/>
        <v>0</v>
      </c>
      <c r="BB146" s="91"/>
      <c r="BC146" s="92"/>
      <c r="BD146" s="66" t="str">
        <f t="shared" si="37"/>
        <v>正确</v>
      </c>
    </row>
    <row r="147" s="1" customFormat="1" ht="33" customHeight="1" spans="1:56">
      <c r="A147" s="41">
        <f t="shared" si="29"/>
        <v>143</v>
      </c>
      <c r="B147" s="49"/>
      <c r="C147" s="50"/>
      <c r="D147" s="44"/>
      <c r="E147" s="49"/>
      <c r="F147" s="42">
        <f t="shared" si="3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3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3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33"/>
        <v>0</v>
      </c>
      <c r="AT147" s="76">
        <f t="shared" si="34"/>
        <v>0</v>
      </c>
      <c r="AU147" s="76">
        <f t="shared" si="35"/>
        <v>0</v>
      </c>
      <c r="AV147" s="84"/>
      <c r="AW147" s="90"/>
      <c r="AX147" s="90"/>
      <c r="AY147" s="90"/>
      <c r="AZ147" s="90"/>
      <c r="BA147" s="76">
        <f t="shared" si="36"/>
        <v>0</v>
      </c>
      <c r="BB147" s="91"/>
      <c r="BC147" s="92"/>
      <c r="BD147" s="66" t="str">
        <f t="shared" si="37"/>
        <v>正确</v>
      </c>
    </row>
    <row r="148" s="1" customFormat="1" ht="33" customHeight="1" spans="1:56">
      <c r="A148" s="41">
        <f t="shared" si="29"/>
        <v>144</v>
      </c>
      <c r="B148" s="49"/>
      <c r="C148" s="50"/>
      <c r="D148" s="44"/>
      <c r="E148" s="49"/>
      <c r="F148" s="42">
        <f t="shared" si="3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3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3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33"/>
        <v>0</v>
      </c>
      <c r="AT148" s="76">
        <f t="shared" si="34"/>
        <v>0</v>
      </c>
      <c r="AU148" s="76">
        <f t="shared" si="35"/>
        <v>0</v>
      </c>
      <c r="AV148" s="84"/>
      <c r="AW148" s="90"/>
      <c r="AX148" s="90"/>
      <c r="AY148" s="90"/>
      <c r="AZ148" s="90"/>
      <c r="BA148" s="76">
        <f t="shared" si="36"/>
        <v>0</v>
      </c>
      <c r="BB148" s="91"/>
      <c r="BC148" s="92"/>
      <c r="BD148" s="66" t="str">
        <f t="shared" si="37"/>
        <v>正确</v>
      </c>
    </row>
    <row r="149" s="1" customFormat="1" ht="33" customHeight="1" spans="1:56">
      <c r="A149" s="41">
        <f t="shared" si="29"/>
        <v>145</v>
      </c>
      <c r="B149" s="49"/>
      <c r="C149" s="50"/>
      <c r="D149" s="44"/>
      <c r="E149" s="49"/>
      <c r="F149" s="42">
        <f t="shared" si="3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3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3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33"/>
        <v>0</v>
      </c>
      <c r="AT149" s="76">
        <f t="shared" si="34"/>
        <v>0</v>
      </c>
      <c r="AU149" s="76">
        <f t="shared" si="35"/>
        <v>0</v>
      </c>
      <c r="AV149" s="84"/>
      <c r="AW149" s="90"/>
      <c r="AX149" s="90"/>
      <c r="AY149" s="90"/>
      <c r="AZ149" s="90"/>
      <c r="BA149" s="76">
        <f t="shared" si="36"/>
        <v>0</v>
      </c>
      <c r="BB149" s="91"/>
      <c r="BC149" s="92"/>
      <c r="BD149" s="66" t="str">
        <f t="shared" si="37"/>
        <v>正确</v>
      </c>
    </row>
    <row r="150" s="1" customFormat="1" ht="33" customHeight="1" spans="1:56">
      <c r="A150" s="41">
        <f t="shared" si="29"/>
        <v>146</v>
      </c>
      <c r="B150" s="49"/>
      <c r="C150" s="50"/>
      <c r="D150" s="44"/>
      <c r="E150" s="49"/>
      <c r="F150" s="42">
        <f t="shared" si="3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3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3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33"/>
        <v>0</v>
      </c>
      <c r="AT150" s="76">
        <f t="shared" si="34"/>
        <v>0</v>
      </c>
      <c r="AU150" s="76">
        <f t="shared" si="35"/>
        <v>0</v>
      </c>
      <c r="AV150" s="84"/>
      <c r="AW150" s="90"/>
      <c r="AX150" s="90"/>
      <c r="AY150" s="90"/>
      <c r="AZ150" s="90"/>
      <c r="BA150" s="76">
        <f t="shared" si="36"/>
        <v>0</v>
      </c>
      <c r="BB150" s="91"/>
      <c r="BC150" s="92"/>
      <c r="BD150" s="66" t="str">
        <f t="shared" si="37"/>
        <v>正确</v>
      </c>
    </row>
    <row r="151" s="1" customFormat="1" ht="33" customHeight="1" spans="1:56">
      <c r="A151" s="41">
        <f t="shared" si="29"/>
        <v>147</v>
      </c>
      <c r="B151" s="49"/>
      <c r="C151" s="50"/>
      <c r="D151" s="44"/>
      <c r="E151" s="49"/>
      <c r="F151" s="42">
        <f t="shared" si="3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3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3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33"/>
        <v>0</v>
      </c>
      <c r="AT151" s="76">
        <f t="shared" si="34"/>
        <v>0</v>
      </c>
      <c r="AU151" s="76">
        <f t="shared" si="35"/>
        <v>0</v>
      </c>
      <c r="AV151" s="84"/>
      <c r="AW151" s="90"/>
      <c r="AX151" s="90"/>
      <c r="AY151" s="90"/>
      <c r="AZ151" s="90"/>
      <c r="BA151" s="76">
        <f t="shared" si="36"/>
        <v>0</v>
      </c>
      <c r="BB151" s="91"/>
      <c r="BC151" s="92"/>
      <c r="BD151" s="66" t="str">
        <f t="shared" si="37"/>
        <v>正确</v>
      </c>
    </row>
    <row r="152" s="1" customFormat="1" ht="33" customHeight="1" spans="1:56">
      <c r="A152" s="41">
        <f t="shared" si="29"/>
        <v>148</v>
      </c>
      <c r="B152" s="49"/>
      <c r="C152" s="50"/>
      <c r="D152" s="44"/>
      <c r="E152" s="49"/>
      <c r="F152" s="42">
        <f t="shared" si="3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3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3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33"/>
        <v>0</v>
      </c>
      <c r="AT152" s="76">
        <f t="shared" si="34"/>
        <v>0</v>
      </c>
      <c r="AU152" s="76">
        <f t="shared" si="35"/>
        <v>0</v>
      </c>
      <c r="AV152" s="84"/>
      <c r="AW152" s="90"/>
      <c r="AX152" s="90"/>
      <c r="AY152" s="90"/>
      <c r="AZ152" s="90"/>
      <c r="BA152" s="76">
        <f t="shared" si="36"/>
        <v>0</v>
      </c>
      <c r="BB152" s="91"/>
      <c r="BC152" s="92"/>
      <c r="BD152" s="66" t="str">
        <f t="shared" si="37"/>
        <v>正确</v>
      </c>
    </row>
    <row r="153" s="1" customFormat="1" ht="33" customHeight="1" spans="1:56">
      <c r="A153" s="41">
        <f t="shared" si="29"/>
        <v>149</v>
      </c>
      <c r="B153" s="49"/>
      <c r="C153" s="50"/>
      <c r="D153" s="44"/>
      <c r="E153" s="49"/>
      <c r="F153" s="42">
        <f t="shared" si="3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3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3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33"/>
        <v>0</v>
      </c>
      <c r="AT153" s="76">
        <f t="shared" si="34"/>
        <v>0</v>
      </c>
      <c r="AU153" s="76">
        <f t="shared" si="35"/>
        <v>0</v>
      </c>
      <c r="AV153" s="84"/>
      <c r="AW153" s="90"/>
      <c r="AX153" s="90"/>
      <c r="AY153" s="90"/>
      <c r="AZ153" s="90"/>
      <c r="BA153" s="76">
        <f t="shared" si="36"/>
        <v>0</v>
      </c>
      <c r="BB153" s="91"/>
      <c r="BC153" s="92"/>
      <c r="BD153" s="66" t="str">
        <f t="shared" si="37"/>
        <v>正确</v>
      </c>
    </row>
    <row r="154" s="1" customFormat="1" ht="33" customHeight="1" spans="1:56">
      <c r="A154" s="41">
        <f t="shared" si="29"/>
        <v>150</v>
      </c>
      <c r="B154" s="49"/>
      <c r="C154" s="50"/>
      <c r="D154" s="44"/>
      <c r="E154" s="49"/>
      <c r="F154" s="42">
        <f t="shared" si="3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3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3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33"/>
        <v>0</v>
      </c>
      <c r="AT154" s="76">
        <f t="shared" si="34"/>
        <v>0</v>
      </c>
      <c r="AU154" s="76">
        <f t="shared" si="35"/>
        <v>0</v>
      </c>
      <c r="AV154" s="84"/>
      <c r="AW154" s="90"/>
      <c r="AX154" s="90"/>
      <c r="AY154" s="90"/>
      <c r="AZ154" s="90"/>
      <c r="BA154" s="76">
        <f t="shared" si="36"/>
        <v>0</v>
      </c>
      <c r="BB154" s="91"/>
      <c r="BC154" s="92"/>
      <c r="BD154" s="66" t="str">
        <f t="shared" si="37"/>
        <v>正确</v>
      </c>
    </row>
    <row r="155" s="1" customFormat="1" ht="33" customHeight="1" spans="1:56">
      <c r="A155" s="41">
        <f t="shared" si="29"/>
        <v>151</v>
      </c>
      <c r="B155" s="49"/>
      <c r="C155" s="50"/>
      <c r="D155" s="44"/>
      <c r="E155" s="49"/>
      <c r="F155" s="42">
        <f t="shared" si="3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3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3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33"/>
        <v>0</v>
      </c>
      <c r="AT155" s="76">
        <f t="shared" si="34"/>
        <v>0</v>
      </c>
      <c r="AU155" s="76">
        <f t="shared" si="35"/>
        <v>0</v>
      </c>
      <c r="AV155" s="84"/>
      <c r="AW155" s="90"/>
      <c r="AX155" s="90"/>
      <c r="AY155" s="90"/>
      <c r="AZ155" s="90"/>
      <c r="BA155" s="76">
        <f t="shared" si="36"/>
        <v>0</v>
      </c>
      <c r="BB155" s="91"/>
      <c r="BC155" s="92"/>
      <c r="BD155" s="66" t="str">
        <f t="shared" si="37"/>
        <v>正确</v>
      </c>
    </row>
    <row r="156" s="1" customFormat="1" ht="33" customHeight="1" spans="1:56">
      <c r="A156" s="41">
        <f t="shared" si="29"/>
        <v>152</v>
      </c>
      <c r="B156" s="49"/>
      <c r="C156" s="50"/>
      <c r="D156" s="44"/>
      <c r="E156" s="49"/>
      <c r="F156" s="42">
        <f t="shared" si="3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3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3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33"/>
        <v>0</v>
      </c>
      <c r="AT156" s="76">
        <f t="shared" si="34"/>
        <v>0</v>
      </c>
      <c r="AU156" s="76">
        <f t="shared" si="35"/>
        <v>0</v>
      </c>
      <c r="AV156" s="84"/>
      <c r="AW156" s="90"/>
      <c r="AX156" s="90"/>
      <c r="AY156" s="90"/>
      <c r="AZ156" s="90"/>
      <c r="BA156" s="76">
        <f t="shared" si="36"/>
        <v>0</v>
      </c>
      <c r="BB156" s="91"/>
      <c r="BC156" s="92"/>
      <c r="BD156" s="66" t="str">
        <f t="shared" si="37"/>
        <v>正确</v>
      </c>
    </row>
    <row r="157" s="1" customFormat="1" ht="33" customHeight="1" spans="1:56">
      <c r="A157" s="41">
        <f t="shared" si="29"/>
        <v>153</v>
      </c>
      <c r="B157" s="49"/>
      <c r="C157" s="50"/>
      <c r="D157" s="44"/>
      <c r="E157" s="49"/>
      <c r="F157" s="42">
        <f t="shared" si="3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3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3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33"/>
        <v>0</v>
      </c>
      <c r="AT157" s="76">
        <f t="shared" si="34"/>
        <v>0</v>
      </c>
      <c r="AU157" s="76">
        <f t="shared" si="35"/>
        <v>0</v>
      </c>
      <c r="AV157" s="84"/>
      <c r="AW157" s="90"/>
      <c r="AX157" s="90"/>
      <c r="AY157" s="90"/>
      <c r="AZ157" s="90"/>
      <c r="BA157" s="76">
        <f t="shared" si="36"/>
        <v>0</v>
      </c>
      <c r="BB157" s="91"/>
      <c r="BC157" s="92"/>
      <c r="BD157" s="66" t="str">
        <f t="shared" si="37"/>
        <v>正确</v>
      </c>
    </row>
    <row r="158" s="1" customFormat="1" ht="33" customHeight="1" spans="1:56">
      <c r="A158" s="41">
        <f t="shared" si="29"/>
        <v>154</v>
      </c>
      <c r="B158" s="49"/>
      <c r="C158" s="50"/>
      <c r="D158" s="44"/>
      <c r="E158" s="49"/>
      <c r="F158" s="42">
        <f t="shared" si="3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3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3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33"/>
        <v>0</v>
      </c>
      <c r="AT158" s="76">
        <f t="shared" si="34"/>
        <v>0</v>
      </c>
      <c r="AU158" s="76">
        <f t="shared" si="35"/>
        <v>0</v>
      </c>
      <c r="AV158" s="84"/>
      <c r="AW158" s="90"/>
      <c r="AX158" s="90"/>
      <c r="AY158" s="90"/>
      <c r="AZ158" s="90"/>
      <c r="BA158" s="76">
        <f t="shared" si="36"/>
        <v>0</v>
      </c>
      <c r="BB158" s="91"/>
      <c r="BC158" s="92"/>
      <c r="BD158" s="66" t="str">
        <f t="shared" si="37"/>
        <v>正确</v>
      </c>
    </row>
  </sheetData>
  <sheetProtection algorithmName="SHA-512" hashValue="Axj1LNh2IbCb2ZmFVfLKADPIjbNQCr5rSXIfIk/YG50ibelkf9yNjvHoRwqVQnMlhZ4YG2erqd7ktsitDeBN0Q==" saltValue="5hLDcdZoKqbN1kypzN0I4Q==" spinCount="100000" sheet="1" formatCells="0" formatRows="0" deleteRows="0" autoFilter="0" objects="1"/>
  <autoFilter xmlns:etc="http://www.wps.cn/officeDocument/2017/etCustomData" ref="A4:XFB158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B6">
    <cfRule type="duplicateValues" dxfId="0" priority="6"/>
  </conditionalFormatting>
  <conditionalFormatting sqref="C6">
    <cfRule type="duplicateValues" dxfId="0" priority="5"/>
  </conditionalFormatting>
  <conditionalFormatting sqref="B13">
    <cfRule type="duplicateValues" dxfId="0" priority="8"/>
  </conditionalFormatting>
  <conditionalFormatting sqref="C13">
    <cfRule type="duplicateValues" dxfId="0" priority="7"/>
  </conditionalFormatting>
  <conditionalFormatting sqref="B7:B11">
    <cfRule type="duplicateValues" dxfId="0" priority="11"/>
  </conditionalFormatting>
  <conditionalFormatting sqref="C5 C7:C11">
    <cfRule type="duplicateValues" dxfId="0" priority="9"/>
  </conditionalFormatting>
  <conditionalFormatting sqref="B14:B158 B12">
    <cfRule type="duplicateValues" dxfId="0" priority="13"/>
  </conditionalFormatting>
  <conditionalFormatting sqref="C14:C158 C12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0" zoomScaleNormal="80" workbookViewId="0">
      <pane xSplit="6" ySplit="4" topLeftCell="AU5" activePane="bottomRight" state="frozen"/>
      <selection/>
      <selection pane="topRight"/>
      <selection pane="bottomLeft"/>
      <selection pane="bottomRight" activeCell="BC6" sqref="BC6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333333333333" style="6" customWidth="1"/>
    <col min="5" max="5" width="9.88333333333333" style="1" customWidth="1"/>
    <col min="6" max="6" width="9.75833333333333" style="7" customWidth="1"/>
    <col min="7" max="7" width="7.8083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333333333333" style="1" customWidth="1"/>
    <col min="29" max="29" width="10.1333333333333" style="10" customWidth="1"/>
    <col min="30" max="32" width="10" style="1" customWidth="1"/>
    <col min="33" max="33" width="10.1333333333333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3333333333333" style="1" customWidth="1"/>
    <col min="39" max="39" width="8.88333333333333" style="1" customWidth="1"/>
    <col min="40" max="40" width="9.5" style="1" customWidth="1"/>
    <col min="41" max="41" width="9.13333333333333" style="1" customWidth="1"/>
    <col min="42" max="42" width="12.1333333333333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3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807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55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41558.064516129</v>
      </c>
      <c r="W4" s="66">
        <f t="shared" si="0"/>
        <v>7050</v>
      </c>
      <c r="X4" s="66">
        <f t="shared" si="0"/>
        <v>4500</v>
      </c>
      <c r="Y4" s="66">
        <f t="shared" si="0"/>
        <v>4050</v>
      </c>
      <c r="Z4" s="66">
        <f t="shared" si="0"/>
        <v>3250</v>
      </c>
      <c r="AA4" s="66">
        <f t="shared" si="0"/>
        <v>3000</v>
      </c>
      <c r="AB4" s="66">
        <f t="shared" si="0"/>
        <v>2250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1550</v>
      </c>
      <c r="AJ4" s="66">
        <f t="shared" si="0"/>
        <v>1045</v>
      </c>
      <c r="AK4" s="66">
        <f t="shared" si="0"/>
        <v>0</v>
      </c>
      <c r="AL4" s="66">
        <f t="shared" si="0"/>
        <v>0</v>
      </c>
      <c r="AM4" s="66">
        <f t="shared" si="0"/>
        <v>200</v>
      </c>
      <c r="AN4" s="66">
        <f t="shared" si="0"/>
        <v>0</v>
      </c>
      <c r="AO4" s="66">
        <f t="shared" si="0"/>
        <v>20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1851.6129032258</v>
      </c>
      <c r="AU4" s="66">
        <f t="shared" si="0"/>
        <v>66621.45</v>
      </c>
      <c r="AV4" s="66">
        <f t="shared" si="0"/>
        <v>3299.4</v>
      </c>
      <c r="AW4" s="66">
        <f t="shared" si="0"/>
        <v>885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62437.05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808</v>
      </c>
      <c r="C5" s="176" t="s">
        <v>265</v>
      </c>
      <c r="D5" s="95">
        <v>45546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>
        <v>0</v>
      </c>
      <c r="R5" s="39"/>
      <c r="S5" s="67">
        <f t="shared" ref="S5:S68" si="3">P5+Q5-R5</f>
        <v>0</v>
      </c>
      <c r="T5" s="68"/>
      <c r="U5" s="71" t="s">
        <v>809</v>
      </c>
      <c r="V5" s="69">
        <v>2000</v>
      </c>
      <c r="W5" s="70">
        <v>500</v>
      </c>
      <c r="X5" s="70">
        <v>400</v>
      </c>
      <c r="Y5" s="70">
        <v>300</v>
      </c>
      <c r="Z5" s="70">
        <v>400</v>
      </c>
      <c r="AA5" s="70">
        <v>200</v>
      </c>
      <c r="AB5" s="75">
        <v>200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495</v>
      </c>
      <c r="AK5" s="75"/>
      <c r="AL5" s="75"/>
      <c r="AM5" s="75"/>
      <c r="AN5" s="75"/>
      <c r="AO5" s="75">
        <v>10</v>
      </c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4505</v>
      </c>
      <c r="AV5" s="84">
        <v>549.9</v>
      </c>
      <c r="AW5" s="90"/>
      <c r="AX5" s="90"/>
      <c r="AY5" s="90"/>
      <c r="AZ5" s="90"/>
      <c r="BA5" s="76">
        <f t="shared" ref="BA5:BA68" si="8">ROUND(AU5-SUM(AV5:AZ5),2)</f>
        <v>3955.1</v>
      </c>
      <c r="BB5" s="91"/>
      <c r="BC5" s="92"/>
      <c r="BD5" s="66" t="str">
        <f t="shared" ref="BD5:BD68" si="9">IF(U5-SUM(V5:AB5)=0,"正确","错误")</f>
        <v>正确</v>
      </c>
    </row>
    <row r="6" s="1" customFormat="1" ht="31" customHeight="1" spans="1:57">
      <c r="A6" s="41">
        <f t="shared" si="1"/>
        <v>2</v>
      </c>
      <c r="B6" s="112" t="s">
        <v>810</v>
      </c>
      <c r="C6" s="176" t="s">
        <v>811</v>
      </c>
      <c r="D6" s="95">
        <v>45593</v>
      </c>
      <c r="E6" s="112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102</v>
      </c>
      <c r="V6" s="69">
        <v>1700</v>
      </c>
      <c r="W6" s="70">
        <v>400</v>
      </c>
      <c r="X6" s="70">
        <v>300</v>
      </c>
      <c r="Y6" s="70">
        <v>300</v>
      </c>
      <c r="Z6" s="70">
        <v>400</v>
      </c>
      <c r="AA6" s="70">
        <v>200</v>
      </c>
      <c r="AB6" s="75">
        <v>200</v>
      </c>
      <c r="AC6" s="76">
        <f t="shared" si="4"/>
        <v>0</v>
      </c>
      <c r="AD6" s="75"/>
      <c r="AE6" s="75"/>
      <c r="AF6" s="75"/>
      <c r="AG6" s="75"/>
      <c r="AH6" s="75"/>
      <c r="AI6" s="75">
        <v>1550</v>
      </c>
      <c r="AJ6" s="75">
        <v>550</v>
      </c>
      <c r="AK6" s="75"/>
      <c r="AL6" s="75"/>
      <c r="AM6" s="75">
        <v>200</v>
      </c>
      <c r="AN6" s="75"/>
      <c r="AO6" s="75">
        <v>10</v>
      </c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5810</v>
      </c>
      <c r="AV6" s="84"/>
      <c r="AW6" s="90"/>
      <c r="AX6" s="90"/>
      <c r="AY6" s="90"/>
      <c r="AZ6" s="90"/>
      <c r="BA6" s="76">
        <f t="shared" si="8"/>
        <v>5810</v>
      </c>
      <c r="BB6" s="91"/>
      <c r="BC6" s="92" t="s">
        <v>812</v>
      </c>
      <c r="BD6" s="66" t="str">
        <f t="shared" si="9"/>
        <v>正确</v>
      </c>
      <c r="BE6" s="1" t="s">
        <v>813</v>
      </c>
    </row>
    <row r="7" s="1" customFormat="1" ht="33" customHeight="1" spans="1:56">
      <c r="A7" s="41">
        <f t="shared" si="1"/>
        <v>3</v>
      </c>
      <c r="B7" s="115" t="s">
        <v>814</v>
      </c>
      <c r="C7" s="116" t="s">
        <v>137</v>
      </c>
      <c r="D7" s="95">
        <v>45778</v>
      </c>
      <c r="E7" s="115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72"/>
      <c r="U7" s="71">
        <v>4625</v>
      </c>
      <c r="V7" s="69">
        <v>2700</v>
      </c>
      <c r="W7" s="70">
        <v>650</v>
      </c>
      <c r="X7" s="70">
        <v>400</v>
      </c>
      <c r="Y7" s="70">
        <v>250</v>
      </c>
      <c r="Z7" s="70">
        <v>200</v>
      </c>
      <c r="AA7" s="70">
        <v>275</v>
      </c>
      <c r="AB7" s="75">
        <v>150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4625</v>
      </c>
      <c r="AV7" s="84">
        <v>549.9</v>
      </c>
      <c r="AW7" s="90">
        <v>231</v>
      </c>
      <c r="AX7" s="90"/>
      <c r="AY7" s="90"/>
      <c r="AZ7" s="90"/>
      <c r="BA7" s="76">
        <f t="shared" si="8"/>
        <v>3844.1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5" t="s">
        <v>815</v>
      </c>
      <c r="C8" s="116" t="s">
        <v>137</v>
      </c>
      <c r="D8" s="95">
        <v>45778</v>
      </c>
      <c r="E8" s="11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>
        <v>4475</v>
      </c>
      <c r="V8" s="69">
        <v>2700</v>
      </c>
      <c r="W8" s="70">
        <v>650</v>
      </c>
      <c r="X8" s="70">
        <v>400</v>
      </c>
      <c r="Y8" s="70">
        <v>200</v>
      </c>
      <c r="Z8" s="70">
        <v>200</v>
      </c>
      <c r="AA8" s="70">
        <v>225</v>
      </c>
      <c r="AB8" s="75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4475</v>
      </c>
      <c r="AV8" s="84">
        <v>549.9</v>
      </c>
      <c r="AW8" s="90">
        <v>224</v>
      </c>
      <c r="AX8" s="90"/>
      <c r="AY8" s="90"/>
      <c r="AZ8" s="90"/>
      <c r="BA8" s="76">
        <f t="shared" si="8"/>
        <v>3701.1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5" t="s">
        <v>816</v>
      </c>
      <c r="C9" s="116" t="s">
        <v>137</v>
      </c>
      <c r="D9" s="95">
        <v>45778</v>
      </c>
      <c r="E9" s="11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71" t="s">
        <v>126</v>
      </c>
      <c r="V9" s="69">
        <v>2500</v>
      </c>
      <c r="W9" s="70">
        <v>600</v>
      </c>
      <c r="X9" s="70">
        <v>400</v>
      </c>
      <c r="Y9" s="70">
        <v>500</v>
      </c>
      <c r="Z9" s="70">
        <v>300</v>
      </c>
      <c r="AA9" s="70">
        <v>200</v>
      </c>
      <c r="AB9" s="75">
        <v>200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4700</v>
      </c>
      <c r="AV9" s="90">
        <v>549.9</v>
      </c>
      <c r="AW9" s="90">
        <v>215</v>
      </c>
      <c r="AY9" s="90"/>
      <c r="AZ9" s="90"/>
      <c r="BA9" s="76">
        <f t="shared" si="8"/>
        <v>3935.1</v>
      </c>
      <c r="BB9" s="91"/>
      <c r="BC9" s="92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5" t="s">
        <v>817</v>
      </c>
      <c r="C10" s="116" t="s">
        <v>137</v>
      </c>
      <c r="D10" s="95">
        <v>45778</v>
      </c>
      <c r="E10" s="11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68"/>
      <c r="U10" s="71">
        <v>4300</v>
      </c>
      <c r="V10" s="69">
        <v>2500</v>
      </c>
      <c r="W10" s="70">
        <v>600</v>
      </c>
      <c r="X10" s="70">
        <v>400</v>
      </c>
      <c r="Y10" s="70">
        <v>250</v>
      </c>
      <c r="Z10" s="70">
        <v>200</v>
      </c>
      <c r="AA10" s="70">
        <v>200</v>
      </c>
      <c r="AB10" s="75">
        <v>150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4300</v>
      </c>
      <c r="AV10" s="84"/>
      <c r="AW10" s="90">
        <v>215</v>
      </c>
      <c r="AX10" s="90"/>
      <c r="AY10" s="90"/>
      <c r="AZ10" s="90"/>
      <c r="BA10" s="76">
        <f t="shared" si="8"/>
        <v>4085</v>
      </c>
      <c r="BB10" s="91"/>
      <c r="BC10" s="92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15" t="s">
        <v>818</v>
      </c>
      <c r="C11" s="116" t="s">
        <v>819</v>
      </c>
      <c r="D11" s="95">
        <v>45778</v>
      </c>
      <c r="E11" s="11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104">
        <v>3</v>
      </c>
      <c r="M11" s="39"/>
      <c r="N11" s="39"/>
      <c r="O11" s="39"/>
      <c r="P11" s="39"/>
      <c r="Q11" s="39"/>
      <c r="R11" s="39"/>
      <c r="S11" s="67">
        <f t="shared" si="3"/>
        <v>0</v>
      </c>
      <c r="T11" s="68" t="s">
        <v>820</v>
      </c>
      <c r="U11" s="71">
        <v>2950</v>
      </c>
      <c r="V11" s="69">
        <v>2000</v>
      </c>
      <c r="W11" s="70">
        <v>250</v>
      </c>
      <c r="X11" s="70">
        <v>200</v>
      </c>
      <c r="Y11" s="70">
        <v>150</v>
      </c>
      <c r="Z11" s="70">
        <v>100</v>
      </c>
      <c r="AA11" s="70">
        <v>150</v>
      </c>
      <c r="AB11" s="75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285.483870967742</v>
      </c>
      <c r="AU11" s="76">
        <f t="shared" si="7"/>
        <v>2664.52</v>
      </c>
      <c r="AV11" s="84">
        <v>549.9</v>
      </c>
      <c r="AW11" s="90"/>
      <c r="AX11" s="90"/>
      <c r="AY11" s="90"/>
      <c r="AZ11" s="90"/>
      <c r="BA11" s="76">
        <f t="shared" si="8"/>
        <v>2114.62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77" t="s">
        <v>821</v>
      </c>
      <c r="C12" s="176" t="s">
        <v>819</v>
      </c>
      <c r="D12" s="44">
        <v>45778</v>
      </c>
      <c r="E12" s="45" t="s">
        <v>116</v>
      </c>
      <c r="F12" s="42">
        <f t="shared" si="2"/>
        <v>31</v>
      </c>
      <c r="G12" s="38" t="s">
        <v>79</v>
      </c>
      <c r="H12" s="39"/>
      <c r="I12" s="39"/>
      <c r="J12" s="39">
        <f>31-18</f>
        <v>13</v>
      </c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106" t="s">
        <v>822</v>
      </c>
      <c r="U12" s="71">
        <v>3150</v>
      </c>
      <c r="V12" s="69">
        <v>2200</v>
      </c>
      <c r="W12" s="70">
        <v>250</v>
      </c>
      <c r="X12" s="70">
        <v>200</v>
      </c>
      <c r="Y12" s="70">
        <v>150</v>
      </c>
      <c r="Z12" s="70">
        <v>100</v>
      </c>
      <c r="AA12" s="70">
        <v>150</v>
      </c>
      <c r="AB12" s="75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1320.96774193548</v>
      </c>
      <c r="AU12" s="76">
        <f t="shared" si="7"/>
        <v>1829.03</v>
      </c>
      <c r="AV12" s="84"/>
      <c r="AW12" s="90"/>
      <c r="AX12" s="90"/>
      <c r="AY12" s="90"/>
      <c r="AZ12" s="90"/>
      <c r="BA12" s="76">
        <f t="shared" si="8"/>
        <v>1829.03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78" t="s">
        <v>823</v>
      </c>
      <c r="C13" s="176" t="s">
        <v>819</v>
      </c>
      <c r="D13" s="44">
        <v>45778</v>
      </c>
      <c r="E13" s="11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/>
      <c r="U13" s="71">
        <v>2950</v>
      </c>
      <c r="V13" s="69">
        <v>2000</v>
      </c>
      <c r="W13" s="70">
        <v>250</v>
      </c>
      <c r="X13" s="70">
        <v>200</v>
      </c>
      <c r="Y13" s="70">
        <v>150</v>
      </c>
      <c r="Z13" s="70">
        <v>100</v>
      </c>
      <c r="AA13" s="70">
        <v>150</v>
      </c>
      <c r="AB13" s="75">
        <v>100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2950</v>
      </c>
      <c r="AV13" s="84">
        <v>549.9</v>
      </c>
      <c r="AW13" s="90"/>
      <c r="AX13" s="90"/>
      <c r="AY13" s="90"/>
      <c r="AZ13" s="90"/>
      <c r="BA13" s="76">
        <f t="shared" si="8"/>
        <v>2400.1</v>
      </c>
      <c r="BB13" s="91"/>
      <c r="BC13" s="92"/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49" t="s">
        <v>824</v>
      </c>
      <c r="C14" s="176" t="s">
        <v>819</v>
      </c>
      <c r="D14" s="44">
        <v>45778</v>
      </c>
      <c r="E14" s="118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68"/>
      <c r="U14" s="71">
        <v>2950</v>
      </c>
      <c r="V14" s="69">
        <v>2000</v>
      </c>
      <c r="W14" s="70">
        <v>250</v>
      </c>
      <c r="X14" s="70">
        <v>200</v>
      </c>
      <c r="Y14" s="70">
        <v>150</v>
      </c>
      <c r="Z14" s="70">
        <v>100</v>
      </c>
      <c r="AA14" s="70">
        <v>150</v>
      </c>
      <c r="AB14" s="75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2950</v>
      </c>
      <c r="AV14" s="84"/>
      <c r="AW14" s="90"/>
      <c r="AX14" s="90"/>
      <c r="AY14" s="90"/>
      <c r="AZ14" s="90"/>
      <c r="BA14" s="76">
        <f t="shared" si="8"/>
        <v>2950</v>
      </c>
      <c r="BB14" s="91"/>
      <c r="BC14" s="92"/>
      <c r="BD14" s="66" t="str">
        <f t="shared" si="9"/>
        <v>正确</v>
      </c>
    </row>
    <row r="15" s="1" customFormat="1" ht="32" customHeight="1" spans="1:56">
      <c r="A15" s="41">
        <f t="shared" si="1"/>
        <v>11</v>
      </c>
      <c r="B15" s="179" t="s">
        <v>825</v>
      </c>
      <c r="C15" s="176" t="s">
        <v>819</v>
      </c>
      <c r="D15" s="44">
        <v>45778</v>
      </c>
      <c r="E15" s="118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>
        <v>2950</v>
      </c>
      <c r="V15" s="69">
        <v>2000</v>
      </c>
      <c r="W15" s="70">
        <v>250</v>
      </c>
      <c r="X15" s="70">
        <v>200</v>
      </c>
      <c r="Y15" s="70">
        <v>150</v>
      </c>
      <c r="Z15" s="70">
        <v>100</v>
      </c>
      <c r="AA15" s="70">
        <v>150</v>
      </c>
      <c r="AB15" s="75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2950</v>
      </c>
      <c r="AV15" s="84"/>
      <c r="AW15" s="90"/>
      <c r="AX15" s="90"/>
      <c r="AY15" s="90"/>
      <c r="AZ15" s="90"/>
      <c r="BA15" s="76">
        <f t="shared" si="8"/>
        <v>2950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180" t="s">
        <v>826</v>
      </c>
      <c r="C16" s="176" t="s">
        <v>819</v>
      </c>
      <c r="D16" s="44">
        <v>45852</v>
      </c>
      <c r="E16" s="181" t="s">
        <v>100</v>
      </c>
      <c r="F16" s="42">
        <f t="shared" si="2"/>
        <v>18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219</v>
      </c>
      <c r="V16" s="69">
        <f>3200/31*18</f>
        <v>1858.06451612903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1858.06</v>
      </c>
      <c r="AV16" s="84"/>
      <c r="AW16" s="90"/>
      <c r="AX16" s="90"/>
      <c r="AY16" s="90"/>
      <c r="AZ16" s="90"/>
      <c r="BA16" s="76">
        <f t="shared" si="8"/>
        <v>1858.06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49" t="s">
        <v>827</v>
      </c>
      <c r="C17" s="176" t="s">
        <v>828</v>
      </c>
      <c r="D17" s="44">
        <v>45778</v>
      </c>
      <c r="E17" s="118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>
        <v>4050</v>
      </c>
      <c r="V17" s="69">
        <v>2700</v>
      </c>
      <c r="W17" s="70">
        <v>500</v>
      </c>
      <c r="X17" s="70">
        <v>200</v>
      </c>
      <c r="Y17" s="70">
        <v>200</v>
      </c>
      <c r="Z17" s="70">
        <v>200</v>
      </c>
      <c r="AA17" s="70">
        <v>150</v>
      </c>
      <c r="AB17" s="75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4050</v>
      </c>
      <c r="AV17" s="84"/>
      <c r="AW17" s="90"/>
      <c r="AX17" s="90"/>
      <c r="AY17" s="90"/>
      <c r="AZ17" s="90"/>
      <c r="BA17" s="76">
        <f t="shared" si="8"/>
        <v>4050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829</v>
      </c>
      <c r="C18" s="176" t="s">
        <v>828</v>
      </c>
      <c r="D18" s="44">
        <v>45778</v>
      </c>
      <c r="E18" s="118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>
        <v>4000</v>
      </c>
      <c r="V18" s="69">
        <v>2700</v>
      </c>
      <c r="W18" s="70">
        <v>500</v>
      </c>
      <c r="X18" s="70">
        <v>200</v>
      </c>
      <c r="Y18" s="70">
        <v>200</v>
      </c>
      <c r="Z18" s="70">
        <v>200</v>
      </c>
      <c r="AA18" s="70">
        <v>100</v>
      </c>
      <c r="AB18" s="75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4000</v>
      </c>
      <c r="AV18" s="84"/>
      <c r="AW18" s="90"/>
      <c r="AX18" s="90"/>
      <c r="AY18" s="90"/>
      <c r="AZ18" s="90"/>
      <c r="BA18" s="76">
        <f t="shared" si="8"/>
        <v>4000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830</v>
      </c>
      <c r="C19" s="176" t="s">
        <v>828</v>
      </c>
      <c r="D19" s="44">
        <v>45778</v>
      </c>
      <c r="E19" s="118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>
        <v>2</v>
      </c>
      <c r="M19" s="39"/>
      <c r="N19" s="39"/>
      <c r="O19" s="39"/>
      <c r="P19" s="39"/>
      <c r="Q19" s="39"/>
      <c r="R19" s="39"/>
      <c r="S19" s="67">
        <f t="shared" si="3"/>
        <v>0</v>
      </c>
      <c r="T19" s="68" t="s">
        <v>831</v>
      </c>
      <c r="U19" s="71">
        <v>3800</v>
      </c>
      <c r="V19" s="69">
        <v>2500</v>
      </c>
      <c r="W19" s="70">
        <v>500</v>
      </c>
      <c r="X19" s="70">
        <v>200</v>
      </c>
      <c r="Y19" s="70">
        <v>200</v>
      </c>
      <c r="Z19" s="70">
        <v>200</v>
      </c>
      <c r="AA19" s="70">
        <v>100</v>
      </c>
      <c r="AB19" s="75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245.161290322581</v>
      </c>
      <c r="AU19" s="76">
        <f t="shared" si="7"/>
        <v>3554.84</v>
      </c>
      <c r="AV19" s="84"/>
      <c r="AW19" s="90"/>
      <c r="AX19" s="90"/>
      <c r="AY19" s="90"/>
      <c r="AZ19" s="90"/>
      <c r="BA19" s="76">
        <f t="shared" si="8"/>
        <v>3554.84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82" t="s">
        <v>832</v>
      </c>
      <c r="C20" s="183" t="s">
        <v>738</v>
      </c>
      <c r="D20" s="44">
        <v>45778</v>
      </c>
      <c r="E20" s="118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>
        <v>3800</v>
      </c>
      <c r="V20" s="69">
        <v>2500</v>
      </c>
      <c r="W20" s="70">
        <v>300</v>
      </c>
      <c r="X20" s="70">
        <v>200</v>
      </c>
      <c r="Y20" s="70">
        <v>300</v>
      </c>
      <c r="Z20" s="70">
        <v>150</v>
      </c>
      <c r="AA20" s="70">
        <v>200</v>
      </c>
      <c r="AB20" s="75">
        <v>150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3800</v>
      </c>
      <c r="AV20" s="84"/>
      <c r="AW20" s="90"/>
      <c r="AX20" s="90"/>
      <c r="AY20" s="90"/>
      <c r="AZ20" s="90"/>
      <c r="BA20" s="76">
        <f t="shared" si="8"/>
        <v>3800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182" t="s">
        <v>833</v>
      </c>
      <c r="C21" s="183" t="s">
        <v>738</v>
      </c>
      <c r="D21" s="44">
        <v>45789</v>
      </c>
      <c r="E21" s="118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>
        <v>3800</v>
      </c>
      <c r="V21" s="69">
        <v>2500</v>
      </c>
      <c r="W21" s="70">
        <v>300</v>
      </c>
      <c r="X21" s="70">
        <v>200</v>
      </c>
      <c r="Y21" s="70">
        <v>300</v>
      </c>
      <c r="Z21" s="70">
        <v>150</v>
      </c>
      <c r="AA21" s="70">
        <v>200</v>
      </c>
      <c r="AB21" s="75">
        <v>150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3800</v>
      </c>
      <c r="AV21" s="84"/>
      <c r="AW21" s="90"/>
      <c r="AX21" s="90"/>
      <c r="AY21" s="90"/>
      <c r="AZ21" s="90"/>
      <c r="BA21" s="76">
        <f t="shared" si="8"/>
        <v>3800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60" t="s">
        <v>834</v>
      </c>
      <c r="C22" s="183" t="s">
        <v>738</v>
      </c>
      <c r="D22" s="44">
        <v>45803</v>
      </c>
      <c r="E22" s="118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>
        <v>3800</v>
      </c>
      <c r="V22" s="69">
        <v>2500</v>
      </c>
      <c r="W22" s="70">
        <v>300</v>
      </c>
      <c r="X22" s="70">
        <v>200</v>
      </c>
      <c r="Y22" s="70">
        <v>300</v>
      </c>
      <c r="Z22" s="70">
        <v>150</v>
      </c>
      <c r="AA22" s="70">
        <v>200</v>
      </c>
      <c r="AB22" s="75">
        <v>150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3800</v>
      </c>
      <c r="AV22" s="84"/>
      <c r="AW22" s="90"/>
      <c r="AX22" s="90"/>
      <c r="AY22" s="90"/>
      <c r="AZ22" s="90"/>
      <c r="BA22" s="76">
        <f t="shared" si="8"/>
        <v>3800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/>
      <c r="C23" s="50"/>
      <c r="D23" s="44"/>
      <c r="E23" s="49"/>
      <c r="F23" s="42">
        <f t="shared" si="2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0</v>
      </c>
      <c r="AV23" s="84"/>
      <c r="AW23" s="90"/>
      <c r="AX23" s="90"/>
      <c r="AY23" s="90"/>
      <c r="AZ23" s="90"/>
      <c r="BA23" s="76">
        <f t="shared" si="8"/>
        <v>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/>
      <c r="C24" s="50"/>
      <c r="D24" s="44"/>
      <c r="E24" s="49"/>
      <c r="F24" s="42">
        <f t="shared" si="2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0</v>
      </c>
      <c r="AV24" s="84"/>
      <c r="AW24" s="90"/>
      <c r="AX24" s="90"/>
      <c r="AY24" s="90"/>
      <c r="AZ24" s="90"/>
      <c r="BA24" s="76">
        <f t="shared" si="8"/>
        <v>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/>
      <c r="C25" s="50"/>
      <c r="D25" s="44"/>
      <c r="E25" s="49"/>
      <c r="F25" s="42">
        <f t="shared" si="2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0</v>
      </c>
      <c r="AV25" s="84"/>
      <c r="AW25" s="90"/>
      <c r="AX25" s="90"/>
      <c r="AY25" s="90"/>
      <c r="AZ25" s="90"/>
      <c r="BA25" s="76">
        <f t="shared" si="8"/>
        <v>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49"/>
      <c r="F26" s="42">
        <f t="shared" si="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49"/>
      <c r="F27" s="42">
        <f t="shared" si="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49"/>
      <c r="F28" s="42">
        <f t="shared" si="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49"/>
      <c r="F29" s="42">
        <f t="shared" si="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49"/>
      <c r="F30" s="42">
        <f t="shared" si="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49"/>
      <c r="F31" s="42">
        <f t="shared" si="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49"/>
      <c r="F32" s="42">
        <f t="shared" si="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49"/>
      <c r="F33" s="42">
        <f t="shared" si="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49"/>
      <c r="F34" s="42">
        <f t="shared" si="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49"/>
      <c r="F35" s="42">
        <f t="shared" si="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49"/>
      <c r="F36" s="42">
        <f t="shared" si="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49"/>
      <c r="F37" s="42">
        <f t="shared" si="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49"/>
      <c r="F38" s="42">
        <f t="shared" si="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49"/>
      <c r="F39" s="42">
        <f t="shared" si="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49"/>
      <c r="F40" s="42">
        <f t="shared" si="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49"/>
      <c r="F41" s="42">
        <f t="shared" si="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49"/>
      <c r="F42" s="42">
        <f t="shared" si="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49"/>
      <c r="F43" s="42">
        <f t="shared" si="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49"/>
      <c r="F44" s="42">
        <f t="shared" si="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49"/>
      <c r="F45" s="42">
        <f t="shared" si="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49"/>
      <c r="F46" s="42">
        <f t="shared" si="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49"/>
      <c r="F47" s="42">
        <f t="shared" si="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49"/>
      <c r="F48" s="42">
        <f t="shared" si="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49"/>
      <c r="F49" s="42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ojkWvBimfHTi3WwFaneXv0Zs4ebemnSUHv+3J83BKKa1KMUq/yszgz7WJqhyhA9a9OMm3wEMjIYNY1RrKlaF5A==" saltValue="eO8s/IgGaZ5Q5p+zMc5ZCw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B6">
    <cfRule type="duplicateValues" dxfId="0" priority="5"/>
  </conditionalFormatting>
  <conditionalFormatting sqref="B15">
    <cfRule type="duplicateValues" dxfId="0" priority="4"/>
  </conditionalFormatting>
  <conditionalFormatting sqref="B7:B11">
    <cfRule type="duplicateValues" dxfId="0" priority="6"/>
  </conditionalFormatting>
  <conditionalFormatting sqref="B23:B164">
    <cfRule type="duplicateValues" dxfId="0" priority="12"/>
  </conditionalFormatting>
  <conditionalFormatting sqref="C5:C11">
    <cfRule type="duplicateValues" dxfId="0" priority="9"/>
  </conditionalFormatting>
  <conditionalFormatting sqref="C12:C22">
    <cfRule type="duplicateValues" dxfId="0" priority="7"/>
  </conditionalFormatting>
  <conditionalFormatting sqref="C23:C164">
    <cfRule type="duplicateValues" dxfId="0" priority="11"/>
  </conditionalFormatting>
  <conditionalFormatting sqref="B12:B14 B16:B22">
    <cfRule type="duplicateValues" dxfId="0" priority="8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3"/>
  <sheetViews>
    <sheetView zoomScale="80" zoomScaleNormal="80" workbookViewId="0">
      <pane xSplit="7" ySplit="4" topLeftCell="AT5" activePane="bottomRight" state="frozen"/>
      <selection/>
      <selection pane="topRight"/>
      <selection pane="bottomLeft"/>
      <selection pane="bottomRight" activeCell="BF11" sqref="BF11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835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7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  <c r="BE2" s="2" t="s">
        <v>836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SUBTOTAL(9,V5:V163)</f>
        <v>43648.3870967742</v>
      </c>
      <c r="W4" s="66">
        <f t="shared" si="0"/>
        <v>8200</v>
      </c>
      <c r="X4" s="66">
        <f t="shared" si="0"/>
        <v>4500</v>
      </c>
      <c r="Y4" s="66">
        <f t="shared" si="0"/>
        <v>3100</v>
      </c>
      <c r="Z4" s="66">
        <f t="shared" si="0"/>
        <v>3350</v>
      </c>
      <c r="AA4" s="66">
        <f t="shared" si="0"/>
        <v>2500</v>
      </c>
      <c r="AB4" s="66">
        <f t="shared" si="0"/>
        <v>2150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516.129032258065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387.096774193548</v>
      </c>
      <c r="AU4" s="66">
        <f t="shared" si="0"/>
        <v>67577.42</v>
      </c>
      <c r="AV4" s="66">
        <f t="shared" si="0"/>
        <v>3849.3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63728.12</v>
      </c>
      <c r="BB4" s="66"/>
      <c r="BC4" s="89"/>
      <c r="BD4" s="66"/>
    </row>
    <row r="5" s="1" customFormat="1" ht="54" customHeight="1" spans="1:56">
      <c r="A5" s="41">
        <f t="shared" ref="A5:A23" si="1">ROW()-4</f>
        <v>1</v>
      </c>
      <c r="B5" s="144" t="s">
        <v>837</v>
      </c>
      <c r="C5" s="145" t="s">
        <v>838</v>
      </c>
      <c r="D5" s="146">
        <v>45809</v>
      </c>
      <c r="E5" s="147" t="s">
        <v>78</v>
      </c>
      <c r="F5" s="42">
        <f t="shared" ref="F5:F23" si="2">IF($C$2-D5+1&lt;$E$2,$C$2-D5+1,$E$2)</f>
        <v>31</v>
      </c>
      <c r="G5" s="109" t="s">
        <v>79</v>
      </c>
      <c r="H5" s="39"/>
      <c r="I5" s="39"/>
      <c r="J5" s="39"/>
      <c r="K5" s="39"/>
      <c r="L5" s="39"/>
      <c r="M5" s="39"/>
      <c r="N5" s="39"/>
      <c r="O5" s="53"/>
      <c r="P5" s="39"/>
      <c r="Q5" s="39"/>
      <c r="R5" s="39"/>
      <c r="S5" s="67">
        <f t="shared" ref="S5:S23" si="3">P5+Q5-R5</f>
        <v>0</v>
      </c>
      <c r="T5" s="68" t="s">
        <v>839</v>
      </c>
      <c r="U5" s="169">
        <v>2000</v>
      </c>
      <c r="V5" s="69">
        <v>1200</v>
      </c>
      <c r="W5" s="70">
        <v>200</v>
      </c>
      <c r="X5" s="70">
        <v>200</v>
      </c>
      <c r="Y5" s="70">
        <v>100</v>
      </c>
      <c r="Z5" s="70">
        <v>100</v>
      </c>
      <c r="AA5" s="70">
        <v>100</v>
      </c>
      <c r="AB5" s="174">
        <v>100</v>
      </c>
      <c r="AC5" s="76">
        <f t="shared" ref="AC5:AC23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23" si="5">IFERROR(U5/$E$2*2*H5+I5*2,0)</f>
        <v>0</v>
      </c>
      <c r="AT5" s="76">
        <f t="shared" ref="AT5:AT23" si="6">IFERROR(U5/$E$2*(J5+K5*0.2+L5+M5*0.5),0)</f>
        <v>0</v>
      </c>
      <c r="AU5" s="76">
        <f t="shared" ref="AU5:AU23" si="7">ROUND(SUM(V5:AP5)-SUM(AQ5:AT5),2)</f>
        <v>2000</v>
      </c>
      <c r="AV5" s="84">
        <v>549.9</v>
      </c>
      <c r="AW5" s="90"/>
      <c r="AX5" s="90"/>
      <c r="AY5" s="90"/>
      <c r="AZ5" s="90"/>
      <c r="BA5" s="76">
        <f t="shared" ref="BA5:BA23" si="8">ROUND(AU5-SUM(AV5:AZ5),2)</f>
        <v>1450.1</v>
      </c>
      <c r="BB5" s="91"/>
      <c r="BC5" s="92"/>
      <c r="BD5" s="66" t="str">
        <f t="shared" ref="BD5:BD23" si="9">IF(U5-SUM(V5:AB5)=0,"正确","错误")</f>
        <v>正确</v>
      </c>
    </row>
    <row r="6" s="1" customFormat="1" ht="33" customHeight="1" spans="1:56">
      <c r="A6" s="41">
        <f t="shared" si="1"/>
        <v>2</v>
      </c>
      <c r="B6" s="144" t="s">
        <v>840</v>
      </c>
      <c r="C6" s="145" t="s">
        <v>841</v>
      </c>
      <c r="D6" s="146">
        <v>45809</v>
      </c>
      <c r="E6" s="147" t="s">
        <v>78</v>
      </c>
      <c r="F6" s="42">
        <f t="shared" si="2"/>
        <v>31</v>
      </c>
      <c r="G6" s="109" t="s">
        <v>79</v>
      </c>
      <c r="H6" s="39"/>
      <c r="I6" s="39"/>
      <c r="J6" s="39"/>
      <c r="K6" s="39"/>
      <c r="L6" s="39"/>
      <c r="M6" s="39"/>
      <c r="N6" s="39"/>
      <c r="O6" s="54"/>
      <c r="P6" s="39"/>
      <c r="Q6" s="39"/>
      <c r="R6" s="39"/>
      <c r="S6" s="67">
        <f t="shared" si="3"/>
        <v>0</v>
      </c>
      <c r="T6" s="68" t="s">
        <v>839</v>
      </c>
      <c r="U6" s="169">
        <v>4550</v>
      </c>
      <c r="V6" s="69">
        <v>3000</v>
      </c>
      <c r="W6" s="70">
        <v>300</v>
      </c>
      <c r="X6" s="70">
        <v>300</v>
      </c>
      <c r="Y6" s="70">
        <v>200</v>
      </c>
      <c r="Z6" s="70">
        <v>300</v>
      </c>
      <c r="AA6" s="70">
        <v>250</v>
      </c>
      <c r="AB6" s="174">
        <v>200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4550</v>
      </c>
      <c r="AV6" s="84">
        <v>549.9</v>
      </c>
      <c r="AW6" s="90"/>
      <c r="AX6" s="90"/>
      <c r="AY6" s="90"/>
      <c r="AZ6" s="90"/>
      <c r="BA6" s="76">
        <f t="shared" si="8"/>
        <v>4000.1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44" t="s">
        <v>842</v>
      </c>
      <c r="C7" s="145" t="s">
        <v>843</v>
      </c>
      <c r="D7" s="146">
        <v>45809</v>
      </c>
      <c r="E7" s="147" t="s">
        <v>78</v>
      </c>
      <c r="F7" s="42">
        <f t="shared" si="2"/>
        <v>31</v>
      </c>
      <c r="G7" s="109" t="s">
        <v>79</v>
      </c>
      <c r="H7" s="39"/>
      <c r="I7" s="39"/>
      <c r="J7" s="39"/>
      <c r="K7" s="39"/>
      <c r="L7" s="39"/>
      <c r="M7" s="39"/>
      <c r="N7" s="39"/>
      <c r="O7" s="55"/>
      <c r="P7" s="39"/>
      <c r="Q7" s="39"/>
      <c r="R7" s="39"/>
      <c r="S7" s="67">
        <f t="shared" si="3"/>
        <v>0</v>
      </c>
      <c r="T7" s="68" t="s">
        <v>839</v>
      </c>
      <c r="U7" s="169">
        <v>3750</v>
      </c>
      <c r="V7" s="69">
        <v>2000</v>
      </c>
      <c r="W7" s="70">
        <v>500</v>
      </c>
      <c r="X7" s="70">
        <v>300</v>
      </c>
      <c r="Y7" s="70">
        <v>300</v>
      </c>
      <c r="Z7" s="70">
        <v>350</v>
      </c>
      <c r="AA7" s="70">
        <v>200</v>
      </c>
      <c r="AB7" s="17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3750</v>
      </c>
      <c r="AV7" s="84">
        <v>549.9</v>
      </c>
      <c r="AW7" s="90"/>
      <c r="AX7" s="90"/>
      <c r="AY7" s="90"/>
      <c r="AZ7" s="90"/>
      <c r="BA7" s="76">
        <f t="shared" si="8"/>
        <v>3200.1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44" t="s">
        <v>844</v>
      </c>
      <c r="C8" s="145" t="s">
        <v>843</v>
      </c>
      <c r="D8" s="146">
        <v>45809</v>
      </c>
      <c r="E8" s="147" t="s">
        <v>78</v>
      </c>
      <c r="F8" s="42">
        <f t="shared" si="2"/>
        <v>31</v>
      </c>
      <c r="G8" s="109" t="s">
        <v>79</v>
      </c>
      <c r="H8" s="39"/>
      <c r="I8" s="39"/>
      <c r="J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 t="s">
        <v>839</v>
      </c>
      <c r="U8" s="169">
        <v>3750</v>
      </c>
      <c r="V8" s="69">
        <v>2000</v>
      </c>
      <c r="W8" s="70">
        <v>500</v>
      </c>
      <c r="X8" s="70">
        <v>300</v>
      </c>
      <c r="Y8" s="70">
        <v>300</v>
      </c>
      <c r="Z8" s="70">
        <v>350</v>
      </c>
      <c r="AA8" s="70">
        <v>200</v>
      </c>
      <c r="AB8" s="174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3750</v>
      </c>
      <c r="AV8" s="84">
        <v>549.9</v>
      </c>
      <c r="AW8" s="90"/>
      <c r="AX8" s="90"/>
      <c r="AY8" s="90"/>
      <c r="AZ8" s="90"/>
      <c r="BA8" s="76">
        <f t="shared" si="8"/>
        <v>3200.1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44" t="s">
        <v>845</v>
      </c>
      <c r="C9" s="145" t="s">
        <v>843</v>
      </c>
      <c r="D9" s="146">
        <v>45809</v>
      </c>
      <c r="E9" s="147" t="s">
        <v>78</v>
      </c>
      <c r="F9" s="42">
        <f t="shared" si="2"/>
        <v>31</v>
      </c>
      <c r="G9" s="109" t="s">
        <v>79</v>
      </c>
      <c r="H9" s="39"/>
      <c r="I9" s="39"/>
      <c r="J9" s="39"/>
      <c r="K9" s="39"/>
      <c r="L9" s="39"/>
      <c r="M9" s="39"/>
      <c r="N9" s="39"/>
      <c r="O9" s="56"/>
      <c r="P9" s="39"/>
      <c r="Q9" s="39"/>
      <c r="R9" s="39"/>
      <c r="S9" s="67">
        <f t="shared" si="3"/>
        <v>0</v>
      </c>
      <c r="T9" s="68" t="s">
        <v>839</v>
      </c>
      <c r="U9" s="169">
        <v>3750</v>
      </c>
      <c r="V9" s="69">
        <v>2000</v>
      </c>
      <c r="W9" s="70">
        <v>500</v>
      </c>
      <c r="X9" s="70">
        <v>300</v>
      </c>
      <c r="Y9" s="70">
        <v>300</v>
      </c>
      <c r="Z9" s="70">
        <v>350</v>
      </c>
      <c r="AA9" s="70">
        <v>200</v>
      </c>
      <c r="AB9" s="174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3750</v>
      </c>
      <c r="AV9" s="84">
        <v>549.9</v>
      </c>
      <c r="AW9" s="90"/>
      <c r="AX9" s="90"/>
      <c r="AY9" s="90"/>
      <c r="AZ9" s="90"/>
      <c r="BA9" s="76">
        <f t="shared" si="8"/>
        <v>3200.1</v>
      </c>
      <c r="BB9" s="91"/>
      <c r="BC9" s="92"/>
      <c r="BD9" s="66" t="str">
        <f t="shared" si="9"/>
        <v>正确</v>
      </c>
    </row>
    <row r="10" s="1" customFormat="1" ht="40" customHeight="1" spans="1:56">
      <c r="A10" s="41">
        <f t="shared" si="1"/>
        <v>6</v>
      </c>
      <c r="B10" s="144" t="s">
        <v>846</v>
      </c>
      <c r="C10" s="145" t="s">
        <v>843</v>
      </c>
      <c r="D10" s="146">
        <v>45831</v>
      </c>
      <c r="E10" s="147" t="s">
        <v>78</v>
      </c>
      <c r="F10" s="42">
        <f t="shared" si="2"/>
        <v>31</v>
      </c>
      <c r="G10" s="109" t="s">
        <v>79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67">
        <f t="shared" si="3"/>
        <v>0</v>
      </c>
      <c r="T10" s="106" t="s">
        <v>847</v>
      </c>
      <c r="U10" s="169">
        <v>4000</v>
      </c>
      <c r="V10" s="69">
        <v>3000</v>
      </c>
      <c r="W10" s="70">
        <v>400</v>
      </c>
      <c r="X10" s="70">
        <v>200</v>
      </c>
      <c r="Y10" s="70">
        <v>100</v>
      </c>
      <c r="Z10" s="70">
        <v>100</v>
      </c>
      <c r="AA10" s="70">
        <v>100</v>
      </c>
      <c r="AB10" s="174">
        <v>100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4000</v>
      </c>
      <c r="AV10" s="84"/>
      <c r="AW10" s="90"/>
      <c r="AX10" s="90"/>
      <c r="AY10" s="90"/>
      <c r="AZ10" s="90"/>
      <c r="BA10" s="76">
        <f t="shared" si="8"/>
        <v>4000</v>
      </c>
      <c r="BB10" s="91"/>
      <c r="BC10" s="92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44" t="s">
        <v>848</v>
      </c>
      <c r="C11" s="145" t="s">
        <v>849</v>
      </c>
      <c r="D11" s="146">
        <v>45809</v>
      </c>
      <c r="E11" s="147" t="s">
        <v>78</v>
      </c>
      <c r="F11" s="42">
        <f t="shared" si="2"/>
        <v>31</v>
      </c>
      <c r="G11" s="109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 t="s">
        <v>839</v>
      </c>
      <c r="U11" s="169">
        <v>3150</v>
      </c>
      <c r="V11" s="69">
        <v>1900</v>
      </c>
      <c r="W11" s="70">
        <v>500</v>
      </c>
      <c r="X11" s="70">
        <v>200</v>
      </c>
      <c r="Y11" s="70">
        <v>200</v>
      </c>
      <c r="Z11" s="70">
        <v>150</v>
      </c>
      <c r="AA11" s="70">
        <v>100</v>
      </c>
      <c r="AB11" s="17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3150</v>
      </c>
      <c r="AV11" s="84">
        <v>549.9</v>
      </c>
      <c r="AW11" s="90"/>
      <c r="AX11" s="90"/>
      <c r="AY11" s="90"/>
      <c r="AZ11" s="90"/>
      <c r="BA11" s="76">
        <f t="shared" si="8"/>
        <v>2600.1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44" t="s">
        <v>850</v>
      </c>
      <c r="C12" s="145" t="s">
        <v>849</v>
      </c>
      <c r="D12" s="146">
        <v>45809</v>
      </c>
      <c r="E12" s="147" t="s">
        <v>78</v>
      </c>
      <c r="F12" s="42">
        <f t="shared" si="2"/>
        <v>31</v>
      </c>
      <c r="G12" s="109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 t="s">
        <v>839</v>
      </c>
      <c r="U12" s="169">
        <v>3150</v>
      </c>
      <c r="V12" s="69">
        <v>1900</v>
      </c>
      <c r="W12" s="70">
        <v>500</v>
      </c>
      <c r="X12" s="70">
        <v>200</v>
      </c>
      <c r="Y12" s="70">
        <v>200</v>
      </c>
      <c r="Z12" s="70">
        <v>150</v>
      </c>
      <c r="AA12" s="70">
        <v>100</v>
      </c>
      <c r="AB12" s="17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3150</v>
      </c>
      <c r="AV12" s="84">
        <v>549.9</v>
      </c>
      <c r="AW12" s="90"/>
      <c r="AX12" s="90"/>
      <c r="AY12" s="90"/>
      <c r="AZ12" s="90"/>
      <c r="BA12" s="76">
        <f t="shared" si="8"/>
        <v>2600.1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48" t="s">
        <v>851</v>
      </c>
      <c r="C13" s="145" t="s">
        <v>852</v>
      </c>
      <c r="D13" s="149">
        <v>45858</v>
      </c>
      <c r="E13" s="150" t="s">
        <v>100</v>
      </c>
      <c r="F13" s="42">
        <f t="shared" si="2"/>
        <v>12</v>
      </c>
      <c r="G13" s="109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170" t="s">
        <v>853</v>
      </c>
      <c r="U13" s="169">
        <v>4000</v>
      </c>
      <c r="V13" s="171">
        <f>4000/31*12</f>
        <v>1548.38709677419</v>
      </c>
      <c r="W13" s="70"/>
      <c r="X13" s="70"/>
      <c r="Y13" s="70"/>
      <c r="Z13" s="70"/>
      <c r="AA13" s="70"/>
      <c r="AB13" s="174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1548.39</v>
      </c>
      <c r="AV13" s="84"/>
      <c r="AW13" s="90"/>
      <c r="AX13" s="90"/>
      <c r="AY13" s="90"/>
      <c r="AZ13" s="90"/>
      <c r="BA13" s="76">
        <f t="shared" si="8"/>
        <v>1548.39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151" t="s">
        <v>854</v>
      </c>
      <c r="C14" s="145" t="s">
        <v>855</v>
      </c>
      <c r="D14" s="146">
        <v>45809</v>
      </c>
      <c r="E14" s="152" t="s">
        <v>78</v>
      </c>
      <c r="F14" s="42">
        <f t="shared" si="2"/>
        <v>31</v>
      </c>
      <c r="G14" s="109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172"/>
      <c r="U14" s="169">
        <v>4500</v>
      </c>
      <c r="V14" s="69">
        <v>3000</v>
      </c>
      <c r="W14" s="70">
        <v>300</v>
      </c>
      <c r="X14" s="70">
        <v>300</v>
      </c>
      <c r="Y14" s="70">
        <v>200</v>
      </c>
      <c r="Z14" s="70">
        <v>300</v>
      </c>
      <c r="AA14" s="70">
        <v>200</v>
      </c>
      <c r="AB14" s="174">
        <v>200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4500</v>
      </c>
      <c r="AV14" s="84"/>
      <c r="AW14" s="90"/>
      <c r="AX14" s="90"/>
      <c r="AY14" s="90"/>
      <c r="AZ14" s="90"/>
      <c r="BA14" s="76">
        <f t="shared" si="8"/>
        <v>4500</v>
      </c>
      <c r="BB14" s="91"/>
      <c r="BC14" s="92"/>
      <c r="BD14" s="66" t="str">
        <f t="shared" si="9"/>
        <v>正确</v>
      </c>
    </row>
    <row r="15" s="1" customFormat="1" ht="33" customHeight="1" spans="1:57">
      <c r="A15" s="41">
        <f t="shared" si="1"/>
        <v>11</v>
      </c>
      <c r="B15" s="145" t="s">
        <v>856</v>
      </c>
      <c r="C15" s="145" t="s">
        <v>855</v>
      </c>
      <c r="D15" s="146">
        <v>45809</v>
      </c>
      <c r="E15" s="152" t="s">
        <v>78</v>
      </c>
      <c r="F15" s="42">
        <f t="shared" si="2"/>
        <v>31</v>
      </c>
      <c r="G15" s="109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170" t="s">
        <v>857</v>
      </c>
      <c r="U15" s="169">
        <v>4500</v>
      </c>
      <c r="V15" s="69">
        <v>3000</v>
      </c>
      <c r="W15" s="70">
        <v>300</v>
      </c>
      <c r="X15" s="70">
        <v>300</v>
      </c>
      <c r="Y15" s="70">
        <v>200</v>
      </c>
      <c r="Z15" s="70">
        <v>300</v>
      </c>
      <c r="AA15" s="70">
        <v>200</v>
      </c>
      <c r="AB15" s="174">
        <v>200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4500</v>
      </c>
      <c r="AV15" s="84"/>
      <c r="AW15" s="90"/>
      <c r="AX15" s="90"/>
      <c r="AY15" s="90"/>
      <c r="AZ15" s="90"/>
      <c r="BA15" s="76">
        <f t="shared" si="8"/>
        <v>4500</v>
      </c>
      <c r="BB15" s="91"/>
      <c r="BC15" s="170" t="s">
        <v>857</v>
      </c>
      <c r="BD15" s="66" t="str">
        <f t="shared" si="9"/>
        <v>正确</v>
      </c>
      <c r="BE15" s="1">
        <v>870.97</v>
      </c>
    </row>
    <row r="16" s="1" customFormat="1" ht="33" customHeight="1" spans="1:56">
      <c r="A16" s="41">
        <f t="shared" si="1"/>
        <v>12</v>
      </c>
      <c r="B16" s="151" t="s">
        <v>858</v>
      </c>
      <c r="C16" s="145" t="s">
        <v>855</v>
      </c>
      <c r="D16" s="146">
        <v>45809</v>
      </c>
      <c r="E16" s="152" t="s">
        <v>78</v>
      </c>
      <c r="F16" s="42">
        <f t="shared" si="2"/>
        <v>31</v>
      </c>
      <c r="G16" s="109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169">
        <v>4000</v>
      </c>
      <c r="V16" s="69">
        <v>3000</v>
      </c>
      <c r="W16" s="70">
        <v>400</v>
      </c>
      <c r="X16" s="70">
        <v>200</v>
      </c>
      <c r="Y16" s="70">
        <v>100</v>
      </c>
      <c r="Z16" s="70">
        <v>100</v>
      </c>
      <c r="AA16" s="70">
        <v>100</v>
      </c>
      <c r="AB16" s="174">
        <v>100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4000</v>
      </c>
      <c r="AV16" s="84"/>
      <c r="AW16" s="90"/>
      <c r="AX16" s="90"/>
      <c r="AY16" s="90"/>
      <c r="AZ16" s="90"/>
      <c r="BA16" s="76">
        <f t="shared" si="8"/>
        <v>4000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151" t="s">
        <v>859</v>
      </c>
      <c r="C17" s="145" t="s">
        <v>819</v>
      </c>
      <c r="D17" s="146">
        <v>45809</v>
      </c>
      <c r="E17" s="152" t="s">
        <v>78</v>
      </c>
      <c r="F17" s="42">
        <f t="shared" si="2"/>
        <v>31</v>
      </c>
      <c r="G17" s="109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>
        <v>2</v>
      </c>
      <c r="R17" s="39">
        <v>1</v>
      </c>
      <c r="S17" s="67">
        <f t="shared" si="3"/>
        <v>1</v>
      </c>
      <c r="T17" s="68" t="s">
        <v>860</v>
      </c>
      <c r="U17" s="169">
        <v>3100</v>
      </c>
      <c r="V17" s="69">
        <v>2000</v>
      </c>
      <c r="W17" s="70">
        <v>500</v>
      </c>
      <c r="X17" s="70">
        <v>200</v>
      </c>
      <c r="Y17" s="70">
        <v>100</v>
      </c>
      <c r="Z17" s="70">
        <v>100</v>
      </c>
      <c r="AA17" s="70">
        <v>100</v>
      </c>
      <c r="AB17" s="174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3100</v>
      </c>
      <c r="AV17" s="84"/>
      <c r="AW17" s="90"/>
      <c r="AX17" s="90"/>
      <c r="AY17" s="90"/>
      <c r="AZ17" s="90"/>
      <c r="BA17" s="76">
        <f t="shared" si="8"/>
        <v>3100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151" t="s">
        <v>861</v>
      </c>
      <c r="C18" s="145" t="s">
        <v>819</v>
      </c>
      <c r="D18" s="146">
        <v>45809</v>
      </c>
      <c r="E18" s="152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>
        <v>2</v>
      </c>
      <c r="R18" s="39"/>
      <c r="S18" s="67">
        <f t="shared" si="3"/>
        <v>2</v>
      </c>
      <c r="T18" s="68" t="s">
        <v>862</v>
      </c>
      <c r="U18" s="169">
        <v>2900</v>
      </c>
      <c r="V18" s="69">
        <v>1800</v>
      </c>
      <c r="W18" s="70">
        <v>500</v>
      </c>
      <c r="X18" s="70">
        <v>200</v>
      </c>
      <c r="Y18" s="70">
        <v>100</v>
      </c>
      <c r="Z18" s="70">
        <v>100</v>
      </c>
      <c r="AA18" s="70">
        <v>100</v>
      </c>
      <c r="AB18" s="174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2900</v>
      </c>
      <c r="AV18" s="84"/>
      <c r="AW18" s="90"/>
      <c r="AX18" s="90"/>
      <c r="AY18" s="90"/>
      <c r="AZ18" s="90"/>
      <c r="BA18" s="76">
        <f t="shared" si="8"/>
        <v>2900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151" t="s">
        <v>863</v>
      </c>
      <c r="C19" s="145" t="s">
        <v>819</v>
      </c>
      <c r="D19" s="146">
        <v>45809</v>
      </c>
      <c r="E19" s="152" t="s">
        <v>78</v>
      </c>
      <c r="F19" s="42">
        <f t="shared" si="2"/>
        <v>31</v>
      </c>
      <c r="G19" s="109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>
        <v>1</v>
      </c>
      <c r="R19" s="39"/>
      <c r="S19" s="67">
        <f t="shared" si="3"/>
        <v>1</v>
      </c>
      <c r="T19" s="68" t="s">
        <v>864</v>
      </c>
      <c r="U19" s="169">
        <v>2900</v>
      </c>
      <c r="V19" s="69">
        <v>1800</v>
      </c>
      <c r="W19" s="70">
        <v>500</v>
      </c>
      <c r="X19" s="70">
        <v>200</v>
      </c>
      <c r="Y19" s="70">
        <v>100</v>
      </c>
      <c r="Z19" s="70">
        <v>100</v>
      </c>
      <c r="AA19" s="70">
        <v>100</v>
      </c>
      <c r="AB19" s="174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2900</v>
      </c>
      <c r="AV19" s="84"/>
      <c r="AW19" s="90"/>
      <c r="AX19" s="90"/>
      <c r="AY19" s="90"/>
      <c r="AZ19" s="90"/>
      <c r="BA19" s="76">
        <f t="shared" si="8"/>
        <v>2900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51" t="s">
        <v>865</v>
      </c>
      <c r="C20" s="145" t="s">
        <v>819</v>
      </c>
      <c r="D20" s="146">
        <v>45806</v>
      </c>
      <c r="E20" s="152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>
        <v>1</v>
      </c>
      <c r="R20" s="39">
        <v>1</v>
      </c>
      <c r="S20" s="67">
        <f t="shared" si="3"/>
        <v>0</v>
      </c>
      <c r="T20" s="68" t="s">
        <v>866</v>
      </c>
      <c r="U20" s="169">
        <v>2900</v>
      </c>
      <c r="V20" s="69">
        <v>1800</v>
      </c>
      <c r="W20" s="70">
        <v>500</v>
      </c>
      <c r="X20" s="70">
        <v>200</v>
      </c>
      <c r="Y20" s="70">
        <v>100</v>
      </c>
      <c r="Z20" s="70">
        <v>100</v>
      </c>
      <c r="AA20" s="70">
        <v>100</v>
      </c>
      <c r="AB20" s="174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2900</v>
      </c>
      <c r="AV20" s="84"/>
      <c r="AW20" s="90"/>
      <c r="AX20" s="90"/>
      <c r="AY20" s="90"/>
      <c r="AZ20" s="90"/>
      <c r="BA20" s="76">
        <f t="shared" si="8"/>
        <v>2900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151" t="s">
        <v>867</v>
      </c>
      <c r="C21" s="145" t="s">
        <v>819</v>
      </c>
      <c r="D21" s="146">
        <v>45832</v>
      </c>
      <c r="E21" s="152" t="s">
        <v>78</v>
      </c>
      <c r="F21" s="42">
        <f t="shared" si="2"/>
        <v>31</v>
      </c>
      <c r="G21" s="109" t="s">
        <v>79</v>
      </c>
      <c r="H21" s="39"/>
      <c r="I21" s="39"/>
      <c r="J21" s="39"/>
      <c r="K21" s="39"/>
      <c r="L21" s="39">
        <v>4</v>
      </c>
      <c r="M21" s="39"/>
      <c r="N21" s="39"/>
      <c r="O21" s="39"/>
      <c r="P21" s="39"/>
      <c r="Q21" s="39"/>
      <c r="R21" s="39"/>
      <c r="S21" s="67">
        <f t="shared" si="3"/>
        <v>0</v>
      </c>
      <c r="T21" s="170" t="s">
        <v>868</v>
      </c>
      <c r="U21" s="169">
        <v>3000</v>
      </c>
      <c r="V21" s="69">
        <v>2000</v>
      </c>
      <c r="W21" s="70">
        <v>400</v>
      </c>
      <c r="X21" s="70">
        <v>300</v>
      </c>
      <c r="Y21" s="70">
        <v>100</v>
      </c>
      <c r="Z21" s="70">
        <v>100</v>
      </c>
      <c r="AA21" s="70">
        <v>50</v>
      </c>
      <c r="AB21" s="174">
        <v>50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387.096774193548</v>
      </c>
      <c r="AU21" s="76">
        <f t="shared" si="7"/>
        <v>2612.9</v>
      </c>
      <c r="AV21" s="84"/>
      <c r="AW21" s="90"/>
      <c r="AX21" s="90"/>
      <c r="AY21" s="90"/>
      <c r="AZ21" s="90"/>
      <c r="BA21" s="76">
        <f t="shared" si="8"/>
        <v>2612.9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45" t="s">
        <v>869</v>
      </c>
      <c r="C22" s="145" t="s">
        <v>870</v>
      </c>
      <c r="D22" s="146">
        <v>45809</v>
      </c>
      <c r="E22" s="152" t="s">
        <v>78</v>
      </c>
      <c r="F22" s="42">
        <f t="shared" si="2"/>
        <v>31</v>
      </c>
      <c r="G22" s="109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170"/>
      <c r="U22" s="169">
        <v>3000</v>
      </c>
      <c r="V22" s="69">
        <v>1900</v>
      </c>
      <c r="W22" s="70">
        <v>500</v>
      </c>
      <c r="X22" s="70">
        <v>200</v>
      </c>
      <c r="Y22" s="70">
        <v>100</v>
      </c>
      <c r="Z22" s="70">
        <v>100</v>
      </c>
      <c r="AA22" s="70">
        <v>100</v>
      </c>
      <c r="AB22" s="174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3000</v>
      </c>
      <c r="AV22" s="84"/>
      <c r="AW22" s="90"/>
      <c r="AX22" s="90"/>
      <c r="AY22" s="90"/>
      <c r="AZ22" s="90"/>
      <c r="BA22" s="76">
        <f t="shared" si="8"/>
        <v>3000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51" t="s">
        <v>871</v>
      </c>
      <c r="C23" s="145" t="s">
        <v>870</v>
      </c>
      <c r="D23" s="146">
        <v>45806</v>
      </c>
      <c r="E23" s="152" t="s">
        <v>78</v>
      </c>
      <c r="F23" s="42">
        <f t="shared" si="2"/>
        <v>31</v>
      </c>
      <c r="G23" s="109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170"/>
      <c r="U23" s="169">
        <v>3000</v>
      </c>
      <c r="V23" s="69">
        <v>1800</v>
      </c>
      <c r="W23" s="70">
        <v>500</v>
      </c>
      <c r="X23" s="70">
        <v>200</v>
      </c>
      <c r="Y23" s="70">
        <v>200</v>
      </c>
      <c r="Z23" s="70">
        <v>100</v>
      </c>
      <c r="AA23" s="70">
        <v>100</v>
      </c>
      <c r="AB23" s="174">
        <v>100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3000</v>
      </c>
      <c r="AV23" s="84"/>
      <c r="AW23" s="90"/>
      <c r="AX23" s="90"/>
      <c r="AY23" s="90"/>
      <c r="AZ23" s="90"/>
      <c r="BA23" s="76">
        <f t="shared" si="8"/>
        <v>3000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ref="A24:A67" si="10">ROW()-4</f>
        <v>20</v>
      </c>
      <c r="B24" s="153" t="s">
        <v>872</v>
      </c>
      <c r="C24" s="145" t="s">
        <v>873</v>
      </c>
      <c r="D24" s="146">
        <v>45809</v>
      </c>
      <c r="E24" s="154" t="s">
        <v>116</v>
      </c>
      <c r="F24" s="42">
        <f t="shared" ref="F24:F67" si="11">IF($C$2-D24+1&lt;$E$2,$C$2-D24+1,$E$2)</f>
        <v>31</v>
      </c>
      <c r="G24" s="109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1</v>
      </c>
      <c r="R24" s="39">
        <v>1</v>
      </c>
      <c r="S24" s="67">
        <f t="shared" ref="S24:S67" si="12">P24+Q24-R24</f>
        <v>0</v>
      </c>
      <c r="T24" s="106" t="s">
        <v>874</v>
      </c>
      <c r="U24" s="169">
        <v>4000</v>
      </c>
      <c r="V24" s="69">
        <v>3000</v>
      </c>
      <c r="W24" s="70">
        <v>400</v>
      </c>
      <c r="X24" s="70">
        <v>200</v>
      </c>
      <c r="Y24" s="70">
        <v>100</v>
      </c>
      <c r="Z24" s="70">
        <v>100</v>
      </c>
      <c r="AA24" s="70">
        <v>100</v>
      </c>
      <c r="AB24" s="174">
        <v>100</v>
      </c>
      <c r="AC24" s="76">
        <f t="shared" ref="AC24:AC67" si="13">IF(G24="是",30,0)</f>
        <v>0</v>
      </c>
      <c r="AD24" s="75"/>
      <c r="AE24" s="75"/>
      <c r="AF24" s="75"/>
      <c r="AG24" s="75"/>
      <c r="AH24" s="75"/>
      <c r="AI24" s="75">
        <f>4000/31*4</f>
        <v>516.129032258065</v>
      </c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ref="AS24:AS67" si="14">IFERROR(U24/$E$2*2*H24+I24*2,0)</f>
        <v>0</v>
      </c>
      <c r="AT24" s="76">
        <f t="shared" ref="AT24:AT67" si="15">IFERROR(U24/$E$2*(J24+K24*0.2+L24+M24*0.5),0)</f>
        <v>0</v>
      </c>
      <c r="AU24" s="76">
        <f t="shared" ref="AU24:AU67" si="16">ROUND(SUM(V24:AP24)-SUM(AQ24:AT24),2)</f>
        <v>4516.13</v>
      </c>
      <c r="AV24" s="84"/>
      <c r="AW24" s="90"/>
      <c r="AX24" s="90"/>
      <c r="AY24" s="90"/>
      <c r="AZ24" s="90"/>
      <c r="BA24" s="76">
        <f t="shared" ref="BA24:BA67" si="17">ROUND(AU24-SUM(AV24:AZ24),2)</f>
        <v>4516.13</v>
      </c>
      <c r="BB24" s="91"/>
      <c r="BC24" s="175" t="s">
        <v>875</v>
      </c>
      <c r="BD24" s="66" t="str">
        <f t="shared" ref="BD24:BD67" si="18">IF(U24-SUM(V24:AB24)=0,"正确","错误")</f>
        <v>正确</v>
      </c>
    </row>
    <row r="25" s="1" customFormat="1" ht="33" customHeight="1" spans="1:56">
      <c r="A25" s="41">
        <f t="shared" si="10"/>
        <v>21</v>
      </c>
      <c r="B25" s="151"/>
      <c r="C25" s="145"/>
      <c r="D25" s="146"/>
      <c r="E25" s="152"/>
      <c r="F25" s="42">
        <f t="shared" si="11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12"/>
        <v>0</v>
      </c>
      <c r="T25" s="106"/>
      <c r="U25" s="169"/>
      <c r="V25" s="69"/>
      <c r="W25" s="70"/>
      <c r="X25" s="70"/>
      <c r="Y25" s="70"/>
      <c r="Z25" s="70"/>
      <c r="AA25" s="70"/>
      <c r="AB25" s="174"/>
      <c r="AC25" s="76">
        <f t="shared" si="13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14"/>
        <v>0</v>
      </c>
      <c r="AT25" s="76">
        <f t="shared" si="15"/>
        <v>0</v>
      </c>
      <c r="AU25" s="76">
        <f t="shared" si="16"/>
        <v>0</v>
      </c>
      <c r="AV25" s="84"/>
      <c r="AW25" s="90"/>
      <c r="AX25" s="90"/>
      <c r="AY25" s="90"/>
      <c r="AZ25" s="90"/>
      <c r="BA25" s="76">
        <f t="shared" si="17"/>
        <v>0</v>
      </c>
      <c r="BB25" s="91"/>
      <c r="BC25" s="92"/>
      <c r="BD25" s="66" t="str">
        <f t="shared" si="18"/>
        <v>正确</v>
      </c>
    </row>
    <row r="26" s="1" customFormat="1" ht="33" customHeight="1" spans="1:56">
      <c r="A26" s="41">
        <f t="shared" si="10"/>
        <v>22</v>
      </c>
      <c r="B26" s="155"/>
      <c r="C26" s="156"/>
      <c r="D26" s="157"/>
      <c r="E26" s="158"/>
      <c r="F26" s="42">
        <f t="shared" si="11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12"/>
        <v>0</v>
      </c>
      <c r="T26" s="106"/>
      <c r="U26" s="71"/>
      <c r="V26" s="69"/>
      <c r="W26" s="70"/>
      <c r="X26" s="70"/>
      <c r="Y26" s="70"/>
      <c r="Z26" s="70"/>
      <c r="AA26" s="70"/>
      <c r="AB26" s="174"/>
      <c r="AC26" s="76">
        <f t="shared" si="13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14"/>
        <v>0</v>
      </c>
      <c r="AT26" s="76">
        <f t="shared" si="15"/>
        <v>0</v>
      </c>
      <c r="AU26" s="76">
        <f t="shared" si="16"/>
        <v>0</v>
      </c>
      <c r="AV26" s="84"/>
      <c r="AW26" s="90"/>
      <c r="AX26" s="90"/>
      <c r="AY26" s="90"/>
      <c r="AZ26" s="90"/>
      <c r="BA26" s="76">
        <f t="shared" si="17"/>
        <v>0</v>
      </c>
      <c r="BB26" s="91"/>
      <c r="BC26" s="92"/>
      <c r="BD26" s="66" t="str">
        <f t="shared" si="18"/>
        <v>正确</v>
      </c>
    </row>
    <row r="27" s="1" customFormat="1" ht="73" customHeight="1" spans="1:56">
      <c r="A27" s="41">
        <f t="shared" si="10"/>
        <v>23</v>
      </c>
      <c r="B27" s="159"/>
      <c r="C27" s="160"/>
      <c r="D27" s="161"/>
      <c r="E27" s="158"/>
      <c r="F27" s="42">
        <f t="shared" si="11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12"/>
        <v>0</v>
      </c>
      <c r="T27" s="106"/>
      <c r="U27" s="173"/>
      <c r="V27" s="69"/>
      <c r="W27" s="70"/>
      <c r="X27" s="70"/>
      <c r="Y27" s="70"/>
      <c r="Z27" s="70"/>
      <c r="AA27" s="70"/>
      <c r="AB27" s="174"/>
      <c r="AC27" s="76">
        <f t="shared" si="13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14"/>
        <v>0</v>
      </c>
      <c r="AT27" s="76">
        <f t="shared" si="15"/>
        <v>0</v>
      </c>
      <c r="AU27" s="76">
        <f t="shared" si="16"/>
        <v>0</v>
      </c>
      <c r="AV27" s="84"/>
      <c r="AW27" s="90"/>
      <c r="AX27" s="90"/>
      <c r="AY27" s="90"/>
      <c r="AZ27" s="90"/>
      <c r="BA27" s="76">
        <f t="shared" si="17"/>
        <v>0</v>
      </c>
      <c r="BB27" s="91"/>
      <c r="BC27" s="92"/>
      <c r="BD27" s="66" t="str">
        <f t="shared" si="18"/>
        <v>正确</v>
      </c>
    </row>
    <row r="28" s="1" customFormat="1" ht="33" customHeight="1" spans="1:56">
      <c r="A28" s="41">
        <f t="shared" si="10"/>
        <v>24</v>
      </c>
      <c r="B28" s="159"/>
      <c r="C28" s="159"/>
      <c r="D28" s="162"/>
      <c r="E28" s="158"/>
      <c r="F28" s="42">
        <f t="shared" si="11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12"/>
        <v>0</v>
      </c>
      <c r="T28" s="68"/>
      <c r="U28" s="173"/>
      <c r="V28" s="69"/>
      <c r="W28" s="70"/>
      <c r="X28" s="70"/>
      <c r="Y28" s="70"/>
      <c r="Z28" s="70"/>
      <c r="AA28" s="70"/>
      <c r="AB28" s="75"/>
      <c r="AC28" s="76">
        <f t="shared" si="13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14"/>
        <v>0</v>
      </c>
      <c r="AT28" s="76">
        <f t="shared" si="15"/>
        <v>0</v>
      </c>
      <c r="AU28" s="76">
        <f t="shared" si="16"/>
        <v>0</v>
      </c>
      <c r="AV28" s="84"/>
      <c r="AW28" s="90"/>
      <c r="AX28" s="90"/>
      <c r="AY28" s="90"/>
      <c r="AZ28" s="90"/>
      <c r="BA28" s="76">
        <f t="shared" si="17"/>
        <v>0</v>
      </c>
      <c r="BB28" s="91"/>
      <c r="BC28" s="92"/>
      <c r="BD28" s="66" t="str">
        <f t="shared" si="18"/>
        <v>正确</v>
      </c>
    </row>
    <row r="29" s="1" customFormat="1" ht="33" customHeight="1" spans="1:56">
      <c r="A29" s="41">
        <f t="shared" si="10"/>
        <v>25</v>
      </c>
      <c r="B29" s="116"/>
      <c r="C29" s="116"/>
      <c r="D29" s="163"/>
      <c r="E29" s="164"/>
      <c r="F29" s="42">
        <f t="shared" si="11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12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13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14"/>
        <v>0</v>
      </c>
      <c r="AT29" s="76">
        <f t="shared" si="15"/>
        <v>0</v>
      </c>
      <c r="AU29" s="76">
        <f t="shared" si="16"/>
        <v>0</v>
      </c>
      <c r="AV29" s="84"/>
      <c r="AW29" s="90"/>
      <c r="AX29" s="90"/>
      <c r="AY29" s="90"/>
      <c r="AZ29" s="90"/>
      <c r="BA29" s="76">
        <f t="shared" si="17"/>
        <v>0</v>
      </c>
      <c r="BB29" s="91"/>
      <c r="BC29" s="92"/>
      <c r="BD29" s="66" t="str">
        <f t="shared" si="18"/>
        <v>正确</v>
      </c>
    </row>
    <row r="30" s="1" customFormat="1" ht="33" customHeight="1" spans="1:56">
      <c r="A30" s="41">
        <f t="shared" si="10"/>
        <v>26</v>
      </c>
      <c r="B30" s="116"/>
      <c r="C30" s="116"/>
      <c r="D30" s="163"/>
      <c r="E30" s="164"/>
      <c r="F30" s="42">
        <f t="shared" si="11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12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13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14"/>
        <v>0</v>
      </c>
      <c r="AT30" s="76">
        <f t="shared" si="15"/>
        <v>0</v>
      </c>
      <c r="AU30" s="76">
        <f t="shared" si="16"/>
        <v>0</v>
      </c>
      <c r="AV30" s="84"/>
      <c r="AW30" s="90"/>
      <c r="AX30" s="90"/>
      <c r="AY30" s="90"/>
      <c r="AZ30" s="90"/>
      <c r="BA30" s="76">
        <f t="shared" si="17"/>
        <v>0</v>
      </c>
      <c r="BB30" s="91"/>
      <c r="BC30" s="92"/>
      <c r="BD30" s="66" t="str">
        <f t="shared" si="18"/>
        <v>正确</v>
      </c>
    </row>
    <row r="31" s="1" customFormat="1" ht="55" customHeight="1" spans="1:56">
      <c r="A31" s="41">
        <f t="shared" si="10"/>
        <v>27</v>
      </c>
      <c r="B31" s="116"/>
      <c r="C31" s="116"/>
      <c r="D31" s="163"/>
      <c r="E31" s="164"/>
      <c r="F31" s="42">
        <f t="shared" si="11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12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13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14"/>
        <v>0</v>
      </c>
      <c r="AT31" s="76">
        <f t="shared" si="15"/>
        <v>0</v>
      </c>
      <c r="AU31" s="76">
        <f t="shared" si="16"/>
        <v>0</v>
      </c>
      <c r="AV31" s="84"/>
      <c r="AW31" s="90"/>
      <c r="AX31" s="90"/>
      <c r="AY31" s="90"/>
      <c r="AZ31" s="90"/>
      <c r="BA31" s="76">
        <f t="shared" si="17"/>
        <v>0</v>
      </c>
      <c r="BB31" s="91"/>
      <c r="BC31" s="92"/>
      <c r="BD31" s="66" t="str">
        <f t="shared" si="18"/>
        <v>正确</v>
      </c>
    </row>
    <row r="32" s="1" customFormat="1" ht="33" customHeight="1" spans="1:56">
      <c r="A32" s="41">
        <f t="shared" si="10"/>
        <v>28</v>
      </c>
      <c r="B32" s="116"/>
      <c r="C32" s="116"/>
      <c r="D32" s="163"/>
      <c r="E32" s="164"/>
      <c r="F32" s="42">
        <f t="shared" si="11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12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13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14"/>
        <v>0</v>
      </c>
      <c r="AT32" s="76">
        <f t="shared" si="15"/>
        <v>0</v>
      </c>
      <c r="AU32" s="76">
        <f t="shared" si="16"/>
        <v>0</v>
      </c>
      <c r="AV32" s="84"/>
      <c r="AW32" s="90"/>
      <c r="AX32" s="90"/>
      <c r="AY32" s="90"/>
      <c r="AZ32" s="90"/>
      <c r="BA32" s="76">
        <f t="shared" si="17"/>
        <v>0</v>
      </c>
      <c r="BB32" s="91"/>
      <c r="BC32" s="92"/>
      <c r="BD32" s="66" t="str">
        <f t="shared" si="18"/>
        <v>正确</v>
      </c>
    </row>
    <row r="33" s="1" customFormat="1" ht="33" customHeight="1" spans="1:56">
      <c r="A33" s="41">
        <f t="shared" si="10"/>
        <v>29</v>
      </c>
      <c r="B33" s="116"/>
      <c r="C33" s="116"/>
      <c r="D33" s="163"/>
      <c r="E33" s="164"/>
      <c r="F33" s="42">
        <f t="shared" si="11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12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13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14"/>
        <v>0</v>
      </c>
      <c r="AT33" s="76">
        <f t="shared" si="15"/>
        <v>0</v>
      </c>
      <c r="AU33" s="76">
        <f t="shared" si="16"/>
        <v>0</v>
      </c>
      <c r="AV33" s="84"/>
      <c r="AW33" s="90"/>
      <c r="AX33" s="90"/>
      <c r="AY33" s="90"/>
      <c r="AZ33" s="90"/>
      <c r="BA33" s="76">
        <f t="shared" si="17"/>
        <v>0</v>
      </c>
      <c r="BB33" s="91"/>
      <c r="BC33" s="92"/>
      <c r="BD33" s="66" t="str">
        <f t="shared" si="18"/>
        <v>正确</v>
      </c>
    </row>
    <row r="34" s="1" customFormat="1" ht="33" customHeight="1" spans="1:56">
      <c r="A34" s="41">
        <f t="shared" si="10"/>
        <v>30</v>
      </c>
      <c r="B34" s="116"/>
      <c r="C34" s="116"/>
      <c r="D34" s="165"/>
      <c r="E34" s="164"/>
      <c r="F34" s="42">
        <f t="shared" si="11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12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13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14"/>
        <v>0</v>
      </c>
      <c r="AT34" s="76">
        <f t="shared" si="15"/>
        <v>0</v>
      </c>
      <c r="AU34" s="76">
        <f t="shared" si="16"/>
        <v>0</v>
      </c>
      <c r="AV34" s="84"/>
      <c r="AW34" s="90"/>
      <c r="AX34" s="90"/>
      <c r="AY34" s="90"/>
      <c r="AZ34" s="90"/>
      <c r="BA34" s="76">
        <f t="shared" si="17"/>
        <v>0</v>
      </c>
      <c r="BB34" s="91"/>
      <c r="BC34" s="92"/>
      <c r="BD34" s="66" t="str">
        <f t="shared" si="18"/>
        <v>正确</v>
      </c>
    </row>
    <row r="35" s="1" customFormat="1" ht="33" customHeight="1" spans="1:56">
      <c r="A35" s="41">
        <f t="shared" si="10"/>
        <v>31</v>
      </c>
      <c r="B35" s="116"/>
      <c r="C35" s="116"/>
      <c r="D35" s="166"/>
      <c r="E35" s="164"/>
      <c r="F35" s="42">
        <f t="shared" si="11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12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13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14"/>
        <v>0</v>
      </c>
      <c r="AT35" s="76">
        <f t="shared" si="15"/>
        <v>0</v>
      </c>
      <c r="AU35" s="76">
        <f t="shared" si="16"/>
        <v>0</v>
      </c>
      <c r="AV35" s="84"/>
      <c r="AW35" s="90"/>
      <c r="AX35" s="90"/>
      <c r="AY35" s="90"/>
      <c r="AZ35" s="90"/>
      <c r="BA35" s="76">
        <f t="shared" si="17"/>
        <v>0</v>
      </c>
      <c r="BB35" s="91"/>
      <c r="BC35" s="92"/>
      <c r="BD35" s="66" t="str">
        <f t="shared" si="18"/>
        <v>正确</v>
      </c>
    </row>
    <row r="36" s="1" customFormat="1" ht="33" customHeight="1" spans="1:56">
      <c r="A36" s="41">
        <f t="shared" si="10"/>
        <v>32</v>
      </c>
      <c r="B36" s="116"/>
      <c r="C36" s="116"/>
      <c r="D36" s="166"/>
      <c r="E36" s="48"/>
      <c r="F36" s="42">
        <f t="shared" si="11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12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13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14"/>
        <v>0</v>
      </c>
      <c r="AT36" s="76">
        <f t="shared" si="15"/>
        <v>0</v>
      </c>
      <c r="AU36" s="76">
        <f t="shared" si="16"/>
        <v>0</v>
      </c>
      <c r="AV36" s="84"/>
      <c r="AW36" s="90"/>
      <c r="AX36" s="90"/>
      <c r="AY36" s="90"/>
      <c r="AZ36" s="90"/>
      <c r="BA36" s="76">
        <f t="shared" si="17"/>
        <v>0</v>
      </c>
      <c r="BB36" s="91"/>
      <c r="BC36" s="92"/>
      <c r="BD36" s="66" t="str">
        <f t="shared" si="18"/>
        <v>正确</v>
      </c>
    </row>
    <row r="37" s="1" customFormat="1" ht="33" customHeight="1" spans="1:56">
      <c r="A37" s="41">
        <f t="shared" si="10"/>
        <v>33</v>
      </c>
      <c r="B37" s="116"/>
      <c r="C37" s="116"/>
      <c r="D37" s="166"/>
      <c r="E37" s="164"/>
      <c r="F37" s="42">
        <f t="shared" si="11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12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13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14"/>
        <v>0</v>
      </c>
      <c r="AT37" s="76">
        <f t="shared" si="15"/>
        <v>0</v>
      </c>
      <c r="AU37" s="76">
        <f t="shared" si="16"/>
        <v>0</v>
      </c>
      <c r="AV37" s="84"/>
      <c r="AW37" s="90"/>
      <c r="AX37" s="90"/>
      <c r="AY37" s="90"/>
      <c r="AZ37" s="90"/>
      <c r="BA37" s="76">
        <f t="shared" si="17"/>
        <v>0</v>
      </c>
      <c r="BB37" s="91"/>
      <c r="BC37" s="92"/>
      <c r="BD37" s="66" t="str">
        <f t="shared" si="18"/>
        <v>正确</v>
      </c>
    </row>
    <row r="38" s="1" customFormat="1" ht="33" customHeight="1" spans="1:56">
      <c r="A38" s="41">
        <f t="shared" si="10"/>
        <v>34</v>
      </c>
      <c r="B38" s="116"/>
      <c r="C38" s="116"/>
      <c r="D38" s="166"/>
      <c r="E38" s="164"/>
      <c r="F38" s="42">
        <f t="shared" si="11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12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13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14"/>
        <v>0</v>
      </c>
      <c r="AT38" s="76">
        <f t="shared" si="15"/>
        <v>0</v>
      </c>
      <c r="AU38" s="76">
        <f t="shared" si="16"/>
        <v>0</v>
      </c>
      <c r="AV38" s="84"/>
      <c r="AW38" s="90"/>
      <c r="AX38" s="90"/>
      <c r="AY38" s="90"/>
      <c r="AZ38" s="90"/>
      <c r="BA38" s="76">
        <f t="shared" si="17"/>
        <v>0</v>
      </c>
      <c r="BB38" s="91"/>
      <c r="BC38" s="92"/>
      <c r="BD38" s="66" t="str">
        <f t="shared" si="18"/>
        <v>正确</v>
      </c>
    </row>
    <row r="39" s="1" customFormat="1" ht="33" customHeight="1" spans="1:56">
      <c r="A39" s="41">
        <f t="shared" si="10"/>
        <v>35</v>
      </c>
      <c r="B39" s="116"/>
      <c r="C39" s="116"/>
      <c r="D39" s="166"/>
      <c r="E39" s="164"/>
      <c r="F39" s="42">
        <f t="shared" si="11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12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13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14"/>
        <v>0</v>
      </c>
      <c r="AT39" s="76">
        <f t="shared" si="15"/>
        <v>0</v>
      </c>
      <c r="AU39" s="76">
        <f t="shared" si="16"/>
        <v>0</v>
      </c>
      <c r="AV39" s="84"/>
      <c r="AW39" s="90"/>
      <c r="AX39" s="90"/>
      <c r="AY39" s="90"/>
      <c r="AZ39" s="90"/>
      <c r="BA39" s="76">
        <f t="shared" si="17"/>
        <v>0</v>
      </c>
      <c r="BB39" s="91"/>
      <c r="BC39" s="92"/>
      <c r="BD39" s="66" t="str">
        <f t="shared" si="18"/>
        <v>正确</v>
      </c>
    </row>
    <row r="40" s="1" customFormat="1" ht="33" customHeight="1" spans="1:56">
      <c r="A40" s="41">
        <f t="shared" si="10"/>
        <v>36</v>
      </c>
      <c r="B40" s="116"/>
      <c r="C40" s="116"/>
      <c r="D40" s="166"/>
      <c r="E40" s="164"/>
      <c r="F40" s="42">
        <f t="shared" si="11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12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13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14"/>
        <v>0</v>
      </c>
      <c r="AT40" s="76">
        <f t="shared" si="15"/>
        <v>0</v>
      </c>
      <c r="AU40" s="76">
        <f t="shared" si="16"/>
        <v>0</v>
      </c>
      <c r="AV40" s="84"/>
      <c r="AW40" s="90"/>
      <c r="AX40" s="90"/>
      <c r="AY40" s="90"/>
      <c r="AZ40" s="90"/>
      <c r="BA40" s="76">
        <f t="shared" si="17"/>
        <v>0</v>
      </c>
      <c r="BB40" s="91"/>
      <c r="BC40" s="92"/>
      <c r="BD40" s="66" t="str">
        <f t="shared" si="18"/>
        <v>正确</v>
      </c>
    </row>
    <row r="41" s="1" customFormat="1" ht="33" customHeight="1" spans="1:56">
      <c r="A41" s="41">
        <f t="shared" si="10"/>
        <v>37</v>
      </c>
      <c r="B41" s="116"/>
      <c r="C41" s="116"/>
      <c r="D41" s="167"/>
      <c r="E41" s="164"/>
      <c r="F41" s="42">
        <f t="shared" si="11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12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13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14"/>
        <v>0</v>
      </c>
      <c r="AT41" s="76">
        <f t="shared" si="15"/>
        <v>0</v>
      </c>
      <c r="AU41" s="76">
        <f t="shared" si="16"/>
        <v>0</v>
      </c>
      <c r="AV41" s="84"/>
      <c r="AW41" s="90"/>
      <c r="AX41" s="90"/>
      <c r="AY41" s="90"/>
      <c r="AZ41" s="90"/>
      <c r="BA41" s="76">
        <f t="shared" si="17"/>
        <v>0</v>
      </c>
      <c r="BB41" s="91"/>
      <c r="BC41" s="92"/>
      <c r="BD41" s="66" t="str">
        <f t="shared" si="18"/>
        <v>正确</v>
      </c>
    </row>
    <row r="42" s="1" customFormat="1" ht="33" customHeight="1" spans="1:56">
      <c r="A42" s="41">
        <f t="shared" si="10"/>
        <v>38</v>
      </c>
      <c r="B42" s="116"/>
      <c r="C42" s="116"/>
      <c r="D42" s="167"/>
      <c r="E42" s="164"/>
      <c r="F42" s="42">
        <f t="shared" si="11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12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13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14"/>
        <v>0</v>
      </c>
      <c r="AT42" s="76">
        <f t="shared" si="15"/>
        <v>0</v>
      </c>
      <c r="AU42" s="76">
        <f t="shared" si="16"/>
        <v>0</v>
      </c>
      <c r="AV42" s="84"/>
      <c r="AW42" s="90"/>
      <c r="AX42" s="90"/>
      <c r="AY42" s="90"/>
      <c r="AZ42" s="90"/>
      <c r="BA42" s="76">
        <f t="shared" si="17"/>
        <v>0</v>
      </c>
      <c r="BB42" s="91"/>
      <c r="BC42" s="92"/>
      <c r="BD42" s="66" t="str">
        <f t="shared" si="18"/>
        <v>正确</v>
      </c>
    </row>
    <row r="43" s="1" customFormat="1" ht="33" customHeight="1" spans="1:56">
      <c r="A43" s="41">
        <f t="shared" si="10"/>
        <v>39</v>
      </c>
      <c r="B43" s="116"/>
      <c r="C43" s="116"/>
      <c r="D43" s="167"/>
      <c r="E43" s="164"/>
      <c r="F43" s="42">
        <f t="shared" si="11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12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13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14"/>
        <v>0</v>
      </c>
      <c r="AT43" s="76">
        <f t="shared" si="15"/>
        <v>0</v>
      </c>
      <c r="AU43" s="76">
        <f t="shared" si="16"/>
        <v>0</v>
      </c>
      <c r="AV43" s="84"/>
      <c r="AW43" s="90"/>
      <c r="AX43" s="90"/>
      <c r="AY43" s="90"/>
      <c r="AZ43" s="90"/>
      <c r="BA43" s="76">
        <f t="shared" si="17"/>
        <v>0</v>
      </c>
      <c r="BB43" s="91"/>
      <c r="BC43" s="92"/>
      <c r="BD43" s="66" t="str">
        <f t="shared" si="18"/>
        <v>正确</v>
      </c>
    </row>
    <row r="44" s="1" customFormat="1" ht="33" customHeight="1" spans="1:56">
      <c r="A44" s="41">
        <f t="shared" si="10"/>
        <v>40</v>
      </c>
      <c r="B44" s="116"/>
      <c r="C44" s="116"/>
      <c r="D44" s="168"/>
      <c r="E44" s="164"/>
      <c r="F44" s="42">
        <f t="shared" si="11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12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13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14"/>
        <v>0</v>
      </c>
      <c r="AT44" s="76">
        <f t="shared" si="15"/>
        <v>0</v>
      </c>
      <c r="AU44" s="76">
        <f t="shared" si="16"/>
        <v>0</v>
      </c>
      <c r="AV44" s="84"/>
      <c r="AW44" s="90"/>
      <c r="AX44" s="90"/>
      <c r="AY44" s="90"/>
      <c r="AZ44" s="90"/>
      <c r="BA44" s="76">
        <f t="shared" si="17"/>
        <v>0</v>
      </c>
      <c r="BB44" s="91"/>
      <c r="BC44" s="92"/>
      <c r="BD44" s="66" t="str">
        <f t="shared" si="18"/>
        <v>正确</v>
      </c>
    </row>
    <row r="45" s="1" customFormat="1" ht="33" customHeight="1" spans="1:56">
      <c r="A45" s="41">
        <f t="shared" si="10"/>
        <v>41</v>
      </c>
      <c r="B45" s="116"/>
      <c r="C45" s="116"/>
      <c r="D45" s="168"/>
      <c r="E45" s="164"/>
      <c r="F45" s="42">
        <f t="shared" si="11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12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13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14"/>
        <v>0</v>
      </c>
      <c r="AT45" s="76">
        <f t="shared" si="15"/>
        <v>0</v>
      </c>
      <c r="AU45" s="76">
        <f t="shared" si="16"/>
        <v>0</v>
      </c>
      <c r="AV45" s="84"/>
      <c r="AW45" s="90"/>
      <c r="AX45" s="90"/>
      <c r="AY45" s="90"/>
      <c r="AZ45" s="90"/>
      <c r="BA45" s="76">
        <f t="shared" si="17"/>
        <v>0</v>
      </c>
      <c r="BB45" s="91"/>
      <c r="BC45" s="92"/>
      <c r="BD45" s="66" t="str">
        <f t="shared" si="18"/>
        <v>正确</v>
      </c>
    </row>
    <row r="46" s="1" customFormat="1" ht="33" customHeight="1" spans="1:56">
      <c r="A46" s="41">
        <f t="shared" si="10"/>
        <v>42</v>
      </c>
      <c r="B46" s="116"/>
      <c r="C46" s="116"/>
      <c r="D46" s="168"/>
      <c r="E46" s="164"/>
      <c r="F46" s="42">
        <f t="shared" si="11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12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13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14"/>
        <v>0</v>
      </c>
      <c r="AT46" s="76">
        <f t="shared" si="15"/>
        <v>0</v>
      </c>
      <c r="AU46" s="76">
        <f t="shared" si="16"/>
        <v>0</v>
      </c>
      <c r="AV46" s="84"/>
      <c r="AW46" s="90"/>
      <c r="AX46" s="90"/>
      <c r="AY46" s="90"/>
      <c r="AZ46" s="90"/>
      <c r="BA46" s="76">
        <f t="shared" si="17"/>
        <v>0</v>
      </c>
      <c r="BB46" s="91"/>
      <c r="BC46" s="92"/>
      <c r="BD46" s="66" t="str">
        <f t="shared" si="18"/>
        <v>正确</v>
      </c>
    </row>
    <row r="47" s="1" customFormat="1" ht="33" customHeight="1" spans="1:56">
      <c r="A47" s="41">
        <f t="shared" si="10"/>
        <v>43</v>
      </c>
      <c r="B47" s="116"/>
      <c r="C47" s="116"/>
      <c r="D47" s="163"/>
      <c r="E47" s="164"/>
      <c r="F47" s="42">
        <f t="shared" si="11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12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13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14"/>
        <v>0</v>
      </c>
      <c r="AT47" s="76">
        <f t="shared" si="15"/>
        <v>0</v>
      </c>
      <c r="AU47" s="76">
        <f t="shared" si="16"/>
        <v>0</v>
      </c>
      <c r="AV47" s="84"/>
      <c r="AW47" s="90"/>
      <c r="AX47" s="90"/>
      <c r="AY47" s="90"/>
      <c r="AZ47" s="90"/>
      <c r="BA47" s="76">
        <f t="shared" si="17"/>
        <v>0</v>
      </c>
      <c r="BB47" s="91"/>
      <c r="BC47" s="92"/>
      <c r="BD47" s="66" t="str">
        <f t="shared" si="18"/>
        <v>正确</v>
      </c>
    </row>
    <row r="48" s="1" customFormat="1" ht="33" customHeight="1" spans="1:56">
      <c r="A48" s="41">
        <f t="shared" si="10"/>
        <v>44</v>
      </c>
      <c r="B48" s="116"/>
      <c r="C48" s="116"/>
      <c r="D48" s="163"/>
      <c r="E48" s="164"/>
      <c r="F48" s="42">
        <f t="shared" si="11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12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13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14"/>
        <v>0</v>
      </c>
      <c r="AT48" s="76">
        <f t="shared" si="15"/>
        <v>0</v>
      </c>
      <c r="AU48" s="76">
        <f t="shared" si="16"/>
        <v>0</v>
      </c>
      <c r="AV48" s="84"/>
      <c r="AW48" s="90"/>
      <c r="AX48" s="90"/>
      <c r="AY48" s="90"/>
      <c r="AZ48" s="90"/>
      <c r="BA48" s="76">
        <f t="shared" si="17"/>
        <v>0</v>
      </c>
      <c r="BB48" s="91"/>
      <c r="BC48" s="92"/>
      <c r="BD48" s="66" t="str">
        <f t="shared" si="18"/>
        <v>正确</v>
      </c>
    </row>
    <row r="49" s="1" customFormat="1" ht="33" customHeight="1" spans="1:56">
      <c r="A49" s="41">
        <f t="shared" si="10"/>
        <v>45</v>
      </c>
      <c r="B49" s="116"/>
      <c r="C49" s="116"/>
      <c r="D49" s="163"/>
      <c r="E49" s="164"/>
      <c r="F49" s="42">
        <f t="shared" si="11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12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13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14"/>
        <v>0</v>
      </c>
      <c r="AT49" s="76">
        <f t="shared" si="15"/>
        <v>0</v>
      </c>
      <c r="AU49" s="76">
        <f t="shared" si="16"/>
        <v>0</v>
      </c>
      <c r="AV49" s="84"/>
      <c r="AW49" s="90"/>
      <c r="AX49" s="90"/>
      <c r="AY49" s="90"/>
      <c r="AZ49" s="90"/>
      <c r="BA49" s="76">
        <f t="shared" si="17"/>
        <v>0</v>
      </c>
      <c r="BB49" s="91"/>
      <c r="BC49" s="92"/>
      <c r="BD49" s="66" t="str">
        <f t="shared" si="18"/>
        <v>正确</v>
      </c>
    </row>
    <row r="50" s="1" customFormat="1" ht="33" customHeight="1" spans="1:56">
      <c r="A50" s="41">
        <f t="shared" si="10"/>
        <v>46</v>
      </c>
      <c r="B50" s="116"/>
      <c r="C50" s="116"/>
      <c r="D50" s="163"/>
      <c r="E50" s="164"/>
      <c r="F50" s="42">
        <f t="shared" si="11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12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13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14"/>
        <v>0</v>
      </c>
      <c r="AT50" s="76">
        <f t="shared" si="15"/>
        <v>0</v>
      </c>
      <c r="AU50" s="76">
        <f t="shared" si="16"/>
        <v>0</v>
      </c>
      <c r="AV50" s="84"/>
      <c r="AW50" s="90"/>
      <c r="AX50" s="90"/>
      <c r="AY50" s="90"/>
      <c r="AZ50" s="90"/>
      <c r="BA50" s="76">
        <f t="shared" si="17"/>
        <v>0</v>
      </c>
      <c r="BB50" s="91"/>
      <c r="BC50" s="92"/>
      <c r="BD50" s="66" t="str">
        <f t="shared" si="18"/>
        <v>正确</v>
      </c>
    </row>
    <row r="51" s="1" customFormat="1" ht="33" customHeight="1" spans="1:56">
      <c r="A51" s="41">
        <f t="shared" si="10"/>
        <v>47</v>
      </c>
      <c r="B51" s="116"/>
      <c r="C51" s="116"/>
      <c r="D51" s="163"/>
      <c r="E51" s="164"/>
      <c r="F51" s="42">
        <f t="shared" si="11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12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13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14"/>
        <v>0</v>
      </c>
      <c r="AT51" s="76">
        <f t="shared" si="15"/>
        <v>0</v>
      </c>
      <c r="AU51" s="76">
        <f t="shared" si="16"/>
        <v>0</v>
      </c>
      <c r="AV51" s="84"/>
      <c r="AW51" s="90"/>
      <c r="AX51" s="90"/>
      <c r="AY51" s="90"/>
      <c r="AZ51" s="90"/>
      <c r="BA51" s="76">
        <f t="shared" si="17"/>
        <v>0</v>
      </c>
      <c r="BB51" s="91"/>
      <c r="BC51" s="92"/>
      <c r="BD51" s="66" t="str">
        <f t="shared" si="18"/>
        <v>正确</v>
      </c>
    </row>
    <row r="52" s="1" customFormat="1" ht="33" customHeight="1" spans="1:56">
      <c r="A52" s="41">
        <f t="shared" si="10"/>
        <v>48</v>
      </c>
      <c r="B52" s="49"/>
      <c r="C52" s="50"/>
      <c r="D52" s="44"/>
      <c r="E52" s="49"/>
      <c r="F52" s="42">
        <f t="shared" si="11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12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13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14"/>
        <v>0</v>
      </c>
      <c r="AT52" s="76">
        <f t="shared" si="15"/>
        <v>0</v>
      </c>
      <c r="AU52" s="76">
        <f t="shared" si="16"/>
        <v>0</v>
      </c>
      <c r="AV52" s="84"/>
      <c r="AW52" s="90"/>
      <c r="AX52" s="90"/>
      <c r="AY52" s="90"/>
      <c r="AZ52" s="90"/>
      <c r="BA52" s="76">
        <f t="shared" si="17"/>
        <v>0</v>
      </c>
      <c r="BB52" s="91"/>
      <c r="BC52" s="92"/>
      <c r="BD52" s="66" t="str">
        <f t="shared" si="18"/>
        <v>正确</v>
      </c>
    </row>
    <row r="53" s="1" customFormat="1" ht="33" customHeight="1" spans="1:56">
      <c r="A53" s="41">
        <f t="shared" si="10"/>
        <v>49</v>
      </c>
      <c r="B53" s="49"/>
      <c r="C53" s="50"/>
      <c r="D53" s="44"/>
      <c r="E53" s="49"/>
      <c r="F53" s="42">
        <f t="shared" si="11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12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13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14"/>
        <v>0</v>
      </c>
      <c r="AT53" s="76">
        <f t="shared" si="15"/>
        <v>0</v>
      </c>
      <c r="AU53" s="76">
        <f t="shared" si="16"/>
        <v>0</v>
      </c>
      <c r="AV53" s="84"/>
      <c r="AW53" s="90"/>
      <c r="AX53" s="90"/>
      <c r="AY53" s="90"/>
      <c r="AZ53" s="90"/>
      <c r="BA53" s="76">
        <f t="shared" si="17"/>
        <v>0</v>
      </c>
      <c r="BB53" s="91"/>
      <c r="BC53" s="92"/>
      <c r="BD53" s="66" t="str">
        <f t="shared" si="18"/>
        <v>正确</v>
      </c>
    </row>
    <row r="54" s="1" customFormat="1" ht="33" customHeight="1" spans="1:56">
      <c r="A54" s="41">
        <f t="shared" si="10"/>
        <v>50</v>
      </c>
      <c r="B54" s="49"/>
      <c r="C54" s="50"/>
      <c r="D54" s="44"/>
      <c r="E54" s="49"/>
      <c r="F54" s="42">
        <f t="shared" si="11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12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13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14"/>
        <v>0</v>
      </c>
      <c r="AT54" s="76">
        <f t="shared" si="15"/>
        <v>0</v>
      </c>
      <c r="AU54" s="76">
        <f t="shared" si="16"/>
        <v>0</v>
      </c>
      <c r="AV54" s="84"/>
      <c r="AW54" s="90"/>
      <c r="AX54" s="90"/>
      <c r="AY54" s="90"/>
      <c r="AZ54" s="90"/>
      <c r="BA54" s="76">
        <f t="shared" si="17"/>
        <v>0</v>
      </c>
      <c r="BB54" s="91"/>
      <c r="BC54" s="92"/>
      <c r="BD54" s="66" t="str">
        <f t="shared" si="18"/>
        <v>正确</v>
      </c>
    </row>
    <row r="55" s="1" customFormat="1" ht="33" customHeight="1" spans="1:56">
      <c r="A55" s="41">
        <f t="shared" si="10"/>
        <v>51</v>
      </c>
      <c r="B55" s="49"/>
      <c r="C55" s="50"/>
      <c r="D55" s="44"/>
      <c r="E55" s="49"/>
      <c r="F55" s="42">
        <f t="shared" si="11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12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13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14"/>
        <v>0</v>
      </c>
      <c r="AT55" s="76">
        <f t="shared" si="15"/>
        <v>0</v>
      </c>
      <c r="AU55" s="76">
        <f t="shared" si="16"/>
        <v>0</v>
      </c>
      <c r="AV55" s="84"/>
      <c r="AW55" s="90"/>
      <c r="AX55" s="90"/>
      <c r="AY55" s="90"/>
      <c r="AZ55" s="90"/>
      <c r="BA55" s="76">
        <f t="shared" si="17"/>
        <v>0</v>
      </c>
      <c r="BB55" s="91"/>
      <c r="BC55" s="92"/>
      <c r="BD55" s="66" t="str">
        <f t="shared" si="18"/>
        <v>正确</v>
      </c>
    </row>
    <row r="56" s="1" customFormat="1" ht="33" customHeight="1" spans="1:56">
      <c r="A56" s="41">
        <f t="shared" si="10"/>
        <v>52</v>
      </c>
      <c r="B56" s="49"/>
      <c r="C56" s="50"/>
      <c r="D56" s="44"/>
      <c r="E56" s="49"/>
      <c r="F56" s="42">
        <f t="shared" si="11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12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13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14"/>
        <v>0</v>
      </c>
      <c r="AT56" s="76">
        <f t="shared" si="15"/>
        <v>0</v>
      </c>
      <c r="AU56" s="76">
        <f t="shared" si="16"/>
        <v>0</v>
      </c>
      <c r="AV56" s="84"/>
      <c r="AW56" s="90"/>
      <c r="AX56" s="90"/>
      <c r="AY56" s="90"/>
      <c r="AZ56" s="90"/>
      <c r="BA56" s="76">
        <f t="shared" si="17"/>
        <v>0</v>
      </c>
      <c r="BB56" s="91"/>
      <c r="BC56" s="92"/>
      <c r="BD56" s="66" t="str">
        <f t="shared" si="18"/>
        <v>正确</v>
      </c>
    </row>
    <row r="57" s="1" customFormat="1" ht="33" customHeight="1" spans="1:56">
      <c r="A57" s="41">
        <f t="shared" si="10"/>
        <v>53</v>
      </c>
      <c r="B57" s="49"/>
      <c r="C57" s="50"/>
      <c r="D57" s="44"/>
      <c r="E57" s="49"/>
      <c r="F57" s="42">
        <f t="shared" si="11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12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13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14"/>
        <v>0</v>
      </c>
      <c r="AT57" s="76">
        <f t="shared" si="15"/>
        <v>0</v>
      </c>
      <c r="AU57" s="76">
        <f t="shared" si="16"/>
        <v>0</v>
      </c>
      <c r="AV57" s="84"/>
      <c r="AW57" s="90"/>
      <c r="AX57" s="90"/>
      <c r="AY57" s="90"/>
      <c r="AZ57" s="90"/>
      <c r="BA57" s="76">
        <f t="shared" si="17"/>
        <v>0</v>
      </c>
      <c r="BB57" s="91"/>
      <c r="BC57" s="92"/>
      <c r="BD57" s="66" t="str">
        <f t="shared" si="18"/>
        <v>正确</v>
      </c>
    </row>
    <row r="58" s="1" customFormat="1" ht="33" customHeight="1" spans="1:56">
      <c r="A58" s="41">
        <f t="shared" si="10"/>
        <v>54</v>
      </c>
      <c r="B58" s="49"/>
      <c r="C58" s="50"/>
      <c r="D58" s="44"/>
      <c r="E58" s="49"/>
      <c r="F58" s="42">
        <f t="shared" si="11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12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13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14"/>
        <v>0</v>
      </c>
      <c r="AT58" s="76">
        <f t="shared" si="15"/>
        <v>0</v>
      </c>
      <c r="AU58" s="76">
        <f t="shared" si="16"/>
        <v>0</v>
      </c>
      <c r="AV58" s="84"/>
      <c r="AW58" s="90"/>
      <c r="AX58" s="90"/>
      <c r="AY58" s="90"/>
      <c r="AZ58" s="90"/>
      <c r="BA58" s="76">
        <f t="shared" si="17"/>
        <v>0</v>
      </c>
      <c r="BB58" s="91"/>
      <c r="BC58" s="92"/>
      <c r="BD58" s="66" t="str">
        <f t="shared" si="18"/>
        <v>正确</v>
      </c>
    </row>
    <row r="59" s="1" customFormat="1" ht="33" customHeight="1" spans="1:56">
      <c r="A59" s="41">
        <f t="shared" si="10"/>
        <v>55</v>
      </c>
      <c r="B59" s="49"/>
      <c r="C59" s="50"/>
      <c r="D59" s="44"/>
      <c r="E59" s="49"/>
      <c r="F59" s="42">
        <f t="shared" si="11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12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13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14"/>
        <v>0</v>
      </c>
      <c r="AT59" s="76">
        <f t="shared" si="15"/>
        <v>0</v>
      </c>
      <c r="AU59" s="76">
        <f t="shared" si="16"/>
        <v>0</v>
      </c>
      <c r="AV59" s="84"/>
      <c r="AW59" s="90"/>
      <c r="AX59" s="90"/>
      <c r="AY59" s="90"/>
      <c r="AZ59" s="90"/>
      <c r="BA59" s="76">
        <f t="shared" si="17"/>
        <v>0</v>
      </c>
      <c r="BB59" s="91"/>
      <c r="BC59" s="92"/>
      <c r="BD59" s="66" t="str">
        <f t="shared" si="18"/>
        <v>正确</v>
      </c>
    </row>
    <row r="60" s="1" customFormat="1" ht="33" customHeight="1" spans="1:56">
      <c r="A60" s="41">
        <f t="shared" si="10"/>
        <v>56</v>
      </c>
      <c r="B60" s="49"/>
      <c r="C60" s="50"/>
      <c r="D60" s="44"/>
      <c r="E60" s="49"/>
      <c r="F60" s="42">
        <f t="shared" si="11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12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13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14"/>
        <v>0</v>
      </c>
      <c r="AT60" s="76">
        <f t="shared" si="15"/>
        <v>0</v>
      </c>
      <c r="AU60" s="76">
        <f t="shared" si="16"/>
        <v>0</v>
      </c>
      <c r="AV60" s="84"/>
      <c r="AW60" s="90"/>
      <c r="AX60" s="90"/>
      <c r="AY60" s="90"/>
      <c r="AZ60" s="90"/>
      <c r="BA60" s="76">
        <f t="shared" si="17"/>
        <v>0</v>
      </c>
      <c r="BB60" s="91"/>
      <c r="BC60" s="92"/>
      <c r="BD60" s="66" t="str">
        <f t="shared" si="18"/>
        <v>正确</v>
      </c>
    </row>
    <row r="61" s="1" customFormat="1" ht="33" customHeight="1" spans="1:56">
      <c r="A61" s="41">
        <f t="shared" si="10"/>
        <v>57</v>
      </c>
      <c r="B61" s="49"/>
      <c r="C61" s="50"/>
      <c r="D61" s="44"/>
      <c r="E61" s="49"/>
      <c r="F61" s="42">
        <f t="shared" si="11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12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13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14"/>
        <v>0</v>
      </c>
      <c r="AT61" s="76">
        <f t="shared" si="15"/>
        <v>0</v>
      </c>
      <c r="AU61" s="76">
        <f t="shared" si="16"/>
        <v>0</v>
      </c>
      <c r="AV61" s="84"/>
      <c r="AW61" s="90"/>
      <c r="AX61" s="90"/>
      <c r="AY61" s="90"/>
      <c r="AZ61" s="90"/>
      <c r="BA61" s="76">
        <f t="shared" si="17"/>
        <v>0</v>
      </c>
      <c r="BB61" s="91"/>
      <c r="BC61" s="92"/>
      <c r="BD61" s="66" t="str">
        <f t="shared" si="18"/>
        <v>正确</v>
      </c>
    </row>
    <row r="62" s="1" customFormat="1" ht="33" customHeight="1" spans="1:56">
      <c r="A62" s="41">
        <f t="shared" si="10"/>
        <v>58</v>
      </c>
      <c r="B62" s="49"/>
      <c r="C62" s="50"/>
      <c r="D62" s="44"/>
      <c r="E62" s="49"/>
      <c r="F62" s="42">
        <f t="shared" si="11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12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13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14"/>
        <v>0</v>
      </c>
      <c r="AT62" s="76">
        <f t="shared" si="15"/>
        <v>0</v>
      </c>
      <c r="AU62" s="76">
        <f t="shared" si="16"/>
        <v>0</v>
      </c>
      <c r="AV62" s="84"/>
      <c r="AW62" s="90"/>
      <c r="AX62" s="90"/>
      <c r="AY62" s="90"/>
      <c r="AZ62" s="90"/>
      <c r="BA62" s="76">
        <f t="shared" si="17"/>
        <v>0</v>
      </c>
      <c r="BB62" s="91"/>
      <c r="BC62" s="92"/>
      <c r="BD62" s="66" t="str">
        <f t="shared" si="18"/>
        <v>正确</v>
      </c>
    </row>
    <row r="63" s="1" customFormat="1" ht="33" customHeight="1" spans="1:56">
      <c r="A63" s="41">
        <f t="shared" si="10"/>
        <v>59</v>
      </c>
      <c r="B63" s="49"/>
      <c r="C63" s="50"/>
      <c r="D63" s="44"/>
      <c r="E63" s="49"/>
      <c r="F63" s="42">
        <f t="shared" si="11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12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13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14"/>
        <v>0</v>
      </c>
      <c r="AT63" s="76">
        <f t="shared" si="15"/>
        <v>0</v>
      </c>
      <c r="AU63" s="76">
        <f t="shared" si="16"/>
        <v>0</v>
      </c>
      <c r="AV63" s="84"/>
      <c r="AW63" s="90"/>
      <c r="AX63" s="90"/>
      <c r="AY63" s="90"/>
      <c r="AZ63" s="90"/>
      <c r="BA63" s="76">
        <f t="shared" si="17"/>
        <v>0</v>
      </c>
      <c r="BB63" s="91"/>
      <c r="BC63" s="92"/>
      <c r="BD63" s="66" t="str">
        <f t="shared" si="18"/>
        <v>正确</v>
      </c>
    </row>
    <row r="64" s="1" customFormat="1" ht="33" customHeight="1" spans="1:56">
      <c r="A64" s="41">
        <f t="shared" si="10"/>
        <v>60</v>
      </c>
      <c r="B64" s="49"/>
      <c r="C64" s="50"/>
      <c r="D64" s="44"/>
      <c r="E64" s="49"/>
      <c r="F64" s="42">
        <f t="shared" si="11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12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13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14"/>
        <v>0</v>
      </c>
      <c r="AT64" s="76">
        <f t="shared" si="15"/>
        <v>0</v>
      </c>
      <c r="AU64" s="76">
        <f t="shared" si="16"/>
        <v>0</v>
      </c>
      <c r="AV64" s="84"/>
      <c r="AW64" s="90"/>
      <c r="AX64" s="90"/>
      <c r="AY64" s="90"/>
      <c r="AZ64" s="90"/>
      <c r="BA64" s="76">
        <f t="shared" si="17"/>
        <v>0</v>
      </c>
      <c r="BB64" s="91"/>
      <c r="BC64" s="92"/>
      <c r="BD64" s="66" t="str">
        <f t="shared" si="18"/>
        <v>正确</v>
      </c>
    </row>
    <row r="65" s="1" customFormat="1" ht="33" customHeight="1" spans="1:56">
      <c r="A65" s="41">
        <f t="shared" si="10"/>
        <v>61</v>
      </c>
      <c r="B65" s="49"/>
      <c r="C65" s="50"/>
      <c r="D65" s="44"/>
      <c r="E65" s="49"/>
      <c r="F65" s="42">
        <f t="shared" si="11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12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13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14"/>
        <v>0</v>
      </c>
      <c r="AT65" s="76">
        <f t="shared" si="15"/>
        <v>0</v>
      </c>
      <c r="AU65" s="76">
        <f t="shared" si="16"/>
        <v>0</v>
      </c>
      <c r="AV65" s="84"/>
      <c r="AW65" s="90"/>
      <c r="AX65" s="90"/>
      <c r="AY65" s="90"/>
      <c r="AZ65" s="90"/>
      <c r="BA65" s="76">
        <f t="shared" si="17"/>
        <v>0</v>
      </c>
      <c r="BB65" s="91"/>
      <c r="BC65" s="92"/>
      <c r="BD65" s="66" t="str">
        <f t="shared" si="18"/>
        <v>正确</v>
      </c>
    </row>
    <row r="66" s="1" customFormat="1" ht="33" customHeight="1" spans="1:56">
      <c r="A66" s="41">
        <f t="shared" si="10"/>
        <v>62</v>
      </c>
      <c r="B66" s="49"/>
      <c r="C66" s="50"/>
      <c r="D66" s="44"/>
      <c r="E66" s="49"/>
      <c r="F66" s="42">
        <f t="shared" si="11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12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13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14"/>
        <v>0</v>
      </c>
      <c r="AT66" s="76">
        <f t="shared" si="15"/>
        <v>0</v>
      </c>
      <c r="AU66" s="76">
        <f t="shared" si="16"/>
        <v>0</v>
      </c>
      <c r="AV66" s="84"/>
      <c r="AW66" s="90"/>
      <c r="AX66" s="90"/>
      <c r="AY66" s="90"/>
      <c r="AZ66" s="90"/>
      <c r="BA66" s="76">
        <f t="shared" si="17"/>
        <v>0</v>
      </c>
      <c r="BB66" s="91"/>
      <c r="BC66" s="92"/>
      <c r="BD66" s="66" t="str">
        <f t="shared" si="18"/>
        <v>正确</v>
      </c>
    </row>
    <row r="67" s="1" customFormat="1" ht="33" customHeight="1" spans="1:56">
      <c r="A67" s="41">
        <f t="shared" si="10"/>
        <v>63</v>
      </c>
      <c r="B67" s="49"/>
      <c r="C67" s="50"/>
      <c r="D67" s="44"/>
      <c r="E67" s="49"/>
      <c r="F67" s="42">
        <f t="shared" si="11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12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13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14"/>
        <v>0</v>
      </c>
      <c r="AT67" s="76">
        <f t="shared" si="15"/>
        <v>0</v>
      </c>
      <c r="AU67" s="76">
        <f t="shared" si="16"/>
        <v>0</v>
      </c>
      <c r="AV67" s="84"/>
      <c r="AW67" s="90"/>
      <c r="AX67" s="90"/>
      <c r="AY67" s="90"/>
      <c r="AZ67" s="90"/>
      <c r="BA67" s="76">
        <f t="shared" si="17"/>
        <v>0</v>
      </c>
      <c r="BB67" s="91"/>
      <c r="BC67" s="92"/>
      <c r="BD67" s="66" t="str">
        <f t="shared" si="18"/>
        <v>正确</v>
      </c>
    </row>
    <row r="68" s="1" customFormat="1" ht="33" customHeight="1" spans="1:56">
      <c r="A68" s="41">
        <f t="shared" ref="A68:A131" si="19">ROW()-4</f>
        <v>64</v>
      </c>
      <c r="B68" s="49"/>
      <c r="C68" s="50"/>
      <c r="D68" s="44"/>
      <c r="E68" s="49"/>
      <c r="F68" s="42">
        <f t="shared" ref="F68:F131" si="20">IF($C$2-D68+1&lt;$E$2,$C$2-D68+1,$E$2)</f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ref="S68:S131" si="21">P68+Q68-R68</f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ref="AC68:AC131" si="22">IF(G68="是",30,0)</f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ref="AS68:AS131" si="23">IFERROR(U68/$E$2*2*H68+I68*2,0)</f>
        <v>0</v>
      </c>
      <c r="AT68" s="76">
        <f t="shared" ref="AT68:AT131" si="24">IFERROR(U68/$E$2*(J68+K68*0.2+L68+M68*0.5),0)</f>
        <v>0</v>
      </c>
      <c r="AU68" s="76">
        <f t="shared" ref="AU68:AU131" si="25">ROUND(SUM(V68:AP68)-SUM(AQ68:AT68),2)</f>
        <v>0</v>
      </c>
      <c r="AV68" s="84"/>
      <c r="AW68" s="90"/>
      <c r="AX68" s="90"/>
      <c r="AY68" s="90"/>
      <c r="AZ68" s="90"/>
      <c r="BA68" s="76">
        <f t="shared" ref="BA68:BA131" si="26">ROUND(AU68-SUM(AV68:AZ68),2)</f>
        <v>0</v>
      </c>
      <c r="BB68" s="91"/>
      <c r="BC68" s="92"/>
      <c r="BD68" s="66" t="str">
        <f t="shared" ref="BD68:BD131" si="27">IF(U68-SUM(V68:AB68)=0,"正确","错误")</f>
        <v>正确</v>
      </c>
    </row>
    <row r="69" s="1" customFormat="1" ht="33" customHeight="1" spans="1:56">
      <c r="A69" s="41">
        <f t="shared" si="19"/>
        <v>65</v>
      </c>
      <c r="B69" s="49"/>
      <c r="C69" s="50"/>
      <c r="D69" s="44"/>
      <c r="E69" s="49"/>
      <c r="F69" s="42">
        <f t="shared" si="20"/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si="21"/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si="22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si="23"/>
        <v>0</v>
      </c>
      <c r="AT69" s="76">
        <f t="shared" si="24"/>
        <v>0</v>
      </c>
      <c r="AU69" s="76">
        <f t="shared" si="25"/>
        <v>0</v>
      </c>
      <c r="AV69" s="84"/>
      <c r="AW69" s="90"/>
      <c r="AX69" s="90"/>
      <c r="AY69" s="90"/>
      <c r="AZ69" s="90"/>
      <c r="BA69" s="76">
        <f t="shared" si="26"/>
        <v>0</v>
      </c>
      <c r="BB69" s="91"/>
      <c r="BC69" s="92"/>
      <c r="BD69" s="66" t="str">
        <f t="shared" si="27"/>
        <v>正确</v>
      </c>
    </row>
    <row r="70" s="1" customFormat="1" ht="33" customHeight="1" spans="1:56">
      <c r="A70" s="41">
        <f t="shared" si="19"/>
        <v>66</v>
      </c>
      <c r="B70" s="49"/>
      <c r="C70" s="50"/>
      <c r="D70" s="44"/>
      <c r="E70" s="49"/>
      <c r="F70" s="42">
        <f t="shared" si="20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21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22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23"/>
        <v>0</v>
      </c>
      <c r="AT70" s="76">
        <f t="shared" si="24"/>
        <v>0</v>
      </c>
      <c r="AU70" s="76">
        <f t="shared" si="25"/>
        <v>0</v>
      </c>
      <c r="AV70" s="84"/>
      <c r="AW70" s="90"/>
      <c r="AX70" s="90"/>
      <c r="AY70" s="90"/>
      <c r="AZ70" s="90"/>
      <c r="BA70" s="76">
        <f t="shared" si="26"/>
        <v>0</v>
      </c>
      <c r="BB70" s="91"/>
      <c r="BC70" s="92"/>
      <c r="BD70" s="66" t="str">
        <f t="shared" si="27"/>
        <v>正确</v>
      </c>
    </row>
    <row r="71" s="1" customFormat="1" ht="33" customHeight="1" spans="1:56">
      <c r="A71" s="41">
        <f t="shared" si="19"/>
        <v>67</v>
      </c>
      <c r="B71" s="49"/>
      <c r="C71" s="50"/>
      <c r="D71" s="44"/>
      <c r="E71" s="49"/>
      <c r="F71" s="42">
        <f t="shared" si="20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21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22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23"/>
        <v>0</v>
      </c>
      <c r="AT71" s="76">
        <f t="shared" si="24"/>
        <v>0</v>
      </c>
      <c r="AU71" s="76">
        <f t="shared" si="25"/>
        <v>0</v>
      </c>
      <c r="AV71" s="84"/>
      <c r="AW71" s="90"/>
      <c r="AX71" s="90"/>
      <c r="AY71" s="90"/>
      <c r="AZ71" s="90"/>
      <c r="BA71" s="76">
        <f t="shared" si="26"/>
        <v>0</v>
      </c>
      <c r="BB71" s="91"/>
      <c r="BC71" s="92"/>
      <c r="BD71" s="66" t="str">
        <f t="shared" si="27"/>
        <v>正确</v>
      </c>
    </row>
    <row r="72" s="1" customFormat="1" ht="33" customHeight="1" spans="1:56">
      <c r="A72" s="41">
        <f t="shared" si="19"/>
        <v>68</v>
      </c>
      <c r="B72" s="49"/>
      <c r="C72" s="50"/>
      <c r="D72" s="44"/>
      <c r="E72" s="49"/>
      <c r="F72" s="42">
        <f t="shared" si="20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21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22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23"/>
        <v>0</v>
      </c>
      <c r="AT72" s="76">
        <f t="shared" si="24"/>
        <v>0</v>
      </c>
      <c r="AU72" s="76">
        <f t="shared" si="25"/>
        <v>0</v>
      </c>
      <c r="AV72" s="84"/>
      <c r="AW72" s="90"/>
      <c r="AX72" s="90"/>
      <c r="AY72" s="90"/>
      <c r="AZ72" s="90"/>
      <c r="BA72" s="76">
        <f t="shared" si="26"/>
        <v>0</v>
      </c>
      <c r="BB72" s="91"/>
      <c r="BC72" s="92"/>
      <c r="BD72" s="66" t="str">
        <f t="shared" si="27"/>
        <v>正确</v>
      </c>
    </row>
    <row r="73" s="1" customFormat="1" ht="33" customHeight="1" spans="1:56">
      <c r="A73" s="41">
        <f t="shared" si="19"/>
        <v>69</v>
      </c>
      <c r="B73" s="49"/>
      <c r="C73" s="50"/>
      <c r="D73" s="44"/>
      <c r="E73" s="49"/>
      <c r="F73" s="42">
        <f t="shared" si="20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21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22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23"/>
        <v>0</v>
      </c>
      <c r="AT73" s="76">
        <f t="shared" si="24"/>
        <v>0</v>
      </c>
      <c r="AU73" s="76">
        <f t="shared" si="25"/>
        <v>0</v>
      </c>
      <c r="AV73" s="84"/>
      <c r="AW73" s="90"/>
      <c r="AX73" s="90"/>
      <c r="AY73" s="90"/>
      <c r="AZ73" s="90"/>
      <c r="BA73" s="76">
        <f t="shared" si="26"/>
        <v>0</v>
      </c>
      <c r="BB73" s="91"/>
      <c r="BC73" s="92"/>
      <c r="BD73" s="66" t="str">
        <f t="shared" si="27"/>
        <v>正确</v>
      </c>
    </row>
    <row r="74" s="1" customFormat="1" ht="33" customHeight="1" spans="1:56">
      <c r="A74" s="41">
        <f t="shared" si="19"/>
        <v>70</v>
      </c>
      <c r="B74" s="49"/>
      <c r="C74" s="50"/>
      <c r="D74" s="44"/>
      <c r="E74" s="49"/>
      <c r="F74" s="42">
        <f t="shared" si="20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21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22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23"/>
        <v>0</v>
      </c>
      <c r="AT74" s="76">
        <f t="shared" si="24"/>
        <v>0</v>
      </c>
      <c r="AU74" s="76">
        <f t="shared" si="25"/>
        <v>0</v>
      </c>
      <c r="AV74" s="84"/>
      <c r="AW74" s="90"/>
      <c r="AX74" s="90"/>
      <c r="AY74" s="90"/>
      <c r="AZ74" s="90"/>
      <c r="BA74" s="76">
        <f t="shared" si="26"/>
        <v>0</v>
      </c>
      <c r="BB74" s="91"/>
      <c r="BC74" s="92"/>
      <c r="BD74" s="66" t="str">
        <f t="shared" si="27"/>
        <v>正确</v>
      </c>
    </row>
    <row r="75" s="1" customFormat="1" ht="33" customHeight="1" spans="1:56">
      <c r="A75" s="41">
        <f t="shared" si="19"/>
        <v>71</v>
      </c>
      <c r="B75" s="49"/>
      <c r="C75" s="50"/>
      <c r="D75" s="44"/>
      <c r="E75" s="49"/>
      <c r="F75" s="42">
        <f t="shared" si="20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21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22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23"/>
        <v>0</v>
      </c>
      <c r="AT75" s="76">
        <f t="shared" si="24"/>
        <v>0</v>
      </c>
      <c r="AU75" s="76">
        <f t="shared" si="25"/>
        <v>0</v>
      </c>
      <c r="AV75" s="84"/>
      <c r="AW75" s="90"/>
      <c r="AX75" s="90"/>
      <c r="AY75" s="90"/>
      <c r="AZ75" s="90"/>
      <c r="BA75" s="76">
        <f t="shared" si="26"/>
        <v>0</v>
      </c>
      <c r="BB75" s="91"/>
      <c r="BC75" s="92"/>
      <c r="BD75" s="66" t="str">
        <f t="shared" si="27"/>
        <v>正确</v>
      </c>
    </row>
    <row r="76" s="1" customFormat="1" ht="33" customHeight="1" spans="1:56">
      <c r="A76" s="41">
        <f t="shared" si="19"/>
        <v>72</v>
      </c>
      <c r="B76" s="49"/>
      <c r="C76" s="50"/>
      <c r="D76" s="44"/>
      <c r="E76" s="49"/>
      <c r="F76" s="42">
        <f t="shared" si="20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21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22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23"/>
        <v>0</v>
      </c>
      <c r="AT76" s="76">
        <f t="shared" si="24"/>
        <v>0</v>
      </c>
      <c r="AU76" s="76">
        <f t="shared" si="25"/>
        <v>0</v>
      </c>
      <c r="AV76" s="84"/>
      <c r="AW76" s="90"/>
      <c r="AX76" s="90"/>
      <c r="AY76" s="90"/>
      <c r="AZ76" s="90"/>
      <c r="BA76" s="76">
        <f t="shared" si="26"/>
        <v>0</v>
      </c>
      <c r="BB76" s="91"/>
      <c r="BC76" s="92"/>
      <c r="BD76" s="66" t="str">
        <f t="shared" si="27"/>
        <v>正确</v>
      </c>
    </row>
    <row r="77" s="1" customFormat="1" ht="33" customHeight="1" spans="1:56">
      <c r="A77" s="41">
        <f t="shared" si="19"/>
        <v>73</v>
      </c>
      <c r="B77" s="49"/>
      <c r="C77" s="50"/>
      <c r="D77" s="44"/>
      <c r="E77" s="49"/>
      <c r="F77" s="42">
        <f t="shared" si="20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21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22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23"/>
        <v>0</v>
      </c>
      <c r="AT77" s="76">
        <f t="shared" si="24"/>
        <v>0</v>
      </c>
      <c r="AU77" s="76">
        <f t="shared" si="25"/>
        <v>0</v>
      </c>
      <c r="AV77" s="84"/>
      <c r="AW77" s="90"/>
      <c r="AX77" s="90"/>
      <c r="AY77" s="90"/>
      <c r="AZ77" s="90"/>
      <c r="BA77" s="76">
        <f t="shared" si="26"/>
        <v>0</v>
      </c>
      <c r="BB77" s="91"/>
      <c r="BC77" s="92"/>
      <c r="BD77" s="66" t="str">
        <f t="shared" si="27"/>
        <v>正确</v>
      </c>
    </row>
    <row r="78" s="1" customFormat="1" ht="33" customHeight="1" spans="1:56">
      <c r="A78" s="41">
        <f t="shared" si="19"/>
        <v>74</v>
      </c>
      <c r="B78" s="49"/>
      <c r="C78" s="50"/>
      <c r="D78" s="44"/>
      <c r="E78" s="49"/>
      <c r="F78" s="42">
        <f t="shared" si="20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21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22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23"/>
        <v>0</v>
      </c>
      <c r="AT78" s="76">
        <f t="shared" si="24"/>
        <v>0</v>
      </c>
      <c r="AU78" s="76">
        <f t="shared" si="25"/>
        <v>0</v>
      </c>
      <c r="AV78" s="84"/>
      <c r="AW78" s="90"/>
      <c r="AX78" s="90"/>
      <c r="AY78" s="90"/>
      <c r="AZ78" s="90"/>
      <c r="BA78" s="76">
        <f t="shared" si="26"/>
        <v>0</v>
      </c>
      <c r="BB78" s="91"/>
      <c r="BC78" s="92"/>
      <c r="BD78" s="66" t="str">
        <f t="shared" si="27"/>
        <v>正确</v>
      </c>
    </row>
    <row r="79" s="1" customFormat="1" ht="33" customHeight="1" spans="1:56">
      <c r="A79" s="41">
        <f t="shared" si="19"/>
        <v>75</v>
      </c>
      <c r="B79" s="49"/>
      <c r="C79" s="50"/>
      <c r="D79" s="44"/>
      <c r="E79" s="49"/>
      <c r="F79" s="42">
        <f t="shared" si="20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21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22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23"/>
        <v>0</v>
      </c>
      <c r="AT79" s="76">
        <f t="shared" si="24"/>
        <v>0</v>
      </c>
      <c r="AU79" s="76">
        <f t="shared" si="25"/>
        <v>0</v>
      </c>
      <c r="AV79" s="84"/>
      <c r="AW79" s="90"/>
      <c r="AX79" s="90"/>
      <c r="AY79" s="90"/>
      <c r="AZ79" s="90"/>
      <c r="BA79" s="76">
        <f t="shared" si="26"/>
        <v>0</v>
      </c>
      <c r="BB79" s="91"/>
      <c r="BC79" s="92"/>
      <c r="BD79" s="66" t="str">
        <f t="shared" si="27"/>
        <v>正确</v>
      </c>
    </row>
    <row r="80" s="1" customFormat="1" ht="33" customHeight="1" spans="1:56">
      <c r="A80" s="41">
        <f t="shared" si="19"/>
        <v>76</v>
      </c>
      <c r="B80" s="49"/>
      <c r="C80" s="50"/>
      <c r="D80" s="44"/>
      <c r="E80" s="49"/>
      <c r="F80" s="42">
        <f t="shared" si="20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21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22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23"/>
        <v>0</v>
      </c>
      <c r="AT80" s="76">
        <f t="shared" si="24"/>
        <v>0</v>
      </c>
      <c r="AU80" s="76">
        <f t="shared" si="25"/>
        <v>0</v>
      </c>
      <c r="AV80" s="84"/>
      <c r="AW80" s="90"/>
      <c r="AX80" s="90"/>
      <c r="AY80" s="90"/>
      <c r="AZ80" s="90"/>
      <c r="BA80" s="76">
        <f t="shared" si="26"/>
        <v>0</v>
      </c>
      <c r="BB80" s="91"/>
      <c r="BC80" s="92"/>
      <c r="BD80" s="66" t="str">
        <f t="shared" si="27"/>
        <v>正确</v>
      </c>
    </row>
    <row r="81" s="1" customFormat="1" ht="33" customHeight="1" spans="1:56">
      <c r="A81" s="41">
        <f t="shared" si="19"/>
        <v>77</v>
      </c>
      <c r="B81" s="49"/>
      <c r="C81" s="50"/>
      <c r="D81" s="44"/>
      <c r="E81" s="49"/>
      <c r="F81" s="42">
        <f t="shared" si="20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21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22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23"/>
        <v>0</v>
      </c>
      <c r="AT81" s="76">
        <f t="shared" si="24"/>
        <v>0</v>
      </c>
      <c r="AU81" s="76">
        <f t="shared" si="25"/>
        <v>0</v>
      </c>
      <c r="AV81" s="84"/>
      <c r="AW81" s="90"/>
      <c r="AX81" s="90"/>
      <c r="AY81" s="90"/>
      <c r="AZ81" s="90"/>
      <c r="BA81" s="76">
        <f t="shared" si="26"/>
        <v>0</v>
      </c>
      <c r="BB81" s="91"/>
      <c r="BC81" s="92"/>
      <c r="BD81" s="66" t="str">
        <f t="shared" si="27"/>
        <v>正确</v>
      </c>
    </row>
    <row r="82" s="1" customFormat="1" ht="33" customHeight="1" spans="1:56">
      <c r="A82" s="41">
        <f t="shared" si="19"/>
        <v>78</v>
      </c>
      <c r="B82" s="49"/>
      <c r="C82" s="50"/>
      <c r="D82" s="44"/>
      <c r="E82" s="49"/>
      <c r="F82" s="42">
        <f t="shared" si="20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21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22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23"/>
        <v>0</v>
      </c>
      <c r="AT82" s="76">
        <f t="shared" si="24"/>
        <v>0</v>
      </c>
      <c r="AU82" s="76">
        <f t="shared" si="25"/>
        <v>0</v>
      </c>
      <c r="AV82" s="84"/>
      <c r="AW82" s="90"/>
      <c r="AX82" s="90"/>
      <c r="AY82" s="90"/>
      <c r="AZ82" s="90"/>
      <c r="BA82" s="76">
        <f t="shared" si="26"/>
        <v>0</v>
      </c>
      <c r="BB82" s="91"/>
      <c r="BC82" s="92"/>
      <c r="BD82" s="66" t="str">
        <f t="shared" si="27"/>
        <v>正确</v>
      </c>
    </row>
    <row r="83" s="1" customFormat="1" ht="33" customHeight="1" spans="1:56">
      <c r="A83" s="41">
        <f t="shared" si="19"/>
        <v>79</v>
      </c>
      <c r="B83" s="49"/>
      <c r="C83" s="50"/>
      <c r="D83" s="44"/>
      <c r="E83" s="49"/>
      <c r="F83" s="42">
        <f t="shared" si="20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21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22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23"/>
        <v>0</v>
      </c>
      <c r="AT83" s="76">
        <f t="shared" si="24"/>
        <v>0</v>
      </c>
      <c r="AU83" s="76">
        <f t="shared" si="25"/>
        <v>0</v>
      </c>
      <c r="AV83" s="84"/>
      <c r="AW83" s="90"/>
      <c r="AX83" s="90"/>
      <c r="AY83" s="90"/>
      <c r="AZ83" s="90"/>
      <c r="BA83" s="76">
        <f t="shared" si="26"/>
        <v>0</v>
      </c>
      <c r="BB83" s="91"/>
      <c r="BC83" s="92"/>
      <c r="BD83" s="66" t="str">
        <f t="shared" si="27"/>
        <v>正确</v>
      </c>
    </row>
    <row r="84" s="1" customFormat="1" ht="33" customHeight="1" spans="1:56">
      <c r="A84" s="41">
        <f t="shared" si="19"/>
        <v>80</v>
      </c>
      <c r="B84" s="49"/>
      <c r="C84" s="50"/>
      <c r="D84" s="44"/>
      <c r="E84" s="49"/>
      <c r="F84" s="42">
        <f t="shared" si="20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21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22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23"/>
        <v>0</v>
      </c>
      <c r="AT84" s="76">
        <f t="shared" si="24"/>
        <v>0</v>
      </c>
      <c r="AU84" s="76">
        <f t="shared" si="25"/>
        <v>0</v>
      </c>
      <c r="AV84" s="84"/>
      <c r="AW84" s="90"/>
      <c r="AX84" s="90"/>
      <c r="AY84" s="90"/>
      <c r="AZ84" s="90"/>
      <c r="BA84" s="76">
        <f t="shared" si="26"/>
        <v>0</v>
      </c>
      <c r="BB84" s="91"/>
      <c r="BC84" s="92"/>
      <c r="BD84" s="66" t="str">
        <f t="shared" si="27"/>
        <v>正确</v>
      </c>
    </row>
    <row r="85" s="1" customFormat="1" ht="33" customHeight="1" spans="1:56">
      <c r="A85" s="41">
        <f t="shared" si="19"/>
        <v>81</v>
      </c>
      <c r="B85" s="49"/>
      <c r="C85" s="50"/>
      <c r="D85" s="44"/>
      <c r="E85" s="49"/>
      <c r="F85" s="42">
        <f t="shared" si="20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21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22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23"/>
        <v>0</v>
      </c>
      <c r="AT85" s="76">
        <f t="shared" si="24"/>
        <v>0</v>
      </c>
      <c r="AU85" s="76">
        <f t="shared" si="25"/>
        <v>0</v>
      </c>
      <c r="AV85" s="84"/>
      <c r="AW85" s="90"/>
      <c r="AX85" s="90"/>
      <c r="AY85" s="90"/>
      <c r="AZ85" s="90"/>
      <c r="BA85" s="76">
        <f t="shared" si="26"/>
        <v>0</v>
      </c>
      <c r="BB85" s="91"/>
      <c r="BC85" s="92"/>
      <c r="BD85" s="66" t="str">
        <f t="shared" si="27"/>
        <v>正确</v>
      </c>
    </row>
    <row r="86" s="1" customFormat="1" ht="33" customHeight="1" spans="1:56">
      <c r="A86" s="41">
        <f t="shared" si="19"/>
        <v>82</v>
      </c>
      <c r="B86" s="49"/>
      <c r="C86" s="50"/>
      <c r="D86" s="44"/>
      <c r="E86" s="49"/>
      <c r="F86" s="42">
        <f t="shared" si="20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21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22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23"/>
        <v>0</v>
      </c>
      <c r="AT86" s="76">
        <f t="shared" si="24"/>
        <v>0</v>
      </c>
      <c r="AU86" s="76">
        <f t="shared" si="25"/>
        <v>0</v>
      </c>
      <c r="AV86" s="84"/>
      <c r="AW86" s="90"/>
      <c r="AX86" s="90"/>
      <c r="AY86" s="90"/>
      <c r="AZ86" s="90"/>
      <c r="BA86" s="76">
        <f t="shared" si="26"/>
        <v>0</v>
      </c>
      <c r="BB86" s="91"/>
      <c r="BC86" s="92"/>
      <c r="BD86" s="66" t="str">
        <f t="shared" si="27"/>
        <v>正确</v>
      </c>
    </row>
    <row r="87" s="1" customFormat="1" ht="33" customHeight="1" spans="1:56">
      <c r="A87" s="41">
        <f t="shared" si="19"/>
        <v>83</v>
      </c>
      <c r="B87" s="49"/>
      <c r="C87" s="50"/>
      <c r="D87" s="44"/>
      <c r="E87" s="49"/>
      <c r="F87" s="42">
        <f t="shared" si="20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21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22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23"/>
        <v>0</v>
      </c>
      <c r="AT87" s="76">
        <f t="shared" si="24"/>
        <v>0</v>
      </c>
      <c r="AU87" s="76">
        <f t="shared" si="25"/>
        <v>0</v>
      </c>
      <c r="AV87" s="84"/>
      <c r="AW87" s="90"/>
      <c r="AX87" s="90"/>
      <c r="AY87" s="90"/>
      <c r="AZ87" s="90"/>
      <c r="BA87" s="76">
        <f t="shared" si="26"/>
        <v>0</v>
      </c>
      <c r="BB87" s="91"/>
      <c r="BC87" s="92"/>
      <c r="BD87" s="66" t="str">
        <f t="shared" si="27"/>
        <v>正确</v>
      </c>
    </row>
    <row r="88" s="1" customFormat="1" ht="33" customHeight="1" spans="1:56">
      <c r="A88" s="41">
        <f t="shared" si="19"/>
        <v>84</v>
      </c>
      <c r="B88" s="49"/>
      <c r="C88" s="50"/>
      <c r="D88" s="44"/>
      <c r="E88" s="49"/>
      <c r="F88" s="42">
        <f t="shared" si="20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21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22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23"/>
        <v>0</v>
      </c>
      <c r="AT88" s="76">
        <f t="shared" si="24"/>
        <v>0</v>
      </c>
      <c r="AU88" s="76">
        <f t="shared" si="25"/>
        <v>0</v>
      </c>
      <c r="AV88" s="84"/>
      <c r="AW88" s="90"/>
      <c r="AX88" s="90"/>
      <c r="AY88" s="90"/>
      <c r="AZ88" s="90"/>
      <c r="BA88" s="76">
        <f t="shared" si="26"/>
        <v>0</v>
      </c>
      <c r="BB88" s="91"/>
      <c r="BC88" s="92"/>
      <c r="BD88" s="66" t="str">
        <f t="shared" si="27"/>
        <v>正确</v>
      </c>
    </row>
    <row r="89" s="1" customFormat="1" ht="33" customHeight="1" spans="1:56">
      <c r="A89" s="41">
        <f t="shared" si="19"/>
        <v>85</v>
      </c>
      <c r="B89" s="49"/>
      <c r="C89" s="50"/>
      <c r="D89" s="44"/>
      <c r="E89" s="49"/>
      <c r="F89" s="42">
        <f t="shared" si="20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21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22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23"/>
        <v>0</v>
      </c>
      <c r="AT89" s="76">
        <f t="shared" si="24"/>
        <v>0</v>
      </c>
      <c r="AU89" s="76">
        <f t="shared" si="25"/>
        <v>0</v>
      </c>
      <c r="AV89" s="84"/>
      <c r="AW89" s="90"/>
      <c r="AX89" s="90"/>
      <c r="AY89" s="90"/>
      <c r="AZ89" s="90"/>
      <c r="BA89" s="76">
        <f t="shared" si="26"/>
        <v>0</v>
      </c>
      <c r="BB89" s="91"/>
      <c r="BC89" s="92"/>
      <c r="BD89" s="66" t="str">
        <f t="shared" si="27"/>
        <v>正确</v>
      </c>
    </row>
    <row r="90" s="1" customFormat="1" ht="33" customHeight="1" spans="1:56">
      <c r="A90" s="41">
        <f t="shared" si="19"/>
        <v>86</v>
      </c>
      <c r="B90" s="49"/>
      <c r="C90" s="50"/>
      <c r="D90" s="44"/>
      <c r="E90" s="49"/>
      <c r="F90" s="42">
        <f t="shared" si="20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21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22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23"/>
        <v>0</v>
      </c>
      <c r="AT90" s="76">
        <f t="shared" si="24"/>
        <v>0</v>
      </c>
      <c r="AU90" s="76">
        <f t="shared" si="25"/>
        <v>0</v>
      </c>
      <c r="AV90" s="84"/>
      <c r="AW90" s="90"/>
      <c r="AX90" s="90"/>
      <c r="AY90" s="90"/>
      <c r="AZ90" s="90"/>
      <c r="BA90" s="76">
        <f t="shared" si="26"/>
        <v>0</v>
      </c>
      <c r="BB90" s="91"/>
      <c r="BC90" s="92"/>
      <c r="BD90" s="66" t="str">
        <f t="shared" si="27"/>
        <v>正确</v>
      </c>
    </row>
    <row r="91" s="1" customFormat="1" ht="33" customHeight="1" spans="1:56">
      <c r="A91" s="41">
        <f t="shared" si="19"/>
        <v>87</v>
      </c>
      <c r="B91" s="49"/>
      <c r="C91" s="50"/>
      <c r="D91" s="44"/>
      <c r="E91" s="49"/>
      <c r="F91" s="42">
        <f t="shared" si="20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21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22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23"/>
        <v>0</v>
      </c>
      <c r="AT91" s="76">
        <f t="shared" si="24"/>
        <v>0</v>
      </c>
      <c r="AU91" s="76">
        <f t="shared" si="25"/>
        <v>0</v>
      </c>
      <c r="AV91" s="84"/>
      <c r="AW91" s="90"/>
      <c r="AX91" s="90"/>
      <c r="AY91" s="90"/>
      <c r="AZ91" s="90"/>
      <c r="BA91" s="76">
        <f t="shared" si="26"/>
        <v>0</v>
      </c>
      <c r="BB91" s="91"/>
      <c r="BC91" s="92"/>
      <c r="BD91" s="66" t="str">
        <f t="shared" si="27"/>
        <v>正确</v>
      </c>
    </row>
    <row r="92" s="1" customFormat="1" ht="33" customHeight="1" spans="1:56">
      <c r="A92" s="41">
        <f t="shared" si="19"/>
        <v>88</v>
      </c>
      <c r="B92" s="49"/>
      <c r="C92" s="50"/>
      <c r="D92" s="44"/>
      <c r="E92" s="49"/>
      <c r="F92" s="42">
        <f t="shared" si="20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21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22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23"/>
        <v>0</v>
      </c>
      <c r="AT92" s="76">
        <f t="shared" si="24"/>
        <v>0</v>
      </c>
      <c r="AU92" s="76">
        <f t="shared" si="25"/>
        <v>0</v>
      </c>
      <c r="AV92" s="84"/>
      <c r="AW92" s="90"/>
      <c r="AX92" s="90"/>
      <c r="AY92" s="90"/>
      <c r="AZ92" s="90"/>
      <c r="BA92" s="76">
        <f t="shared" si="26"/>
        <v>0</v>
      </c>
      <c r="BB92" s="91"/>
      <c r="BC92" s="92"/>
      <c r="BD92" s="66" t="str">
        <f t="shared" si="27"/>
        <v>正确</v>
      </c>
    </row>
    <row r="93" s="1" customFormat="1" ht="33" customHeight="1" spans="1:56">
      <c r="A93" s="41">
        <f t="shared" si="19"/>
        <v>89</v>
      </c>
      <c r="B93" s="49"/>
      <c r="C93" s="50"/>
      <c r="D93" s="44"/>
      <c r="E93" s="49"/>
      <c r="F93" s="42">
        <f t="shared" si="20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21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22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23"/>
        <v>0</v>
      </c>
      <c r="AT93" s="76">
        <f t="shared" si="24"/>
        <v>0</v>
      </c>
      <c r="AU93" s="76">
        <f t="shared" si="25"/>
        <v>0</v>
      </c>
      <c r="AV93" s="84"/>
      <c r="AW93" s="90"/>
      <c r="AX93" s="90"/>
      <c r="AY93" s="90"/>
      <c r="AZ93" s="90"/>
      <c r="BA93" s="76">
        <f t="shared" si="26"/>
        <v>0</v>
      </c>
      <c r="BB93" s="91"/>
      <c r="BC93" s="92"/>
      <c r="BD93" s="66" t="str">
        <f t="shared" si="27"/>
        <v>正确</v>
      </c>
    </row>
    <row r="94" s="1" customFormat="1" ht="33" customHeight="1" spans="1:56">
      <c r="A94" s="41">
        <f t="shared" si="19"/>
        <v>90</v>
      </c>
      <c r="B94" s="49"/>
      <c r="C94" s="50"/>
      <c r="D94" s="44"/>
      <c r="E94" s="49"/>
      <c r="F94" s="42">
        <f t="shared" si="20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21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22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23"/>
        <v>0</v>
      </c>
      <c r="AT94" s="76">
        <f t="shared" si="24"/>
        <v>0</v>
      </c>
      <c r="AU94" s="76">
        <f t="shared" si="25"/>
        <v>0</v>
      </c>
      <c r="AV94" s="84"/>
      <c r="AW94" s="90"/>
      <c r="AX94" s="90"/>
      <c r="AY94" s="90"/>
      <c r="AZ94" s="90"/>
      <c r="BA94" s="76">
        <f t="shared" si="26"/>
        <v>0</v>
      </c>
      <c r="BB94" s="91"/>
      <c r="BC94" s="92"/>
      <c r="BD94" s="66" t="str">
        <f t="shared" si="27"/>
        <v>正确</v>
      </c>
    </row>
    <row r="95" s="1" customFormat="1" ht="33" customHeight="1" spans="1:56">
      <c r="A95" s="41">
        <f t="shared" si="19"/>
        <v>91</v>
      </c>
      <c r="B95" s="49"/>
      <c r="C95" s="50"/>
      <c r="D95" s="44"/>
      <c r="E95" s="49"/>
      <c r="F95" s="42">
        <f t="shared" si="20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21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22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23"/>
        <v>0</v>
      </c>
      <c r="AT95" s="76">
        <f t="shared" si="24"/>
        <v>0</v>
      </c>
      <c r="AU95" s="76">
        <f t="shared" si="25"/>
        <v>0</v>
      </c>
      <c r="AV95" s="84"/>
      <c r="AW95" s="90"/>
      <c r="AX95" s="90"/>
      <c r="AY95" s="90"/>
      <c r="AZ95" s="90"/>
      <c r="BA95" s="76">
        <f t="shared" si="26"/>
        <v>0</v>
      </c>
      <c r="BB95" s="91"/>
      <c r="BC95" s="92"/>
      <c r="BD95" s="66" t="str">
        <f t="shared" si="27"/>
        <v>正确</v>
      </c>
    </row>
    <row r="96" s="1" customFormat="1" ht="33" customHeight="1" spans="1:56">
      <c r="A96" s="41">
        <f t="shared" si="19"/>
        <v>92</v>
      </c>
      <c r="B96" s="49"/>
      <c r="C96" s="50"/>
      <c r="D96" s="44"/>
      <c r="E96" s="49"/>
      <c r="F96" s="42">
        <f t="shared" si="20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21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22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23"/>
        <v>0</v>
      </c>
      <c r="AT96" s="76">
        <f t="shared" si="24"/>
        <v>0</v>
      </c>
      <c r="AU96" s="76">
        <f t="shared" si="25"/>
        <v>0</v>
      </c>
      <c r="AV96" s="84"/>
      <c r="AW96" s="90"/>
      <c r="AX96" s="90"/>
      <c r="AY96" s="90"/>
      <c r="AZ96" s="90"/>
      <c r="BA96" s="76">
        <f t="shared" si="26"/>
        <v>0</v>
      </c>
      <c r="BB96" s="91"/>
      <c r="BC96" s="92"/>
      <c r="BD96" s="66" t="str">
        <f t="shared" si="27"/>
        <v>正确</v>
      </c>
    </row>
    <row r="97" s="1" customFormat="1" ht="33" customHeight="1" spans="1:56">
      <c r="A97" s="41">
        <f t="shared" si="19"/>
        <v>93</v>
      </c>
      <c r="B97" s="49"/>
      <c r="C97" s="50"/>
      <c r="D97" s="44"/>
      <c r="E97" s="49"/>
      <c r="F97" s="42">
        <f t="shared" si="20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21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22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23"/>
        <v>0</v>
      </c>
      <c r="AT97" s="76">
        <f t="shared" si="24"/>
        <v>0</v>
      </c>
      <c r="AU97" s="76">
        <f t="shared" si="25"/>
        <v>0</v>
      </c>
      <c r="AV97" s="84"/>
      <c r="AW97" s="90"/>
      <c r="AX97" s="90"/>
      <c r="AY97" s="90"/>
      <c r="AZ97" s="90"/>
      <c r="BA97" s="76">
        <f t="shared" si="26"/>
        <v>0</v>
      </c>
      <c r="BB97" s="91"/>
      <c r="BC97" s="92"/>
      <c r="BD97" s="66" t="str">
        <f t="shared" si="27"/>
        <v>正确</v>
      </c>
    </row>
    <row r="98" s="1" customFormat="1" ht="33" customHeight="1" spans="1:56">
      <c r="A98" s="41">
        <f t="shared" si="19"/>
        <v>94</v>
      </c>
      <c r="B98" s="49"/>
      <c r="C98" s="50"/>
      <c r="D98" s="44"/>
      <c r="E98" s="49"/>
      <c r="F98" s="42">
        <f t="shared" si="20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21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22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23"/>
        <v>0</v>
      </c>
      <c r="AT98" s="76">
        <f t="shared" si="24"/>
        <v>0</v>
      </c>
      <c r="AU98" s="76">
        <f t="shared" si="25"/>
        <v>0</v>
      </c>
      <c r="AV98" s="84"/>
      <c r="AW98" s="90"/>
      <c r="AX98" s="90"/>
      <c r="AY98" s="90"/>
      <c r="AZ98" s="90"/>
      <c r="BA98" s="76">
        <f t="shared" si="26"/>
        <v>0</v>
      </c>
      <c r="BB98" s="91"/>
      <c r="BC98" s="92"/>
      <c r="BD98" s="66" t="str">
        <f t="shared" si="27"/>
        <v>正确</v>
      </c>
    </row>
    <row r="99" s="1" customFormat="1" ht="33" customHeight="1" spans="1:56">
      <c r="A99" s="41">
        <f t="shared" si="19"/>
        <v>95</v>
      </c>
      <c r="B99" s="49"/>
      <c r="C99" s="50"/>
      <c r="D99" s="44"/>
      <c r="E99" s="49"/>
      <c r="F99" s="42">
        <f t="shared" si="20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21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22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23"/>
        <v>0</v>
      </c>
      <c r="AT99" s="76">
        <f t="shared" si="24"/>
        <v>0</v>
      </c>
      <c r="AU99" s="76">
        <f t="shared" si="25"/>
        <v>0</v>
      </c>
      <c r="AV99" s="84"/>
      <c r="AW99" s="90"/>
      <c r="AX99" s="90"/>
      <c r="AY99" s="90"/>
      <c r="AZ99" s="90"/>
      <c r="BA99" s="76">
        <f t="shared" si="26"/>
        <v>0</v>
      </c>
      <c r="BB99" s="91"/>
      <c r="BC99" s="92"/>
      <c r="BD99" s="66" t="str">
        <f t="shared" si="27"/>
        <v>正确</v>
      </c>
    </row>
    <row r="100" s="1" customFormat="1" ht="33" customHeight="1" spans="1:56">
      <c r="A100" s="41">
        <f t="shared" si="19"/>
        <v>96</v>
      </c>
      <c r="B100" s="49"/>
      <c r="C100" s="50"/>
      <c r="D100" s="44"/>
      <c r="E100" s="49"/>
      <c r="F100" s="42">
        <f t="shared" si="20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21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22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23"/>
        <v>0</v>
      </c>
      <c r="AT100" s="76">
        <f t="shared" si="24"/>
        <v>0</v>
      </c>
      <c r="AU100" s="76">
        <f t="shared" si="25"/>
        <v>0</v>
      </c>
      <c r="AV100" s="84"/>
      <c r="AW100" s="90"/>
      <c r="AX100" s="90"/>
      <c r="AY100" s="90"/>
      <c r="AZ100" s="90"/>
      <c r="BA100" s="76">
        <f t="shared" si="26"/>
        <v>0</v>
      </c>
      <c r="BB100" s="91"/>
      <c r="BC100" s="92"/>
      <c r="BD100" s="66" t="str">
        <f t="shared" si="27"/>
        <v>正确</v>
      </c>
    </row>
    <row r="101" s="1" customFormat="1" ht="33" customHeight="1" spans="1:56">
      <c r="A101" s="41">
        <f t="shared" si="19"/>
        <v>97</v>
      </c>
      <c r="B101" s="49"/>
      <c r="C101" s="50"/>
      <c r="D101" s="44"/>
      <c r="E101" s="49"/>
      <c r="F101" s="42">
        <f t="shared" si="20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21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22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23"/>
        <v>0</v>
      </c>
      <c r="AT101" s="76">
        <f t="shared" si="24"/>
        <v>0</v>
      </c>
      <c r="AU101" s="76">
        <f t="shared" si="25"/>
        <v>0</v>
      </c>
      <c r="AV101" s="84"/>
      <c r="AW101" s="90"/>
      <c r="AX101" s="90"/>
      <c r="AY101" s="90"/>
      <c r="AZ101" s="90"/>
      <c r="BA101" s="76">
        <f t="shared" si="26"/>
        <v>0</v>
      </c>
      <c r="BB101" s="91"/>
      <c r="BC101" s="92"/>
      <c r="BD101" s="66" t="str">
        <f t="shared" si="27"/>
        <v>正确</v>
      </c>
    </row>
    <row r="102" s="1" customFormat="1" ht="33" customHeight="1" spans="1:56">
      <c r="A102" s="41">
        <f t="shared" si="19"/>
        <v>98</v>
      </c>
      <c r="B102" s="49"/>
      <c r="C102" s="50"/>
      <c r="D102" s="44"/>
      <c r="E102" s="49"/>
      <c r="F102" s="42">
        <f t="shared" si="20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21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22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23"/>
        <v>0</v>
      </c>
      <c r="AT102" s="76">
        <f t="shared" si="24"/>
        <v>0</v>
      </c>
      <c r="AU102" s="76">
        <f t="shared" si="25"/>
        <v>0</v>
      </c>
      <c r="AV102" s="84"/>
      <c r="AW102" s="90"/>
      <c r="AX102" s="90"/>
      <c r="AY102" s="90"/>
      <c r="AZ102" s="90"/>
      <c r="BA102" s="76">
        <f t="shared" si="26"/>
        <v>0</v>
      </c>
      <c r="BB102" s="91"/>
      <c r="BC102" s="92"/>
      <c r="BD102" s="66" t="str">
        <f t="shared" si="27"/>
        <v>正确</v>
      </c>
    </row>
    <row r="103" s="1" customFormat="1" ht="33" customHeight="1" spans="1:56">
      <c r="A103" s="41">
        <f t="shared" si="19"/>
        <v>99</v>
      </c>
      <c r="B103" s="49"/>
      <c r="C103" s="50"/>
      <c r="D103" s="44"/>
      <c r="E103" s="49"/>
      <c r="F103" s="42">
        <f t="shared" si="20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21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22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23"/>
        <v>0</v>
      </c>
      <c r="AT103" s="76">
        <f t="shared" si="24"/>
        <v>0</v>
      </c>
      <c r="AU103" s="76">
        <f t="shared" si="25"/>
        <v>0</v>
      </c>
      <c r="AV103" s="84"/>
      <c r="AW103" s="90"/>
      <c r="AX103" s="90"/>
      <c r="AY103" s="90"/>
      <c r="AZ103" s="90"/>
      <c r="BA103" s="76">
        <f t="shared" si="26"/>
        <v>0</v>
      </c>
      <c r="BB103" s="91"/>
      <c r="BC103" s="92"/>
      <c r="BD103" s="66" t="str">
        <f t="shared" si="27"/>
        <v>正确</v>
      </c>
    </row>
    <row r="104" s="1" customFormat="1" ht="33" customHeight="1" spans="1:56">
      <c r="A104" s="41">
        <f t="shared" si="19"/>
        <v>100</v>
      </c>
      <c r="B104" s="49"/>
      <c r="C104" s="50"/>
      <c r="D104" s="44"/>
      <c r="E104" s="49"/>
      <c r="F104" s="42">
        <f t="shared" si="20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21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22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23"/>
        <v>0</v>
      </c>
      <c r="AT104" s="76">
        <f t="shared" si="24"/>
        <v>0</v>
      </c>
      <c r="AU104" s="76">
        <f t="shared" si="25"/>
        <v>0</v>
      </c>
      <c r="AV104" s="84"/>
      <c r="AW104" s="90"/>
      <c r="AX104" s="90"/>
      <c r="AY104" s="90"/>
      <c r="AZ104" s="90"/>
      <c r="BA104" s="76">
        <f t="shared" si="26"/>
        <v>0</v>
      </c>
      <c r="BB104" s="91"/>
      <c r="BC104" s="92"/>
      <c r="BD104" s="66" t="str">
        <f t="shared" si="27"/>
        <v>正确</v>
      </c>
    </row>
    <row r="105" s="1" customFormat="1" ht="33" customHeight="1" spans="1:56">
      <c r="A105" s="41">
        <f t="shared" si="19"/>
        <v>101</v>
      </c>
      <c r="B105" s="49"/>
      <c r="C105" s="50"/>
      <c r="D105" s="44"/>
      <c r="E105" s="49"/>
      <c r="F105" s="42">
        <f t="shared" si="20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21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22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23"/>
        <v>0</v>
      </c>
      <c r="AT105" s="76">
        <f t="shared" si="24"/>
        <v>0</v>
      </c>
      <c r="AU105" s="76">
        <f t="shared" si="25"/>
        <v>0</v>
      </c>
      <c r="AV105" s="84"/>
      <c r="AW105" s="90"/>
      <c r="AX105" s="90"/>
      <c r="AY105" s="90"/>
      <c r="AZ105" s="90"/>
      <c r="BA105" s="76">
        <f t="shared" si="26"/>
        <v>0</v>
      </c>
      <c r="BB105" s="91"/>
      <c r="BC105" s="92"/>
      <c r="BD105" s="66" t="str">
        <f t="shared" si="27"/>
        <v>正确</v>
      </c>
    </row>
    <row r="106" s="1" customFormat="1" ht="33" customHeight="1" spans="1:56">
      <c r="A106" s="41">
        <f t="shared" si="19"/>
        <v>102</v>
      </c>
      <c r="B106" s="49"/>
      <c r="C106" s="50"/>
      <c r="D106" s="44"/>
      <c r="E106" s="49"/>
      <c r="F106" s="42">
        <f t="shared" si="20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21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22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23"/>
        <v>0</v>
      </c>
      <c r="AT106" s="76">
        <f t="shared" si="24"/>
        <v>0</v>
      </c>
      <c r="AU106" s="76">
        <f t="shared" si="25"/>
        <v>0</v>
      </c>
      <c r="AV106" s="84"/>
      <c r="AW106" s="90"/>
      <c r="AX106" s="90"/>
      <c r="AY106" s="90"/>
      <c r="AZ106" s="90"/>
      <c r="BA106" s="76">
        <f t="shared" si="26"/>
        <v>0</v>
      </c>
      <c r="BB106" s="91"/>
      <c r="BC106" s="92"/>
      <c r="BD106" s="66" t="str">
        <f t="shared" si="27"/>
        <v>正确</v>
      </c>
    </row>
    <row r="107" s="1" customFormat="1" ht="33" customHeight="1" spans="1:56">
      <c r="A107" s="41">
        <f t="shared" si="19"/>
        <v>103</v>
      </c>
      <c r="B107" s="49"/>
      <c r="C107" s="50"/>
      <c r="D107" s="44"/>
      <c r="E107" s="49"/>
      <c r="F107" s="42">
        <f t="shared" si="20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21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22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23"/>
        <v>0</v>
      </c>
      <c r="AT107" s="76">
        <f t="shared" si="24"/>
        <v>0</v>
      </c>
      <c r="AU107" s="76">
        <f t="shared" si="25"/>
        <v>0</v>
      </c>
      <c r="AV107" s="84"/>
      <c r="AW107" s="90"/>
      <c r="AX107" s="90"/>
      <c r="AY107" s="90"/>
      <c r="AZ107" s="90"/>
      <c r="BA107" s="76">
        <f t="shared" si="26"/>
        <v>0</v>
      </c>
      <c r="BB107" s="91"/>
      <c r="BC107" s="92"/>
      <c r="BD107" s="66" t="str">
        <f t="shared" si="27"/>
        <v>正确</v>
      </c>
    </row>
    <row r="108" s="1" customFormat="1" ht="33" customHeight="1" spans="1:56">
      <c r="A108" s="41">
        <f t="shared" si="19"/>
        <v>104</v>
      </c>
      <c r="B108" s="49"/>
      <c r="C108" s="50"/>
      <c r="D108" s="44"/>
      <c r="E108" s="49"/>
      <c r="F108" s="42">
        <f t="shared" si="20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21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22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23"/>
        <v>0</v>
      </c>
      <c r="AT108" s="76">
        <f t="shared" si="24"/>
        <v>0</v>
      </c>
      <c r="AU108" s="76">
        <f t="shared" si="25"/>
        <v>0</v>
      </c>
      <c r="AV108" s="84"/>
      <c r="AW108" s="90"/>
      <c r="AX108" s="90"/>
      <c r="AY108" s="90"/>
      <c r="AZ108" s="90"/>
      <c r="BA108" s="76">
        <f t="shared" si="26"/>
        <v>0</v>
      </c>
      <c r="BB108" s="91"/>
      <c r="BC108" s="92"/>
      <c r="BD108" s="66" t="str">
        <f t="shared" si="27"/>
        <v>正确</v>
      </c>
    </row>
    <row r="109" s="1" customFormat="1" ht="33" customHeight="1" spans="1:56">
      <c r="A109" s="41">
        <f t="shared" si="19"/>
        <v>105</v>
      </c>
      <c r="B109" s="49"/>
      <c r="C109" s="50"/>
      <c r="D109" s="44"/>
      <c r="E109" s="49"/>
      <c r="F109" s="42">
        <f t="shared" si="20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21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22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23"/>
        <v>0</v>
      </c>
      <c r="AT109" s="76">
        <f t="shared" si="24"/>
        <v>0</v>
      </c>
      <c r="AU109" s="76">
        <f t="shared" si="25"/>
        <v>0</v>
      </c>
      <c r="AV109" s="84"/>
      <c r="AW109" s="90"/>
      <c r="AX109" s="90"/>
      <c r="AY109" s="90"/>
      <c r="AZ109" s="90"/>
      <c r="BA109" s="76">
        <f t="shared" si="26"/>
        <v>0</v>
      </c>
      <c r="BB109" s="91"/>
      <c r="BC109" s="92"/>
      <c r="BD109" s="66" t="str">
        <f t="shared" si="27"/>
        <v>正确</v>
      </c>
    </row>
    <row r="110" s="1" customFormat="1" ht="33" customHeight="1" spans="1:56">
      <c r="A110" s="41">
        <f t="shared" si="19"/>
        <v>106</v>
      </c>
      <c r="B110" s="49"/>
      <c r="C110" s="50"/>
      <c r="D110" s="44"/>
      <c r="E110" s="49"/>
      <c r="F110" s="42">
        <f t="shared" si="20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21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22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23"/>
        <v>0</v>
      </c>
      <c r="AT110" s="76">
        <f t="shared" si="24"/>
        <v>0</v>
      </c>
      <c r="AU110" s="76">
        <f t="shared" si="25"/>
        <v>0</v>
      </c>
      <c r="AV110" s="84"/>
      <c r="AW110" s="90"/>
      <c r="AX110" s="90"/>
      <c r="AY110" s="90"/>
      <c r="AZ110" s="90"/>
      <c r="BA110" s="76">
        <f t="shared" si="26"/>
        <v>0</v>
      </c>
      <c r="BB110" s="91"/>
      <c r="BC110" s="92"/>
      <c r="BD110" s="66" t="str">
        <f t="shared" si="27"/>
        <v>正确</v>
      </c>
    </row>
    <row r="111" s="1" customFormat="1" ht="33" customHeight="1" spans="1:56">
      <c r="A111" s="41">
        <f t="shared" si="19"/>
        <v>107</v>
      </c>
      <c r="B111" s="49"/>
      <c r="C111" s="50"/>
      <c r="D111" s="44"/>
      <c r="E111" s="49"/>
      <c r="F111" s="42">
        <f t="shared" si="20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21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22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23"/>
        <v>0</v>
      </c>
      <c r="AT111" s="76">
        <f t="shared" si="24"/>
        <v>0</v>
      </c>
      <c r="AU111" s="76">
        <f t="shared" si="25"/>
        <v>0</v>
      </c>
      <c r="AV111" s="84"/>
      <c r="AW111" s="90"/>
      <c r="AX111" s="90"/>
      <c r="AY111" s="90"/>
      <c r="AZ111" s="90"/>
      <c r="BA111" s="76">
        <f t="shared" si="26"/>
        <v>0</v>
      </c>
      <c r="BB111" s="91"/>
      <c r="BC111" s="92"/>
      <c r="BD111" s="66" t="str">
        <f t="shared" si="27"/>
        <v>正确</v>
      </c>
    </row>
    <row r="112" s="1" customFormat="1" ht="33" customHeight="1" spans="1:56">
      <c r="A112" s="41">
        <f t="shared" si="19"/>
        <v>108</v>
      </c>
      <c r="B112" s="49"/>
      <c r="C112" s="50"/>
      <c r="D112" s="44"/>
      <c r="E112" s="49"/>
      <c r="F112" s="42">
        <f t="shared" si="20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21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22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23"/>
        <v>0</v>
      </c>
      <c r="AT112" s="76">
        <f t="shared" si="24"/>
        <v>0</v>
      </c>
      <c r="AU112" s="76">
        <f t="shared" si="25"/>
        <v>0</v>
      </c>
      <c r="AV112" s="84"/>
      <c r="AW112" s="90"/>
      <c r="AX112" s="90"/>
      <c r="AY112" s="90"/>
      <c r="AZ112" s="90"/>
      <c r="BA112" s="76">
        <f t="shared" si="26"/>
        <v>0</v>
      </c>
      <c r="BB112" s="91"/>
      <c r="BC112" s="92"/>
      <c r="BD112" s="66" t="str">
        <f t="shared" si="27"/>
        <v>正确</v>
      </c>
    </row>
    <row r="113" s="1" customFormat="1" ht="33" customHeight="1" spans="1:56">
      <c r="A113" s="41">
        <f t="shared" si="19"/>
        <v>109</v>
      </c>
      <c r="B113" s="49"/>
      <c r="C113" s="50"/>
      <c r="D113" s="44"/>
      <c r="E113" s="49"/>
      <c r="F113" s="42">
        <f t="shared" si="20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21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22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23"/>
        <v>0</v>
      </c>
      <c r="AT113" s="76">
        <f t="shared" si="24"/>
        <v>0</v>
      </c>
      <c r="AU113" s="76">
        <f t="shared" si="25"/>
        <v>0</v>
      </c>
      <c r="AV113" s="84"/>
      <c r="AW113" s="90"/>
      <c r="AX113" s="90"/>
      <c r="AY113" s="90"/>
      <c r="AZ113" s="90"/>
      <c r="BA113" s="76">
        <f t="shared" si="26"/>
        <v>0</v>
      </c>
      <c r="BB113" s="91"/>
      <c r="BC113" s="92"/>
      <c r="BD113" s="66" t="str">
        <f t="shared" si="27"/>
        <v>正确</v>
      </c>
    </row>
    <row r="114" s="1" customFormat="1" ht="33" customHeight="1" spans="1:56">
      <c r="A114" s="41">
        <f t="shared" si="19"/>
        <v>110</v>
      </c>
      <c r="B114" s="49"/>
      <c r="C114" s="50"/>
      <c r="D114" s="44"/>
      <c r="E114" s="49"/>
      <c r="F114" s="42">
        <f t="shared" si="20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21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22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23"/>
        <v>0</v>
      </c>
      <c r="AT114" s="76">
        <f t="shared" si="24"/>
        <v>0</v>
      </c>
      <c r="AU114" s="76">
        <f t="shared" si="25"/>
        <v>0</v>
      </c>
      <c r="AV114" s="84"/>
      <c r="AW114" s="90"/>
      <c r="AX114" s="90"/>
      <c r="AY114" s="90"/>
      <c r="AZ114" s="90"/>
      <c r="BA114" s="76">
        <f t="shared" si="26"/>
        <v>0</v>
      </c>
      <c r="BB114" s="91"/>
      <c r="BC114" s="92"/>
      <c r="BD114" s="66" t="str">
        <f t="shared" si="27"/>
        <v>正确</v>
      </c>
    </row>
    <row r="115" s="1" customFormat="1" ht="33" customHeight="1" spans="1:56">
      <c r="A115" s="41">
        <f t="shared" si="19"/>
        <v>111</v>
      </c>
      <c r="B115" s="49"/>
      <c r="C115" s="50"/>
      <c r="D115" s="44"/>
      <c r="E115" s="49"/>
      <c r="F115" s="42">
        <f t="shared" si="20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21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22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23"/>
        <v>0</v>
      </c>
      <c r="AT115" s="76">
        <f t="shared" si="24"/>
        <v>0</v>
      </c>
      <c r="AU115" s="76">
        <f t="shared" si="25"/>
        <v>0</v>
      </c>
      <c r="AV115" s="84"/>
      <c r="AW115" s="90"/>
      <c r="AX115" s="90"/>
      <c r="AY115" s="90"/>
      <c r="AZ115" s="90"/>
      <c r="BA115" s="76">
        <f t="shared" si="26"/>
        <v>0</v>
      </c>
      <c r="BB115" s="91"/>
      <c r="BC115" s="92"/>
      <c r="BD115" s="66" t="str">
        <f t="shared" si="27"/>
        <v>正确</v>
      </c>
    </row>
    <row r="116" s="1" customFormat="1" ht="33" customHeight="1" spans="1:56">
      <c r="A116" s="41">
        <f t="shared" si="19"/>
        <v>112</v>
      </c>
      <c r="B116" s="49"/>
      <c r="C116" s="50"/>
      <c r="D116" s="44"/>
      <c r="E116" s="49"/>
      <c r="F116" s="42">
        <f t="shared" si="20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21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22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23"/>
        <v>0</v>
      </c>
      <c r="AT116" s="76">
        <f t="shared" si="24"/>
        <v>0</v>
      </c>
      <c r="AU116" s="76">
        <f t="shared" si="25"/>
        <v>0</v>
      </c>
      <c r="AV116" s="84"/>
      <c r="AW116" s="90"/>
      <c r="AX116" s="90"/>
      <c r="AY116" s="90"/>
      <c r="AZ116" s="90"/>
      <c r="BA116" s="76">
        <f t="shared" si="26"/>
        <v>0</v>
      </c>
      <c r="BB116" s="91"/>
      <c r="BC116" s="92"/>
      <c r="BD116" s="66" t="str">
        <f t="shared" si="27"/>
        <v>正确</v>
      </c>
    </row>
    <row r="117" s="1" customFormat="1" ht="33" customHeight="1" spans="1:56">
      <c r="A117" s="41">
        <f t="shared" si="19"/>
        <v>113</v>
      </c>
      <c r="B117" s="49"/>
      <c r="C117" s="50"/>
      <c r="D117" s="44"/>
      <c r="E117" s="49"/>
      <c r="F117" s="42">
        <f t="shared" si="20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21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22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23"/>
        <v>0</v>
      </c>
      <c r="AT117" s="76">
        <f t="shared" si="24"/>
        <v>0</v>
      </c>
      <c r="AU117" s="76">
        <f t="shared" si="25"/>
        <v>0</v>
      </c>
      <c r="AV117" s="84"/>
      <c r="AW117" s="90"/>
      <c r="AX117" s="90"/>
      <c r="AY117" s="90"/>
      <c r="AZ117" s="90"/>
      <c r="BA117" s="76">
        <f t="shared" si="26"/>
        <v>0</v>
      </c>
      <c r="BB117" s="91"/>
      <c r="BC117" s="92"/>
      <c r="BD117" s="66" t="str">
        <f t="shared" si="27"/>
        <v>正确</v>
      </c>
    </row>
    <row r="118" s="1" customFormat="1" ht="33" customHeight="1" spans="1:56">
      <c r="A118" s="41">
        <f t="shared" si="19"/>
        <v>114</v>
      </c>
      <c r="B118" s="49"/>
      <c r="C118" s="50"/>
      <c r="D118" s="44"/>
      <c r="E118" s="49"/>
      <c r="F118" s="42">
        <f t="shared" si="20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21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22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23"/>
        <v>0</v>
      </c>
      <c r="AT118" s="76">
        <f t="shared" si="24"/>
        <v>0</v>
      </c>
      <c r="AU118" s="76">
        <f t="shared" si="25"/>
        <v>0</v>
      </c>
      <c r="AV118" s="84"/>
      <c r="AW118" s="90"/>
      <c r="AX118" s="90"/>
      <c r="AY118" s="90"/>
      <c r="AZ118" s="90"/>
      <c r="BA118" s="76">
        <f t="shared" si="26"/>
        <v>0</v>
      </c>
      <c r="BB118" s="91"/>
      <c r="BC118" s="92"/>
      <c r="BD118" s="66" t="str">
        <f t="shared" si="27"/>
        <v>正确</v>
      </c>
    </row>
    <row r="119" s="1" customFormat="1" ht="33" customHeight="1" spans="1:56">
      <c r="A119" s="41">
        <f t="shared" si="19"/>
        <v>115</v>
      </c>
      <c r="B119" s="49"/>
      <c r="C119" s="50"/>
      <c r="D119" s="44"/>
      <c r="E119" s="49"/>
      <c r="F119" s="42">
        <f t="shared" si="20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21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22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23"/>
        <v>0</v>
      </c>
      <c r="AT119" s="76">
        <f t="shared" si="24"/>
        <v>0</v>
      </c>
      <c r="AU119" s="76">
        <f t="shared" si="25"/>
        <v>0</v>
      </c>
      <c r="AV119" s="84"/>
      <c r="AW119" s="90"/>
      <c r="AX119" s="90"/>
      <c r="AY119" s="90"/>
      <c r="AZ119" s="90"/>
      <c r="BA119" s="76">
        <f t="shared" si="26"/>
        <v>0</v>
      </c>
      <c r="BB119" s="91"/>
      <c r="BC119" s="92"/>
      <c r="BD119" s="66" t="str">
        <f t="shared" si="27"/>
        <v>正确</v>
      </c>
    </row>
    <row r="120" s="1" customFormat="1" ht="33" customHeight="1" spans="1:56">
      <c r="A120" s="41">
        <f t="shared" si="19"/>
        <v>116</v>
      </c>
      <c r="B120" s="49"/>
      <c r="C120" s="50"/>
      <c r="D120" s="44"/>
      <c r="E120" s="49"/>
      <c r="F120" s="42">
        <f t="shared" si="20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21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22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23"/>
        <v>0</v>
      </c>
      <c r="AT120" s="76">
        <f t="shared" si="24"/>
        <v>0</v>
      </c>
      <c r="AU120" s="76">
        <f t="shared" si="25"/>
        <v>0</v>
      </c>
      <c r="AV120" s="84"/>
      <c r="AW120" s="90"/>
      <c r="AX120" s="90"/>
      <c r="AY120" s="90"/>
      <c r="AZ120" s="90"/>
      <c r="BA120" s="76">
        <f t="shared" si="26"/>
        <v>0</v>
      </c>
      <c r="BB120" s="91"/>
      <c r="BC120" s="92"/>
      <c r="BD120" s="66" t="str">
        <f t="shared" si="27"/>
        <v>正确</v>
      </c>
    </row>
    <row r="121" s="1" customFormat="1" ht="33" customHeight="1" spans="1:56">
      <c r="A121" s="41">
        <f t="shared" si="19"/>
        <v>117</v>
      </c>
      <c r="B121" s="49"/>
      <c r="C121" s="50"/>
      <c r="D121" s="44"/>
      <c r="E121" s="49"/>
      <c r="F121" s="42">
        <f t="shared" si="20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21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22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23"/>
        <v>0</v>
      </c>
      <c r="AT121" s="76">
        <f t="shared" si="24"/>
        <v>0</v>
      </c>
      <c r="AU121" s="76">
        <f t="shared" si="25"/>
        <v>0</v>
      </c>
      <c r="AV121" s="84"/>
      <c r="AW121" s="90"/>
      <c r="AX121" s="90"/>
      <c r="AY121" s="90"/>
      <c r="AZ121" s="90"/>
      <c r="BA121" s="76">
        <f t="shared" si="26"/>
        <v>0</v>
      </c>
      <c r="BB121" s="91"/>
      <c r="BC121" s="92"/>
      <c r="BD121" s="66" t="str">
        <f t="shared" si="27"/>
        <v>正确</v>
      </c>
    </row>
    <row r="122" s="1" customFormat="1" ht="33" customHeight="1" spans="1:56">
      <c r="A122" s="41">
        <f t="shared" si="19"/>
        <v>118</v>
      </c>
      <c r="B122" s="49"/>
      <c r="C122" s="50"/>
      <c r="D122" s="44"/>
      <c r="E122" s="49"/>
      <c r="F122" s="42">
        <f t="shared" si="20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21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22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23"/>
        <v>0</v>
      </c>
      <c r="AT122" s="76">
        <f t="shared" si="24"/>
        <v>0</v>
      </c>
      <c r="AU122" s="76">
        <f t="shared" si="25"/>
        <v>0</v>
      </c>
      <c r="AV122" s="84"/>
      <c r="AW122" s="90"/>
      <c r="AX122" s="90"/>
      <c r="AY122" s="90"/>
      <c r="AZ122" s="90"/>
      <c r="BA122" s="76">
        <f t="shared" si="26"/>
        <v>0</v>
      </c>
      <c r="BB122" s="91"/>
      <c r="BC122" s="92"/>
      <c r="BD122" s="66" t="str">
        <f t="shared" si="27"/>
        <v>正确</v>
      </c>
    </row>
    <row r="123" s="1" customFormat="1" ht="33" customHeight="1" spans="1:56">
      <c r="A123" s="41">
        <f t="shared" si="19"/>
        <v>119</v>
      </c>
      <c r="B123" s="49"/>
      <c r="C123" s="50"/>
      <c r="D123" s="44"/>
      <c r="E123" s="49"/>
      <c r="F123" s="42">
        <f t="shared" si="20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21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22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23"/>
        <v>0</v>
      </c>
      <c r="AT123" s="76">
        <f t="shared" si="24"/>
        <v>0</v>
      </c>
      <c r="AU123" s="76">
        <f t="shared" si="25"/>
        <v>0</v>
      </c>
      <c r="AV123" s="84"/>
      <c r="AW123" s="90"/>
      <c r="AX123" s="90"/>
      <c r="AY123" s="90"/>
      <c r="AZ123" s="90"/>
      <c r="BA123" s="76">
        <f t="shared" si="26"/>
        <v>0</v>
      </c>
      <c r="BB123" s="91"/>
      <c r="BC123" s="92"/>
      <c r="BD123" s="66" t="str">
        <f t="shared" si="27"/>
        <v>正确</v>
      </c>
    </row>
    <row r="124" s="1" customFormat="1" ht="33" customHeight="1" spans="1:56">
      <c r="A124" s="41">
        <f t="shared" si="19"/>
        <v>120</v>
      </c>
      <c r="B124" s="49"/>
      <c r="C124" s="50"/>
      <c r="D124" s="44"/>
      <c r="E124" s="49"/>
      <c r="F124" s="42">
        <f t="shared" si="20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21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22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23"/>
        <v>0</v>
      </c>
      <c r="AT124" s="76">
        <f t="shared" si="24"/>
        <v>0</v>
      </c>
      <c r="AU124" s="76">
        <f t="shared" si="25"/>
        <v>0</v>
      </c>
      <c r="AV124" s="84"/>
      <c r="AW124" s="90"/>
      <c r="AX124" s="90"/>
      <c r="AY124" s="90"/>
      <c r="AZ124" s="90"/>
      <c r="BA124" s="76">
        <f t="shared" si="26"/>
        <v>0</v>
      </c>
      <c r="BB124" s="91"/>
      <c r="BC124" s="92"/>
      <c r="BD124" s="66" t="str">
        <f t="shared" si="27"/>
        <v>正确</v>
      </c>
    </row>
    <row r="125" s="1" customFormat="1" ht="33" customHeight="1" spans="1:56">
      <c r="A125" s="41">
        <f t="shared" si="19"/>
        <v>121</v>
      </c>
      <c r="B125" s="49"/>
      <c r="C125" s="50"/>
      <c r="D125" s="44"/>
      <c r="E125" s="49"/>
      <c r="F125" s="42">
        <f t="shared" si="20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21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22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23"/>
        <v>0</v>
      </c>
      <c r="AT125" s="76">
        <f t="shared" si="24"/>
        <v>0</v>
      </c>
      <c r="AU125" s="76">
        <f t="shared" si="25"/>
        <v>0</v>
      </c>
      <c r="AV125" s="84"/>
      <c r="AW125" s="90"/>
      <c r="AX125" s="90"/>
      <c r="AY125" s="90"/>
      <c r="AZ125" s="90"/>
      <c r="BA125" s="76">
        <f t="shared" si="26"/>
        <v>0</v>
      </c>
      <c r="BB125" s="91"/>
      <c r="BC125" s="92"/>
      <c r="BD125" s="66" t="str">
        <f t="shared" si="27"/>
        <v>正确</v>
      </c>
    </row>
    <row r="126" s="1" customFormat="1" ht="33" customHeight="1" spans="1:56">
      <c r="A126" s="41">
        <f t="shared" si="19"/>
        <v>122</v>
      </c>
      <c r="B126" s="49"/>
      <c r="C126" s="50"/>
      <c r="D126" s="44"/>
      <c r="E126" s="49"/>
      <c r="F126" s="42">
        <f t="shared" si="20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21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22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23"/>
        <v>0</v>
      </c>
      <c r="AT126" s="76">
        <f t="shared" si="24"/>
        <v>0</v>
      </c>
      <c r="AU126" s="76">
        <f t="shared" si="25"/>
        <v>0</v>
      </c>
      <c r="AV126" s="84"/>
      <c r="AW126" s="90"/>
      <c r="AX126" s="90"/>
      <c r="AY126" s="90"/>
      <c r="AZ126" s="90"/>
      <c r="BA126" s="76">
        <f t="shared" si="26"/>
        <v>0</v>
      </c>
      <c r="BB126" s="91"/>
      <c r="BC126" s="92"/>
      <c r="BD126" s="66" t="str">
        <f t="shared" si="27"/>
        <v>正确</v>
      </c>
    </row>
    <row r="127" s="1" customFormat="1" ht="33" customHeight="1" spans="1:56">
      <c r="A127" s="41">
        <f t="shared" si="19"/>
        <v>123</v>
      </c>
      <c r="B127" s="49"/>
      <c r="C127" s="50"/>
      <c r="D127" s="44"/>
      <c r="E127" s="49"/>
      <c r="F127" s="42">
        <f t="shared" si="20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21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22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23"/>
        <v>0</v>
      </c>
      <c r="AT127" s="76">
        <f t="shared" si="24"/>
        <v>0</v>
      </c>
      <c r="AU127" s="76">
        <f t="shared" si="25"/>
        <v>0</v>
      </c>
      <c r="AV127" s="84"/>
      <c r="AW127" s="90"/>
      <c r="AX127" s="90"/>
      <c r="AY127" s="90"/>
      <c r="AZ127" s="90"/>
      <c r="BA127" s="76">
        <f t="shared" si="26"/>
        <v>0</v>
      </c>
      <c r="BB127" s="91"/>
      <c r="BC127" s="92"/>
      <c r="BD127" s="66" t="str">
        <f t="shared" si="27"/>
        <v>正确</v>
      </c>
    </row>
    <row r="128" s="1" customFormat="1" ht="33" customHeight="1" spans="1:56">
      <c r="A128" s="41">
        <f t="shared" si="19"/>
        <v>124</v>
      </c>
      <c r="B128" s="49"/>
      <c r="C128" s="50"/>
      <c r="D128" s="44"/>
      <c r="E128" s="49"/>
      <c r="F128" s="42">
        <f t="shared" si="20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21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22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23"/>
        <v>0</v>
      </c>
      <c r="AT128" s="76">
        <f t="shared" si="24"/>
        <v>0</v>
      </c>
      <c r="AU128" s="76">
        <f t="shared" si="25"/>
        <v>0</v>
      </c>
      <c r="AV128" s="84"/>
      <c r="AW128" s="90"/>
      <c r="AX128" s="90"/>
      <c r="AY128" s="90"/>
      <c r="AZ128" s="90"/>
      <c r="BA128" s="76">
        <f t="shared" si="26"/>
        <v>0</v>
      </c>
      <c r="BB128" s="91"/>
      <c r="BC128" s="92"/>
      <c r="BD128" s="66" t="str">
        <f t="shared" si="27"/>
        <v>正确</v>
      </c>
    </row>
    <row r="129" s="1" customFormat="1" ht="33" customHeight="1" spans="1:56">
      <c r="A129" s="41">
        <f t="shared" si="19"/>
        <v>125</v>
      </c>
      <c r="B129" s="49"/>
      <c r="C129" s="50"/>
      <c r="D129" s="44"/>
      <c r="E129" s="49"/>
      <c r="F129" s="42">
        <f t="shared" si="20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21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2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23"/>
        <v>0</v>
      </c>
      <c r="AT129" s="76">
        <f t="shared" si="24"/>
        <v>0</v>
      </c>
      <c r="AU129" s="76">
        <f t="shared" si="25"/>
        <v>0</v>
      </c>
      <c r="AV129" s="84"/>
      <c r="AW129" s="90"/>
      <c r="AX129" s="90"/>
      <c r="AY129" s="90"/>
      <c r="AZ129" s="90"/>
      <c r="BA129" s="76">
        <f t="shared" si="26"/>
        <v>0</v>
      </c>
      <c r="BB129" s="91"/>
      <c r="BC129" s="92"/>
      <c r="BD129" s="66" t="str">
        <f t="shared" si="27"/>
        <v>正确</v>
      </c>
    </row>
    <row r="130" s="1" customFormat="1" ht="33" customHeight="1" spans="1:56">
      <c r="A130" s="41">
        <f t="shared" si="19"/>
        <v>126</v>
      </c>
      <c r="B130" s="49"/>
      <c r="C130" s="50"/>
      <c r="D130" s="44"/>
      <c r="E130" s="49"/>
      <c r="F130" s="42">
        <f t="shared" si="20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21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2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23"/>
        <v>0</v>
      </c>
      <c r="AT130" s="76">
        <f t="shared" si="24"/>
        <v>0</v>
      </c>
      <c r="AU130" s="76">
        <f t="shared" si="25"/>
        <v>0</v>
      </c>
      <c r="AV130" s="84"/>
      <c r="AW130" s="90"/>
      <c r="AX130" s="90"/>
      <c r="AY130" s="90"/>
      <c r="AZ130" s="90"/>
      <c r="BA130" s="76">
        <f t="shared" si="26"/>
        <v>0</v>
      </c>
      <c r="BB130" s="91"/>
      <c r="BC130" s="92"/>
      <c r="BD130" s="66" t="str">
        <f t="shared" si="27"/>
        <v>正确</v>
      </c>
    </row>
    <row r="131" s="1" customFormat="1" ht="33" customHeight="1" spans="1:56">
      <c r="A131" s="41">
        <f t="shared" si="19"/>
        <v>127</v>
      </c>
      <c r="B131" s="49"/>
      <c r="C131" s="50"/>
      <c r="D131" s="44"/>
      <c r="E131" s="49"/>
      <c r="F131" s="42">
        <f t="shared" si="20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21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2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23"/>
        <v>0</v>
      </c>
      <c r="AT131" s="76">
        <f t="shared" si="24"/>
        <v>0</v>
      </c>
      <c r="AU131" s="76">
        <f t="shared" si="25"/>
        <v>0</v>
      </c>
      <c r="AV131" s="84"/>
      <c r="AW131" s="90"/>
      <c r="AX131" s="90"/>
      <c r="AY131" s="90"/>
      <c r="AZ131" s="90"/>
      <c r="BA131" s="76">
        <f t="shared" si="26"/>
        <v>0</v>
      </c>
      <c r="BB131" s="91"/>
      <c r="BC131" s="92"/>
      <c r="BD131" s="66" t="str">
        <f t="shared" si="27"/>
        <v>正确</v>
      </c>
    </row>
    <row r="132" s="1" customFormat="1" ht="33" customHeight="1" spans="1:56">
      <c r="A132" s="41">
        <f t="shared" ref="A132:A163" si="28">ROW()-4</f>
        <v>128</v>
      </c>
      <c r="B132" s="49"/>
      <c r="C132" s="50"/>
      <c r="D132" s="44"/>
      <c r="E132" s="49"/>
      <c r="F132" s="42">
        <f t="shared" ref="F132:F163" si="29">IF($C$2-D132+1&lt;$E$2,$C$2-D132+1,$E$2)</f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ref="S132:S163" si="30">P132+Q132-R132</f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ref="AC132:AC163" si="31">IF(G132="是",30,0)</f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ref="AS132:AS163" si="32">IFERROR(U132/$E$2*2*H132+I132*2,0)</f>
        <v>0</v>
      </c>
      <c r="AT132" s="76">
        <f t="shared" ref="AT132:AT163" si="33">IFERROR(U132/$E$2*(J132+K132*0.2+L132+M132*0.5),0)</f>
        <v>0</v>
      </c>
      <c r="AU132" s="76">
        <f t="shared" ref="AU132:AU163" si="34">ROUND(SUM(V132:AP132)-SUM(AQ132:AT132),2)</f>
        <v>0</v>
      </c>
      <c r="AV132" s="84"/>
      <c r="AW132" s="90"/>
      <c r="AX132" s="90"/>
      <c r="AY132" s="90"/>
      <c r="AZ132" s="90"/>
      <c r="BA132" s="76">
        <f t="shared" ref="BA132:BA163" si="35">ROUND(AU132-SUM(AV132:AZ132),2)</f>
        <v>0</v>
      </c>
      <c r="BB132" s="91"/>
      <c r="BC132" s="92"/>
      <c r="BD132" s="66" t="str">
        <f t="shared" ref="BD132:BD163" si="36">IF(U132-SUM(V132:AB132)=0,"正确","错误")</f>
        <v>正确</v>
      </c>
    </row>
    <row r="133" s="1" customFormat="1" ht="33" customHeight="1" spans="1:56">
      <c r="A133" s="41">
        <f t="shared" si="28"/>
        <v>129</v>
      </c>
      <c r="B133" s="49"/>
      <c r="C133" s="50"/>
      <c r="D133" s="44"/>
      <c r="E133" s="49"/>
      <c r="F133" s="42">
        <f t="shared" si="29"/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si="30"/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31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si="32"/>
        <v>0</v>
      </c>
      <c r="AT133" s="76">
        <f t="shared" si="33"/>
        <v>0</v>
      </c>
      <c r="AU133" s="76">
        <f t="shared" si="34"/>
        <v>0</v>
      </c>
      <c r="AV133" s="84"/>
      <c r="AW133" s="90"/>
      <c r="AX133" s="90"/>
      <c r="AY133" s="90"/>
      <c r="AZ133" s="90"/>
      <c r="BA133" s="76">
        <f t="shared" si="35"/>
        <v>0</v>
      </c>
      <c r="BB133" s="91"/>
      <c r="BC133" s="92"/>
      <c r="BD133" s="66" t="str">
        <f t="shared" si="36"/>
        <v>正确</v>
      </c>
    </row>
    <row r="134" s="1" customFormat="1" ht="33" customHeight="1" spans="1:56">
      <c r="A134" s="41">
        <f t="shared" si="28"/>
        <v>130</v>
      </c>
      <c r="B134" s="49"/>
      <c r="C134" s="50"/>
      <c r="D134" s="44"/>
      <c r="E134" s="49"/>
      <c r="F134" s="42">
        <f t="shared" si="29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30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31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32"/>
        <v>0</v>
      </c>
      <c r="AT134" s="76">
        <f t="shared" si="33"/>
        <v>0</v>
      </c>
      <c r="AU134" s="76">
        <f t="shared" si="34"/>
        <v>0</v>
      </c>
      <c r="AV134" s="84"/>
      <c r="AW134" s="90"/>
      <c r="AX134" s="90"/>
      <c r="AY134" s="90"/>
      <c r="AZ134" s="90"/>
      <c r="BA134" s="76">
        <f t="shared" si="35"/>
        <v>0</v>
      </c>
      <c r="BB134" s="91"/>
      <c r="BC134" s="92"/>
      <c r="BD134" s="66" t="str">
        <f t="shared" si="36"/>
        <v>正确</v>
      </c>
    </row>
    <row r="135" s="1" customFormat="1" ht="33" customHeight="1" spans="1:56">
      <c r="A135" s="41">
        <f t="shared" si="28"/>
        <v>131</v>
      </c>
      <c r="B135" s="49"/>
      <c r="C135" s="50"/>
      <c r="D135" s="44"/>
      <c r="E135" s="49"/>
      <c r="F135" s="42">
        <f t="shared" si="29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30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31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32"/>
        <v>0</v>
      </c>
      <c r="AT135" s="76">
        <f t="shared" si="33"/>
        <v>0</v>
      </c>
      <c r="AU135" s="76">
        <f t="shared" si="34"/>
        <v>0</v>
      </c>
      <c r="AV135" s="84"/>
      <c r="AW135" s="90"/>
      <c r="AX135" s="90"/>
      <c r="AY135" s="90"/>
      <c r="AZ135" s="90"/>
      <c r="BA135" s="76">
        <f t="shared" si="35"/>
        <v>0</v>
      </c>
      <c r="BB135" s="91"/>
      <c r="BC135" s="92"/>
      <c r="BD135" s="66" t="str">
        <f t="shared" si="36"/>
        <v>正确</v>
      </c>
    </row>
    <row r="136" s="1" customFormat="1" ht="33" customHeight="1" spans="1:56">
      <c r="A136" s="41">
        <f t="shared" si="28"/>
        <v>132</v>
      </c>
      <c r="B136" s="49"/>
      <c r="C136" s="50"/>
      <c r="D136" s="44"/>
      <c r="E136" s="49"/>
      <c r="F136" s="42">
        <f t="shared" si="29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30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31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32"/>
        <v>0</v>
      </c>
      <c r="AT136" s="76">
        <f t="shared" si="33"/>
        <v>0</v>
      </c>
      <c r="AU136" s="76">
        <f t="shared" si="34"/>
        <v>0</v>
      </c>
      <c r="AV136" s="84"/>
      <c r="AW136" s="90"/>
      <c r="AX136" s="90"/>
      <c r="AY136" s="90"/>
      <c r="AZ136" s="90"/>
      <c r="BA136" s="76">
        <f t="shared" si="35"/>
        <v>0</v>
      </c>
      <c r="BB136" s="91"/>
      <c r="BC136" s="92"/>
      <c r="BD136" s="66" t="str">
        <f t="shared" si="36"/>
        <v>正确</v>
      </c>
    </row>
    <row r="137" s="1" customFormat="1" ht="33" customHeight="1" spans="1:56">
      <c r="A137" s="41">
        <f t="shared" si="28"/>
        <v>133</v>
      </c>
      <c r="B137" s="49"/>
      <c r="C137" s="50"/>
      <c r="D137" s="44"/>
      <c r="E137" s="49"/>
      <c r="F137" s="42">
        <f t="shared" si="29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30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31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32"/>
        <v>0</v>
      </c>
      <c r="AT137" s="76">
        <f t="shared" si="33"/>
        <v>0</v>
      </c>
      <c r="AU137" s="76">
        <f t="shared" si="34"/>
        <v>0</v>
      </c>
      <c r="AV137" s="84"/>
      <c r="AW137" s="90"/>
      <c r="AX137" s="90"/>
      <c r="AY137" s="90"/>
      <c r="AZ137" s="90"/>
      <c r="BA137" s="76">
        <f t="shared" si="35"/>
        <v>0</v>
      </c>
      <c r="BB137" s="91"/>
      <c r="BC137" s="92"/>
      <c r="BD137" s="66" t="str">
        <f t="shared" si="36"/>
        <v>正确</v>
      </c>
    </row>
    <row r="138" s="1" customFormat="1" ht="33" customHeight="1" spans="1:56">
      <c r="A138" s="41">
        <f t="shared" si="28"/>
        <v>134</v>
      </c>
      <c r="B138" s="49"/>
      <c r="C138" s="50"/>
      <c r="D138" s="44"/>
      <c r="E138" s="49"/>
      <c r="F138" s="42">
        <f t="shared" si="29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30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31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32"/>
        <v>0</v>
      </c>
      <c r="AT138" s="76">
        <f t="shared" si="33"/>
        <v>0</v>
      </c>
      <c r="AU138" s="76">
        <f t="shared" si="34"/>
        <v>0</v>
      </c>
      <c r="AV138" s="84"/>
      <c r="AW138" s="90"/>
      <c r="AX138" s="90"/>
      <c r="AY138" s="90"/>
      <c r="AZ138" s="90"/>
      <c r="BA138" s="76">
        <f t="shared" si="35"/>
        <v>0</v>
      </c>
      <c r="BB138" s="91"/>
      <c r="BC138" s="92"/>
      <c r="BD138" s="66" t="str">
        <f t="shared" si="36"/>
        <v>正确</v>
      </c>
    </row>
    <row r="139" s="1" customFormat="1" ht="33" customHeight="1" spans="1:56">
      <c r="A139" s="41">
        <f t="shared" si="28"/>
        <v>135</v>
      </c>
      <c r="B139" s="49"/>
      <c r="C139" s="50"/>
      <c r="D139" s="44"/>
      <c r="E139" s="49"/>
      <c r="F139" s="42">
        <f t="shared" si="29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30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31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32"/>
        <v>0</v>
      </c>
      <c r="AT139" s="76">
        <f t="shared" si="33"/>
        <v>0</v>
      </c>
      <c r="AU139" s="76">
        <f t="shared" si="34"/>
        <v>0</v>
      </c>
      <c r="AV139" s="84"/>
      <c r="AW139" s="90"/>
      <c r="AX139" s="90"/>
      <c r="AY139" s="90"/>
      <c r="AZ139" s="90"/>
      <c r="BA139" s="76">
        <f t="shared" si="35"/>
        <v>0</v>
      </c>
      <c r="BB139" s="91"/>
      <c r="BC139" s="92"/>
      <c r="BD139" s="66" t="str">
        <f t="shared" si="36"/>
        <v>正确</v>
      </c>
    </row>
    <row r="140" s="1" customFormat="1" ht="33" customHeight="1" spans="1:56">
      <c r="A140" s="41">
        <f t="shared" si="28"/>
        <v>136</v>
      </c>
      <c r="B140" s="49"/>
      <c r="C140" s="50"/>
      <c r="D140" s="44"/>
      <c r="E140" s="49"/>
      <c r="F140" s="42">
        <f t="shared" si="29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30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31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32"/>
        <v>0</v>
      </c>
      <c r="AT140" s="76">
        <f t="shared" si="33"/>
        <v>0</v>
      </c>
      <c r="AU140" s="76">
        <f t="shared" si="34"/>
        <v>0</v>
      </c>
      <c r="AV140" s="84"/>
      <c r="AW140" s="90"/>
      <c r="AX140" s="90"/>
      <c r="AY140" s="90"/>
      <c r="AZ140" s="90"/>
      <c r="BA140" s="76">
        <f t="shared" si="35"/>
        <v>0</v>
      </c>
      <c r="BB140" s="91"/>
      <c r="BC140" s="92"/>
      <c r="BD140" s="66" t="str">
        <f t="shared" si="36"/>
        <v>正确</v>
      </c>
    </row>
    <row r="141" s="1" customFormat="1" ht="33" customHeight="1" spans="1:56">
      <c r="A141" s="41">
        <f t="shared" si="28"/>
        <v>137</v>
      </c>
      <c r="B141" s="49"/>
      <c r="C141" s="50"/>
      <c r="D141" s="44"/>
      <c r="E141" s="49"/>
      <c r="F141" s="42">
        <f t="shared" si="29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30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31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32"/>
        <v>0</v>
      </c>
      <c r="AT141" s="76">
        <f t="shared" si="33"/>
        <v>0</v>
      </c>
      <c r="AU141" s="76">
        <f t="shared" si="34"/>
        <v>0</v>
      </c>
      <c r="AV141" s="84"/>
      <c r="AW141" s="90"/>
      <c r="AX141" s="90"/>
      <c r="AY141" s="90"/>
      <c r="AZ141" s="90"/>
      <c r="BA141" s="76">
        <f t="shared" si="35"/>
        <v>0</v>
      </c>
      <c r="BB141" s="91"/>
      <c r="BC141" s="92"/>
      <c r="BD141" s="66" t="str">
        <f t="shared" si="36"/>
        <v>正确</v>
      </c>
    </row>
    <row r="142" s="1" customFormat="1" ht="33" customHeight="1" spans="1:56">
      <c r="A142" s="41">
        <f t="shared" si="28"/>
        <v>138</v>
      </c>
      <c r="B142" s="49"/>
      <c r="C142" s="50"/>
      <c r="D142" s="44"/>
      <c r="E142" s="49"/>
      <c r="F142" s="42">
        <f t="shared" si="29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30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31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32"/>
        <v>0</v>
      </c>
      <c r="AT142" s="76">
        <f t="shared" si="33"/>
        <v>0</v>
      </c>
      <c r="AU142" s="76">
        <f t="shared" si="34"/>
        <v>0</v>
      </c>
      <c r="AV142" s="84"/>
      <c r="AW142" s="90"/>
      <c r="AX142" s="90"/>
      <c r="AY142" s="90"/>
      <c r="AZ142" s="90"/>
      <c r="BA142" s="76">
        <f t="shared" si="35"/>
        <v>0</v>
      </c>
      <c r="BB142" s="91"/>
      <c r="BC142" s="92"/>
      <c r="BD142" s="66" t="str">
        <f t="shared" si="36"/>
        <v>正确</v>
      </c>
    </row>
    <row r="143" s="1" customFormat="1" ht="33" customHeight="1" spans="1:56">
      <c r="A143" s="41">
        <f t="shared" si="28"/>
        <v>139</v>
      </c>
      <c r="B143" s="49"/>
      <c r="C143" s="50"/>
      <c r="D143" s="44"/>
      <c r="E143" s="49"/>
      <c r="F143" s="42">
        <f t="shared" si="29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30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31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32"/>
        <v>0</v>
      </c>
      <c r="AT143" s="76">
        <f t="shared" si="33"/>
        <v>0</v>
      </c>
      <c r="AU143" s="76">
        <f t="shared" si="34"/>
        <v>0</v>
      </c>
      <c r="AV143" s="84"/>
      <c r="AW143" s="90"/>
      <c r="AX143" s="90"/>
      <c r="AY143" s="90"/>
      <c r="AZ143" s="90"/>
      <c r="BA143" s="76">
        <f t="shared" si="35"/>
        <v>0</v>
      </c>
      <c r="BB143" s="91"/>
      <c r="BC143" s="92"/>
      <c r="BD143" s="66" t="str">
        <f t="shared" si="36"/>
        <v>正确</v>
      </c>
    </row>
    <row r="144" s="1" customFormat="1" ht="33" customHeight="1" spans="1:56">
      <c r="A144" s="41">
        <f t="shared" si="28"/>
        <v>140</v>
      </c>
      <c r="B144" s="49"/>
      <c r="C144" s="50"/>
      <c r="D144" s="44"/>
      <c r="E144" s="49"/>
      <c r="F144" s="42">
        <f t="shared" si="29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30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31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32"/>
        <v>0</v>
      </c>
      <c r="AT144" s="76">
        <f t="shared" si="33"/>
        <v>0</v>
      </c>
      <c r="AU144" s="76">
        <f t="shared" si="34"/>
        <v>0</v>
      </c>
      <c r="AV144" s="84"/>
      <c r="AW144" s="90"/>
      <c r="AX144" s="90"/>
      <c r="AY144" s="90"/>
      <c r="AZ144" s="90"/>
      <c r="BA144" s="76">
        <f t="shared" si="35"/>
        <v>0</v>
      </c>
      <c r="BB144" s="91"/>
      <c r="BC144" s="92"/>
      <c r="BD144" s="66" t="str">
        <f t="shared" si="36"/>
        <v>正确</v>
      </c>
    </row>
    <row r="145" s="1" customFormat="1" ht="33" customHeight="1" spans="1:56">
      <c r="A145" s="41">
        <f t="shared" si="28"/>
        <v>141</v>
      </c>
      <c r="B145" s="49"/>
      <c r="C145" s="50"/>
      <c r="D145" s="44"/>
      <c r="E145" s="49"/>
      <c r="F145" s="42">
        <f t="shared" si="29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30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31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32"/>
        <v>0</v>
      </c>
      <c r="AT145" s="76">
        <f t="shared" si="33"/>
        <v>0</v>
      </c>
      <c r="AU145" s="76">
        <f t="shared" si="34"/>
        <v>0</v>
      </c>
      <c r="AV145" s="84"/>
      <c r="AW145" s="90"/>
      <c r="AX145" s="90"/>
      <c r="AY145" s="90"/>
      <c r="AZ145" s="90"/>
      <c r="BA145" s="76">
        <f t="shared" si="35"/>
        <v>0</v>
      </c>
      <c r="BB145" s="91"/>
      <c r="BC145" s="92"/>
      <c r="BD145" s="66" t="str">
        <f t="shared" si="36"/>
        <v>正确</v>
      </c>
    </row>
    <row r="146" s="1" customFormat="1" ht="33" customHeight="1" spans="1:56">
      <c r="A146" s="41">
        <f t="shared" si="28"/>
        <v>142</v>
      </c>
      <c r="B146" s="49"/>
      <c r="C146" s="50"/>
      <c r="D146" s="44"/>
      <c r="E146" s="49"/>
      <c r="F146" s="42">
        <f t="shared" si="29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30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31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32"/>
        <v>0</v>
      </c>
      <c r="AT146" s="76">
        <f t="shared" si="33"/>
        <v>0</v>
      </c>
      <c r="AU146" s="76">
        <f t="shared" si="34"/>
        <v>0</v>
      </c>
      <c r="AV146" s="84"/>
      <c r="AW146" s="90"/>
      <c r="AX146" s="90"/>
      <c r="AY146" s="90"/>
      <c r="AZ146" s="90"/>
      <c r="BA146" s="76">
        <f t="shared" si="35"/>
        <v>0</v>
      </c>
      <c r="BB146" s="91"/>
      <c r="BC146" s="92"/>
      <c r="BD146" s="66" t="str">
        <f t="shared" si="36"/>
        <v>正确</v>
      </c>
    </row>
    <row r="147" s="1" customFormat="1" ht="33" customHeight="1" spans="1:56">
      <c r="A147" s="41">
        <f t="shared" si="28"/>
        <v>143</v>
      </c>
      <c r="B147" s="49"/>
      <c r="C147" s="50"/>
      <c r="D147" s="44"/>
      <c r="E147" s="49"/>
      <c r="F147" s="42">
        <f t="shared" si="29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30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31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32"/>
        <v>0</v>
      </c>
      <c r="AT147" s="76">
        <f t="shared" si="33"/>
        <v>0</v>
      </c>
      <c r="AU147" s="76">
        <f t="shared" si="34"/>
        <v>0</v>
      </c>
      <c r="AV147" s="84"/>
      <c r="AW147" s="90"/>
      <c r="AX147" s="90"/>
      <c r="AY147" s="90"/>
      <c r="AZ147" s="90"/>
      <c r="BA147" s="76">
        <f t="shared" si="35"/>
        <v>0</v>
      </c>
      <c r="BB147" s="91"/>
      <c r="BC147" s="92"/>
      <c r="BD147" s="66" t="str">
        <f t="shared" si="36"/>
        <v>正确</v>
      </c>
    </row>
    <row r="148" s="1" customFormat="1" ht="33" customHeight="1" spans="1:56">
      <c r="A148" s="41">
        <f t="shared" si="28"/>
        <v>144</v>
      </c>
      <c r="B148" s="49"/>
      <c r="C148" s="50"/>
      <c r="D148" s="44"/>
      <c r="E148" s="49"/>
      <c r="F148" s="42">
        <f t="shared" si="29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30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31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32"/>
        <v>0</v>
      </c>
      <c r="AT148" s="76">
        <f t="shared" si="33"/>
        <v>0</v>
      </c>
      <c r="AU148" s="76">
        <f t="shared" si="34"/>
        <v>0</v>
      </c>
      <c r="AV148" s="84"/>
      <c r="AW148" s="90"/>
      <c r="AX148" s="90"/>
      <c r="AY148" s="90"/>
      <c r="AZ148" s="90"/>
      <c r="BA148" s="76">
        <f t="shared" si="35"/>
        <v>0</v>
      </c>
      <c r="BB148" s="91"/>
      <c r="BC148" s="92"/>
      <c r="BD148" s="66" t="str">
        <f t="shared" si="36"/>
        <v>正确</v>
      </c>
    </row>
    <row r="149" s="1" customFormat="1" ht="33" customHeight="1" spans="1:56">
      <c r="A149" s="41">
        <f t="shared" si="28"/>
        <v>145</v>
      </c>
      <c r="B149" s="49"/>
      <c r="C149" s="50"/>
      <c r="D149" s="44"/>
      <c r="E149" s="49"/>
      <c r="F149" s="42">
        <f t="shared" si="29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30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31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32"/>
        <v>0</v>
      </c>
      <c r="AT149" s="76">
        <f t="shared" si="33"/>
        <v>0</v>
      </c>
      <c r="AU149" s="76">
        <f t="shared" si="34"/>
        <v>0</v>
      </c>
      <c r="AV149" s="84"/>
      <c r="AW149" s="90"/>
      <c r="AX149" s="90"/>
      <c r="AY149" s="90"/>
      <c r="AZ149" s="90"/>
      <c r="BA149" s="76">
        <f t="shared" si="35"/>
        <v>0</v>
      </c>
      <c r="BB149" s="91"/>
      <c r="BC149" s="92"/>
      <c r="BD149" s="66" t="str">
        <f t="shared" si="36"/>
        <v>正确</v>
      </c>
    </row>
    <row r="150" s="1" customFormat="1" ht="33" customHeight="1" spans="1:56">
      <c r="A150" s="41">
        <f t="shared" si="28"/>
        <v>146</v>
      </c>
      <c r="B150" s="49"/>
      <c r="C150" s="50"/>
      <c r="D150" s="44"/>
      <c r="E150" s="49"/>
      <c r="F150" s="42">
        <f t="shared" si="29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30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31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32"/>
        <v>0</v>
      </c>
      <c r="AT150" s="76">
        <f t="shared" si="33"/>
        <v>0</v>
      </c>
      <c r="AU150" s="76">
        <f t="shared" si="34"/>
        <v>0</v>
      </c>
      <c r="AV150" s="84"/>
      <c r="AW150" s="90"/>
      <c r="AX150" s="90"/>
      <c r="AY150" s="90"/>
      <c r="AZ150" s="90"/>
      <c r="BA150" s="76">
        <f t="shared" si="35"/>
        <v>0</v>
      </c>
      <c r="BB150" s="91"/>
      <c r="BC150" s="92"/>
      <c r="BD150" s="66" t="str">
        <f t="shared" si="36"/>
        <v>正确</v>
      </c>
    </row>
    <row r="151" s="1" customFormat="1" ht="33" customHeight="1" spans="1:56">
      <c r="A151" s="41">
        <f t="shared" si="28"/>
        <v>147</v>
      </c>
      <c r="B151" s="49"/>
      <c r="C151" s="50"/>
      <c r="D151" s="44"/>
      <c r="E151" s="49"/>
      <c r="F151" s="42">
        <f t="shared" si="29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30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31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32"/>
        <v>0</v>
      </c>
      <c r="AT151" s="76">
        <f t="shared" si="33"/>
        <v>0</v>
      </c>
      <c r="AU151" s="76">
        <f t="shared" si="34"/>
        <v>0</v>
      </c>
      <c r="AV151" s="84"/>
      <c r="AW151" s="90"/>
      <c r="AX151" s="90"/>
      <c r="AY151" s="90"/>
      <c r="AZ151" s="90"/>
      <c r="BA151" s="76">
        <f t="shared" si="35"/>
        <v>0</v>
      </c>
      <c r="BB151" s="91"/>
      <c r="BC151" s="92"/>
      <c r="BD151" s="66" t="str">
        <f t="shared" si="36"/>
        <v>正确</v>
      </c>
    </row>
    <row r="152" s="1" customFormat="1" ht="33" customHeight="1" spans="1:56">
      <c r="A152" s="41">
        <f t="shared" si="28"/>
        <v>148</v>
      </c>
      <c r="B152" s="49"/>
      <c r="C152" s="50"/>
      <c r="D152" s="44"/>
      <c r="E152" s="49"/>
      <c r="F152" s="42">
        <f t="shared" si="29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30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31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32"/>
        <v>0</v>
      </c>
      <c r="AT152" s="76">
        <f t="shared" si="33"/>
        <v>0</v>
      </c>
      <c r="AU152" s="76">
        <f t="shared" si="34"/>
        <v>0</v>
      </c>
      <c r="AV152" s="84"/>
      <c r="AW152" s="90"/>
      <c r="AX152" s="90"/>
      <c r="AY152" s="90"/>
      <c r="AZ152" s="90"/>
      <c r="BA152" s="76">
        <f t="shared" si="35"/>
        <v>0</v>
      </c>
      <c r="BB152" s="91"/>
      <c r="BC152" s="92"/>
      <c r="BD152" s="66" t="str">
        <f t="shared" si="36"/>
        <v>正确</v>
      </c>
    </row>
    <row r="153" s="1" customFormat="1" ht="33" customHeight="1" spans="1:56">
      <c r="A153" s="41">
        <f t="shared" si="28"/>
        <v>149</v>
      </c>
      <c r="B153" s="49"/>
      <c r="C153" s="50"/>
      <c r="D153" s="44"/>
      <c r="E153" s="49"/>
      <c r="F153" s="42">
        <f t="shared" si="29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30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31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32"/>
        <v>0</v>
      </c>
      <c r="AT153" s="76">
        <f t="shared" si="33"/>
        <v>0</v>
      </c>
      <c r="AU153" s="76">
        <f t="shared" si="34"/>
        <v>0</v>
      </c>
      <c r="AV153" s="84"/>
      <c r="AW153" s="90"/>
      <c r="AX153" s="90"/>
      <c r="AY153" s="90"/>
      <c r="AZ153" s="90"/>
      <c r="BA153" s="76">
        <f t="shared" si="35"/>
        <v>0</v>
      </c>
      <c r="BB153" s="91"/>
      <c r="BC153" s="92"/>
      <c r="BD153" s="66" t="str">
        <f t="shared" si="36"/>
        <v>正确</v>
      </c>
    </row>
    <row r="154" s="1" customFormat="1" ht="33" customHeight="1" spans="1:56">
      <c r="A154" s="41">
        <f t="shared" si="28"/>
        <v>150</v>
      </c>
      <c r="B154" s="49"/>
      <c r="C154" s="50"/>
      <c r="D154" s="44"/>
      <c r="E154" s="49"/>
      <c r="F154" s="42">
        <f t="shared" si="29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30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31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32"/>
        <v>0</v>
      </c>
      <c r="AT154" s="76">
        <f t="shared" si="33"/>
        <v>0</v>
      </c>
      <c r="AU154" s="76">
        <f t="shared" si="34"/>
        <v>0</v>
      </c>
      <c r="AV154" s="84"/>
      <c r="AW154" s="90"/>
      <c r="AX154" s="90"/>
      <c r="AY154" s="90"/>
      <c r="AZ154" s="90"/>
      <c r="BA154" s="76">
        <f t="shared" si="35"/>
        <v>0</v>
      </c>
      <c r="BB154" s="91"/>
      <c r="BC154" s="92"/>
      <c r="BD154" s="66" t="str">
        <f t="shared" si="36"/>
        <v>正确</v>
      </c>
    </row>
    <row r="155" s="1" customFormat="1" ht="33" customHeight="1" spans="1:56">
      <c r="A155" s="41">
        <f t="shared" si="28"/>
        <v>151</v>
      </c>
      <c r="B155" s="49"/>
      <c r="C155" s="50"/>
      <c r="D155" s="44"/>
      <c r="E155" s="49"/>
      <c r="F155" s="42">
        <f t="shared" si="29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30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31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32"/>
        <v>0</v>
      </c>
      <c r="AT155" s="76">
        <f t="shared" si="33"/>
        <v>0</v>
      </c>
      <c r="AU155" s="76">
        <f t="shared" si="34"/>
        <v>0</v>
      </c>
      <c r="AV155" s="84"/>
      <c r="AW155" s="90"/>
      <c r="AX155" s="90"/>
      <c r="AY155" s="90"/>
      <c r="AZ155" s="90"/>
      <c r="BA155" s="76">
        <f t="shared" si="35"/>
        <v>0</v>
      </c>
      <c r="BB155" s="91"/>
      <c r="BC155" s="92"/>
      <c r="BD155" s="66" t="str">
        <f t="shared" si="36"/>
        <v>正确</v>
      </c>
    </row>
    <row r="156" s="1" customFormat="1" ht="33" customHeight="1" spans="1:56">
      <c r="A156" s="41">
        <f t="shared" si="28"/>
        <v>152</v>
      </c>
      <c r="B156" s="49"/>
      <c r="C156" s="50"/>
      <c r="D156" s="44"/>
      <c r="E156" s="49"/>
      <c r="F156" s="42">
        <f t="shared" si="29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30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31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32"/>
        <v>0</v>
      </c>
      <c r="AT156" s="76">
        <f t="shared" si="33"/>
        <v>0</v>
      </c>
      <c r="AU156" s="76">
        <f t="shared" si="34"/>
        <v>0</v>
      </c>
      <c r="AV156" s="84"/>
      <c r="AW156" s="90"/>
      <c r="AX156" s="90"/>
      <c r="AY156" s="90"/>
      <c r="AZ156" s="90"/>
      <c r="BA156" s="76">
        <f t="shared" si="35"/>
        <v>0</v>
      </c>
      <c r="BB156" s="91"/>
      <c r="BC156" s="92"/>
      <c r="BD156" s="66" t="str">
        <f t="shared" si="36"/>
        <v>正确</v>
      </c>
    </row>
    <row r="157" s="1" customFormat="1" ht="33" customHeight="1" spans="1:56">
      <c r="A157" s="41">
        <f t="shared" si="28"/>
        <v>153</v>
      </c>
      <c r="B157" s="49"/>
      <c r="C157" s="50"/>
      <c r="D157" s="44"/>
      <c r="E157" s="49"/>
      <c r="F157" s="42">
        <f t="shared" si="29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30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31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32"/>
        <v>0</v>
      </c>
      <c r="AT157" s="76">
        <f t="shared" si="33"/>
        <v>0</v>
      </c>
      <c r="AU157" s="76">
        <f t="shared" si="34"/>
        <v>0</v>
      </c>
      <c r="AV157" s="84"/>
      <c r="AW157" s="90"/>
      <c r="AX157" s="90"/>
      <c r="AY157" s="90"/>
      <c r="AZ157" s="90"/>
      <c r="BA157" s="76">
        <f t="shared" si="35"/>
        <v>0</v>
      </c>
      <c r="BB157" s="91"/>
      <c r="BC157" s="92"/>
      <c r="BD157" s="66" t="str">
        <f t="shared" si="36"/>
        <v>正确</v>
      </c>
    </row>
    <row r="158" s="1" customFormat="1" ht="33" customHeight="1" spans="1:56">
      <c r="A158" s="41">
        <f t="shared" si="28"/>
        <v>154</v>
      </c>
      <c r="B158" s="49"/>
      <c r="C158" s="50"/>
      <c r="D158" s="44"/>
      <c r="E158" s="49"/>
      <c r="F158" s="42">
        <f t="shared" si="29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30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31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32"/>
        <v>0</v>
      </c>
      <c r="AT158" s="76">
        <f t="shared" si="33"/>
        <v>0</v>
      </c>
      <c r="AU158" s="76">
        <f t="shared" si="34"/>
        <v>0</v>
      </c>
      <c r="AV158" s="84"/>
      <c r="AW158" s="90"/>
      <c r="AX158" s="90"/>
      <c r="AY158" s="90"/>
      <c r="AZ158" s="90"/>
      <c r="BA158" s="76">
        <f t="shared" si="35"/>
        <v>0</v>
      </c>
      <c r="BB158" s="91"/>
      <c r="BC158" s="92"/>
      <c r="BD158" s="66" t="str">
        <f t="shared" si="36"/>
        <v>正确</v>
      </c>
    </row>
    <row r="159" s="1" customFormat="1" ht="33" customHeight="1" spans="1:56">
      <c r="A159" s="41">
        <f t="shared" si="28"/>
        <v>155</v>
      </c>
      <c r="B159" s="49"/>
      <c r="C159" s="50"/>
      <c r="D159" s="44"/>
      <c r="E159" s="49"/>
      <c r="F159" s="42">
        <f t="shared" si="29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30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31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32"/>
        <v>0</v>
      </c>
      <c r="AT159" s="76">
        <f t="shared" si="33"/>
        <v>0</v>
      </c>
      <c r="AU159" s="76">
        <f t="shared" si="34"/>
        <v>0</v>
      </c>
      <c r="AV159" s="84"/>
      <c r="AW159" s="90"/>
      <c r="AX159" s="90"/>
      <c r="AY159" s="90"/>
      <c r="AZ159" s="90"/>
      <c r="BA159" s="76">
        <f t="shared" si="35"/>
        <v>0</v>
      </c>
      <c r="BB159" s="91"/>
      <c r="BC159" s="92"/>
      <c r="BD159" s="66" t="str">
        <f t="shared" si="36"/>
        <v>正确</v>
      </c>
    </row>
    <row r="160" s="1" customFormat="1" ht="33" customHeight="1" spans="1:56">
      <c r="A160" s="41">
        <f t="shared" si="28"/>
        <v>156</v>
      </c>
      <c r="B160" s="49"/>
      <c r="C160" s="50"/>
      <c r="D160" s="44"/>
      <c r="E160" s="49"/>
      <c r="F160" s="42">
        <f t="shared" si="29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30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31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32"/>
        <v>0</v>
      </c>
      <c r="AT160" s="76">
        <f t="shared" si="33"/>
        <v>0</v>
      </c>
      <c r="AU160" s="76">
        <f t="shared" si="34"/>
        <v>0</v>
      </c>
      <c r="AV160" s="84"/>
      <c r="AW160" s="90"/>
      <c r="AX160" s="90"/>
      <c r="AY160" s="90"/>
      <c r="AZ160" s="90"/>
      <c r="BA160" s="76">
        <f t="shared" si="35"/>
        <v>0</v>
      </c>
      <c r="BB160" s="91"/>
      <c r="BC160" s="92"/>
      <c r="BD160" s="66" t="str">
        <f t="shared" si="36"/>
        <v>正确</v>
      </c>
    </row>
    <row r="161" s="1" customFormat="1" ht="33" customHeight="1" spans="1:56">
      <c r="A161" s="41">
        <f t="shared" si="28"/>
        <v>157</v>
      </c>
      <c r="B161" s="49"/>
      <c r="C161" s="50"/>
      <c r="D161" s="44"/>
      <c r="E161" s="49"/>
      <c r="F161" s="42">
        <f t="shared" si="29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30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31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32"/>
        <v>0</v>
      </c>
      <c r="AT161" s="76">
        <f t="shared" si="33"/>
        <v>0</v>
      </c>
      <c r="AU161" s="76">
        <f t="shared" si="34"/>
        <v>0</v>
      </c>
      <c r="AV161" s="84"/>
      <c r="AW161" s="90"/>
      <c r="AX161" s="90"/>
      <c r="AY161" s="90"/>
      <c r="AZ161" s="90"/>
      <c r="BA161" s="76">
        <f t="shared" si="35"/>
        <v>0</v>
      </c>
      <c r="BB161" s="91"/>
      <c r="BC161" s="92"/>
      <c r="BD161" s="66" t="str">
        <f t="shared" si="36"/>
        <v>正确</v>
      </c>
    </row>
    <row r="162" s="1" customFormat="1" ht="33" customHeight="1" spans="1:56">
      <c r="A162" s="41">
        <f t="shared" si="28"/>
        <v>158</v>
      </c>
      <c r="B162" s="49"/>
      <c r="C162" s="50"/>
      <c r="D162" s="44"/>
      <c r="E162" s="49"/>
      <c r="F162" s="42">
        <f t="shared" si="29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30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31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32"/>
        <v>0</v>
      </c>
      <c r="AT162" s="76">
        <f t="shared" si="33"/>
        <v>0</v>
      </c>
      <c r="AU162" s="76">
        <f t="shared" si="34"/>
        <v>0</v>
      </c>
      <c r="AV162" s="84"/>
      <c r="AW162" s="90"/>
      <c r="AX162" s="90"/>
      <c r="AY162" s="90"/>
      <c r="AZ162" s="90"/>
      <c r="BA162" s="76">
        <f t="shared" si="35"/>
        <v>0</v>
      </c>
      <c r="BB162" s="91"/>
      <c r="BC162" s="92"/>
      <c r="BD162" s="66" t="str">
        <f t="shared" si="36"/>
        <v>正确</v>
      </c>
    </row>
    <row r="163" s="1" customFormat="1" ht="33" customHeight="1" spans="1:56">
      <c r="A163" s="41">
        <f t="shared" si="28"/>
        <v>159</v>
      </c>
      <c r="B163" s="49"/>
      <c r="C163" s="50"/>
      <c r="D163" s="44"/>
      <c r="E163" s="49"/>
      <c r="F163" s="42">
        <f t="shared" si="29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30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31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32"/>
        <v>0</v>
      </c>
      <c r="AT163" s="76">
        <f t="shared" si="33"/>
        <v>0</v>
      </c>
      <c r="AU163" s="76">
        <f t="shared" si="34"/>
        <v>0</v>
      </c>
      <c r="AV163" s="84"/>
      <c r="AW163" s="90"/>
      <c r="AX163" s="90"/>
      <c r="AY163" s="90"/>
      <c r="AZ163" s="90"/>
      <c r="BA163" s="76">
        <f t="shared" si="35"/>
        <v>0</v>
      </c>
      <c r="BB163" s="91"/>
      <c r="BC163" s="92"/>
      <c r="BD163" s="66" t="str">
        <f t="shared" si="36"/>
        <v>正确</v>
      </c>
    </row>
  </sheetData>
  <sheetProtection algorithmName="SHA-512" hashValue="Xz0t0WDmsKjcV41AmyormrcqdSA5rtUMph7l4YxpBgbas1MuDoUFWUmgv166glKXQgJCqx0bzgypHMbDc1esTA==" saltValue="iN3UIPf9BIBMxPzCK64fhw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conditionalFormatting sqref="B13">
    <cfRule type="duplicateValues" dxfId="0" priority="7"/>
  </conditionalFormatting>
  <conditionalFormatting sqref="B14">
    <cfRule type="duplicateValues" dxfId="0" priority="10"/>
  </conditionalFormatting>
  <conditionalFormatting sqref="B20">
    <cfRule type="duplicateValues" dxfId="0" priority="13"/>
  </conditionalFormatting>
  <conditionalFormatting sqref="B21">
    <cfRule type="duplicateValues" dxfId="0" priority="1"/>
  </conditionalFormatting>
  <conditionalFormatting sqref="B22">
    <cfRule type="duplicateValues" dxfId="0" priority="2"/>
  </conditionalFormatting>
  <conditionalFormatting sqref="B23">
    <cfRule type="duplicateValues" dxfId="0" priority="8"/>
  </conditionalFormatting>
  <conditionalFormatting sqref="B24">
    <cfRule type="duplicateValues" dxfId="0" priority="6"/>
  </conditionalFormatting>
  <conditionalFormatting sqref="B25">
    <cfRule type="duplicateValues" dxfId="0" priority="9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6"/>
  </conditionalFormatting>
  <conditionalFormatting sqref="B29:B51">
    <cfRule type="duplicateValues" dxfId="0" priority="18"/>
  </conditionalFormatting>
  <conditionalFormatting sqref="B52:B163">
    <cfRule type="duplicateValues" dxfId="0" priority="20"/>
  </conditionalFormatting>
  <conditionalFormatting sqref="C29:C51">
    <cfRule type="duplicateValues" dxfId="0" priority="17"/>
  </conditionalFormatting>
  <conditionalFormatting sqref="C52:C163">
    <cfRule type="duplicateValues" dxfId="0" priority="19"/>
  </conditionalFormatting>
  <conditionalFormatting sqref="B5 B15:B16 B18:B19">
    <cfRule type="duplicateValues" dxfId="0" priority="11"/>
  </conditionalFormatting>
  <conditionalFormatting sqref="B6:B12 B17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64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H12" sqref="BH12"/>
    </sheetView>
  </sheetViews>
  <sheetFormatPr defaultColWidth="12.7583333333333" defaultRowHeight="16.5"/>
  <cols>
    <col min="1" max="1" width="8.5" style="5" customWidth="1"/>
    <col min="2" max="2" width="18.97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1" width="12.7583333333333" style="12" hidden="1" customWidth="1"/>
    <col min="16382" max="16384" width="12.7583333333333" style="12"/>
  </cols>
  <sheetData>
    <row r="1" s="1" customFormat="1" ht="38" customHeight="1" spans="1:56">
      <c r="A1" s="13" t="s">
        <v>876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8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34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  <c r="BF2" s="2" t="s">
        <v>75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13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112970</v>
      </c>
      <c r="W4" s="66">
        <f t="shared" si="0"/>
        <v>11500</v>
      </c>
      <c r="X4" s="66">
        <f t="shared" si="0"/>
        <v>4800</v>
      </c>
      <c r="Y4" s="66">
        <f t="shared" si="0"/>
        <v>4500</v>
      </c>
      <c r="Z4" s="66">
        <f t="shared" si="0"/>
        <v>4300</v>
      </c>
      <c r="AA4" s="66">
        <f t="shared" si="0"/>
        <v>4300</v>
      </c>
      <c r="AB4" s="66">
        <f t="shared" si="0"/>
        <v>4300</v>
      </c>
      <c r="AC4" s="66">
        <f t="shared" si="0"/>
        <v>270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15150.81</v>
      </c>
      <c r="AJ4" s="66">
        <f t="shared" si="0"/>
        <v>560</v>
      </c>
      <c r="AK4" s="66">
        <f t="shared" si="0"/>
        <v>0</v>
      </c>
      <c r="AL4" s="66">
        <f t="shared" si="0"/>
        <v>500</v>
      </c>
      <c r="AM4" s="66">
        <f t="shared" si="0"/>
        <v>330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30016.1290322581</v>
      </c>
      <c r="AS4" s="66">
        <f t="shared" si="0"/>
        <v>0</v>
      </c>
      <c r="AT4" s="66">
        <f t="shared" si="0"/>
        <v>0</v>
      </c>
      <c r="AU4" s="66">
        <f t="shared" si="0"/>
        <v>133464.68</v>
      </c>
      <c r="AV4" s="66">
        <f t="shared" si="0"/>
        <v>4399.2</v>
      </c>
      <c r="AW4" s="66">
        <f t="shared" si="0"/>
        <v>208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128857.48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877</v>
      </c>
      <c r="C5" s="46" t="s">
        <v>108</v>
      </c>
      <c r="D5" s="113">
        <v>45809</v>
      </c>
      <c r="E5" s="96" t="s">
        <v>100</v>
      </c>
      <c r="F5" s="37">
        <f t="shared" ref="F5:F68" si="2">IF($C$2-D5+1&lt;$E$2,$C$2-D5+1,$E$2)</f>
        <v>31</v>
      </c>
      <c r="G5" s="114" t="s">
        <v>79</v>
      </c>
      <c r="H5" s="39"/>
      <c r="I5" s="39"/>
      <c r="J5" s="39"/>
      <c r="K5" s="39"/>
      <c r="L5" s="39"/>
      <c r="M5" s="39"/>
      <c r="N5" s="39"/>
      <c r="O5" s="39"/>
      <c r="P5" s="104">
        <v>5</v>
      </c>
      <c r="Q5" s="39"/>
      <c r="R5" s="39"/>
      <c r="S5" s="67">
        <f t="shared" ref="S5:S68" si="3">P5+Q5-R5</f>
        <v>5</v>
      </c>
      <c r="T5" s="136"/>
      <c r="U5" s="71" t="s">
        <v>878</v>
      </c>
      <c r="V5" s="137">
        <v>5000</v>
      </c>
      <c r="W5" s="138">
        <v>500</v>
      </c>
      <c r="X5" s="138">
        <v>100</v>
      </c>
      <c r="Y5" s="138">
        <v>100</v>
      </c>
      <c r="Z5" s="138">
        <v>100</v>
      </c>
      <c r="AA5" s="138">
        <v>100</v>
      </c>
      <c r="AB5" s="77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>
        <v>100</v>
      </c>
      <c r="AM5" s="75">
        <v>100</v>
      </c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6200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5546.1</v>
      </c>
      <c r="BB5" s="91"/>
      <c r="BC5" s="92"/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115" t="s">
        <v>879</v>
      </c>
      <c r="C6" s="116" t="s">
        <v>125</v>
      </c>
      <c r="D6" s="113">
        <v>45783</v>
      </c>
      <c r="E6" s="96" t="s">
        <v>100</v>
      </c>
      <c r="F6" s="42">
        <f t="shared" si="2"/>
        <v>31</v>
      </c>
      <c r="G6" s="114" t="s">
        <v>79</v>
      </c>
      <c r="H6" s="39"/>
      <c r="I6" s="39"/>
      <c r="J6" s="39"/>
      <c r="K6" s="39"/>
      <c r="L6" s="39"/>
      <c r="M6" s="39"/>
      <c r="N6" s="39"/>
      <c r="O6" s="53"/>
      <c r="P6" s="104">
        <v>2</v>
      </c>
      <c r="Q6" s="39"/>
      <c r="R6" s="39"/>
      <c r="S6" s="67">
        <f t="shared" si="3"/>
        <v>2</v>
      </c>
      <c r="T6" s="136"/>
      <c r="U6" s="71" t="s">
        <v>110</v>
      </c>
      <c r="V6" s="137">
        <v>3000</v>
      </c>
      <c r="W6" s="138">
        <v>500</v>
      </c>
      <c r="X6" s="138">
        <v>300</v>
      </c>
      <c r="Y6" s="138">
        <v>300</v>
      </c>
      <c r="Z6" s="138">
        <v>100</v>
      </c>
      <c r="AA6" s="138">
        <v>100</v>
      </c>
      <c r="AB6" s="77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>
        <v>400</v>
      </c>
      <c r="AM6" s="75">
        <v>230</v>
      </c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5030</v>
      </c>
      <c r="AV6" s="84">
        <v>549.9</v>
      </c>
      <c r="AW6" s="90">
        <v>104</v>
      </c>
      <c r="AX6" s="90"/>
      <c r="AY6" s="90"/>
      <c r="AZ6" s="90"/>
      <c r="BA6" s="76">
        <f t="shared" si="8"/>
        <v>4376.1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15" t="s">
        <v>880</v>
      </c>
      <c r="C7" s="116" t="s">
        <v>881</v>
      </c>
      <c r="D7" s="113">
        <v>45809</v>
      </c>
      <c r="E7" s="36" t="s">
        <v>100</v>
      </c>
      <c r="F7" s="42">
        <f t="shared" si="2"/>
        <v>31</v>
      </c>
      <c r="G7" s="114" t="s">
        <v>79</v>
      </c>
      <c r="H7" s="39"/>
      <c r="I7" s="39"/>
      <c r="J7" s="39"/>
      <c r="K7" s="39"/>
      <c r="L7" s="39"/>
      <c r="M7" s="39"/>
      <c r="N7" s="39"/>
      <c r="O7" s="54"/>
      <c r="P7" s="104">
        <v>4</v>
      </c>
      <c r="Q7" s="39"/>
      <c r="R7" s="39"/>
      <c r="S7" s="67">
        <f t="shared" si="3"/>
        <v>4</v>
      </c>
      <c r="T7" s="136" t="s">
        <v>736</v>
      </c>
      <c r="U7" s="71" t="s">
        <v>249</v>
      </c>
      <c r="V7" s="137">
        <v>3600</v>
      </c>
      <c r="W7" s="138">
        <v>100</v>
      </c>
      <c r="X7" s="138">
        <v>100</v>
      </c>
      <c r="Y7" s="138">
        <v>100</v>
      </c>
      <c r="Z7" s="138">
        <v>100</v>
      </c>
      <c r="AA7" s="138">
        <v>100</v>
      </c>
      <c r="AB7" s="77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4200</v>
      </c>
      <c r="AV7" s="84">
        <v>549.9</v>
      </c>
      <c r="AW7" s="90"/>
      <c r="AX7" s="90"/>
      <c r="AY7" s="90"/>
      <c r="AZ7" s="90"/>
      <c r="BA7" s="76">
        <f t="shared" si="8"/>
        <v>3650.1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7" t="s">
        <v>413</v>
      </c>
      <c r="C8" s="50" t="s">
        <v>882</v>
      </c>
      <c r="D8" s="113">
        <v>45809</v>
      </c>
      <c r="E8" s="118" t="s">
        <v>78</v>
      </c>
      <c r="F8" s="42">
        <f t="shared" si="2"/>
        <v>31</v>
      </c>
      <c r="G8" s="114" t="s">
        <v>79</v>
      </c>
      <c r="H8" s="39"/>
      <c r="I8" s="39"/>
      <c r="J8" s="39"/>
      <c r="K8" s="39"/>
      <c r="L8" s="39"/>
      <c r="M8" s="39"/>
      <c r="N8" s="39"/>
      <c r="O8" s="39"/>
      <c r="P8" s="104"/>
      <c r="Q8" s="39"/>
      <c r="R8" s="39"/>
      <c r="S8" s="67">
        <f t="shared" si="3"/>
        <v>0</v>
      </c>
      <c r="T8" s="136" t="s">
        <v>736</v>
      </c>
      <c r="U8" s="71">
        <v>4000</v>
      </c>
      <c r="V8" s="137">
        <v>3400</v>
      </c>
      <c r="W8" s="138">
        <v>100</v>
      </c>
      <c r="X8" s="138">
        <v>100</v>
      </c>
      <c r="Y8" s="138">
        <v>100</v>
      </c>
      <c r="Z8" s="138">
        <v>100</v>
      </c>
      <c r="AA8" s="138">
        <v>100</v>
      </c>
      <c r="AB8" s="77">
        <v>100</v>
      </c>
      <c r="AC8" s="76">
        <f t="shared" si="4"/>
        <v>0</v>
      </c>
      <c r="AD8" s="75"/>
      <c r="AE8" s="75"/>
      <c r="AF8" s="75"/>
      <c r="AG8" s="75"/>
      <c r="AH8" s="75"/>
      <c r="AI8" s="75">
        <f t="shared" ref="AI8:AI11" si="10">549.9*2</f>
        <v>1099.8</v>
      </c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5099.8</v>
      </c>
      <c r="AV8" s="84">
        <v>549.9</v>
      </c>
      <c r="AW8" s="90"/>
      <c r="AX8" s="90"/>
      <c r="AY8" s="90"/>
      <c r="AZ8" s="90"/>
      <c r="BA8" s="76">
        <f t="shared" si="8"/>
        <v>4549.9</v>
      </c>
      <c r="BB8" s="91"/>
      <c r="BC8" s="92" t="s">
        <v>883</v>
      </c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7" t="s">
        <v>884</v>
      </c>
      <c r="C9" s="50" t="s">
        <v>882</v>
      </c>
      <c r="D9" s="113">
        <v>45809</v>
      </c>
      <c r="E9" s="118" t="s">
        <v>78</v>
      </c>
      <c r="F9" s="42">
        <f t="shared" si="2"/>
        <v>31</v>
      </c>
      <c r="G9" s="114" t="s">
        <v>79</v>
      </c>
      <c r="H9" s="39"/>
      <c r="I9" s="39"/>
      <c r="J9" s="39"/>
      <c r="L9" s="39"/>
      <c r="M9" s="39"/>
      <c r="N9" s="39"/>
      <c r="O9" s="39"/>
      <c r="P9" s="104"/>
      <c r="Q9" s="39"/>
      <c r="R9" s="39"/>
      <c r="S9" s="67">
        <f t="shared" si="3"/>
        <v>0</v>
      </c>
      <c r="T9" s="136" t="s">
        <v>736</v>
      </c>
      <c r="U9" s="71">
        <v>4000</v>
      </c>
      <c r="V9" s="137">
        <v>3400</v>
      </c>
      <c r="W9" s="138">
        <v>100</v>
      </c>
      <c r="X9" s="138">
        <v>100</v>
      </c>
      <c r="Y9" s="138">
        <v>100</v>
      </c>
      <c r="Z9" s="138">
        <v>100</v>
      </c>
      <c r="AA9" s="138">
        <v>100</v>
      </c>
      <c r="AB9" s="77">
        <v>100</v>
      </c>
      <c r="AC9" s="76">
        <f t="shared" si="4"/>
        <v>0</v>
      </c>
      <c r="AD9" s="75"/>
      <c r="AE9" s="75"/>
      <c r="AF9" s="75"/>
      <c r="AG9" s="75"/>
      <c r="AH9" s="75"/>
      <c r="AI9" s="75">
        <f t="shared" si="10"/>
        <v>1099.8</v>
      </c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5099.8</v>
      </c>
      <c r="AV9" s="84">
        <v>549.9</v>
      </c>
      <c r="AW9" s="90"/>
      <c r="AX9" s="90"/>
      <c r="AY9" s="90"/>
      <c r="AZ9" s="90"/>
      <c r="BA9" s="76">
        <f t="shared" si="8"/>
        <v>4549.9</v>
      </c>
      <c r="BB9" s="91"/>
      <c r="BC9" s="92" t="s">
        <v>883</v>
      </c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7" t="s">
        <v>885</v>
      </c>
      <c r="C10" s="50" t="s">
        <v>882</v>
      </c>
      <c r="D10" s="113">
        <v>45809</v>
      </c>
      <c r="E10" s="118" t="s">
        <v>78</v>
      </c>
      <c r="F10" s="42">
        <f t="shared" si="2"/>
        <v>31</v>
      </c>
      <c r="G10" s="114" t="s">
        <v>79</v>
      </c>
      <c r="H10" s="39"/>
      <c r="I10" s="39"/>
      <c r="J10" s="39"/>
      <c r="K10" s="39"/>
      <c r="L10" s="39"/>
      <c r="M10" s="39"/>
      <c r="N10" s="39"/>
      <c r="O10" s="39"/>
      <c r="P10" s="104"/>
      <c r="Q10" s="39"/>
      <c r="R10" s="39"/>
      <c r="S10" s="67">
        <f t="shared" si="3"/>
        <v>0</v>
      </c>
      <c r="T10" s="136" t="s">
        <v>736</v>
      </c>
      <c r="U10" s="71">
        <v>4000</v>
      </c>
      <c r="V10" s="137">
        <v>3400</v>
      </c>
      <c r="W10" s="138">
        <v>100</v>
      </c>
      <c r="X10" s="138">
        <v>100</v>
      </c>
      <c r="Y10" s="138">
        <v>100</v>
      </c>
      <c r="Z10" s="138">
        <v>100</v>
      </c>
      <c r="AA10" s="138">
        <v>100</v>
      </c>
      <c r="AB10" s="77">
        <v>100</v>
      </c>
      <c r="AC10" s="76">
        <f t="shared" si="4"/>
        <v>0</v>
      </c>
      <c r="AD10" s="75"/>
      <c r="AE10" s="75"/>
      <c r="AF10" s="75"/>
      <c r="AG10" s="75"/>
      <c r="AH10" s="75"/>
      <c r="AI10" s="75">
        <f t="shared" si="10"/>
        <v>1099.8</v>
      </c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5099.8</v>
      </c>
      <c r="AV10" s="84">
        <v>549.9</v>
      </c>
      <c r="AW10" s="90"/>
      <c r="AX10" s="90"/>
      <c r="AY10" s="90"/>
      <c r="AZ10" s="90"/>
      <c r="BA10" s="76">
        <f t="shared" si="8"/>
        <v>4549.9</v>
      </c>
      <c r="BB10" s="91"/>
      <c r="BC10" s="92" t="s">
        <v>883</v>
      </c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117" t="s">
        <v>886</v>
      </c>
      <c r="C11" s="50" t="s">
        <v>882</v>
      </c>
      <c r="D11" s="113">
        <v>45809</v>
      </c>
      <c r="E11" s="118" t="s">
        <v>78</v>
      </c>
      <c r="F11" s="42">
        <f t="shared" si="2"/>
        <v>31</v>
      </c>
      <c r="G11" s="114" t="s">
        <v>79</v>
      </c>
      <c r="H11" s="39"/>
      <c r="I11" s="39"/>
      <c r="J11" s="39"/>
      <c r="K11" s="39"/>
      <c r="L11" s="39"/>
      <c r="M11" s="39"/>
      <c r="N11" s="39"/>
      <c r="O11" s="39"/>
      <c r="P11" s="104"/>
      <c r="Q11" s="39"/>
      <c r="R11" s="39"/>
      <c r="S11" s="67">
        <f t="shared" si="3"/>
        <v>0</v>
      </c>
      <c r="T11" s="136" t="s">
        <v>736</v>
      </c>
      <c r="U11" s="71">
        <v>1700</v>
      </c>
      <c r="V11" s="137">
        <v>1100</v>
      </c>
      <c r="W11" s="138">
        <v>100</v>
      </c>
      <c r="X11" s="138">
        <v>100</v>
      </c>
      <c r="Y11" s="138">
        <v>100</v>
      </c>
      <c r="Z11" s="138">
        <v>100</v>
      </c>
      <c r="AA11" s="138">
        <v>100</v>
      </c>
      <c r="AB11" s="77">
        <v>100</v>
      </c>
      <c r="AC11" s="76">
        <f t="shared" si="4"/>
        <v>0</v>
      </c>
      <c r="AD11" s="75"/>
      <c r="AE11" s="75"/>
      <c r="AF11" s="75"/>
      <c r="AG11" s="75"/>
      <c r="AH11" s="75"/>
      <c r="AI11" s="75">
        <f t="shared" si="10"/>
        <v>1099.8</v>
      </c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2799.8</v>
      </c>
      <c r="AV11" s="84">
        <v>549.9</v>
      </c>
      <c r="AW11" s="90"/>
      <c r="AX11" s="90"/>
      <c r="AY11" s="90"/>
      <c r="AZ11" s="90"/>
      <c r="BA11" s="76">
        <f t="shared" si="8"/>
        <v>2249.9</v>
      </c>
      <c r="BB11" s="91"/>
      <c r="BC11" s="92" t="s">
        <v>883</v>
      </c>
      <c r="BD11" s="66" t="str">
        <f t="shared" si="9"/>
        <v>正确</v>
      </c>
    </row>
    <row r="12" s="1" customFormat="1" ht="33" customHeight="1" spans="1:57">
      <c r="A12" s="41">
        <f t="shared" si="1"/>
        <v>8</v>
      </c>
      <c r="B12" s="117" t="s">
        <v>887</v>
      </c>
      <c r="C12" s="50" t="s">
        <v>888</v>
      </c>
      <c r="D12" s="95">
        <v>45740</v>
      </c>
      <c r="E12" s="118" t="s">
        <v>78</v>
      </c>
      <c r="F12" s="42">
        <f t="shared" si="2"/>
        <v>31</v>
      </c>
      <c r="G12" s="114" t="s">
        <v>79</v>
      </c>
      <c r="H12" s="39"/>
      <c r="I12" s="39"/>
      <c r="J12" s="39"/>
      <c r="K12" s="39"/>
      <c r="L12" s="39"/>
      <c r="M12" s="39"/>
      <c r="N12" s="39"/>
      <c r="O12" s="39"/>
      <c r="P12" s="104"/>
      <c r="Q12" s="39"/>
      <c r="R12" s="39"/>
      <c r="S12" s="67">
        <f t="shared" si="3"/>
        <v>0</v>
      </c>
      <c r="T12" s="136" t="s">
        <v>736</v>
      </c>
      <c r="U12" s="71">
        <v>2070</v>
      </c>
      <c r="V12" s="137">
        <v>1270</v>
      </c>
      <c r="W12" s="138">
        <v>200</v>
      </c>
      <c r="X12" s="138">
        <v>200</v>
      </c>
      <c r="Y12" s="138">
        <v>100</v>
      </c>
      <c r="Z12" s="138">
        <v>100</v>
      </c>
      <c r="AA12" s="138">
        <v>100</v>
      </c>
      <c r="AB12" s="77">
        <v>100</v>
      </c>
      <c r="AC12" s="76">
        <f t="shared" si="4"/>
        <v>0</v>
      </c>
      <c r="AD12" s="75"/>
      <c r="AE12" s="75"/>
      <c r="AF12" s="75"/>
      <c r="AG12" s="75"/>
      <c r="AH12" s="75"/>
      <c r="AI12" s="75">
        <f>7451.61+3300</f>
        <v>10751.61</v>
      </c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12821.61</v>
      </c>
      <c r="AV12" s="84">
        <v>549.9</v>
      </c>
      <c r="AW12" s="90"/>
      <c r="AX12" s="90"/>
      <c r="AY12" s="90"/>
      <c r="AZ12" s="90"/>
      <c r="BA12" s="76">
        <f t="shared" si="8"/>
        <v>12271.71</v>
      </c>
      <c r="BB12" s="91"/>
      <c r="BC12" s="140" t="s">
        <v>889</v>
      </c>
      <c r="BD12" s="66" t="str">
        <f t="shared" si="9"/>
        <v>正确</v>
      </c>
      <c r="BE12" s="1" t="s">
        <v>890</v>
      </c>
    </row>
    <row r="13" s="1" customFormat="1" ht="33" customHeight="1" spans="1:56">
      <c r="A13" s="41">
        <f t="shared" si="1"/>
        <v>9</v>
      </c>
      <c r="B13" s="119" t="s">
        <v>891</v>
      </c>
      <c r="C13" s="120" t="s">
        <v>145</v>
      </c>
      <c r="D13" s="95">
        <v>45809</v>
      </c>
      <c r="E13" s="118" t="s">
        <v>78</v>
      </c>
      <c r="F13" s="42">
        <f t="shared" si="2"/>
        <v>31</v>
      </c>
      <c r="G13" s="121" t="s">
        <v>892</v>
      </c>
      <c r="H13" s="39"/>
      <c r="I13" s="39"/>
      <c r="J13" s="39"/>
      <c r="K13" s="39"/>
      <c r="L13" s="39"/>
      <c r="M13" s="39"/>
      <c r="N13" s="39"/>
      <c r="O13" s="55"/>
      <c r="P13" s="104"/>
      <c r="Q13" s="39"/>
      <c r="R13" s="39"/>
      <c r="S13" s="67">
        <f t="shared" si="3"/>
        <v>0</v>
      </c>
      <c r="T13" s="136"/>
      <c r="U13" s="71">
        <v>3100</v>
      </c>
      <c r="V13" s="137">
        <v>2500</v>
      </c>
      <c r="W13" s="138">
        <v>100</v>
      </c>
      <c r="X13" s="138">
        <v>100</v>
      </c>
      <c r="Y13" s="138">
        <v>100</v>
      </c>
      <c r="Z13" s="138">
        <v>100</v>
      </c>
      <c r="AA13" s="138">
        <v>100</v>
      </c>
      <c r="AB13" s="77">
        <v>100</v>
      </c>
      <c r="AC13" s="76">
        <f t="shared" si="4"/>
        <v>30</v>
      </c>
      <c r="AD13" s="75"/>
      <c r="AE13" s="75"/>
      <c r="AF13" s="75"/>
      <c r="AG13" s="75"/>
      <c r="AH13" s="75"/>
      <c r="AI13" s="75"/>
      <c r="AJ13" s="75">
        <v>70</v>
      </c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3200</v>
      </c>
      <c r="AV13" s="84"/>
      <c r="AW13" s="90"/>
      <c r="AX13" s="90"/>
      <c r="AY13" s="90"/>
      <c r="AZ13" s="90"/>
      <c r="BA13" s="76">
        <f t="shared" si="8"/>
        <v>3200</v>
      </c>
      <c r="BB13" s="91"/>
      <c r="BC13" s="92"/>
      <c r="BD13" s="66" t="str">
        <f t="shared" si="9"/>
        <v>正确</v>
      </c>
    </row>
    <row r="14" s="1" customFormat="1" ht="33" customHeight="1" spans="1:58">
      <c r="A14" s="41">
        <f t="shared" si="1"/>
        <v>10</v>
      </c>
      <c r="B14" s="119" t="s">
        <v>893</v>
      </c>
      <c r="C14" s="120" t="s">
        <v>145</v>
      </c>
      <c r="D14" s="95">
        <v>45809</v>
      </c>
      <c r="E14" s="118" t="s">
        <v>78</v>
      </c>
      <c r="F14" s="42">
        <f t="shared" si="2"/>
        <v>31</v>
      </c>
      <c r="G14" s="121" t="s">
        <v>892</v>
      </c>
      <c r="H14" s="39"/>
      <c r="I14" s="39"/>
      <c r="J14" s="39"/>
      <c r="K14" s="39"/>
      <c r="L14" s="39"/>
      <c r="M14" s="39"/>
      <c r="N14" s="39"/>
      <c r="O14" s="55"/>
      <c r="P14" s="104">
        <v>2</v>
      </c>
      <c r="Q14" s="39"/>
      <c r="R14" s="39"/>
      <c r="S14" s="67">
        <f t="shared" si="3"/>
        <v>2</v>
      </c>
      <c r="T14" s="136"/>
      <c r="U14" s="71">
        <v>3100</v>
      </c>
      <c r="V14" s="137">
        <v>2500</v>
      </c>
      <c r="W14" s="138">
        <v>100</v>
      </c>
      <c r="X14" s="138">
        <v>100</v>
      </c>
      <c r="Y14" s="138">
        <v>100</v>
      </c>
      <c r="Z14" s="138">
        <v>100</v>
      </c>
      <c r="AA14" s="138">
        <v>100</v>
      </c>
      <c r="AB14" s="77">
        <v>100</v>
      </c>
      <c r="AC14" s="76">
        <f t="shared" si="4"/>
        <v>30</v>
      </c>
      <c r="AD14" s="75"/>
      <c r="AE14" s="75"/>
      <c r="AF14" s="75"/>
      <c r="AG14" s="75"/>
      <c r="AH14" s="75"/>
      <c r="AI14" s="75"/>
      <c r="AJ14" s="75">
        <v>70</v>
      </c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3200</v>
      </c>
      <c r="AV14" s="84"/>
      <c r="AW14" s="90"/>
      <c r="AX14" s="90"/>
      <c r="AY14" s="90"/>
      <c r="AZ14" s="90"/>
      <c r="BA14" s="76">
        <f t="shared" si="8"/>
        <v>3200</v>
      </c>
      <c r="BB14" s="91"/>
      <c r="BC14" s="92" t="s">
        <v>894</v>
      </c>
      <c r="BD14" s="66" t="str">
        <f t="shared" si="9"/>
        <v>正确</v>
      </c>
      <c r="BF14" s="1">
        <v>206.45</v>
      </c>
    </row>
    <row r="15" s="1" customFormat="1" ht="33" customHeight="1" spans="1:56">
      <c r="A15" s="41">
        <f t="shared" si="1"/>
        <v>11</v>
      </c>
      <c r="B15" s="119" t="s">
        <v>895</v>
      </c>
      <c r="C15" s="120" t="s">
        <v>145</v>
      </c>
      <c r="D15" s="95">
        <v>45809</v>
      </c>
      <c r="E15" s="118" t="s">
        <v>78</v>
      </c>
      <c r="F15" s="42">
        <f t="shared" si="2"/>
        <v>31</v>
      </c>
      <c r="G15" s="121" t="s">
        <v>79</v>
      </c>
      <c r="H15" s="39"/>
      <c r="I15" s="39"/>
      <c r="J15" s="39"/>
      <c r="K15" s="39"/>
      <c r="L15" s="39"/>
      <c r="M15" s="39"/>
      <c r="N15" s="39"/>
      <c r="O15" s="56">
        <v>3</v>
      </c>
      <c r="P15" s="104"/>
      <c r="Q15" s="39"/>
      <c r="R15" s="39"/>
      <c r="S15" s="67">
        <f t="shared" si="3"/>
        <v>0</v>
      </c>
      <c r="T15" s="139" t="s">
        <v>896</v>
      </c>
      <c r="U15" s="71">
        <v>3100</v>
      </c>
      <c r="V15" s="137">
        <v>2500</v>
      </c>
      <c r="W15" s="138">
        <v>100</v>
      </c>
      <c r="X15" s="138">
        <v>100</v>
      </c>
      <c r="Y15" s="138">
        <v>100</v>
      </c>
      <c r="Z15" s="138">
        <v>100</v>
      </c>
      <c r="AA15" s="138">
        <v>100</v>
      </c>
      <c r="AB15" s="77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>
        <f>U15/31*O15</f>
        <v>300</v>
      </c>
      <c r="AS15" s="83">
        <f t="shared" si="5"/>
        <v>0</v>
      </c>
      <c r="AT15" s="76">
        <f t="shared" si="6"/>
        <v>0</v>
      </c>
      <c r="AU15" s="76">
        <f t="shared" si="7"/>
        <v>2800</v>
      </c>
      <c r="AV15" s="84"/>
      <c r="AW15" s="90"/>
      <c r="AX15" s="90"/>
      <c r="AY15" s="90"/>
      <c r="AZ15" s="90"/>
      <c r="BA15" s="76">
        <f t="shared" si="8"/>
        <v>2800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119" t="s">
        <v>897</v>
      </c>
      <c r="C16" s="120" t="s">
        <v>145</v>
      </c>
      <c r="D16" s="95">
        <v>45809</v>
      </c>
      <c r="E16" s="118" t="s">
        <v>78</v>
      </c>
      <c r="F16" s="42">
        <f t="shared" si="2"/>
        <v>31</v>
      </c>
      <c r="G16" s="121" t="s">
        <v>892</v>
      </c>
      <c r="H16" s="39"/>
      <c r="I16" s="39"/>
      <c r="J16" s="39"/>
      <c r="K16" s="39"/>
      <c r="L16" s="39"/>
      <c r="M16" s="39"/>
      <c r="N16" s="39"/>
      <c r="O16" s="39"/>
      <c r="P16" s="104"/>
      <c r="Q16" s="39"/>
      <c r="R16" s="39"/>
      <c r="S16" s="67">
        <f t="shared" si="3"/>
        <v>0</v>
      </c>
      <c r="T16" s="68"/>
      <c r="U16" s="71">
        <v>3100</v>
      </c>
      <c r="V16" s="137">
        <v>2500</v>
      </c>
      <c r="W16" s="138">
        <v>100</v>
      </c>
      <c r="X16" s="138">
        <v>100</v>
      </c>
      <c r="Y16" s="138">
        <v>100</v>
      </c>
      <c r="Z16" s="138">
        <v>100</v>
      </c>
      <c r="AA16" s="138">
        <v>100</v>
      </c>
      <c r="AB16" s="77">
        <v>100</v>
      </c>
      <c r="AC16" s="76">
        <f t="shared" si="4"/>
        <v>30</v>
      </c>
      <c r="AD16" s="75"/>
      <c r="AE16" s="75"/>
      <c r="AF16" s="75"/>
      <c r="AG16" s="75"/>
      <c r="AH16" s="75"/>
      <c r="AI16" s="75"/>
      <c r="AJ16" s="75">
        <v>70</v>
      </c>
      <c r="AK16" s="75"/>
      <c r="AL16" s="75"/>
      <c r="AM16" s="75"/>
      <c r="AN16" s="75"/>
      <c r="AO16" s="75"/>
      <c r="AP16" s="75"/>
      <c r="AQ16" s="75"/>
      <c r="AR16" s="75">
        <f t="shared" ref="AR16:AR22" si="11">U16/31*O16</f>
        <v>0</v>
      </c>
      <c r="AS16" s="83">
        <f t="shared" si="5"/>
        <v>0</v>
      </c>
      <c r="AT16" s="76">
        <f t="shared" si="6"/>
        <v>0</v>
      </c>
      <c r="AU16" s="76">
        <f t="shared" si="7"/>
        <v>3200</v>
      </c>
      <c r="AV16" s="84"/>
      <c r="AW16" s="90"/>
      <c r="AX16" s="90"/>
      <c r="AY16" s="90"/>
      <c r="AZ16" s="90"/>
      <c r="BA16" s="76">
        <f t="shared" si="8"/>
        <v>3200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119" t="s">
        <v>898</v>
      </c>
      <c r="C17" s="120" t="s">
        <v>899</v>
      </c>
      <c r="D17" s="95">
        <v>45809</v>
      </c>
      <c r="E17" s="118" t="s">
        <v>78</v>
      </c>
      <c r="F17" s="42">
        <f t="shared" si="2"/>
        <v>31</v>
      </c>
      <c r="G17" s="121" t="s">
        <v>79</v>
      </c>
      <c r="H17" s="39"/>
      <c r="I17" s="39"/>
      <c r="J17" s="39"/>
      <c r="K17" s="39"/>
      <c r="L17" s="39"/>
      <c r="M17" s="39"/>
      <c r="N17" s="39"/>
      <c r="O17" s="39"/>
      <c r="P17" s="104"/>
      <c r="Q17" s="39"/>
      <c r="R17" s="39"/>
      <c r="S17" s="67">
        <f t="shared" si="3"/>
        <v>0</v>
      </c>
      <c r="T17" s="68"/>
      <c r="U17" s="71">
        <v>5300</v>
      </c>
      <c r="V17" s="137">
        <v>4500</v>
      </c>
      <c r="W17" s="138">
        <v>200</v>
      </c>
      <c r="X17" s="138">
        <v>200</v>
      </c>
      <c r="Y17" s="138">
        <v>100</v>
      </c>
      <c r="Z17" s="138">
        <v>100</v>
      </c>
      <c r="AA17" s="138">
        <v>100</v>
      </c>
      <c r="AB17" s="77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>
        <f t="shared" si="11"/>
        <v>0</v>
      </c>
      <c r="AS17" s="83">
        <f t="shared" si="5"/>
        <v>0</v>
      </c>
      <c r="AT17" s="76">
        <f t="shared" si="6"/>
        <v>0</v>
      </c>
      <c r="AU17" s="76">
        <f t="shared" si="7"/>
        <v>5300</v>
      </c>
      <c r="AV17" s="84"/>
      <c r="AW17" s="90"/>
      <c r="AX17" s="90"/>
      <c r="AY17" s="90"/>
      <c r="AZ17" s="90"/>
      <c r="BA17" s="76">
        <f t="shared" si="8"/>
        <v>5300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119" t="s">
        <v>900</v>
      </c>
      <c r="C18" s="120" t="s">
        <v>899</v>
      </c>
      <c r="D18" s="95">
        <v>45809</v>
      </c>
      <c r="E18" s="118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104"/>
      <c r="Q18" s="39"/>
      <c r="R18" s="39"/>
      <c r="S18" s="67">
        <f t="shared" si="3"/>
        <v>0</v>
      </c>
      <c r="T18" s="68"/>
      <c r="U18" s="71">
        <v>4300</v>
      </c>
      <c r="V18" s="137">
        <v>3700</v>
      </c>
      <c r="W18" s="138">
        <v>100</v>
      </c>
      <c r="X18" s="138">
        <v>100</v>
      </c>
      <c r="Y18" s="138">
        <v>100</v>
      </c>
      <c r="Z18" s="138">
        <v>100</v>
      </c>
      <c r="AA18" s="138">
        <v>100</v>
      </c>
      <c r="AB18" s="77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>
        <f t="shared" si="11"/>
        <v>0</v>
      </c>
      <c r="AS18" s="83">
        <f t="shared" si="5"/>
        <v>0</v>
      </c>
      <c r="AT18" s="76">
        <f t="shared" si="6"/>
        <v>0</v>
      </c>
      <c r="AU18" s="76">
        <f t="shared" si="7"/>
        <v>4300</v>
      </c>
      <c r="AV18" s="84"/>
      <c r="AW18" s="90"/>
      <c r="AX18" s="90"/>
      <c r="AY18" s="90"/>
      <c r="AZ18" s="90"/>
      <c r="BA18" s="76">
        <f t="shared" si="8"/>
        <v>4300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119" t="s">
        <v>901</v>
      </c>
      <c r="C19" s="120" t="s">
        <v>145</v>
      </c>
      <c r="D19" s="95">
        <v>45809</v>
      </c>
      <c r="E19" s="118" t="s">
        <v>78</v>
      </c>
      <c r="F19" s="42">
        <f t="shared" si="2"/>
        <v>31</v>
      </c>
      <c r="G19" s="109" t="s">
        <v>892</v>
      </c>
      <c r="H19" s="39"/>
      <c r="I19" s="39"/>
      <c r="J19" s="39"/>
      <c r="K19" s="39"/>
      <c r="L19" s="39"/>
      <c r="M19" s="39"/>
      <c r="N19" s="39"/>
      <c r="O19" s="39"/>
      <c r="P19" s="104"/>
      <c r="Q19" s="39"/>
      <c r="R19" s="39"/>
      <c r="S19" s="67">
        <f t="shared" si="3"/>
        <v>0</v>
      </c>
      <c r="T19" s="68"/>
      <c r="U19" s="71">
        <v>3100</v>
      </c>
      <c r="V19" s="137">
        <v>2500</v>
      </c>
      <c r="W19" s="138">
        <v>100</v>
      </c>
      <c r="X19" s="138">
        <v>100</v>
      </c>
      <c r="Y19" s="138">
        <v>100</v>
      </c>
      <c r="Z19" s="138">
        <v>100</v>
      </c>
      <c r="AA19" s="138">
        <v>100</v>
      </c>
      <c r="AB19" s="77">
        <v>100</v>
      </c>
      <c r="AC19" s="76">
        <f t="shared" si="4"/>
        <v>30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>
        <f t="shared" si="11"/>
        <v>0</v>
      </c>
      <c r="AS19" s="83">
        <f t="shared" si="5"/>
        <v>0</v>
      </c>
      <c r="AT19" s="76">
        <f t="shared" si="6"/>
        <v>0</v>
      </c>
      <c r="AU19" s="76">
        <f t="shared" si="7"/>
        <v>3130</v>
      </c>
      <c r="AV19" s="84"/>
      <c r="AW19" s="90"/>
      <c r="AX19" s="90"/>
      <c r="AY19" s="90"/>
      <c r="AZ19" s="90"/>
      <c r="BA19" s="76">
        <f t="shared" si="8"/>
        <v>3130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119" t="s">
        <v>902</v>
      </c>
      <c r="C20" s="120" t="s">
        <v>738</v>
      </c>
      <c r="D20" s="95">
        <v>45809</v>
      </c>
      <c r="E20" s="118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>
        <v>3300</v>
      </c>
      <c r="V20" s="137">
        <v>2700</v>
      </c>
      <c r="W20" s="138">
        <v>100</v>
      </c>
      <c r="X20" s="138">
        <v>100</v>
      </c>
      <c r="Y20" s="138">
        <v>100</v>
      </c>
      <c r="Z20" s="138">
        <v>100</v>
      </c>
      <c r="AA20" s="138">
        <v>100</v>
      </c>
      <c r="AB20" s="77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>
        <f t="shared" si="11"/>
        <v>0</v>
      </c>
      <c r="AS20" s="83">
        <f t="shared" si="5"/>
        <v>0</v>
      </c>
      <c r="AT20" s="76">
        <f t="shared" si="6"/>
        <v>0</v>
      </c>
      <c r="AU20" s="76">
        <f t="shared" si="7"/>
        <v>3300</v>
      </c>
      <c r="AV20" s="84"/>
      <c r="AW20" s="90"/>
      <c r="AX20" s="90"/>
      <c r="AY20" s="90"/>
      <c r="AZ20" s="90"/>
      <c r="BA20" s="76">
        <f t="shared" si="8"/>
        <v>3300</v>
      </c>
      <c r="BB20" s="91"/>
      <c r="BC20" s="92"/>
      <c r="BD20" s="66" t="str">
        <f t="shared" si="9"/>
        <v>正确</v>
      </c>
    </row>
    <row r="21" s="1" customFormat="1" ht="33" customHeight="1" spans="1:58">
      <c r="A21" s="41">
        <f t="shared" si="1"/>
        <v>17</v>
      </c>
      <c r="B21" s="119" t="s">
        <v>903</v>
      </c>
      <c r="C21" s="120" t="s">
        <v>145</v>
      </c>
      <c r="D21" s="95">
        <v>45809</v>
      </c>
      <c r="E21" s="118" t="s">
        <v>78</v>
      </c>
      <c r="F21" s="42">
        <f t="shared" si="2"/>
        <v>31</v>
      </c>
      <c r="G21" s="109" t="s">
        <v>892</v>
      </c>
      <c r="H21" s="39"/>
      <c r="I21" s="39"/>
      <c r="J21" s="39"/>
      <c r="K21" s="39"/>
      <c r="L21" s="39"/>
      <c r="M21" s="39"/>
      <c r="N21" s="39"/>
      <c r="O21" s="39"/>
      <c r="P21" s="104"/>
      <c r="Q21" s="39"/>
      <c r="R21" s="39"/>
      <c r="S21" s="67">
        <f t="shared" si="3"/>
        <v>0</v>
      </c>
      <c r="T21" s="68"/>
      <c r="U21" s="71">
        <v>3100</v>
      </c>
      <c r="V21" s="137">
        <v>2500</v>
      </c>
      <c r="W21" s="138">
        <v>100</v>
      </c>
      <c r="X21" s="138">
        <v>100</v>
      </c>
      <c r="Y21" s="138">
        <v>100</v>
      </c>
      <c r="Z21" s="138">
        <v>100</v>
      </c>
      <c r="AA21" s="138">
        <v>100</v>
      </c>
      <c r="AB21" s="77">
        <v>100</v>
      </c>
      <c r="AC21" s="76">
        <f t="shared" si="4"/>
        <v>30</v>
      </c>
      <c r="AD21" s="75"/>
      <c r="AE21" s="75"/>
      <c r="AF21" s="75"/>
      <c r="AG21" s="75"/>
      <c r="AH21" s="75"/>
      <c r="AI21" s="75"/>
      <c r="AJ21" s="75">
        <v>70</v>
      </c>
      <c r="AK21" s="75"/>
      <c r="AL21" s="75"/>
      <c r="AM21" s="75"/>
      <c r="AN21" s="75"/>
      <c r="AO21" s="75"/>
      <c r="AP21" s="75"/>
      <c r="AQ21" s="75"/>
      <c r="AR21" s="75">
        <f t="shared" si="11"/>
        <v>0</v>
      </c>
      <c r="AS21" s="83">
        <f t="shared" si="5"/>
        <v>0</v>
      </c>
      <c r="AT21" s="76">
        <f t="shared" si="6"/>
        <v>0</v>
      </c>
      <c r="AU21" s="76">
        <f t="shared" si="7"/>
        <v>3200</v>
      </c>
      <c r="AV21" s="84"/>
      <c r="AW21" s="90"/>
      <c r="AX21" s="90"/>
      <c r="AY21" s="90"/>
      <c r="AZ21" s="90"/>
      <c r="BA21" s="76">
        <f t="shared" si="8"/>
        <v>3200</v>
      </c>
      <c r="BB21" s="91"/>
      <c r="BC21" s="92" t="s">
        <v>904</v>
      </c>
      <c r="BD21" s="66" t="str">
        <f t="shared" si="9"/>
        <v>正确</v>
      </c>
      <c r="BF21" s="1">
        <v>206.45</v>
      </c>
    </row>
    <row r="22" s="1" customFormat="1" ht="33" customHeight="1" spans="1:56">
      <c r="A22" s="41">
        <f t="shared" si="1"/>
        <v>18</v>
      </c>
      <c r="B22" s="119" t="s">
        <v>905</v>
      </c>
      <c r="C22" s="120" t="s">
        <v>145</v>
      </c>
      <c r="D22" s="95">
        <v>45809</v>
      </c>
      <c r="E22" s="118" t="s">
        <v>78</v>
      </c>
      <c r="F22" s="42">
        <f t="shared" si="2"/>
        <v>31</v>
      </c>
      <c r="G22" s="121" t="s">
        <v>79</v>
      </c>
      <c r="H22" s="39"/>
      <c r="I22" s="39"/>
      <c r="J22" s="39"/>
      <c r="K22" s="39"/>
      <c r="L22" s="39"/>
      <c r="M22" s="39"/>
      <c r="N22" s="39"/>
      <c r="O22" s="39">
        <v>3</v>
      </c>
      <c r="P22" s="104"/>
      <c r="Q22" s="39"/>
      <c r="R22" s="39"/>
      <c r="S22" s="67">
        <f t="shared" si="3"/>
        <v>0</v>
      </c>
      <c r="T22" s="139" t="s">
        <v>896</v>
      </c>
      <c r="U22" s="71">
        <v>3000</v>
      </c>
      <c r="V22" s="137">
        <v>2400</v>
      </c>
      <c r="W22" s="138">
        <v>100</v>
      </c>
      <c r="X22" s="138">
        <v>100</v>
      </c>
      <c r="Y22" s="138">
        <v>100</v>
      </c>
      <c r="Z22" s="138">
        <v>100</v>
      </c>
      <c r="AA22" s="138">
        <v>100</v>
      </c>
      <c r="AB22" s="77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>
        <f t="shared" si="11"/>
        <v>290.322580645161</v>
      </c>
      <c r="AS22" s="83">
        <f t="shared" si="5"/>
        <v>0</v>
      </c>
      <c r="AT22" s="76">
        <f t="shared" si="6"/>
        <v>0</v>
      </c>
      <c r="AU22" s="76">
        <f t="shared" si="7"/>
        <v>2709.68</v>
      </c>
      <c r="AV22" s="84"/>
      <c r="AW22" s="90"/>
      <c r="AX22" s="90"/>
      <c r="AY22" s="90"/>
      <c r="AZ22" s="90"/>
      <c r="BA22" s="76">
        <f t="shared" si="8"/>
        <v>2709.68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19" t="s">
        <v>906</v>
      </c>
      <c r="C23" s="120" t="s">
        <v>145</v>
      </c>
      <c r="D23" s="95">
        <v>45809</v>
      </c>
      <c r="E23" s="118" t="s">
        <v>78</v>
      </c>
      <c r="F23" s="42">
        <f t="shared" si="2"/>
        <v>31</v>
      </c>
      <c r="G23" s="121" t="s">
        <v>892</v>
      </c>
      <c r="H23" s="39"/>
      <c r="I23" s="39"/>
      <c r="J23" s="39"/>
      <c r="K23" s="39"/>
      <c r="L23" s="39"/>
      <c r="M23" s="39"/>
      <c r="N23" s="39"/>
      <c r="O23" s="39"/>
      <c r="P23" s="104"/>
      <c r="Q23" s="39"/>
      <c r="R23" s="39"/>
      <c r="S23" s="67">
        <f t="shared" si="3"/>
        <v>0</v>
      </c>
      <c r="T23" s="68"/>
      <c r="U23" s="71">
        <v>3100</v>
      </c>
      <c r="V23" s="137">
        <v>2500</v>
      </c>
      <c r="W23" s="138">
        <v>100</v>
      </c>
      <c r="X23" s="138">
        <v>100</v>
      </c>
      <c r="Y23" s="138">
        <v>100</v>
      </c>
      <c r="Z23" s="138">
        <v>100</v>
      </c>
      <c r="AA23" s="138">
        <v>100</v>
      </c>
      <c r="AB23" s="77">
        <v>100</v>
      </c>
      <c r="AC23" s="76">
        <f t="shared" si="4"/>
        <v>30</v>
      </c>
      <c r="AD23" s="75"/>
      <c r="AE23" s="75"/>
      <c r="AF23" s="75"/>
      <c r="AG23" s="75"/>
      <c r="AH23" s="75"/>
      <c r="AI23" s="75"/>
      <c r="AJ23" s="75">
        <v>70</v>
      </c>
      <c r="AK23" s="75"/>
      <c r="AL23" s="75"/>
      <c r="AM23" s="75"/>
      <c r="AN23" s="75"/>
      <c r="AO23" s="75"/>
      <c r="AP23" s="75"/>
      <c r="AQ23" s="75"/>
      <c r="AR23" s="75">
        <f t="shared" ref="AR23:AR47" si="12">U23/31*O23</f>
        <v>0</v>
      </c>
      <c r="AS23" s="83">
        <f t="shared" si="5"/>
        <v>0</v>
      </c>
      <c r="AT23" s="76">
        <f t="shared" si="6"/>
        <v>0</v>
      </c>
      <c r="AU23" s="76">
        <f t="shared" si="7"/>
        <v>3200</v>
      </c>
      <c r="AV23" s="84"/>
      <c r="AW23" s="90"/>
      <c r="AX23" s="90"/>
      <c r="AY23" s="90"/>
      <c r="AZ23" s="90"/>
      <c r="BA23" s="76">
        <f t="shared" si="8"/>
        <v>3200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19" t="s">
        <v>907</v>
      </c>
      <c r="C24" s="120" t="s">
        <v>145</v>
      </c>
      <c r="D24" s="95">
        <v>45809</v>
      </c>
      <c r="E24" s="118" t="s">
        <v>78</v>
      </c>
      <c r="F24" s="42">
        <f t="shared" si="2"/>
        <v>31</v>
      </c>
      <c r="G24" s="121" t="s">
        <v>79</v>
      </c>
      <c r="H24" s="39"/>
      <c r="I24" s="39"/>
      <c r="J24" s="39"/>
      <c r="K24" s="39"/>
      <c r="L24" s="39"/>
      <c r="M24" s="39"/>
      <c r="N24" s="39"/>
      <c r="O24" s="39">
        <v>4</v>
      </c>
      <c r="P24" s="104"/>
      <c r="Q24" s="39"/>
      <c r="R24" s="39"/>
      <c r="S24" s="67">
        <f t="shared" si="3"/>
        <v>0</v>
      </c>
      <c r="T24" s="139" t="s">
        <v>908</v>
      </c>
      <c r="U24" s="71">
        <v>3100</v>
      </c>
      <c r="V24" s="137">
        <v>2500</v>
      </c>
      <c r="W24" s="138">
        <v>100</v>
      </c>
      <c r="X24" s="138">
        <v>100</v>
      </c>
      <c r="Y24" s="138">
        <v>100</v>
      </c>
      <c r="Z24" s="138">
        <v>100</v>
      </c>
      <c r="AA24" s="138">
        <v>100</v>
      </c>
      <c r="AB24" s="77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>
        <f t="shared" si="12"/>
        <v>400</v>
      </c>
      <c r="AS24" s="83">
        <f t="shared" si="5"/>
        <v>0</v>
      </c>
      <c r="AT24" s="76">
        <f t="shared" si="6"/>
        <v>0</v>
      </c>
      <c r="AU24" s="76">
        <f t="shared" si="7"/>
        <v>2700</v>
      </c>
      <c r="AV24" s="84"/>
      <c r="AW24" s="90"/>
      <c r="AX24" s="90"/>
      <c r="AY24" s="90"/>
      <c r="AZ24" s="90"/>
      <c r="BA24" s="76">
        <f t="shared" si="8"/>
        <v>2700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119" t="s">
        <v>909</v>
      </c>
      <c r="C25" s="120" t="s">
        <v>145</v>
      </c>
      <c r="D25" s="95">
        <v>45809</v>
      </c>
      <c r="E25" s="118" t="s">
        <v>78</v>
      </c>
      <c r="F25" s="42">
        <f t="shared" si="2"/>
        <v>31</v>
      </c>
      <c r="G25" s="121" t="s">
        <v>892</v>
      </c>
      <c r="H25" s="39"/>
      <c r="I25" s="39"/>
      <c r="J25" s="39"/>
      <c r="K25" s="39"/>
      <c r="L25" s="39"/>
      <c r="M25" s="39"/>
      <c r="N25" s="39"/>
      <c r="O25" s="39"/>
      <c r="P25" s="104"/>
      <c r="Q25" s="39"/>
      <c r="R25" s="39"/>
      <c r="S25" s="67">
        <f t="shared" si="3"/>
        <v>0</v>
      </c>
      <c r="T25" s="68"/>
      <c r="U25" s="71">
        <v>3100</v>
      </c>
      <c r="V25" s="137">
        <v>2500</v>
      </c>
      <c r="W25" s="138">
        <v>100</v>
      </c>
      <c r="X25" s="138">
        <v>100</v>
      </c>
      <c r="Y25" s="138">
        <v>100</v>
      </c>
      <c r="Z25" s="138">
        <v>100</v>
      </c>
      <c r="AA25" s="138">
        <v>100</v>
      </c>
      <c r="AB25" s="77">
        <v>100</v>
      </c>
      <c r="AC25" s="76">
        <f t="shared" si="4"/>
        <v>30</v>
      </c>
      <c r="AD25" s="75"/>
      <c r="AE25" s="75"/>
      <c r="AF25" s="75"/>
      <c r="AG25" s="75"/>
      <c r="AH25" s="75"/>
      <c r="AI25" s="75"/>
      <c r="AJ25" s="75">
        <v>70</v>
      </c>
      <c r="AK25" s="75"/>
      <c r="AL25" s="75"/>
      <c r="AM25" s="75"/>
      <c r="AN25" s="75"/>
      <c r="AO25" s="75"/>
      <c r="AP25" s="75"/>
      <c r="AQ25" s="75"/>
      <c r="AR25" s="75">
        <f t="shared" si="12"/>
        <v>0</v>
      </c>
      <c r="AS25" s="83">
        <f t="shared" si="5"/>
        <v>0</v>
      </c>
      <c r="AT25" s="76">
        <f t="shared" si="6"/>
        <v>0</v>
      </c>
      <c r="AU25" s="76">
        <f t="shared" si="7"/>
        <v>3200</v>
      </c>
      <c r="AV25" s="84"/>
      <c r="AW25" s="90"/>
      <c r="AX25" s="90"/>
      <c r="AY25" s="90"/>
      <c r="AZ25" s="90"/>
      <c r="BA25" s="76">
        <f t="shared" si="8"/>
        <v>3200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119" t="s">
        <v>910</v>
      </c>
      <c r="C26" s="120" t="s">
        <v>145</v>
      </c>
      <c r="D26" s="95">
        <v>45809</v>
      </c>
      <c r="E26" s="118" t="s">
        <v>78</v>
      </c>
      <c r="F26" s="42">
        <f t="shared" si="2"/>
        <v>31</v>
      </c>
      <c r="G26" s="121" t="s">
        <v>79</v>
      </c>
      <c r="H26" s="39"/>
      <c r="I26" s="39"/>
      <c r="J26" s="39"/>
      <c r="K26" s="39"/>
      <c r="L26" s="39"/>
      <c r="M26" s="39"/>
      <c r="N26" s="39"/>
      <c r="O26" s="39">
        <v>3</v>
      </c>
      <c r="P26" s="104"/>
      <c r="Q26" s="39"/>
      <c r="R26" s="39"/>
      <c r="S26" s="67">
        <f t="shared" si="3"/>
        <v>0</v>
      </c>
      <c r="T26" s="139" t="s">
        <v>896</v>
      </c>
      <c r="U26" s="71">
        <v>3000</v>
      </c>
      <c r="V26" s="137">
        <v>2400</v>
      </c>
      <c r="W26" s="138">
        <v>100</v>
      </c>
      <c r="X26" s="138">
        <v>100</v>
      </c>
      <c r="Y26" s="138">
        <v>100</v>
      </c>
      <c r="Z26" s="138">
        <v>100</v>
      </c>
      <c r="AA26" s="138">
        <v>100</v>
      </c>
      <c r="AB26" s="77">
        <v>100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>
        <f t="shared" si="12"/>
        <v>290.322580645161</v>
      </c>
      <c r="AS26" s="83">
        <f t="shared" si="5"/>
        <v>0</v>
      </c>
      <c r="AT26" s="76">
        <f t="shared" si="6"/>
        <v>0</v>
      </c>
      <c r="AU26" s="76">
        <f t="shared" si="7"/>
        <v>2709.68</v>
      </c>
      <c r="AV26" s="84"/>
      <c r="AW26" s="90"/>
      <c r="AX26" s="90"/>
      <c r="AY26" s="90"/>
      <c r="AZ26" s="90"/>
      <c r="BA26" s="76">
        <f t="shared" si="8"/>
        <v>2709.68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119" t="s">
        <v>911</v>
      </c>
      <c r="C27" s="120" t="s">
        <v>145</v>
      </c>
      <c r="D27" s="95">
        <v>45809</v>
      </c>
      <c r="E27" s="118" t="s">
        <v>78</v>
      </c>
      <c r="F27" s="42">
        <f t="shared" si="2"/>
        <v>31</v>
      </c>
      <c r="G27" s="121" t="s">
        <v>892</v>
      </c>
      <c r="H27" s="39"/>
      <c r="I27" s="39"/>
      <c r="J27" s="39"/>
      <c r="K27" s="39"/>
      <c r="L27" s="39"/>
      <c r="M27" s="39"/>
      <c r="N27" s="39"/>
      <c r="O27" s="39"/>
      <c r="P27" s="104"/>
      <c r="Q27" s="39"/>
      <c r="R27" s="39"/>
      <c r="S27" s="67">
        <f t="shared" si="3"/>
        <v>0</v>
      </c>
      <c r="T27" s="68"/>
      <c r="U27" s="71">
        <v>3100</v>
      </c>
      <c r="V27" s="137">
        <v>2500</v>
      </c>
      <c r="W27" s="138">
        <v>100</v>
      </c>
      <c r="X27" s="138">
        <v>100</v>
      </c>
      <c r="Y27" s="138">
        <v>100</v>
      </c>
      <c r="Z27" s="138">
        <v>100</v>
      </c>
      <c r="AA27" s="138">
        <v>100</v>
      </c>
      <c r="AB27" s="77">
        <v>100</v>
      </c>
      <c r="AC27" s="76">
        <f t="shared" si="4"/>
        <v>30</v>
      </c>
      <c r="AD27" s="75"/>
      <c r="AE27" s="75"/>
      <c r="AF27" s="75"/>
      <c r="AG27" s="75"/>
      <c r="AH27" s="75"/>
      <c r="AI27" s="75"/>
      <c r="AJ27" s="75">
        <v>70</v>
      </c>
      <c r="AK27" s="75"/>
      <c r="AL27" s="75"/>
      <c r="AM27" s="75"/>
      <c r="AN27" s="75"/>
      <c r="AO27" s="75"/>
      <c r="AP27" s="75"/>
      <c r="AQ27" s="75"/>
      <c r="AR27" s="75">
        <f t="shared" si="12"/>
        <v>0</v>
      </c>
      <c r="AS27" s="83">
        <f t="shared" si="5"/>
        <v>0</v>
      </c>
      <c r="AT27" s="76">
        <f t="shared" si="6"/>
        <v>0</v>
      </c>
      <c r="AU27" s="76">
        <f t="shared" si="7"/>
        <v>3200</v>
      </c>
      <c r="AV27" s="84"/>
      <c r="AW27" s="90"/>
      <c r="AX27" s="90"/>
      <c r="AY27" s="90"/>
      <c r="AZ27" s="90"/>
      <c r="BA27" s="76">
        <f t="shared" si="8"/>
        <v>3200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119" t="s">
        <v>912</v>
      </c>
      <c r="C28" s="120" t="s">
        <v>738</v>
      </c>
      <c r="D28" s="95">
        <v>45809</v>
      </c>
      <c r="E28" s="118" t="s">
        <v>78</v>
      </c>
      <c r="F28" s="42">
        <f t="shared" si="2"/>
        <v>31</v>
      </c>
      <c r="G28" s="121" t="s">
        <v>79</v>
      </c>
      <c r="H28" s="39"/>
      <c r="I28" s="39"/>
      <c r="J28" s="39"/>
      <c r="K28" s="39"/>
      <c r="L28" s="39"/>
      <c r="M28" s="39"/>
      <c r="N28" s="39"/>
      <c r="O28" s="39"/>
      <c r="P28" s="104"/>
      <c r="Q28" s="39"/>
      <c r="R28" s="39"/>
      <c r="S28" s="67">
        <f t="shared" si="3"/>
        <v>0</v>
      </c>
      <c r="T28" s="68"/>
      <c r="U28" s="71">
        <v>3300</v>
      </c>
      <c r="V28" s="137">
        <v>2500</v>
      </c>
      <c r="W28" s="138">
        <v>200</v>
      </c>
      <c r="X28" s="138">
        <v>200</v>
      </c>
      <c r="Y28" s="138">
        <v>100</v>
      </c>
      <c r="Z28" s="138">
        <v>100</v>
      </c>
      <c r="AA28" s="138">
        <v>100</v>
      </c>
      <c r="AB28" s="77">
        <v>100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>
        <f t="shared" si="12"/>
        <v>0</v>
      </c>
      <c r="AS28" s="83">
        <f t="shared" si="5"/>
        <v>0</v>
      </c>
      <c r="AT28" s="76">
        <f t="shared" si="6"/>
        <v>0</v>
      </c>
      <c r="AU28" s="76">
        <f t="shared" si="7"/>
        <v>3300</v>
      </c>
      <c r="AV28" s="84"/>
      <c r="AW28" s="90"/>
      <c r="AX28" s="90"/>
      <c r="AY28" s="90"/>
      <c r="AZ28" s="90"/>
      <c r="BA28" s="76">
        <f t="shared" si="8"/>
        <v>3300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119" t="s">
        <v>913</v>
      </c>
      <c r="C29" s="120" t="s">
        <v>914</v>
      </c>
      <c r="D29" s="95">
        <v>45809</v>
      </c>
      <c r="E29" s="118" t="s">
        <v>78</v>
      </c>
      <c r="F29" s="42">
        <f t="shared" si="2"/>
        <v>31</v>
      </c>
      <c r="G29" s="109" t="s">
        <v>79</v>
      </c>
      <c r="H29" s="39"/>
      <c r="I29" s="39"/>
      <c r="J29" s="39"/>
      <c r="K29" s="39"/>
      <c r="L29" s="39"/>
      <c r="M29" s="39"/>
      <c r="N29" s="39"/>
      <c r="O29" s="39"/>
      <c r="P29" s="104"/>
      <c r="Q29" s="39"/>
      <c r="R29" s="39"/>
      <c r="S29" s="67">
        <f t="shared" si="3"/>
        <v>0</v>
      </c>
      <c r="T29" s="68"/>
      <c r="U29" s="71">
        <v>4500</v>
      </c>
      <c r="V29" s="137">
        <v>3900</v>
      </c>
      <c r="W29" s="138">
        <v>100</v>
      </c>
      <c r="X29" s="138">
        <v>100</v>
      </c>
      <c r="Y29" s="138">
        <v>100</v>
      </c>
      <c r="Z29" s="138">
        <v>100</v>
      </c>
      <c r="AA29" s="138">
        <v>100</v>
      </c>
      <c r="AB29" s="77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>
        <f t="shared" si="12"/>
        <v>0</v>
      </c>
      <c r="AS29" s="83">
        <f t="shared" si="5"/>
        <v>0</v>
      </c>
      <c r="AT29" s="76">
        <f t="shared" si="6"/>
        <v>0</v>
      </c>
      <c r="AU29" s="76">
        <f t="shared" si="7"/>
        <v>4500</v>
      </c>
      <c r="AV29" s="84"/>
      <c r="AW29" s="90"/>
      <c r="AX29" s="90"/>
      <c r="AY29" s="90"/>
      <c r="AZ29" s="90"/>
      <c r="BA29" s="76">
        <f t="shared" si="8"/>
        <v>4500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119" t="s">
        <v>915</v>
      </c>
      <c r="C30" s="120" t="s">
        <v>145</v>
      </c>
      <c r="D30" s="95">
        <v>45809</v>
      </c>
      <c r="E30" s="118" t="s">
        <v>78</v>
      </c>
      <c r="F30" s="42">
        <f t="shared" si="2"/>
        <v>31</v>
      </c>
      <c r="G30" s="121" t="s">
        <v>892</v>
      </c>
      <c r="H30" s="39"/>
      <c r="I30" s="39"/>
      <c r="J30" s="39"/>
      <c r="K30" s="39"/>
      <c r="L30" s="39"/>
      <c r="M30" s="39"/>
      <c r="N30" s="39"/>
      <c r="O30" s="39"/>
      <c r="P30" s="104"/>
      <c r="Q30" s="39"/>
      <c r="R30" s="39"/>
      <c r="S30" s="67">
        <f t="shared" si="3"/>
        <v>0</v>
      </c>
      <c r="T30" s="68"/>
      <c r="U30" s="71">
        <v>3100</v>
      </c>
      <c r="V30" s="137">
        <v>2500</v>
      </c>
      <c r="W30" s="138">
        <v>100</v>
      </c>
      <c r="X30" s="138">
        <v>100</v>
      </c>
      <c r="Y30" s="138">
        <v>100</v>
      </c>
      <c r="Z30" s="138">
        <v>100</v>
      </c>
      <c r="AA30" s="138">
        <v>100</v>
      </c>
      <c r="AB30" s="77">
        <v>100</v>
      </c>
      <c r="AC30" s="76">
        <f t="shared" si="4"/>
        <v>30</v>
      </c>
      <c r="AD30" s="75"/>
      <c r="AE30" s="75"/>
      <c r="AF30" s="75"/>
      <c r="AG30" s="75"/>
      <c r="AH30" s="75"/>
      <c r="AI30" s="75"/>
      <c r="AJ30" s="75">
        <v>70</v>
      </c>
      <c r="AK30" s="75"/>
      <c r="AL30" s="75"/>
      <c r="AM30" s="75"/>
      <c r="AN30" s="75"/>
      <c r="AO30" s="75"/>
      <c r="AP30" s="75"/>
      <c r="AQ30" s="75"/>
      <c r="AR30" s="75">
        <f t="shared" si="12"/>
        <v>0</v>
      </c>
      <c r="AS30" s="83">
        <f t="shared" si="5"/>
        <v>0</v>
      </c>
      <c r="AT30" s="76">
        <f t="shared" si="6"/>
        <v>0</v>
      </c>
      <c r="AU30" s="76">
        <f t="shared" si="7"/>
        <v>3200</v>
      </c>
      <c r="AV30" s="84"/>
      <c r="AW30" s="90"/>
      <c r="AX30" s="90"/>
      <c r="AY30" s="90"/>
      <c r="AZ30" s="90"/>
      <c r="BA30" s="76">
        <f t="shared" si="8"/>
        <v>3200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19" t="s">
        <v>916</v>
      </c>
      <c r="C31" s="120" t="s">
        <v>145</v>
      </c>
      <c r="D31" s="95">
        <v>45809</v>
      </c>
      <c r="E31" s="118" t="s">
        <v>78</v>
      </c>
      <c r="F31" s="42">
        <f t="shared" si="2"/>
        <v>31</v>
      </c>
      <c r="G31" s="121" t="s">
        <v>79</v>
      </c>
      <c r="H31" s="39"/>
      <c r="I31" s="39"/>
      <c r="J31" s="39"/>
      <c r="K31" s="39"/>
      <c r="L31" s="39"/>
      <c r="M31" s="39"/>
      <c r="N31" s="39"/>
      <c r="O31" s="39">
        <v>2</v>
      </c>
      <c r="P31" s="104"/>
      <c r="Q31" s="39"/>
      <c r="R31" s="39"/>
      <c r="S31" s="67">
        <f t="shared" si="3"/>
        <v>0</v>
      </c>
      <c r="T31" s="139" t="s">
        <v>917</v>
      </c>
      <c r="U31" s="71" t="s">
        <v>228</v>
      </c>
      <c r="V31" s="137">
        <v>2500</v>
      </c>
      <c r="W31" s="138">
        <v>100</v>
      </c>
      <c r="X31" s="138">
        <v>100</v>
      </c>
      <c r="Y31" s="138">
        <v>100</v>
      </c>
      <c r="Z31" s="138">
        <v>100</v>
      </c>
      <c r="AA31" s="138">
        <v>100</v>
      </c>
      <c r="AB31" s="77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>
        <f t="shared" si="12"/>
        <v>193.548387096774</v>
      </c>
      <c r="AS31" s="83">
        <f t="shared" si="5"/>
        <v>0</v>
      </c>
      <c r="AT31" s="76">
        <f t="shared" si="6"/>
        <v>0</v>
      </c>
      <c r="AU31" s="76">
        <f t="shared" si="7"/>
        <v>2906.45</v>
      </c>
      <c r="AV31" s="84"/>
      <c r="AW31" s="90"/>
      <c r="AX31" s="90"/>
      <c r="AY31" s="90"/>
      <c r="AZ31" s="90"/>
      <c r="BA31" s="76">
        <f t="shared" si="8"/>
        <v>2906.45</v>
      </c>
      <c r="BB31" s="91"/>
      <c r="BC31" s="92"/>
      <c r="BD31" s="66" t="str">
        <f t="shared" si="9"/>
        <v>错误</v>
      </c>
    </row>
    <row r="32" s="1" customFormat="1" ht="33" customHeight="1" spans="1:56">
      <c r="A32" s="41">
        <f t="shared" si="1"/>
        <v>28</v>
      </c>
      <c r="B32" s="119" t="s">
        <v>918</v>
      </c>
      <c r="C32" s="120" t="s">
        <v>371</v>
      </c>
      <c r="D32" s="95">
        <v>45809</v>
      </c>
      <c r="E32" s="118" t="s">
        <v>78</v>
      </c>
      <c r="F32" s="42">
        <f t="shared" si="2"/>
        <v>31</v>
      </c>
      <c r="G32" s="121" t="s">
        <v>79</v>
      </c>
      <c r="H32" s="39"/>
      <c r="I32" s="39"/>
      <c r="J32" s="39"/>
      <c r="K32" s="39"/>
      <c r="L32" s="39"/>
      <c r="M32" s="39"/>
      <c r="N32" s="39"/>
      <c r="O32" s="39">
        <v>31</v>
      </c>
      <c r="P32" s="104"/>
      <c r="Q32" s="39"/>
      <c r="R32" s="39"/>
      <c r="S32" s="67">
        <f t="shared" si="3"/>
        <v>0</v>
      </c>
      <c r="T32" s="139" t="s">
        <v>919</v>
      </c>
      <c r="U32" s="71">
        <v>3300</v>
      </c>
      <c r="V32" s="137">
        <v>2300</v>
      </c>
      <c r="W32" s="138">
        <v>500</v>
      </c>
      <c r="X32" s="138">
        <v>100</v>
      </c>
      <c r="Y32" s="138">
        <v>100</v>
      </c>
      <c r="Z32" s="138">
        <v>100</v>
      </c>
      <c r="AA32" s="138">
        <v>100</v>
      </c>
      <c r="AB32" s="77">
        <v>100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>
        <f t="shared" si="12"/>
        <v>3300</v>
      </c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19" t="s">
        <v>920</v>
      </c>
      <c r="C33" s="120" t="s">
        <v>145</v>
      </c>
      <c r="D33" s="95">
        <v>45809</v>
      </c>
      <c r="E33" s="118" t="s">
        <v>78</v>
      </c>
      <c r="F33" s="42">
        <f t="shared" si="2"/>
        <v>31</v>
      </c>
      <c r="G33" s="121" t="s">
        <v>79</v>
      </c>
      <c r="H33" s="39"/>
      <c r="I33" s="39"/>
      <c r="J33" s="39"/>
      <c r="K33" s="39"/>
      <c r="L33" s="39"/>
      <c r="M33" s="39"/>
      <c r="N33" s="39"/>
      <c r="O33" s="39">
        <v>31</v>
      </c>
      <c r="P33" s="39"/>
      <c r="Q33" s="39"/>
      <c r="R33" s="39"/>
      <c r="S33" s="67">
        <f t="shared" si="3"/>
        <v>0</v>
      </c>
      <c r="T33" s="139" t="s">
        <v>919</v>
      </c>
      <c r="U33" s="71">
        <v>3100</v>
      </c>
      <c r="V33" s="137">
        <v>2100</v>
      </c>
      <c r="W33" s="138">
        <v>500</v>
      </c>
      <c r="X33" s="138">
        <v>100</v>
      </c>
      <c r="Y33" s="138">
        <v>100</v>
      </c>
      <c r="Z33" s="138">
        <v>100</v>
      </c>
      <c r="AA33" s="138">
        <v>100</v>
      </c>
      <c r="AB33" s="77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>
        <f t="shared" si="12"/>
        <v>3100</v>
      </c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8">
      <c r="A34" s="41">
        <f t="shared" si="1"/>
        <v>30</v>
      </c>
      <c r="B34" s="119" t="s">
        <v>921</v>
      </c>
      <c r="C34" s="120" t="s">
        <v>145</v>
      </c>
      <c r="D34" s="95">
        <v>45809</v>
      </c>
      <c r="E34" s="118" t="s">
        <v>78</v>
      </c>
      <c r="F34" s="42">
        <f t="shared" si="2"/>
        <v>31</v>
      </c>
      <c r="G34" s="121" t="s">
        <v>79</v>
      </c>
      <c r="H34" s="39"/>
      <c r="I34" s="39"/>
      <c r="J34" s="39"/>
      <c r="K34" s="39"/>
      <c r="L34" s="39"/>
      <c r="M34" s="39"/>
      <c r="N34" s="39"/>
      <c r="O34" s="39">
        <v>9</v>
      </c>
      <c r="P34" s="39"/>
      <c r="Q34" s="39"/>
      <c r="R34" s="39"/>
      <c r="S34" s="67">
        <f t="shared" si="3"/>
        <v>0</v>
      </c>
      <c r="T34" s="139" t="s">
        <v>922</v>
      </c>
      <c r="U34" s="71">
        <v>3100</v>
      </c>
      <c r="V34" s="137">
        <v>2100</v>
      </c>
      <c r="W34" s="138">
        <v>500</v>
      </c>
      <c r="X34" s="138">
        <v>100</v>
      </c>
      <c r="Y34" s="138">
        <v>100</v>
      </c>
      <c r="Z34" s="138">
        <v>100</v>
      </c>
      <c r="AA34" s="138">
        <v>100</v>
      </c>
      <c r="AB34" s="77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>
        <f t="shared" si="12"/>
        <v>900</v>
      </c>
      <c r="AS34" s="83">
        <f t="shared" si="5"/>
        <v>0</v>
      </c>
      <c r="AT34" s="76">
        <f t="shared" si="6"/>
        <v>0</v>
      </c>
      <c r="AU34" s="76">
        <f t="shared" si="7"/>
        <v>2200</v>
      </c>
      <c r="AV34" s="84"/>
      <c r="AW34" s="90"/>
      <c r="AX34" s="90"/>
      <c r="AY34" s="90"/>
      <c r="AZ34" s="90"/>
      <c r="BA34" s="76">
        <f t="shared" si="8"/>
        <v>2200</v>
      </c>
      <c r="BB34" s="91"/>
      <c r="BC34" s="92" t="s">
        <v>923</v>
      </c>
      <c r="BD34" s="66" t="str">
        <f t="shared" si="9"/>
        <v>正确</v>
      </c>
      <c r="BF34" s="1">
        <v>1800</v>
      </c>
    </row>
    <row r="35" s="1" customFormat="1" ht="33" customHeight="1" spans="1:58">
      <c r="A35" s="41">
        <f t="shared" si="1"/>
        <v>31</v>
      </c>
      <c r="B35" s="119" t="s">
        <v>924</v>
      </c>
      <c r="C35" s="120" t="s">
        <v>145</v>
      </c>
      <c r="D35" s="95">
        <v>45809</v>
      </c>
      <c r="E35" s="118" t="s">
        <v>78</v>
      </c>
      <c r="F35" s="42">
        <f t="shared" si="2"/>
        <v>31</v>
      </c>
      <c r="G35" s="121" t="s">
        <v>79</v>
      </c>
      <c r="H35" s="39"/>
      <c r="I35" s="39"/>
      <c r="J35" s="39"/>
      <c r="K35" s="39"/>
      <c r="L35" s="39"/>
      <c r="M35" s="39"/>
      <c r="N35" s="39"/>
      <c r="O35" s="39">
        <v>9</v>
      </c>
      <c r="P35" s="39"/>
      <c r="Q35" s="39"/>
      <c r="R35" s="39"/>
      <c r="S35" s="67">
        <f t="shared" si="3"/>
        <v>0</v>
      </c>
      <c r="T35" s="139" t="s">
        <v>922</v>
      </c>
      <c r="U35" s="71">
        <v>3100</v>
      </c>
      <c r="V35" s="137">
        <v>2100</v>
      </c>
      <c r="W35" s="138">
        <v>500</v>
      </c>
      <c r="X35" s="138">
        <v>100</v>
      </c>
      <c r="Y35" s="138">
        <v>100</v>
      </c>
      <c r="Z35" s="138">
        <v>100</v>
      </c>
      <c r="AA35" s="138">
        <v>100</v>
      </c>
      <c r="AB35" s="77">
        <v>100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>
        <f t="shared" si="12"/>
        <v>900</v>
      </c>
      <c r="AS35" s="83">
        <f t="shared" si="5"/>
        <v>0</v>
      </c>
      <c r="AT35" s="76">
        <f t="shared" si="6"/>
        <v>0</v>
      </c>
      <c r="AU35" s="76">
        <f t="shared" si="7"/>
        <v>2200</v>
      </c>
      <c r="AV35" s="84"/>
      <c r="AW35" s="90"/>
      <c r="AX35" s="90"/>
      <c r="AY35" s="90"/>
      <c r="AZ35" s="90"/>
      <c r="BA35" s="76">
        <f t="shared" si="8"/>
        <v>2200</v>
      </c>
      <c r="BB35" s="91"/>
      <c r="BC35" s="92" t="s">
        <v>925</v>
      </c>
      <c r="BD35" s="66" t="str">
        <f t="shared" si="9"/>
        <v>正确</v>
      </c>
      <c r="BF35" s="1">
        <v>2000</v>
      </c>
    </row>
    <row r="36" s="1" customFormat="1" ht="33" customHeight="1" spans="1:58">
      <c r="A36" s="41">
        <f t="shared" si="1"/>
        <v>32</v>
      </c>
      <c r="B36" s="119" t="s">
        <v>926</v>
      </c>
      <c r="C36" s="120" t="s">
        <v>145</v>
      </c>
      <c r="D36" s="95">
        <v>45809</v>
      </c>
      <c r="E36" s="118" t="s">
        <v>78</v>
      </c>
      <c r="F36" s="42">
        <f t="shared" si="2"/>
        <v>31</v>
      </c>
      <c r="G36" s="121" t="s">
        <v>79</v>
      </c>
      <c r="H36" s="39"/>
      <c r="I36" s="39"/>
      <c r="J36" s="39"/>
      <c r="K36" s="39"/>
      <c r="L36" s="39"/>
      <c r="M36" s="39"/>
      <c r="N36" s="39"/>
      <c r="O36" s="39">
        <v>9</v>
      </c>
      <c r="P36" s="39"/>
      <c r="Q36" s="39"/>
      <c r="R36" s="39"/>
      <c r="S36" s="67">
        <f t="shared" si="3"/>
        <v>0</v>
      </c>
      <c r="T36" s="139" t="s">
        <v>922</v>
      </c>
      <c r="U36" s="71">
        <v>3100</v>
      </c>
      <c r="V36" s="137">
        <v>2100</v>
      </c>
      <c r="W36" s="138">
        <v>500</v>
      </c>
      <c r="X36" s="138">
        <v>100</v>
      </c>
      <c r="Y36" s="138">
        <v>100</v>
      </c>
      <c r="Z36" s="138">
        <v>100</v>
      </c>
      <c r="AA36" s="138">
        <v>100</v>
      </c>
      <c r="AB36" s="77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>
        <f t="shared" si="12"/>
        <v>900</v>
      </c>
      <c r="AS36" s="83">
        <f t="shared" si="5"/>
        <v>0</v>
      </c>
      <c r="AT36" s="76">
        <f t="shared" si="6"/>
        <v>0</v>
      </c>
      <c r="AU36" s="76">
        <f t="shared" si="7"/>
        <v>2200</v>
      </c>
      <c r="AV36" s="84"/>
      <c r="AW36" s="90"/>
      <c r="AX36" s="90"/>
      <c r="AY36" s="90"/>
      <c r="AZ36" s="90"/>
      <c r="BA36" s="76">
        <f t="shared" si="8"/>
        <v>2200</v>
      </c>
      <c r="BB36" s="91"/>
      <c r="BC36" s="92" t="s">
        <v>927</v>
      </c>
      <c r="BD36" s="66" t="str">
        <f t="shared" si="9"/>
        <v>正确</v>
      </c>
      <c r="BF36" s="1">
        <v>2100</v>
      </c>
    </row>
    <row r="37" s="1" customFormat="1" ht="33" customHeight="1" spans="1:58">
      <c r="A37" s="41">
        <f t="shared" si="1"/>
        <v>33</v>
      </c>
      <c r="B37" s="119" t="s">
        <v>928</v>
      </c>
      <c r="C37" s="120" t="s">
        <v>145</v>
      </c>
      <c r="D37" s="95">
        <v>45809</v>
      </c>
      <c r="E37" s="118" t="s">
        <v>78</v>
      </c>
      <c r="F37" s="42">
        <f t="shared" si="2"/>
        <v>31</v>
      </c>
      <c r="G37" s="121" t="s">
        <v>79</v>
      </c>
      <c r="H37" s="39"/>
      <c r="I37" s="39"/>
      <c r="J37" s="39"/>
      <c r="K37" s="39"/>
      <c r="L37" s="39"/>
      <c r="M37" s="39"/>
      <c r="N37" s="39"/>
      <c r="O37" s="39">
        <v>16</v>
      </c>
      <c r="P37" s="39"/>
      <c r="Q37" s="39"/>
      <c r="R37" s="39"/>
      <c r="S37" s="67">
        <f t="shared" si="3"/>
        <v>0</v>
      </c>
      <c r="T37" s="139" t="s">
        <v>929</v>
      </c>
      <c r="U37" s="71">
        <v>3100</v>
      </c>
      <c r="V37" s="137">
        <v>2100</v>
      </c>
      <c r="W37" s="138">
        <v>500</v>
      </c>
      <c r="X37" s="138">
        <v>100</v>
      </c>
      <c r="Y37" s="138">
        <v>100</v>
      </c>
      <c r="Z37" s="138">
        <v>100</v>
      </c>
      <c r="AA37" s="138">
        <v>100</v>
      </c>
      <c r="AB37" s="77">
        <v>100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>
        <f t="shared" si="12"/>
        <v>1600</v>
      </c>
      <c r="AS37" s="83">
        <f t="shared" si="5"/>
        <v>0</v>
      </c>
      <c r="AT37" s="76">
        <f t="shared" si="6"/>
        <v>0</v>
      </c>
      <c r="AU37" s="76">
        <f t="shared" si="7"/>
        <v>1500</v>
      </c>
      <c r="AV37" s="84"/>
      <c r="AW37" s="90"/>
      <c r="AX37" s="90"/>
      <c r="AY37" s="90"/>
      <c r="AZ37" s="90"/>
      <c r="BA37" s="76">
        <f t="shared" si="8"/>
        <v>1500</v>
      </c>
      <c r="BB37" s="91"/>
      <c r="BC37" s="92" t="s">
        <v>930</v>
      </c>
      <c r="BD37" s="66" t="str">
        <f t="shared" si="9"/>
        <v>正确</v>
      </c>
      <c r="BF37" s="1">
        <v>2100</v>
      </c>
    </row>
    <row r="38" s="1" customFormat="1" ht="33" customHeight="1" spans="1:58">
      <c r="A38" s="41">
        <f t="shared" si="1"/>
        <v>34</v>
      </c>
      <c r="B38" s="119" t="s">
        <v>931</v>
      </c>
      <c r="C38" s="120" t="s">
        <v>145</v>
      </c>
      <c r="D38" s="95">
        <v>45809</v>
      </c>
      <c r="E38" s="118" t="s">
        <v>78</v>
      </c>
      <c r="F38" s="42">
        <f t="shared" si="2"/>
        <v>31</v>
      </c>
      <c r="G38" s="121" t="s">
        <v>79</v>
      </c>
      <c r="H38" s="39"/>
      <c r="I38" s="39"/>
      <c r="J38" s="39"/>
      <c r="K38" s="39"/>
      <c r="L38" s="39"/>
      <c r="M38" s="39"/>
      <c r="N38" s="39"/>
      <c r="O38" s="39">
        <v>17</v>
      </c>
      <c r="P38" s="39"/>
      <c r="Q38" s="39"/>
      <c r="R38" s="39"/>
      <c r="S38" s="67">
        <f t="shared" si="3"/>
        <v>0</v>
      </c>
      <c r="T38" s="139" t="s">
        <v>932</v>
      </c>
      <c r="U38" s="71">
        <v>3100</v>
      </c>
      <c r="V38" s="137">
        <v>2100</v>
      </c>
      <c r="W38" s="138">
        <v>500</v>
      </c>
      <c r="X38" s="138">
        <v>100</v>
      </c>
      <c r="Y38" s="138">
        <v>100</v>
      </c>
      <c r="Z38" s="138">
        <v>100</v>
      </c>
      <c r="AA38" s="138">
        <v>100</v>
      </c>
      <c r="AB38" s="77">
        <v>100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>
        <f t="shared" si="12"/>
        <v>1700</v>
      </c>
      <c r="AS38" s="83">
        <f t="shared" si="5"/>
        <v>0</v>
      </c>
      <c r="AT38" s="76">
        <f t="shared" si="6"/>
        <v>0</v>
      </c>
      <c r="AU38" s="76">
        <f t="shared" si="7"/>
        <v>1400</v>
      </c>
      <c r="AV38" s="84"/>
      <c r="AW38" s="90"/>
      <c r="AX38" s="90"/>
      <c r="AY38" s="90"/>
      <c r="AZ38" s="90"/>
      <c r="BA38" s="76">
        <f t="shared" si="8"/>
        <v>1400</v>
      </c>
      <c r="BB38" s="91"/>
      <c r="BC38" s="92" t="s">
        <v>933</v>
      </c>
      <c r="BD38" s="66" t="str">
        <f t="shared" si="9"/>
        <v>正确</v>
      </c>
      <c r="BF38" s="1">
        <v>1300</v>
      </c>
    </row>
    <row r="39" s="1" customFormat="1" ht="33" customHeight="1" spans="1:58">
      <c r="A39" s="41">
        <f t="shared" si="1"/>
        <v>35</v>
      </c>
      <c r="B39" s="119" t="s">
        <v>934</v>
      </c>
      <c r="C39" s="120" t="s">
        <v>145</v>
      </c>
      <c r="D39" s="95">
        <v>45809</v>
      </c>
      <c r="E39" s="118" t="s">
        <v>78</v>
      </c>
      <c r="F39" s="42">
        <f t="shared" si="2"/>
        <v>31</v>
      </c>
      <c r="G39" s="121" t="s">
        <v>79</v>
      </c>
      <c r="H39" s="39"/>
      <c r="I39" s="39"/>
      <c r="J39" s="39"/>
      <c r="K39" s="39"/>
      <c r="L39" s="39"/>
      <c r="M39" s="39"/>
      <c r="N39" s="39"/>
      <c r="O39" s="39">
        <v>17</v>
      </c>
      <c r="P39" s="39"/>
      <c r="Q39" s="39"/>
      <c r="R39" s="39"/>
      <c r="S39" s="67">
        <f t="shared" si="3"/>
        <v>0</v>
      </c>
      <c r="T39" s="139" t="s">
        <v>932</v>
      </c>
      <c r="U39" s="71">
        <v>3100</v>
      </c>
      <c r="V39" s="137">
        <v>2100</v>
      </c>
      <c r="W39" s="138">
        <v>500</v>
      </c>
      <c r="X39" s="138">
        <v>100</v>
      </c>
      <c r="Y39" s="138">
        <v>100</v>
      </c>
      <c r="Z39" s="138">
        <v>100</v>
      </c>
      <c r="AA39" s="138">
        <v>100</v>
      </c>
      <c r="AB39" s="77">
        <v>100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>
        <f t="shared" si="12"/>
        <v>1700</v>
      </c>
      <c r="AS39" s="83">
        <f t="shared" si="5"/>
        <v>0</v>
      </c>
      <c r="AT39" s="76">
        <f t="shared" si="6"/>
        <v>0</v>
      </c>
      <c r="AU39" s="76">
        <f t="shared" si="7"/>
        <v>1400</v>
      </c>
      <c r="AV39" s="84"/>
      <c r="AW39" s="90"/>
      <c r="AX39" s="90"/>
      <c r="AY39" s="90"/>
      <c r="AZ39" s="90"/>
      <c r="BA39" s="76">
        <f t="shared" si="8"/>
        <v>1400</v>
      </c>
      <c r="BB39" s="91"/>
      <c r="BC39" s="92" t="s">
        <v>935</v>
      </c>
      <c r="BD39" s="66" t="str">
        <f t="shared" si="9"/>
        <v>正确</v>
      </c>
      <c r="BF39" s="1">
        <v>100</v>
      </c>
    </row>
    <row r="40" s="1" customFormat="1" ht="33" customHeight="1" spans="1:58">
      <c r="A40" s="41">
        <f t="shared" si="1"/>
        <v>36</v>
      </c>
      <c r="B40" s="119" t="s">
        <v>936</v>
      </c>
      <c r="C40" s="120" t="s">
        <v>145</v>
      </c>
      <c r="D40" s="95">
        <v>45809</v>
      </c>
      <c r="E40" s="118" t="s">
        <v>78</v>
      </c>
      <c r="F40" s="42">
        <f t="shared" si="2"/>
        <v>31</v>
      </c>
      <c r="G40" s="121" t="s">
        <v>79</v>
      </c>
      <c r="H40" s="39"/>
      <c r="I40" s="39"/>
      <c r="J40" s="39"/>
      <c r="K40" s="39"/>
      <c r="L40" s="39"/>
      <c r="M40" s="39"/>
      <c r="N40" s="39"/>
      <c r="O40" s="39">
        <v>25</v>
      </c>
      <c r="P40" s="39"/>
      <c r="Q40" s="39"/>
      <c r="R40" s="39"/>
      <c r="S40" s="67">
        <f t="shared" si="3"/>
        <v>0</v>
      </c>
      <c r="T40" s="139" t="s">
        <v>937</v>
      </c>
      <c r="U40" s="71">
        <v>3100</v>
      </c>
      <c r="V40" s="137">
        <v>2100</v>
      </c>
      <c r="W40" s="138">
        <v>500</v>
      </c>
      <c r="X40" s="138">
        <v>100</v>
      </c>
      <c r="Y40" s="138">
        <v>100</v>
      </c>
      <c r="Z40" s="138">
        <v>100</v>
      </c>
      <c r="AA40" s="138">
        <v>100</v>
      </c>
      <c r="AB40" s="77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>
        <f t="shared" si="12"/>
        <v>2500</v>
      </c>
      <c r="AS40" s="83">
        <f t="shared" si="5"/>
        <v>0</v>
      </c>
      <c r="AT40" s="76">
        <f t="shared" si="6"/>
        <v>0</v>
      </c>
      <c r="AU40" s="76">
        <f t="shared" si="7"/>
        <v>600</v>
      </c>
      <c r="AV40" s="84"/>
      <c r="AW40" s="90"/>
      <c r="AX40" s="90"/>
      <c r="AY40" s="90"/>
      <c r="AZ40" s="90"/>
      <c r="BA40" s="76">
        <f t="shared" si="8"/>
        <v>600</v>
      </c>
      <c r="BB40" s="91"/>
      <c r="BC40" s="92" t="s">
        <v>938</v>
      </c>
      <c r="BD40" s="66" t="str">
        <f t="shared" si="9"/>
        <v>正确</v>
      </c>
      <c r="BF40" s="1">
        <f>AU40</f>
        <v>600</v>
      </c>
    </row>
    <row r="41" s="1" customFormat="1" ht="33" customHeight="1" spans="1:58">
      <c r="A41" s="41">
        <f t="shared" si="1"/>
        <v>37</v>
      </c>
      <c r="B41" s="119" t="s">
        <v>939</v>
      </c>
      <c r="C41" s="120" t="s">
        <v>145</v>
      </c>
      <c r="D41" s="95">
        <v>45809</v>
      </c>
      <c r="E41" s="118" t="s">
        <v>78</v>
      </c>
      <c r="F41" s="42">
        <f t="shared" si="2"/>
        <v>31</v>
      </c>
      <c r="G41" s="121" t="s">
        <v>79</v>
      </c>
      <c r="H41" s="39"/>
      <c r="I41" s="39"/>
      <c r="J41" s="39"/>
      <c r="K41" s="39"/>
      <c r="L41" s="39"/>
      <c r="M41" s="39"/>
      <c r="N41" s="39"/>
      <c r="O41" s="39">
        <v>12</v>
      </c>
      <c r="P41" s="39"/>
      <c r="Q41" s="39"/>
      <c r="R41" s="39"/>
      <c r="S41" s="67">
        <f t="shared" si="3"/>
        <v>0</v>
      </c>
      <c r="T41" s="139" t="s">
        <v>940</v>
      </c>
      <c r="U41" s="71">
        <v>3100</v>
      </c>
      <c r="V41" s="137">
        <v>2100</v>
      </c>
      <c r="W41" s="138">
        <v>500</v>
      </c>
      <c r="X41" s="138">
        <v>100</v>
      </c>
      <c r="Y41" s="138">
        <v>100</v>
      </c>
      <c r="Z41" s="138">
        <v>100</v>
      </c>
      <c r="AA41" s="138">
        <v>100</v>
      </c>
      <c r="AB41" s="77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>
        <f t="shared" si="12"/>
        <v>1200</v>
      </c>
      <c r="AS41" s="83">
        <f t="shared" si="5"/>
        <v>0</v>
      </c>
      <c r="AT41" s="76">
        <f t="shared" si="6"/>
        <v>0</v>
      </c>
      <c r="AU41" s="76">
        <f t="shared" si="7"/>
        <v>1900</v>
      </c>
      <c r="AV41" s="84"/>
      <c r="AW41" s="90"/>
      <c r="AX41" s="90"/>
      <c r="AY41" s="90"/>
      <c r="AZ41" s="90"/>
      <c r="BA41" s="76">
        <f t="shared" si="8"/>
        <v>1900</v>
      </c>
      <c r="BB41" s="91"/>
      <c r="BC41" s="92" t="s">
        <v>941</v>
      </c>
      <c r="BD41" s="66" t="str">
        <f t="shared" si="9"/>
        <v>正确</v>
      </c>
      <c r="BF41" s="1">
        <v>1400</v>
      </c>
    </row>
    <row r="42" s="1" customFormat="1" ht="33" customHeight="1" spans="1:58">
      <c r="A42" s="41">
        <f t="shared" si="1"/>
        <v>38</v>
      </c>
      <c r="B42" s="119" t="s">
        <v>942</v>
      </c>
      <c r="C42" s="120" t="s">
        <v>145</v>
      </c>
      <c r="D42" s="95">
        <v>45809</v>
      </c>
      <c r="E42" s="118" t="s">
        <v>78</v>
      </c>
      <c r="F42" s="42">
        <f t="shared" si="2"/>
        <v>31</v>
      </c>
      <c r="G42" s="121" t="s">
        <v>79</v>
      </c>
      <c r="H42" s="39"/>
      <c r="I42" s="39"/>
      <c r="J42" s="39"/>
      <c r="K42" s="39"/>
      <c r="L42" s="39"/>
      <c r="M42" s="39"/>
      <c r="N42" s="39"/>
      <c r="O42" s="39">
        <v>14</v>
      </c>
      <c r="P42" s="39"/>
      <c r="Q42" s="39"/>
      <c r="R42" s="39"/>
      <c r="S42" s="67">
        <f t="shared" si="3"/>
        <v>0</v>
      </c>
      <c r="T42" s="139" t="s">
        <v>943</v>
      </c>
      <c r="U42" s="71">
        <v>3000</v>
      </c>
      <c r="V42" s="137">
        <v>2000</v>
      </c>
      <c r="W42" s="138">
        <v>500</v>
      </c>
      <c r="X42" s="138">
        <v>100</v>
      </c>
      <c r="Y42" s="138">
        <v>100</v>
      </c>
      <c r="Z42" s="138">
        <v>100</v>
      </c>
      <c r="AA42" s="138">
        <v>100</v>
      </c>
      <c r="AB42" s="77">
        <v>100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>
        <f t="shared" si="12"/>
        <v>1354.83870967742</v>
      </c>
      <c r="AS42" s="83">
        <f t="shared" si="5"/>
        <v>0</v>
      </c>
      <c r="AT42" s="76">
        <f t="shared" si="6"/>
        <v>0</v>
      </c>
      <c r="AU42" s="76">
        <f t="shared" si="7"/>
        <v>1645.16</v>
      </c>
      <c r="AV42" s="84"/>
      <c r="AW42" s="90"/>
      <c r="AX42" s="90"/>
      <c r="AY42" s="90"/>
      <c r="AZ42" s="90"/>
      <c r="BA42" s="76">
        <f t="shared" si="8"/>
        <v>1645.16</v>
      </c>
      <c r="BB42" s="91"/>
      <c r="BC42" s="92" t="s">
        <v>944</v>
      </c>
      <c r="BD42" s="66" t="str">
        <f t="shared" si="9"/>
        <v>正确</v>
      </c>
      <c r="BF42" s="1">
        <v>1258.07</v>
      </c>
    </row>
    <row r="43" s="1" customFormat="1" ht="33" customHeight="1" spans="1:58">
      <c r="A43" s="41">
        <f t="shared" si="1"/>
        <v>39</v>
      </c>
      <c r="B43" s="119" t="s">
        <v>945</v>
      </c>
      <c r="C43" s="120" t="s">
        <v>145</v>
      </c>
      <c r="D43" s="95">
        <v>45809</v>
      </c>
      <c r="E43" s="118" t="s">
        <v>78</v>
      </c>
      <c r="F43" s="42">
        <f t="shared" si="2"/>
        <v>31</v>
      </c>
      <c r="G43" s="121" t="s">
        <v>79</v>
      </c>
      <c r="H43" s="39"/>
      <c r="I43" s="39"/>
      <c r="J43" s="39"/>
      <c r="K43" s="39"/>
      <c r="L43" s="39"/>
      <c r="M43" s="39"/>
      <c r="N43" s="39"/>
      <c r="O43" s="39">
        <v>23</v>
      </c>
      <c r="P43" s="39"/>
      <c r="Q43" s="39"/>
      <c r="R43" s="39"/>
      <c r="S43" s="67">
        <f t="shared" si="3"/>
        <v>0</v>
      </c>
      <c r="T43" s="139" t="s">
        <v>946</v>
      </c>
      <c r="U43" s="71">
        <v>3000</v>
      </c>
      <c r="V43" s="137">
        <v>2000</v>
      </c>
      <c r="W43" s="138">
        <v>500</v>
      </c>
      <c r="X43" s="138">
        <v>100</v>
      </c>
      <c r="Y43" s="138">
        <v>100</v>
      </c>
      <c r="Z43" s="138">
        <v>100</v>
      </c>
      <c r="AA43" s="138">
        <v>100</v>
      </c>
      <c r="AB43" s="77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>
        <f t="shared" si="12"/>
        <v>2225.8064516129</v>
      </c>
      <c r="AS43" s="83">
        <f t="shared" si="5"/>
        <v>0</v>
      </c>
      <c r="AT43" s="76">
        <f t="shared" si="6"/>
        <v>0</v>
      </c>
      <c r="AU43" s="76">
        <f t="shared" si="7"/>
        <v>774.19</v>
      </c>
      <c r="AV43" s="84"/>
      <c r="AW43" s="90"/>
      <c r="AX43" s="90"/>
      <c r="AY43" s="90"/>
      <c r="AZ43" s="90"/>
      <c r="BA43" s="76">
        <f t="shared" si="8"/>
        <v>774.19</v>
      </c>
      <c r="BB43" s="91"/>
      <c r="BC43" s="92" t="s">
        <v>947</v>
      </c>
      <c r="BD43" s="66" t="str">
        <f t="shared" si="9"/>
        <v>正确</v>
      </c>
      <c r="BF43" s="1">
        <v>580.64</v>
      </c>
    </row>
    <row r="44" s="1" customFormat="1" ht="33" customHeight="1" spans="1:58">
      <c r="A44" s="41">
        <f t="shared" si="1"/>
        <v>40</v>
      </c>
      <c r="B44" s="119" t="s">
        <v>948</v>
      </c>
      <c r="C44" s="120" t="s">
        <v>145</v>
      </c>
      <c r="D44" s="95">
        <v>45809</v>
      </c>
      <c r="E44" s="118" t="s">
        <v>78</v>
      </c>
      <c r="F44" s="42">
        <f t="shared" si="2"/>
        <v>31</v>
      </c>
      <c r="G44" s="121" t="s">
        <v>79</v>
      </c>
      <c r="H44" s="39"/>
      <c r="I44" s="39"/>
      <c r="J44" s="39"/>
      <c r="K44" s="39"/>
      <c r="L44" s="39"/>
      <c r="M44" s="39"/>
      <c r="N44" s="39"/>
      <c r="O44" s="39">
        <v>26</v>
      </c>
      <c r="P44" s="39"/>
      <c r="Q44" s="39"/>
      <c r="R44" s="39"/>
      <c r="S44" s="67">
        <f t="shared" si="3"/>
        <v>0</v>
      </c>
      <c r="T44" s="139" t="s">
        <v>949</v>
      </c>
      <c r="U44" s="71">
        <v>3000</v>
      </c>
      <c r="V44" s="137">
        <v>2000</v>
      </c>
      <c r="W44" s="138">
        <v>500</v>
      </c>
      <c r="X44" s="138">
        <v>100</v>
      </c>
      <c r="Y44" s="138">
        <v>100</v>
      </c>
      <c r="Z44" s="138">
        <v>100</v>
      </c>
      <c r="AA44" s="138">
        <v>100</v>
      </c>
      <c r="AB44" s="77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>
        <f t="shared" si="12"/>
        <v>2516.12903225806</v>
      </c>
      <c r="AS44" s="83">
        <f t="shared" si="5"/>
        <v>0</v>
      </c>
      <c r="AT44" s="76">
        <f t="shared" si="6"/>
        <v>0</v>
      </c>
      <c r="AU44" s="76">
        <f t="shared" si="7"/>
        <v>483.87</v>
      </c>
      <c r="AV44" s="84"/>
      <c r="AW44" s="90"/>
      <c r="AX44" s="90"/>
      <c r="AY44" s="90"/>
      <c r="AZ44" s="90"/>
      <c r="BA44" s="76">
        <f t="shared" si="8"/>
        <v>483.87</v>
      </c>
      <c r="BB44" s="91"/>
      <c r="BC44" s="92" t="s">
        <v>938</v>
      </c>
      <c r="BD44" s="66" t="str">
        <f t="shared" si="9"/>
        <v>正确</v>
      </c>
      <c r="BF44" s="1">
        <f>AU44</f>
        <v>483.87</v>
      </c>
    </row>
    <row r="45" s="1" customFormat="1" ht="33" customHeight="1" spans="1:58">
      <c r="A45" s="41">
        <f t="shared" si="1"/>
        <v>41</v>
      </c>
      <c r="B45" s="119" t="s">
        <v>950</v>
      </c>
      <c r="C45" s="120" t="s">
        <v>145</v>
      </c>
      <c r="D45" s="95">
        <v>45809</v>
      </c>
      <c r="E45" s="118" t="s">
        <v>78</v>
      </c>
      <c r="F45" s="42">
        <f t="shared" si="2"/>
        <v>31</v>
      </c>
      <c r="G45" s="121" t="s">
        <v>79</v>
      </c>
      <c r="H45" s="39"/>
      <c r="I45" s="39"/>
      <c r="J45" s="39"/>
      <c r="K45" s="39"/>
      <c r="L45" s="39"/>
      <c r="M45" s="39"/>
      <c r="N45" s="39"/>
      <c r="O45" s="39">
        <v>21</v>
      </c>
      <c r="P45" s="39"/>
      <c r="Q45" s="39"/>
      <c r="R45" s="39"/>
      <c r="S45" s="67">
        <f t="shared" si="3"/>
        <v>0</v>
      </c>
      <c r="T45" s="139" t="s">
        <v>951</v>
      </c>
      <c r="U45" s="71">
        <v>3000</v>
      </c>
      <c r="V45" s="137">
        <v>2000</v>
      </c>
      <c r="W45" s="138">
        <v>500</v>
      </c>
      <c r="X45" s="138">
        <v>100</v>
      </c>
      <c r="Y45" s="138">
        <v>100</v>
      </c>
      <c r="Z45" s="138">
        <v>100</v>
      </c>
      <c r="AA45" s="138">
        <v>100</v>
      </c>
      <c r="AB45" s="77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>
        <f t="shared" si="12"/>
        <v>2032.25806451613</v>
      </c>
      <c r="AS45" s="83">
        <f t="shared" si="5"/>
        <v>0</v>
      </c>
      <c r="AT45" s="76">
        <f t="shared" si="6"/>
        <v>0</v>
      </c>
      <c r="AU45" s="76">
        <f t="shared" si="7"/>
        <v>967.74</v>
      </c>
      <c r="AV45" s="84"/>
      <c r="AW45" s="90"/>
      <c r="AX45" s="90"/>
      <c r="AY45" s="90"/>
      <c r="AZ45" s="90"/>
      <c r="BA45" s="76">
        <f t="shared" si="8"/>
        <v>967.74</v>
      </c>
      <c r="BB45" s="91"/>
      <c r="BC45" s="92" t="s">
        <v>938</v>
      </c>
      <c r="BD45" s="66" t="str">
        <f t="shared" si="9"/>
        <v>正确</v>
      </c>
      <c r="BF45" s="1">
        <f>AU45</f>
        <v>967.74</v>
      </c>
    </row>
    <row r="46" s="1" customFormat="1" ht="33" customHeight="1" spans="1:58">
      <c r="A46" s="41">
        <f t="shared" si="1"/>
        <v>42</v>
      </c>
      <c r="B46" s="122" t="s">
        <v>952</v>
      </c>
      <c r="C46" s="120" t="s">
        <v>145</v>
      </c>
      <c r="D46" s="95">
        <v>45809</v>
      </c>
      <c r="E46" s="118" t="s">
        <v>78</v>
      </c>
      <c r="F46" s="42">
        <f t="shared" si="2"/>
        <v>31</v>
      </c>
      <c r="G46" s="121" t="s">
        <v>79</v>
      </c>
      <c r="H46" s="39"/>
      <c r="I46" s="39"/>
      <c r="J46" s="39"/>
      <c r="K46" s="39"/>
      <c r="L46" s="39"/>
      <c r="M46" s="39"/>
      <c r="N46" s="39"/>
      <c r="O46" s="39">
        <v>27</v>
      </c>
      <c r="P46" s="39"/>
      <c r="Q46" s="39"/>
      <c r="R46" s="39"/>
      <c r="S46" s="67">
        <f t="shared" si="3"/>
        <v>0</v>
      </c>
      <c r="T46" s="139" t="s">
        <v>953</v>
      </c>
      <c r="U46" s="71">
        <v>3000</v>
      </c>
      <c r="V46" s="137">
        <v>2000</v>
      </c>
      <c r="W46" s="138">
        <v>500</v>
      </c>
      <c r="X46" s="138">
        <v>100</v>
      </c>
      <c r="Y46" s="138">
        <v>100</v>
      </c>
      <c r="Z46" s="138">
        <v>100</v>
      </c>
      <c r="AA46" s="138">
        <v>100</v>
      </c>
      <c r="AB46" s="77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>
        <f t="shared" si="12"/>
        <v>2612.90322580645</v>
      </c>
      <c r="AS46" s="83">
        <f t="shared" si="5"/>
        <v>0</v>
      </c>
      <c r="AT46" s="76">
        <f t="shared" si="6"/>
        <v>0</v>
      </c>
      <c r="AU46" s="76">
        <f t="shared" si="7"/>
        <v>387.1</v>
      </c>
      <c r="AV46" s="84"/>
      <c r="AW46" s="90"/>
      <c r="AX46" s="90"/>
      <c r="AY46" s="90"/>
      <c r="AZ46" s="90"/>
      <c r="BA46" s="76">
        <f t="shared" si="8"/>
        <v>387.1</v>
      </c>
      <c r="BB46" s="91"/>
      <c r="BC46" s="92" t="s">
        <v>938</v>
      </c>
      <c r="BD46" s="66" t="str">
        <f t="shared" si="9"/>
        <v>正确</v>
      </c>
      <c r="BF46" s="1">
        <f>AU46</f>
        <v>387.1</v>
      </c>
    </row>
    <row r="47" s="1" customFormat="1" ht="33" customHeight="1" spans="1:56">
      <c r="A47" s="41">
        <f t="shared" si="1"/>
        <v>43</v>
      </c>
      <c r="B47" s="123" t="s">
        <v>954</v>
      </c>
      <c r="C47" s="124" t="s">
        <v>882</v>
      </c>
      <c r="D47" s="125">
        <v>45809</v>
      </c>
      <c r="E47" s="126" t="s">
        <v>78</v>
      </c>
      <c r="F47" s="127">
        <f t="shared" si="2"/>
        <v>31</v>
      </c>
      <c r="G47" s="121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>
        <v>6200</v>
      </c>
      <c r="V47" s="137">
        <v>5500</v>
      </c>
      <c r="W47" s="138">
        <v>200</v>
      </c>
      <c r="X47" s="138">
        <v>100</v>
      </c>
      <c r="Y47" s="138">
        <v>100</v>
      </c>
      <c r="Z47" s="138">
        <v>100</v>
      </c>
      <c r="AA47" s="138">
        <v>100</v>
      </c>
      <c r="AB47" s="77">
        <v>100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>
        <f t="shared" si="12"/>
        <v>0</v>
      </c>
      <c r="AS47" s="83">
        <f t="shared" si="5"/>
        <v>0</v>
      </c>
      <c r="AT47" s="76">
        <f t="shared" si="6"/>
        <v>0</v>
      </c>
      <c r="AU47" s="76">
        <f t="shared" si="7"/>
        <v>6200</v>
      </c>
      <c r="AV47" s="84"/>
      <c r="AW47" s="90"/>
      <c r="AX47" s="90"/>
      <c r="AY47" s="90"/>
      <c r="AZ47" s="90"/>
      <c r="BA47" s="76">
        <f t="shared" si="8"/>
        <v>6200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128"/>
      <c r="C48" s="128"/>
      <c r="D48" s="129"/>
      <c r="E48" s="118"/>
      <c r="F48" s="130">
        <f t="shared" si="2"/>
        <v>31</v>
      </c>
      <c r="G48" s="121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131"/>
      <c r="C49" s="132"/>
      <c r="D49" s="133"/>
      <c r="E49" s="131"/>
      <c r="F49" s="37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3">ROW()-4</f>
        <v>65</v>
      </c>
      <c r="B69" s="49"/>
      <c r="C69" s="50"/>
      <c r="D69" s="44"/>
      <c r="E69" s="49"/>
      <c r="F69" s="42">
        <f t="shared" ref="F69:F132" si="14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5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6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7">IFERROR(U69/$E$2*2*H69+I69*2,0)</f>
        <v>0</v>
      </c>
      <c r="AT69" s="76">
        <f t="shared" ref="AT69:AT132" si="18">IFERROR(U69/$E$2*(J69+K69*0.2+L69+M69*0.5),0)</f>
        <v>0</v>
      </c>
      <c r="AU69" s="76">
        <f t="shared" ref="AU69:AU132" si="19">ROUND(SUM(V69:AP69)-SUM(AQ69:AT69),2)</f>
        <v>0</v>
      </c>
      <c r="AV69" s="84"/>
      <c r="AW69" s="90"/>
      <c r="AX69" s="90"/>
      <c r="AY69" s="90"/>
      <c r="AZ69" s="90"/>
      <c r="BA69" s="76">
        <f t="shared" ref="BA69:BA132" si="20">ROUND(AU69-SUM(AV69:AZ69),2)</f>
        <v>0</v>
      </c>
      <c r="BB69" s="91"/>
      <c r="BC69" s="92"/>
      <c r="BD69" s="66" t="str">
        <f t="shared" ref="BD69:BD132" si="21">IF(U69-SUM(V69:AB69)=0,"正确","错误")</f>
        <v>正确</v>
      </c>
    </row>
    <row r="70" s="1" customFormat="1" ht="33" customHeight="1" spans="1:56">
      <c r="A70" s="41">
        <f t="shared" si="13"/>
        <v>66</v>
      </c>
      <c r="B70" s="49"/>
      <c r="C70" s="50"/>
      <c r="D70" s="44"/>
      <c r="E70" s="49"/>
      <c r="F70" s="42">
        <f t="shared" si="14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5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6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7"/>
        <v>0</v>
      </c>
      <c r="AT70" s="76">
        <f t="shared" si="18"/>
        <v>0</v>
      </c>
      <c r="AU70" s="76">
        <f t="shared" si="19"/>
        <v>0</v>
      </c>
      <c r="AV70" s="84"/>
      <c r="AW70" s="90"/>
      <c r="AX70" s="90"/>
      <c r="AY70" s="90"/>
      <c r="AZ70" s="90"/>
      <c r="BA70" s="76">
        <f t="shared" si="20"/>
        <v>0</v>
      </c>
      <c r="BB70" s="91"/>
      <c r="BC70" s="92"/>
      <c r="BD70" s="66" t="str">
        <f t="shared" si="21"/>
        <v>正确</v>
      </c>
    </row>
    <row r="71" s="1" customFormat="1" ht="33" customHeight="1" spans="1:56">
      <c r="A71" s="41">
        <f t="shared" si="13"/>
        <v>67</v>
      </c>
      <c r="B71" s="49"/>
      <c r="C71" s="50"/>
      <c r="D71" s="44"/>
      <c r="E71" s="49"/>
      <c r="F71" s="42">
        <f t="shared" si="14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5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6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7"/>
        <v>0</v>
      </c>
      <c r="AT71" s="76">
        <f t="shared" si="18"/>
        <v>0</v>
      </c>
      <c r="AU71" s="76">
        <f t="shared" si="19"/>
        <v>0</v>
      </c>
      <c r="AV71" s="84"/>
      <c r="AW71" s="90"/>
      <c r="AX71" s="90"/>
      <c r="AY71" s="90"/>
      <c r="AZ71" s="90"/>
      <c r="BA71" s="76">
        <f t="shared" si="20"/>
        <v>0</v>
      </c>
      <c r="BB71" s="91"/>
      <c r="BC71" s="92"/>
      <c r="BD71" s="66" t="str">
        <f t="shared" si="21"/>
        <v>正确</v>
      </c>
    </row>
    <row r="72" s="1" customFormat="1" ht="33" customHeight="1" spans="1:56">
      <c r="A72" s="41">
        <f t="shared" si="13"/>
        <v>68</v>
      </c>
      <c r="B72" s="49"/>
      <c r="C72" s="50"/>
      <c r="D72" s="44"/>
      <c r="E72" s="49"/>
      <c r="F72" s="42">
        <f t="shared" si="14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5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6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7"/>
        <v>0</v>
      </c>
      <c r="AT72" s="76">
        <f t="shared" si="18"/>
        <v>0</v>
      </c>
      <c r="AU72" s="76">
        <f t="shared" si="19"/>
        <v>0</v>
      </c>
      <c r="AV72" s="84"/>
      <c r="AW72" s="90"/>
      <c r="AX72" s="90"/>
      <c r="AY72" s="90"/>
      <c r="AZ72" s="90"/>
      <c r="BA72" s="76">
        <f t="shared" si="20"/>
        <v>0</v>
      </c>
      <c r="BB72" s="91"/>
      <c r="BC72" s="92"/>
      <c r="BD72" s="66" t="str">
        <f t="shared" si="21"/>
        <v>正确</v>
      </c>
    </row>
    <row r="73" s="1" customFormat="1" ht="33" customHeight="1" spans="1:56">
      <c r="A73" s="41">
        <f t="shared" si="13"/>
        <v>69</v>
      </c>
      <c r="B73" s="49"/>
      <c r="C73" s="50"/>
      <c r="D73" s="44"/>
      <c r="E73" s="49"/>
      <c r="F73" s="42">
        <f t="shared" si="14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5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6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7"/>
        <v>0</v>
      </c>
      <c r="AT73" s="76">
        <f t="shared" si="18"/>
        <v>0</v>
      </c>
      <c r="AU73" s="76">
        <f t="shared" si="19"/>
        <v>0</v>
      </c>
      <c r="AV73" s="84"/>
      <c r="AW73" s="90"/>
      <c r="AX73" s="90"/>
      <c r="AY73" s="90"/>
      <c r="AZ73" s="90"/>
      <c r="BA73" s="76">
        <f t="shared" si="20"/>
        <v>0</v>
      </c>
      <c r="BB73" s="91"/>
      <c r="BC73" s="92"/>
      <c r="BD73" s="66" t="str">
        <f t="shared" si="21"/>
        <v>正确</v>
      </c>
    </row>
    <row r="74" s="1" customFormat="1" ht="33" customHeight="1" spans="1:56">
      <c r="A74" s="41">
        <f t="shared" si="13"/>
        <v>70</v>
      </c>
      <c r="B74" s="49"/>
      <c r="C74" s="50"/>
      <c r="D74" s="44"/>
      <c r="E74" s="49"/>
      <c r="F74" s="42">
        <f t="shared" si="14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5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6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7"/>
        <v>0</v>
      </c>
      <c r="AT74" s="76">
        <f t="shared" si="18"/>
        <v>0</v>
      </c>
      <c r="AU74" s="76">
        <f t="shared" si="19"/>
        <v>0</v>
      </c>
      <c r="AV74" s="84"/>
      <c r="AW74" s="90"/>
      <c r="AX74" s="90"/>
      <c r="AY74" s="90"/>
      <c r="AZ74" s="90"/>
      <c r="BA74" s="76">
        <f t="shared" si="20"/>
        <v>0</v>
      </c>
      <c r="BB74" s="91"/>
      <c r="BC74" s="92"/>
      <c r="BD74" s="66" t="str">
        <f t="shared" si="21"/>
        <v>正确</v>
      </c>
    </row>
    <row r="75" s="1" customFormat="1" ht="33" customHeight="1" spans="1:56">
      <c r="A75" s="41">
        <f t="shared" si="13"/>
        <v>71</v>
      </c>
      <c r="B75" s="49"/>
      <c r="C75" s="50"/>
      <c r="D75" s="44"/>
      <c r="E75" s="49"/>
      <c r="F75" s="42">
        <f t="shared" si="14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5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6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7"/>
        <v>0</v>
      </c>
      <c r="AT75" s="76">
        <f t="shared" si="18"/>
        <v>0</v>
      </c>
      <c r="AU75" s="76">
        <f t="shared" si="19"/>
        <v>0</v>
      </c>
      <c r="AV75" s="84"/>
      <c r="AW75" s="90"/>
      <c r="AX75" s="90"/>
      <c r="AY75" s="90"/>
      <c r="AZ75" s="90"/>
      <c r="BA75" s="76">
        <f t="shared" si="20"/>
        <v>0</v>
      </c>
      <c r="BB75" s="91"/>
      <c r="BC75" s="92"/>
      <c r="BD75" s="66" t="str">
        <f t="shared" si="21"/>
        <v>正确</v>
      </c>
    </row>
    <row r="76" s="1" customFormat="1" ht="33" customHeight="1" spans="1:56">
      <c r="A76" s="41">
        <f t="shared" si="13"/>
        <v>72</v>
      </c>
      <c r="B76" s="49"/>
      <c r="C76" s="50"/>
      <c r="D76" s="44"/>
      <c r="E76" s="49"/>
      <c r="F76" s="42">
        <f t="shared" si="14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5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6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7"/>
        <v>0</v>
      </c>
      <c r="AT76" s="76">
        <f t="shared" si="18"/>
        <v>0</v>
      </c>
      <c r="AU76" s="76">
        <f t="shared" si="19"/>
        <v>0</v>
      </c>
      <c r="AV76" s="84"/>
      <c r="AW76" s="90"/>
      <c r="AX76" s="90"/>
      <c r="AY76" s="90"/>
      <c r="AZ76" s="90"/>
      <c r="BA76" s="76">
        <f t="shared" si="20"/>
        <v>0</v>
      </c>
      <c r="BB76" s="91"/>
      <c r="BC76" s="92"/>
      <c r="BD76" s="66" t="str">
        <f t="shared" si="21"/>
        <v>正确</v>
      </c>
    </row>
    <row r="77" s="1" customFormat="1" ht="33" customHeight="1" spans="1:56">
      <c r="A77" s="41">
        <f t="shared" si="13"/>
        <v>73</v>
      </c>
      <c r="B77" s="49"/>
      <c r="C77" s="50"/>
      <c r="D77" s="44"/>
      <c r="E77" s="49"/>
      <c r="F77" s="42">
        <f t="shared" si="14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5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6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7"/>
        <v>0</v>
      </c>
      <c r="AT77" s="76">
        <f t="shared" si="18"/>
        <v>0</v>
      </c>
      <c r="AU77" s="76">
        <f t="shared" si="19"/>
        <v>0</v>
      </c>
      <c r="AV77" s="84"/>
      <c r="AW77" s="90"/>
      <c r="AX77" s="90"/>
      <c r="AY77" s="90"/>
      <c r="AZ77" s="90"/>
      <c r="BA77" s="76">
        <f t="shared" si="20"/>
        <v>0</v>
      </c>
      <c r="BB77" s="91"/>
      <c r="BC77" s="92"/>
      <c r="BD77" s="66" t="str">
        <f t="shared" si="21"/>
        <v>正确</v>
      </c>
    </row>
    <row r="78" s="1" customFormat="1" ht="33" customHeight="1" spans="1:56">
      <c r="A78" s="41">
        <f t="shared" si="13"/>
        <v>74</v>
      </c>
      <c r="B78" s="49"/>
      <c r="C78" s="50"/>
      <c r="D78" s="44"/>
      <c r="E78" s="49"/>
      <c r="F78" s="42">
        <f t="shared" si="14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5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6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7"/>
        <v>0</v>
      </c>
      <c r="AT78" s="76">
        <f t="shared" si="18"/>
        <v>0</v>
      </c>
      <c r="AU78" s="76">
        <f t="shared" si="19"/>
        <v>0</v>
      </c>
      <c r="AV78" s="84"/>
      <c r="AW78" s="90"/>
      <c r="AX78" s="90"/>
      <c r="AY78" s="90"/>
      <c r="AZ78" s="90"/>
      <c r="BA78" s="76">
        <f t="shared" si="20"/>
        <v>0</v>
      </c>
      <c r="BB78" s="91"/>
      <c r="BC78" s="92"/>
      <c r="BD78" s="66" t="str">
        <f t="shared" si="21"/>
        <v>正确</v>
      </c>
    </row>
    <row r="79" s="1" customFormat="1" ht="33" customHeight="1" spans="1:56">
      <c r="A79" s="41">
        <f t="shared" si="13"/>
        <v>75</v>
      </c>
      <c r="B79" s="49"/>
      <c r="C79" s="50"/>
      <c r="D79" s="44"/>
      <c r="E79" s="49"/>
      <c r="F79" s="42">
        <f t="shared" si="14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5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6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7"/>
        <v>0</v>
      </c>
      <c r="AT79" s="76">
        <f t="shared" si="18"/>
        <v>0</v>
      </c>
      <c r="AU79" s="76">
        <f t="shared" si="19"/>
        <v>0</v>
      </c>
      <c r="AV79" s="84"/>
      <c r="AW79" s="90"/>
      <c r="AX79" s="90"/>
      <c r="AY79" s="90"/>
      <c r="AZ79" s="90"/>
      <c r="BA79" s="76">
        <f t="shared" si="20"/>
        <v>0</v>
      </c>
      <c r="BB79" s="91"/>
      <c r="BC79" s="92"/>
      <c r="BD79" s="66" t="str">
        <f t="shared" si="21"/>
        <v>正确</v>
      </c>
    </row>
    <row r="80" s="1" customFormat="1" ht="33" customHeight="1" spans="1:56">
      <c r="A80" s="41">
        <f t="shared" si="13"/>
        <v>76</v>
      </c>
      <c r="B80" s="49"/>
      <c r="C80" s="50"/>
      <c r="D80" s="44"/>
      <c r="E80" s="49"/>
      <c r="F80" s="42">
        <f t="shared" si="14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5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6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7"/>
        <v>0</v>
      </c>
      <c r="AT80" s="76">
        <f t="shared" si="18"/>
        <v>0</v>
      </c>
      <c r="AU80" s="76">
        <f t="shared" si="19"/>
        <v>0</v>
      </c>
      <c r="AV80" s="84"/>
      <c r="AW80" s="90"/>
      <c r="AX80" s="90"/>
      <c r="AY80" s="90"/>
      <c r="AZ80" s="90"/>
      <c r="BA80" s="76">
        <f t="shared" si="20"/>
        <v>0</v>
      </c>
      <c r="BB80" s="91"/>
      <c r="BC80" s="92"/>
      <c r="BD80" s="66" t="str">
        <f t="shared" si="21"/>
        <v>正确</v>
      </c>
    </row>
    <row r="81" s="1" customFormat="1" ht="33" customHeight="1" spans="1:56">
      <c r="A81" s="41">
        <f t="shared" si="13"/>
        <v>77</v>
      </c>
      <c r="B81" s="49"/>
      <c r="C81" s="50"/>
      <c r="D81" s="44"/>
      <c r="E81" s="49"/>
      <c r="F81" s="42">
        <f t="shared" si="14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5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6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7"/>
        <v>0</v>
      </c>
      <c r="AT81" s="76">
        <f t="shared" si="18"/>
        <v>0</v>
      </c>
      <c r="AU81" s="76">
        <f t="shared" si="19"/>
        <v>0</v>
      </c>
      <c r="AV81" s="84"/>
      <c r="AW81" s="90"/>
      <c r="AX81" s="90"/>
      <c r="AY81" s="90"/>
      <c r="AZ81" s="90"/>
      <c r="BA81" s="76">
        <f t="shared" si="20"/>
        <v>0</v>
      </c>
      <c r="BB81" s="91"/>
      <c r="BC81" s="92"/>
      <c r="BD81" s="66" t="str">
        <f t="shared" si="21"/>
        <v>正确</v>
      </c>
    </row>
    <row r="82" s="1" customFormat="1" ht="33" customHeight="1" spans="1:56">
      <c r="A82" s="41">
        <f t="shared" si="13"/>
        <v>78</v>
      </c>
      <c r="B82" s="49"/>
      <c r="C82" s="50"/>
      <c r="D82" s="44"/>
      <c r="E82" s="49"/>
      <c r="F82" s="42">
        <f t="shared" si="14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5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6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7"/>
        <v>0</v>
      </c>
      <c r="AT82" s="76">
        <f t="shared" si="18"/>
        <v>0</v>
      </c>
      <c r="AU82" s="76">
        <f t="shared" si="19"/>
        <v>0</v>
      </c>
      <c r="AV82" s="84"/>
      <c r="AW82" s="90"/>
      <c r="AX82" s="90"/>
      <c r="AY82" s="90"/>
      <c r="AZ82" s="90"/>
      <c r="BA82" s="76">
        <f t="shared" si="20"/>
        <v>0</v>
      </c>
      <c r="BB82" s="91"/>
      <c r="BC82" s="92"/>
      <c r="BD82" s="66" t="str">
        <f t="shared" si="21"/>
        <v>正确</v>
      </c>
    </row>
    <row r="83" s="1" customFormat="1" ht="33" customHeight="1" spans="1:56">
      <c r="A83" s="41">
        <f t="shared" si="13"/>
        <v>79</v>
      </c>
      <c r="B83" s="49"/>
      <c r="C83" s="50"/>
      <c r="D83" s="44"/>
      <c r="E83" s="49"/>
      <c r="F83" s="42">
        <f t="shared" si="14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5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6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7"/>
        <v>0</v>
      </c>
      <c r="AT83" s="76">
        <f t="shared" si="18"/>
        <v>0</v>
      </c>
      <c r="AU83" s="76">
        <f t="shared" si="19"/>
        <v>0</v>
      </c>
      <c r="AV83" s="84"/>
      <c r="AW83" s="90"/>
      <c r="AX83" s="90"/>
      <c r="AY83" s="90"/>
      <c r="AZ83" s="90"/>
      <c r="BA83" s="76">
        <f t="shared" si="20"/>
        <v>0</v>
      </c>
      <c r="BB83" s="91"/>
      <c r="BC83" s="92"/>
      <c r="BD83" s="66" t="str">
        <f t="shared" si="21"/>
        <v>正确</v>
      </c>
    </row>
    <row r="84" s="1" customFormat="1" ht="33" customHeight="1" spans="1:56">
      <c r="A84" s="41">
        <f t="shared" si="13"/>
        <v>80</v>
      </c>
      <c r="B84" s="49"/>
      <c r="C84" s="50"/>
      <c r="D84" s="44"/>
      <c r="E84" s="49"/>
      <c r="F84" s="42">
        <f t="shared" si="14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5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6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7"/>
        <v>0</v>
      </c>
      <c r="AT84" s="76">
        <f t="shared" si="18"/>
        <v>0</v>
      </c>
      <c r="AU84" s="76">
        <f t="shared" si="19"/>
        <v>0</v>
      </c>
      <c r="AV84" s="84"/>
      <c r="AW84" s="90"/>
      <c r="AX84" s="90"/>
      <c r="AY84" s="90"/>
      <c r="AZ84" s="90"/>
      <c r="BA84" s="76">
        <f t="shared" si="20"/>
        <v>0</v>
      </c>
      <c r="BB84" s="91"/>
      <c r="BC84" s="92"/>
      <c r="BD84" s="66" t="str">
        <f t="shared" si="21"/>
        <v>正确</v>
      </c>
    </row>
    <row r="85" s="1" customFormat="1" ht="33" customHeight="1" spans="1:56">
      <c r="A85" s="41">
        <f t="shared" si="13"/>
        <v>81</v>
      </c>
      <c r="B85" s="49"/>
      <c r="C85" s="50"/>
      <c r="D85" s="44"/>
      <c r="E85" s="49"/>
      <c r="F85" s="42">
        <f t="shared" si="14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5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6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7"/>
        <v>0</v>
      </c>
      <c r="AT85" s="76">
        <f t="shared" si="18"/>
        <v>0</v>
      </c>
      <c r="AU85" s="76">
        <f t="shared" si="19"/>
        <v>0</v>
      </c>
      <c r="AV85" s="84"/>
      <c r="AW85" s="90"/>
      <c r="AX85" s="90"/>
      <c r="AY85" s="90"/>
      <c r="AZ85" s="90"/>
      <c r="BA85" s="76">
        <f t="shared" si="20"/>
        <v>0</v>
      </c>
      <c r="BB85" s="91"/>
      <c r="BC85" s="92"/>
      <c r="BD85" s="66" t="str">
        <f t="shared" si="21"/>
        <v>正确</v>
      </c>
    </row>
    <row r="86" s="1" customFormat="1" ht="33" customHeight="1" spans="1:56">
      <c r="A86" s="41">
        <f t="shared" si="13"/>
        <v>82</v>
      </c>
      <c r="B86" s="49"/>
      <c r="C86" s="50"/>
      <c r="D86" s="44"/>
      <c r="E86" s="49"/>
      <c r="F86" s="42">
        <f t="shared" si="14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5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6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7"/>
        <v>0</v>
      </c>
      <c r="AT86" s="76">
        <f t="shared" si="18"/>
        <v>0</v>
      </c>
      <c r="AU86" s="76">
        <f t="shared" si="19"/>
        <v>0</v>
      </c>
      <c r="AV86" s="84"/>
      <c r="AW86" s="90"/>
      <c r="AX86" s="90"/>
      <c r="AY86" s="90"/>
      <c r="AZ86" s="90"/>
      <c r="BA86" s="76">
        <f t="shared" si="20"/>
        <v>0</v>
      </c>
      <c r="BB86" s="91"/>
      <c r="BC86" s="92"/>
      <c r="BD86" s="66" t="str">
        <f t="shared" si="21"/>
        <v>正确</v>
      </c>
    </row>
    <row r="87" s="1" customFormat="1" ht="33" customHeight="1" spans="1:56">
      <c r="A87" s="41">
        <f t="shared" si="13"/>
        <v>83</v>
      </c>
      <c r="B87" s="49"/>
      <c r="C87" s="50"/>
      <c r="D87" s="44"/>
      <c r="E87" s="49"/>
      <c r="F87" s="42">
        <f t="shared" si="14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5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6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7"/>
        <v>0</v>
      </c>
      <c r="AT87" s="76">
        <f t="shared" si="18"/>
        <v>0</v>
      </c>
      <c r="AU87" s="76">
        <f t="shared" si="19"/>
        <v>0</v>
      </c>
      <c r="AV87" s="84"/>
      <c r="AW87" s="90"/>
      <c r="AX87" s="90"/>
      <c r="AY87" s="90"/>
      <c r="AZ87" s="90"/>
      <c r="BA87" s="76">
        <f t="shared" si="20"/>
        <v>0</v>
      </c>
      <c r="BB87" s="91"/>
      <c r="BC87" s="92"/>
      <c r="BD87" s="66" t="str">
        <f t="shared" si="21"/>
        <v>正确</v>
      </c>
    </row>
    <row r="88" s="1" customFormat="1" ht="33" customHeight="1" spans="1:56">
      <c r="A88" s="41">
        <f t="shared" si="13"/>
        <v>84</v>
      </c>
      <c r="B88" s="49"/>
      <c r="C88" s="50"/>
      <c r="D88" s="44"/>
      <c r="E88" s="49"/>
      <c r="F88" s="42">
        <f t="shared" si="14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5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6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7"/>
        <v>0</v>
      </c>
      <c r="AT88" s="76">
        <f t="shared" si="18"/>
        <v>0</v>
      </c>
      <c r="AU88" s="76">
        <f t="shared" si="19"/>
        <v>0</v>
      </c>
      <c r="AV88" s="84"/>
      <c r="AW88" s="90"/>
      <c r="AX88" s="90"/>
      <c r="AY88" s="90"/>
      <c r="AZ88" s="90"/>
      <c r="BA88" s="76">
        <f t="shared" si="20"/>
        <v>0</v>
      </c>
      <c r="BB88" s="91"/>
      <c r="BC88" s="92"/>
      <c r="BD88" s="66" t="str">
        <f t="shared" si="21"/>
        <v>正确</v>
      </c>
    </row>
    <row r="89" s="1" customFormat="1" ht="33" customHeight="1" spans="1:56">
      <c r="A89" s="41">
        <f t="shared" si="13"/>
        <v>85</v>
      </c>
      <c r="B89" s="49"/>
      <c r="C89" s="50"/>
      <c r="D89" s="44"/>
      <c r="E89" s="49"/>
      <c r="F89" s="42">
        <f t="shared" si="14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5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6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7"/>
        <v>0</v>
      </c>
      <c r="AT89" s="76">
        <f t="shared" si="18"/>
        <v>0</v>
      </c>
      <c r="AU89" s="76">
        <f t="shared" si="19"/>
        <v>0</v>
      </c>
      <c r="AV89" s="84"/>
      <c r="AW89" s="90"/>
      <c r="AX89" s="90"/>
      <c r="AY89" s="90"/>
      <c r="AZ89" s="90"/>
      <c r="BA89" s="76">
        <f t="shared" si="20"/>
        <v>0</v>
      </c>
      <c r="BB89" s="91"/>
      <c r="BC89" s="92"/>
      <c r="BD89" s="66" t="str">
        <f t="shared" si="21"/>
        <v>正确</v>
      </c>
    </row>
    <row r="90" s="1" customFormat="1" ht="33" customHeight="1" spans="1:56">
      <c r="A90" s="41">
        <f t="shared" si="13"/>
        <v>86</v>
      </c>
      <c r="B90" s="49"/>
      <c r="C90" s="50"/>
      <c r="D90" s="44"/>
      <c r="E90" s="49"/>
      <c r="F90" s="42">
        <f t="shared" si="14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5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6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7"/>
        <v>0</v>
      </c>
      <c r="AT90" s="76">
        <f t="shared" si="18"/>
        <v>0</v>
      </c>
      <c r="AU90" s="76">
        <f t="shared" si="19"/>
        <v>0</v>
      </c>
      <c r="AV90" s="84"/>
      <c r="AW90" s="90"/>
      <c r="AX90" s="90"/>
      <c r="AY90" s="90"/>
      <c r="AZ90" s="90"/>
      <c r="BA90" s="76">
        <f t="shared" si="20"/>
        <v>0</v>
      </c>
      <c r="BB90" s="91"/>
      <c r="BC90" s="92"/>
      <c r="BD90" s="66" t="str">
        <f t="shared" si="21"/>
        <v>正确</v>
      </c>
    </row>
    <row r="91" s="1" customFormat="1" ht="33" customHeight="1" spans="1:56">
      <c r="A91" s="41">
        <f t="shared" si="13"/>
        <v>87</v>
      </c>
      <c r="B91" s="49"/>
      <c r="C91" s="50"/>
      <c r="D91" s="44"/>
      <c r="E91" s="49"/>
      <c r="F91" s="42">
        <f t="shared" si="14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5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6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7"/>
        <v>0</v>
      </c>
      <c r="AT91" s="76">
        <f t="shared" si="18"/>
        <v>0</v>
      </c>
      <c r="AU91" s="76">
        <f t="shared" si="19"/>
        <v>0</v>
      </c>
      <c r="AV91" s="84"/>
      <c r="AW91" s="90"/>
      <c r="AX91" s="90"/>
      <c r="AY91" s="90"/>
      <c r="AZ91" s="90"/>
      <c r="BA91" s="76">
        <f t="shared" si="20"/>
        <v>0</v>
      </c>
      <c r="BB91" s="91"/>
      <c r="BC91" s="92"/>
      <c r="BD91" s="66" t="str">
        <f t="shared" si="21"/>
        <v>正确</v>
      </c>
    </row>
    <row r="92" s="1" customFormat="1" ht="33" customHeight="1" spans="1:56">
      <c r="A92" s="41">
        <f t="shared" si="13"/>
        <v>88</v>
      </c>
      <c r="B92" s="49"/>
      <c r="C92" s="50"/>
      <c r="D92" s="44"/>
      <c r="E92" s="49"/>
      <c r="F92" s="42">
        <f t="shared" si="14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5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6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7"/>
        <v>0</v>
      </c>
      <c r="AT92" s="76">
        <f t="shared" si="18"/>
        <v>0</v>
      </c>
      <c r="AU92" s="76">
        <f t="shared" si="19"/>
        <v>0</v>
      </c>
      <c r="AV92" s="84"/>
      <c r="AW92" s="90"/>
      <c r="AX92" s="90"/>
      <c r="AY92" s="90"/>
      <c r="AZ92" s="90"/>
      <c r="BA92" s="76">
        <f t="shared" si="20"/>
        <v>0</v>
      </c>
      <c r="BB92" s="91"/>
      <c r="BC92" s="92"/>
      <c r="BD92" s="66" t="str">
        <f t="shared" si="21"/>
        <v>正确</v>
      </c>
    </row>
    <row r="93" s="1" customFormat="1" ht="33" customHeight="1" spans="1:56">
      <c r="A93" s="41">
        <f t="shared" si="13"/>
        <v>89</v>
      </c>
      <c r="B93" s="49"/>
      <c r="C93" s="50"/>
      <c r="D93" s="44"/>
      <c r="E93" s="49"/>
      <c r="F93" s="42">
        <f t="shared" si="14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5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6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7"/>
        <v>0</v>
      </c>
      <c r="AT93" s="76">
        <f t="shared" si="18"/>
        <v>0</v>
      </c>
      <c r="AU93" s="76">
        <f t="shared" si="19"/>
        <v>0</v>
      </c>
      <c r="AV93" s="84"/>
      <c r="AW93" s="90"/>
      <c r="AX93" s="90"/>
      <c r="AY93" s="90"/>
      <c r="AZ93" s="90"/>
      <c r="BA93" s="76">
        <f t="shared" si="20"/>
        <v>0</v>
      </c>
      <c r="BB93" s="91"/>
      <c r="BC93" s="92"/>
      <c r="BD93" s="66" t="str">
        <f t="shared" si="21"/>
        <v>正确</v>
      </c>
    </row>
    <row r="94" s="1" customFormat="1" ht="33" customHeight="1" spans="1:56">
      <c r="A94" s="41">
        <f t="shared" si="13"/>
        <v>90</v>
      </c>
      <c r="B94" s="49"/>
      <c r="C94" s="50"/>
      <c r="D94" s="44"/>
      <c r="E94" s="49"/>
      <c r="F94" s="42">
        <f t="shared" si="14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5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6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7"/>
        <v>0</v>
      </c>
      <c r="AT94" s="76">
        <f t="shared" si="18"/>
        <v>0</v>
      </c>
      <c r="AU94" s="76">
        <f t="shared" si="19"/>
        <v>0</v>
      </c>
      <c r="AV94" s="84"/>
      <c r="AW94" s="90"/>
      <c r="AX94" s="90"/>
      <c r="AY94" s="90"/>
      <c r="AZ94" s="90"/>
      <c r="BA94" s="76">
        <f t="shared" si="20"/>
        <v>0</v>
      </c>
      <c r="BB94" s="91"/>
      <c r="BC94" s="92"/>
      <c r="BD94" s="66" t="str">
        <f t="shared" si="21"/>
        <v>正确</v>
      </c>
    </row>
    <row r="95" s="1" customFormat="1" ht="33" customHeight="1" spans="1:56">
      <c r="A95" s="41">
        <f t="shared" si="13"/>
        <v>91</v>
      </c>
      <c r="B95" s="49"/>
      <c r="C95" s="50"/>
      <c r="D95" s="44"/>
      <c r="E95" s="49"/>
      <c r="F95" s="42">
        <f t="shared" si="14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5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6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7"/>
        <v>0</v>
      </c>
      <c r="AT95" s="76">
        <f t="shared" si="18"/>
        <v>0</v>
      </c>
      <c r="AU95" s="76">
        <f t="shared" si="19"/>
        <v>0</v>
      </c>
      <c r="AV95" s="84"/>
      <c r="AW95" s="90"/>
      <c r="AX95" s="90"/>
      <c r="AY95" s="90"/>
      <c r="AZ95" s="90"/>
      <c r="BA95" s="76">
        <f t="shared" si="20"/>
        <v>0</v>
      </c>
      <c r="BB95" s="91"/>
      <c r="BC95" s="92"/>
      <c r="BD95" s="66" t="str">
        <f t="shared" si="21"/>
        <v>正确</v>
      </c>
    </row>
    <row r="96" s="1" customFormat="1" ht="33" customHeight="1" spans="1:56">
      <c r="A96" s="41">
        <f t="shared" si="13"/>
        <v>92</v>
      </c>
      <c r="B96" s="49"/>
      <c r="C96" s="50"/>
      <c r="D96" s="44"/>
      <c r="E96" s="49"/>
      <c r="F96" s="42">
        <f t="shared" si="14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5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6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7"/>
        <v>0</v>
      </c>
      <c r="AT96" s="76">
        <f t="shared" si="18"/>
        <v>0</v>
      </c>
      <c r="AU96" s="76">
        <f t="shared" si="19"/>
        <v>0</v>
      </c>
      <c r="AV96" s="84"/>
      <c r="AW96" s="90"/>
      <c r="AX96" s="90"/>
      <c r="AY96" s="90"/>
      <c r="AZ96" s="90"/>
      <c r="BA96" s="76">
        <f t="shared" si="20"/>
        <v>0</v>
      </c>
      <c r="BB96" s="91"/>
      <c r="BC96" s="92"/>
      <c r="BD96" s="66" t="str">
        <f t="shared" si="21"/>
        <v>正确</v>
      </c>
    </row>
    <row r="97" s="1" customFormat="1" ht="33" customHeight="1" spans="1:56">
      <c r="A97" s="41">
        <f t="shared" si="13"/>
        <v>93</v>
      </c>
      <c r="B97" s="49"/>
      <c r="C97" s="50"/>
      <c r="D97" s="44"/>
      <c r="E97" s="49"/>
      <c r="F97" s="42">
        <f t="shared" si="14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5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6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7"/>
        <v>0</v>
      </c>
      <c r="AT97" s="76">
        <f t="shared" si="18"/>
        <v>0</v>
      </c>
      <c r="AU97" s="76">
        <f t="shared" si="19"/>
        <v>0</v>
      </c>
      <c r="AV97" s="84"/>
      <c r="AW97" s="90"/>
      <c r="AX97" s="90"/>
      <c r="AY97" s="90"/>
      <c r="AZ97" s="90"/>
      <c r="BA97" s="76">
        <f t="shared" si="20"/>
        <v>0</v>
      </c>
      <c r="BB97" s="91"/>
      <c r="BC97" s="92"/>
      <c r="BD97" s="66" t="str">
        <f t="shared" si="21"/>
        <v>正确</v>
      </c>
    </row>
    <row r="98" s="1" customFormat="1" ht="33" customHeight="1" spans="1:56">
      <c r="A98" s="41">
        <f t="shared" si="13"/>
        <v>94</v>
      </c>
      <c r="B98" s="49"/>
      <c r="C98" s="50"/>
      <c r="D98" s="44"/>
      <c r="E98" s="49"/>
      <c r="F98" s="42">
        <f t="shared" si="14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5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6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7"/>
        <v>0</v>
      </c>
      <c r="AT98" s="76">
        <f t="shared" si="18"/>
        <v>0</v>
      </c>
      <c r="AU98" s="76">
        <f t="shared" si="19"/>
        <v>0</v>
      </c>
      <c r="AV98" s="84"/>
      <c r="AW98" s="90"/>
      <c r="AX98" s="90"/>
      <c r="AY98" s="90"/>
      <c r="AZ98" s="90"/>
      <c r="BA98" s="76">
        <f t="shared" si="20"/>
        <v>0</v>
      </c>
      <c r="BB98" s="91"/>
      <c r="BC98" s="92"/>
      <c r="BD98" s="66" t="str">
        <f t="shared" si="21"/>
        <v>正确</v>
      </c>
    </row>
    <row r="99" s="1" customFormat="1" ht="33" customHeight="1" spans="1:56">
      <c r="A99" s="41">
        <f t="shared" si="13"/>
        <v>95</v>
      </c>
      <c r="B99" s="49"/>
      <c r="C99" s="50"/>
      <c r="D99" s="44"/>
      <c r="E99" s="49"/>
      <c r="F99" s="42">
        <f t="shared" si="14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5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6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7"/>
        <v>0</v>
      </c>
      <c r="AT99" s="76">
        <f t="shared" si="18"/>
        <v>0</v>
      </c>
      <c r="AU99" s="76">
        <f t="shared" si="19"/>
        <v>0</v>
      </c>
      <c r="AV99" s="84"/>
      <c r="AW99" s="90"/>
      <c r="AX99" s="90"/>
      <c r="AY99" s="90"/>
      <c r="AZ99" s="90"/>
      <c r="BA99" s="76">
        <f t="shared" si="20"/>
        <v>0</v>
      </c>
      <c r="BB99" s="91"/>
      <c r="BC99" s="92"/>
      <c r="BD99" s="66" t="str">
        <f t="shared" si="21"/>
        <v>正确</v>
      </c>
    </row>
    <row r="100" s="1" customFormat="1" ht="33" customHeight="1" spans="1:56">
      <c r="A100" s="41">
        <f t="shared" si="13"/>
        <v>96</v>
      </c>
      <c r="B100" s="49"/>
      <c r="C100" s="50"/>
      <c r="D100" s="44"/>
      <c r="E100" s="49"/>
      <c r="F100" s="42">
        <f t="shared" si="14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5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6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7"/>
        <v>0</v>
      </c>
      <c r="AT100" s="76">
        <f t="shared" si="18"/>
        <v>0</v>
      </c>
      <c r="AU100" s="76">
        <f t="shared" si="19"/>
        <v>0</v>
      </c>
      <c r="AV100" s="84"/>
      <c r="AW100" s="90"/>
      <c r="AX100" s="90"/>
      <c r="AY100" s="90"/>
      <c r="AZ100" s="90"/>
      <c r="BA100" s="76">
        <f t="shared" si="20"/>
        <v>0</v>
      </c>
      <c r="BB100" s="91"/>
      <c r="BC100" s="92"/>
      <c r="BD100" s="66" t="str">
        <f t="shared" si="21"/>
        <v>正确</v>
      </c>
    </row>
    <row r="101" s="1" customFormat="1" ht="33" customHeight="1" spans="1:56">
      <c r="A101" s="41">
        <f t="shared" si="13"/>
        <v>97</v>
      </c>
      <c r="B101" s="49"/>
      <c r="C101" s="50"/>
      <c r="D101" s="44"/>
      <c r="E101" s="49"/>
      <c r="F101" s="42">
        <f t="shared" si="14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5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6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7"/>
        <v>0</v>
      </c>
      <c r="AT101" s="76">
        <f t="shared" si="18"/>
        <v>0</v>
      </c>
      <c r="AU101" s="76">
        <f t="shared" si="19"/>
        <v>0</v>
      </c>
      <c r="AV101" s="84"/>
      <c r="AW101" s="90"/>
      <c r="AX101" s="90"/>
      <c r="AY101" s="90"/>
      <c r="AZ101" s="90"/>
      <c r="BA101" s="76">
        <f t="shared" si="20"/>
        <v>0</v>
      </c>
      <c r="BB101" s="91"/>
      <c r="BC101" s="92"/>
      <c r="BD101" s="66" t="str">
        <f t="shared" si="21"/>
        <v>正确</v>
      </c>
    </row>
    <row r="102" s="1" customFormat="1" ht="33" customHeight="1" spans="1:56">
      <c r="A102" s="41">
        <f t="shared" si="13"/>
        <v>98</v>
      </c>
      <c r="B102" s="49"/>
      <c r="C102" s="50"/>
      <c r="D102" s="44"/>
      <c r="E102" s="49"/>
      <c r="F102" s="42">
        <f t="shared" si="14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5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6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7"/>
        <v>0</v>
      </c>
      <c r="AT102" s="76">
        <f t="shared" si="18"/>
        <v>0</v>
      </c>
      <c r="AU102" s="76">
        <f t="shared" si="19"/>
        <v>0</v>
      </c>
      <c r="AV102" s="84"/>
      <c r="AW102" s="90"/>
      <c r="AX102" s="90"/>
      <c r="AY102" s="90"/>
      <c r="AZ102" s="90"/>
      <c r="BA102" s="76">
        <f t="shared" si="20"/>
        <v>0</v>
      </c>
      <c r="BB102" s="91"/>
      <c r="BC102" s="92"/>
      <c r="BD102" s="66" t="str">
        <f t="shared" si="21"/>
        <v>正确</v>
      </c>
    </row>
    <row r="103" s="1" customFormat="1" ht="33" customHeight="1" spans="1:56">
      <c r="A103" s="41">
        <f t="shared" si="13"/>
        <v>99</v>
      </c>
      <c r="B103" s="49"/>
      <c r="C103" s="50"/>
      <c r="D103" s="44"/>
      <c r="E103" s="49"/>
      <c r="F103" s="42">
        <f t="shared" si="14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5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6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7"/>
        <v>0</v>
      </c>
      <c r="AT103" s="76">
        <f t="shared" si="18"/>
        <v>0</v>
      </c>
      <c r="AU103" s="76">
        <f t="shared" si="19"/>
        <v>0</v>
      </c>
      <c r="AV103" s="84"/>
      <c r="AW103" s="90"/>
      <c r="AX103" s="90"/>
      <c r="AY103" s="90"/>
      <c r="AZ103" s="90"/>
      <c r="BA103" s="76">
        <f t="shared" si="20"/>
        <v>0</v>
      </c>
      <c r="BB103" s="91"/>
      <c r="BC103" s="92"/>
      <c r="BD103" s="66" t="str">
        <f t="shared" si="21"/>
        <v>正确</v>
      </c>
    </row>
    <row r="104" s="1" customFormat="1" ht="33" customHeight="1" spans="1:56">
      <c r="A104" s="41">
        <f t="shared" si="13"/>
        <v>100</v>
      </c>
      <c r="B104" s="49"/>
      <c r="C104" s="50"/>
      <c r="D104" s="44"/>
      <c r="E104" s="49"/>
      <c r="F104" s="42">
        <f t="shared" si="14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5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6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7"/>
        <v>0</v>
      </c>
      <c r="AT104" s="76">
        <f t="shared" si="18"/>
        <v>0</v>
      </c>
      <c r="AU104" s="76">
        <f t="shared" si="19"/>
        <v>0</v>
      </c>
      <c r="AV104" s="84"/>
      <c r="AW104" s="90"/>
      <c r="AX104" s="90"/>
      <c r="AY104" s="90"/>
      <c r="AZ104" s="90"/>
      <c r="BA104" s="76">
        <f t="shared" si="20"/>
        <v>0</v>
      </c>
      <c r="BB104" s="91"/>
      <c r="BC104" s="92"/>
      <c r="BD104" s="66" t="str">
        <f t="shared" si="21"/>
        <v>正确</v>
      </c>
    </row>
    <row r="105" s="1" customFormat="1" ht="33" customHeight="1" spans="1:56">
      <c r="A105" s="41">
        <f t="shared" si="13"/>
        <v>101</v>
      </c>
      <c r="B105" s="49"/>
      <c r="C105" s="50"/>
      <c r="D105" s="44"/>
      <c r="E105" s="49"/>
      <c r="F105" s="42">
        <f t="shared" si="14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5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6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7"/>
        <v>0</v>
      </c>
      <c r="AT105" s="76">
        <f t="shared" si="18"/>
        <v>0</v>
      </c>
      <c r="AU105" s="76">
        <f t="shared" si="19"/>
        <v>0</v>
      </c>
      <c r="AV105" s="84"/>
      <c r="AW105" s="90"/>
      <c r="AX105" s="90"/>
      <c r="AY105" s="90"/>
      <c r="AZ105" s="90"/>
      <c r="BA105" s="76">
        <f t="shared" si="20"/>
        <v>0</v>
      </c>
      <c r="BB105" s="91"/>
      <c r="BC105" s="92"/>
      <c r="BD105" s="66" t="str">
        <f t="shared" si="21"/>
        <v>正确</v>
      </c>
    </row>
    <row r="106" s="1" customFormat="1" ht="33" customHeight="1" spans="1:56">
      <c r="A106" s="41">
        <f t="shared" si="13"/>
        <v>102</v>
      </c>
      <c r="B106" s="49"/>
      <c r="C106" s="50"/>
      <c r="D106" s="44"/>
      <c r="E106" s="49"/>
      <c r="F106" s="42">
        <f t="shared" si="14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5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6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7"/>
        <v>0</v>
      </c>
      <c r="AT106" s="76">
        <f t="shared" si="18"/>
        <v>0</v>
      </c>
      <c r="AU106" s="76">
        <f t="shared" si="19"/>
        <v>0</v>
      </c>
      <c r="AV106" s="84"/>
      <c r="AW106" s="90"/>
      <c r="AX106" s="90"/>
      <c r="AY106" s="90"/>
      <c r="AZ106" s="90"/>
      <c r="BA106" s="76">
        <f t="shared" si="20"/>
        <v>0</v>
      </c>
      <c r="BB106" s="91"/>
      <c r="BC106" s="92"/>
      <c r="BD106" s="66" t="str">
        <f t="shared" si="21"/>
        <v>正确</v>
      </c>
    </row>
    <row r="107" s="1" customFormat="1" ht="33" customHeight="1" spans="1:56">
      <c r="A107" s="41">
        <f t="shared" si="13"/>
        <v>103</v>
      </c>
      <c r="B107" s="49"/>
      <c r="C107" s="50"/>
      <c r="D107" s="44"/>
      <c r="E107" s="49"/>
      <c r="F107" s="42">
        <f t="shared" si="14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5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6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7"/>
        <v>0</v>
      </c>
      <c r="AT107" s="76">
        <f t="shared" si="18"/>
        <v>0</v>
      </c>
      <c r="AU107" s="76">
        <f t="shared" si="19"/>
        <v>0</v>
      </c>
      <c r="AV107" s="84"/>
      <c r="AW107" s="90"/>
      <c r="AX107" s="90"/>
      <c r="AY107" s="90"/>
      <c r="AZ107" s="90"/>
      <c r="BA107" s="76">
        <f t="shared" si="20"/>
        <v>0</v>
      </c>
      <c r="BB107" s="91"/>
      <c r="BC107" s="92"/>
      <c r="BD107" s="66" t="str">
        <f t="shared" si="21"/>
        <v>正确</v>
      </c>
    </row>
    <row r="108" s="1" customFormat="1" ht="33" customHeight="1" spans="1:56">
      <c r="A108" s="41">
        <f t="shared" si="13"/>
        <v>104</v>
      </c>
      <c r="B108" s="49"/>
      <c r="C108" s="50"/>
      <c r="D108" s="44"/>
      <c r="E108" s="49"/>
      <c r="F108" s="42">
        <f t="shared" si="14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5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6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7"/>
        <v>0</v>
      </c>
      <c r="AT108" s="76">
        <f t="shared" si="18"/>
        <v>0</v>
      </c>
      <c r="AU108" s="76">
        <f t="shared" si="19"/>
        <v>0</v>
      </c>
      <c r="AV108" s="84"/>
      <c r="AW108" s="90"/>
      <c r="AX108" s="90"/>
      <c r="AY108" s="90"/>
      <c r="AZ108" s="90"/>
      <c r="BA108" s="76">
        <f t="shared" si="20"/>
        <v>0</v>
      </c>
      <c r="BB108" s="91"/>
      <c r="BC108" s="92"/>
      <c r="BD108" s="66" t="str">
        <f t="shared" si="21"/>
        <v>正确</v>
      </c>
    </row>
    <row r="109" s="1" customFormat="1" ht="33" customHeight="1" spans="1:56">
      <c r="A109" s="41">
        <f t="shared" si="13"/>
        <v>105</v>
      </c>
      <c r="B109" s="49"/>
      <c r="C109" s="50"/>
      <c r="D109" s="44"/>
      <c r="E109" s="49"/>
      <c r="F109" s="42">
        <f t="shared" si="14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5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6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7"/>
        <v>0</v>
      </c>
      <c r="AT109" s="76">
        <f t="shared" si="18"/>
        <v>0</v>
      </c>
      <c r="AU109" s="76">
        <f t="shared" si="19"/>
        <v>0</v>
      </c>
      <c r="AV109" s="84"/>
      <c r="AW109" s="90"/>
      <c r="AX109" s="90"/>
      <c r="AY109" s="90"/>
      <c r="AZ109" s="90"/>
      <c r="BA109" s="76">
        <f t="shared" si="20"/>
        <v>0</v>
      </c>
      <c r="BB109" s="91"/>
      <c r="BC109" s="92"/>
      <c r="BD109" s="66" t="str">
        <f t="shared" si="21"/>
        <v>正确</v>
      </c>
    </row>
    <row r="110" s="1" customFormat="1" ht="33" customHeight="1" spans="1:56">
      <c r="A110" s="41">
        <f t="shared" si="13"/>
        <v>106</v>
      </c>
      <c r="B110" s="49"/>
      <c r="C110" s="50"/>
      <c r="D110" s="44"/>
      <c r="E110" s="49"/>
      <c r="F110" s="42">
        <f t="shared" si="14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5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6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7"/>
        <v>0</v>
      </c>
      <c r="AT110" s="76">
        <f t="shared" si="18"/>
        <v>0</v>
      </c>
      <c r="AU110" s="76">
        <f t="shared" si="19"/>
        <v>0</v>
      </c>
      <c r="AV110" s="84"/>
      <c r="AW110" s="90"/>
      <c r="AX110" s="90"/>
      <c r="AY110" s="90"/>
      <c r="AZ110" s="90"/>
      <c r="BA110" s="76">
        <f t="shared" si="20"/>
        <v>0</v>
      </c>
      <c r="BB110" s="91"/>
      <c r="BC110" s="92"/>
      <c r="BD110" s="66" t="str">
        <f t="shared" si="21"/>
        <v>正确</v>
      </c>
    </row>
    <row r="111" s="1" customFormat="1" ht="33" customHeight="1" spans="1:56">
      <c r="A111" s="41">
        <f t="shared" si="13"/>
        <v>107</v>
      </c>
      <c r="B111" s="49"/>
      <c r="C111" s="50"/>
      <c r="D111" s="44"/>
      <c r="E111" s="49"/>
      <c r="F111" s="42">
        <f t="shared" si="14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5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6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7"/>
        <v>0</v>
      </c>
      <c r="AT111" s="76">
        <f t="shared" si="18"/>
        <v>0</v>
      </c>
      <c r="AU111" s="76">
        <f t="shared" si="19"/>
        <v>0</v>
      </c>
      <c r="AV111" s="84"/>
      <c r="AW111" s="90"/>
      <c r="AX111" s="90"/>
      <c r="AY111" s="90"/>
      <c r="AZ111" s="90"/>
      <c r="BA111" s="76">
        <f t="shared" si="20"/>
        <v>0</v>
      </c>
      <c r="BB111" s="91"/>
      <c r="BC111" s="92"/>
      <c r="BD111" s="66" t="str">
        <f t="shared" si="21"/>
        <v>正确</v>
      </c>
    </row>
    <row r="112" s="1" customFormat="1" ht="33" customHeight="1" spans="1:56">
      <c r="A112" s="41">
        <f t="shared" si="13"/>
        <v>108</v>
      </c>
      <c r="B112" s="49"/>
      <c r="C112" s="50"/>
      <c r="D112" s="44"/>
      <c r="E112" s="49"/>
      <c r="F112" s="42">
        <f t="shared" si="14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5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6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7"/>
        <v>0</v>
      </c>
      <c r="AT112" s="76">
        <f t="shared" si="18"/>
        <v>0</v>
      </c>
      <c r="AU112" s="76">
        <f t="shared" si="19"/>
        <v>0</v>
      </c>
      <c r="AV112" s="84"/>
      <c r="AW112" s="90"/>
      <c r="AX112" s="90"/>
      <c r="AY112" s="90"/>
      <c r="AZ112" s="90"/>
      <c r="BA112" s="76">
        <f t="shared" si="20"/>
        <v>0</v>
      </c>
      <c r="BB112" s="91"/>
      <c r="BC112" s="92"/>
      <c r="BD112" s="66" t="str">
        <f t="shared" si="21"/>
        <v>正确</v>
      </c>
    </row>
    <row r="113" s="1" customFormat="1" ht="33" customHeight="1" spans="1:56">
      <c r="A113" s="41">
        <f t="shared" si="13"/>
        <v>109</v>
      </c>
      <c r="B113" s="49"/>
      <c r="C113" s="50"/>
      <c r="D113" s="44"/>
      <c r="E113" s="49"/>
      <c r="F113" s="42">
        <f t="shared" si="14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5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6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7"/>
        <v>0</v>
      </c>
      <c r="AT113" s="76">
        <f t="shared" si="18"/>
        <v>0</v>
      </c>
      <c r="AU113" s="76">
        <f t="shared" si="19"/>
        <v>0</v>
      </c>
      <c r="AV113" s="84"/>
      <c r="AW113" s="90"/>
      <c r="AX113" s="90"/>
      <c r="AY113" s="90"/>
      <c r="AZ113" s="90"/>
      <c r="BA113" s="76">
        <f t="shared" si="20"/>
        <v>0</v>
      </c>
      <c r="BB113" s="91"/>
      <c r="BC113" s="92"/>
      <c r="BD113" s="66" t="str">
        <f t="shared" si="21"/>
        <v>正确</v>
      </c>
    </row>
    <row r="114" s="1" customFormat="1" ht="33" customHeight="1" spans="1:56">
      <c r="A114" s="41">
        <f t="shared" si="13"/>
        <v>110</v>
      </c>
      <c r="B114" s="49"/>
      <c r="C114" s="50"/>
      <c r="D114" s="44"/>
      <c r="E114" s="49"/>
      <c r="F114" s="42">
        <f t="shared" si="14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5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6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7"/>
        <v>0</v>
      </c>
      <c r="AT114" s="76">
        <f t="shared" si="18"/>
        <v>0</v>
      </c>
      <c r="AU114" s="76">
        <f t="shared" si="19"/>
        <v>0</v>
      </c>
      <c r="AV114" s="84"/>
      <c r="AW114" s="90"/>
      <c r="AX114" s="90"/>
      <c r="AY114" s="90"/>
      <c r="AZ114" s="90"/>
      <c r="BA114" s="76">
        <f t="shared" si="20"/>
        <v>0</v>
      </c>
      <c r="BB114" s="91"/>
      <c r="BC114" s="92"/>
      <c r="BD114" s="66" t="str">
        <f t="shared" si="21"/>
        <v>正确</v>
      </c>
    </row>
    <row r="115" s="1" customFormat="1" ht="33" customHeight="1" spans="1:56">
      <c r="A115" s="41">
        <f t="shared" si="13"/>
        <v>111</v>
      </c>
      <c r="B115" s="49"/>
      <c r="C115" s="50"/>
      <c r="D115" s="44"/>
      <c r="E115" s="49"/>
      <c r="F115" s="42">
        <f t="shared" si="14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5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6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7"/>
        <v>0</v>
      </c>
      <c r="AT115" s="76">
        <f t="shared" si="18"/>
        <v>0</v>
      </c>
      <c r="AU115" s="76">
        <f t="shared" si="19"/>
        <v>0</v>
      </c>
      <c r="AV115" s="84"/>
      <c r="AW115" s="90"/>
      <c r="AX115" s="90"/>
      <c r="AY115" s="90"/>
      <c r="AZ115" s="90"/>
      <c r="BA115" s="76">
        <f t="shared" si="20"/>
        <v>0</v>
      </c>
      <c r="BB115" s="91"/>
      <c r="BC115" s="92"/>
      <c r="BD115" s="66" t="str">
        <f t="shared" si="21"/>
        <v>正确</v>
      </c>
    </row>
    <row r="116" s="1" customFormat="1" ht="33" customHeight="1" spans="1:56">
      <c r="A116" s="41">
        <f t="shared" si="13"/>
        <v>112</v>
      </c>
      <c r="B116" s="49"/>
      <c r="C116" s="50"/>
      <c r="D116" s="44"/>
      <c r="E116" s="49"/>
      <c r="F116" s="42">
        <f t="shared" si="14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5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6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7"/>
        <v>0</v>
      </c>
      <c r="AT116" s="76">
        <f t="shared" si="18"/>
        <v>0</v>
      </c>
      <c r="AU116" s="76">
        <f t="shared" si="19"/>
        <v>0</v>
      </c>
      <c r="AV116" s="84"/>
      <c r="AW116" s="90"/>
      <c r="AX116" s="90"/>
      <c r="AY116" s="90"/>
      <c r="AZ116" s="90"/>
      <c r="BA116" s="76">
        <f t="shared" si="20"/>
        <v>0</v>
      </c>
      <c r="BB116" s="91"/>
      <c r="BC116" s="92"/>
      <c r="BD116" s="66" t="str">
        <f t="shared" si="21"/>
        <v>正确</v>
      </c>
    </row>
    <row r="117" s="1" customFormat="1" ht="33" customHeight="1" spans="1:56">
      <c r="A117" s="41">
        <f t="shared" si="13"/>
        <v>113</v>
      </c>
      <c r="B117" s="49"/>
      <c r="C117" s="50"/>
      <c r="D117" s="44"/>
      <c r="E117" s="49"/>
      <c r="F117" s="42">
        <f t="shared" si="14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5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6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7"/>
        <v>0</v>
      </c>
      <c r="AT117" s="76">
        <f t="shared" si="18"/>
        <v>0</v>
      </c>
      <c r="AU117" s="76">
        <f t="shared" si="19"/>
        <v>0</v>
      </c>
      <c r="AV117" s="84"/>
      <c r="AW117" s="90"/>
      <c r="AX117" s="90"/>
      <c r="AY117" s="90"/>
      <c r="AZ117" s="90"/>
      <c r="BA117" s="76">
        <f t="shared" si="20"/>
        <v>0</v>
      </c>
      <c r="BB117" s="91"/>
      <c r="BC117" s="92"/>
      <c r="BD117" s="66" t="str">
        <f t="shared" si="21"/>
        <v>正确</v>
      </c>
    </row>
    <row r="118" s="1" customFormat="1" ht="33" customHeight="1" spans="1:56">
      <c r="A118" s="41">
        <f t="shared" si="13"/>
        <v>114</v>
      </c>
      <c r="B118" s="49"/>
      <c r="C118" s="50"/>
      <c r="D118" s="44"/>
      <c r="E118" s="49"/>
      <c r="F118" s="42">
        <f t="shared" si="14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5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6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7"/>
        <v>0</v>
      </c>
      <c r="AT118" s="76">
        <f t="shared" si="18"/>
        <v>0</v>
      </c>
      <c r="AU118" s="76">
        <f t="shared" si="19"/>
        <v>0</v>
      </c>
      <c r="AV118" s="84"/>
      <c r="AW118" s="90"/>
      <c r="AX118" s="90"/>
      <c r="AY118" s="90"/>
      <c r="AZ118" s="90"/>
      <c r="BA118" s="76">
        <f t="shared" si="20"/>
        <v>0</v>
      </c>
      <c r="BB118" s="91"/>
      <c r="BC118" s="92"/>
      <c r="BD118" s="66" t="str">
        <f t="shared" si="21"/>
        <v>正确</v>
      </c>
    </row>
    <row r="119" s="1" customFormat="1" ht="33" customHeight="1" spans="1:56">
      <c r="A119" s="41">
        <f t="shared" si="13"/>
        <v>115</v>
      </c>
      <c r="B119" s="49"/>
      <c r="C119" s="50"/>
      <c r="D119" s="44"/>
      <c r="E119" s="49"/>
      <c r="F119" s="42">
        <f t="shared" si="14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5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6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7"/>
        <v>0</v>
      </c>
      <c r="AT119" s="76">
        <f t="shared" si="18"/>
        <v>0</v>
      </c>
      <c r="AU119" s="76">
        <f t="shared" si="19"/>
        <v>0</v>
      </c>
      <c r="AV119" s="84"/>
      <c r="AW119" s="90"/>
      <c r="AX119" s="90"/>
      <c r="AY119" s="90"/>
      <c r="AZ119" s="90"/>
      <c r="BA119" s="76">
        <f t="shared" si="20"/>
        <v>0</v>
      </c>
      <c r="BB119" s="91"/>
      <c r="BC119" s="92"/>
      <c r="BD119" s="66" t="str">
        <f t="shared" si="21"/>
        <v>正确</v>
      </c>
    </row>
    <row r="120" s="1" customFormat="1" ht="33" customHeight="1" spans="1:56">
      <c r="A120" s="41">
        <f t="shared" si="13"/>
        <v>116</v>
      </c>
      <c r="B120" s="49"/>
      <c r="C120" s="50"/>
      <c r="D120" s="44"/>
      <c r="E120" s="49"/>
      <c r="F120" s="42">
        <f t="shared" si="14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5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6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7"/>
        <v>0</v>
      </c>
      <c r="AT120" s="76">
        <f t="shared" si="18"/>
        <v>0</v>
      </c>
      <c r="AU120" s="76">
        <f t="shared" si="19"/>
        <v>0</v>
      </c>
      <c r="AV120" s="84"/>
      <c r="AW120" s="90"/>
      <c r="AX120" s="90"/>
      <c r="AY120" s="90"/>
      <c r="AZ120" s="90"/>
      <c r="BA120" s="76">
        <f t="shared" si="20"/>
        <v>0</v>
      </c>
      <c r="BB120" s="91"/>
      <c r="BC120" s="92"/>
      <c r="BD120" s="66" t="str">
        <f t="shared" si="21"/>
        <v>正确</v>
      </c>
    </row>
    <row r="121" s="1" customFormat="1" ht="33" customHeight="1" spans="1:56">
      <c r="A121" s="41">
        <f t="shared" si="13"/>
        <v>117</v>
      </c>
      <c r="B121" s="49"/>
      <c r="C121" s="50"/>
      <c r="D121" s="44"/>
      <c r="E121" s="49"/>
      <c r="F121" s="42">
        <f t="shared" si="14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5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6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7"/>
        <v>0</v>
      </c>
      <c r="AT121" s="76">
        <f t="shared" si="18"/>
        <v>0</v>
      </c>
      <c r="AU121" s="76">
        <f t="shared" si="19"/>
        <v>0</v>
      </c>
      <c r="AV121" s="84"/>
      <c r="AW121" s="90"/>
      <c r="AX121" s="90"/>
      <c r="AY121" s="90"/>
      <c r="AZ121" s="90"/>
      <c r="BA121" s="76">
        <f t="shared" si="20"/>
        <v>0</v>
      </c>
      <c r="BB121" s="91"/>
      <c r="BC121" s="92"/>
      <c r="BD121" s="66" t="str">
        <f t="shared" si="21"/>
        <v>正确</v>
      </c>
    </row>
    <row r="122" s="1" customFormat="1" ht="33" customHeight="1" spans="1:56">
      <c r="A122" s="41">
        <f t="shared" si="13"/>
        <v>118</v>
      </c>
      <c r="B122" s="49"/>
      <c r="C122" s="50"/>
      <c r="D122" s="44"/>
      <c r="E122" s="49"/>
      <c r="F122" s="42">
        <f t="shared" si="14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5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6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7"/>
        <v>0</v>
      </c>
      <c r="AT122" s="76">
        <f t="shared" si="18"/>
        <v>0</v>
      </c>
      <c r="AU122" s="76">
        <f t="shared" si="19"/>
        <v>0</v>
      </c>
      <c r="AV122" s="84"/>
      <c r="AW122" s="90"/>
      <c r="AX122" s="90"/>
      <c r="AY122" s="90"/>
      <c r="AZ122" s="90"/>
      <c r="BA122" s="76">
        <f t="shared" si="20"/>
        <v>0</v>
      </c>
      <c r="BB122" s="91"/>
      <c r="BC122" s="92"/>
      <c r="BD122" s="66" t="str">
        <f t="shared" si="21"/>
        <v>正确</v>
      </c>
    </row>
    <row r="123" s="1" customFormat="1" ht="33" customHeight="1" spans="1:56">
      <c r="A123" s="41">
        <f t="shared" si="13"/>
        <v>119</v>
      </c>
      <c r="B123" s="49"/>
      <c r="C123" s="50"/>
      <c r="D123" s="44"/>
      <c r="E123" s="49"/>
      <c r="F123" s="42">
        <f t="shared" si="14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5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6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7"/>
        <v>0</v>
      </c>
      <c r="AT123" s="76">
        <f t="shared" si="18"/>
        <v>0</v>
      </c>
      <c r="AU123" s="76">
        <f t="shared" si="19"/>
        <v>0</v>
      </c>
      <c r="AV123" s="84"/>
      <c r="AW123" s="90"/>
      <c r="AX123" s="90"/>
      <c r="AY123" s="90"/>
      <c r="AZ123" s="90"/>
      <c r="BA123" s="76">
        <f t="shared" si="20"/>
        <v>0</v>
      </c>
      <c r="BB123" s="91"/>
      <c r="BC123" s="92"/>
      <c r="BD123" s="66" t="str">
        <f t="shared" si="21"/>
        <v>正确</v>
      </c>
    </row>
    <row r="124" s="1" customFormat="1" ht="33" customHeight="1" spans="1:56">
      <c r="A124" s="41">
        <f t="shared" si="13"/>
        <v>120</v>
      </c>
      <c r="B124" s="49"/>
      <c r="C124" s="50"/>
      <c r="D124" s="44"/>
      <c r="E124" s="49"/>
      <c r="F124" s="42">
        <f t="shared" si="14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5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6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7"/>
        <v>0</v>
      </c>
      <c r="AT124" s="76">
        <f t="shared" si="18"/>
        <v>0</v>
      </c>
      <c r="AU124" s="76">
        <f t="shared" si="19"/>
        <v>0</v>
      </c>
      <c r="AV124" s="84"/>
      <c r="AW124" s="90"/>
      <c r="AX124" s="90"/>
      <c r="AY124" s="90"/>
      <c r="AZ124" s="90"/>
      <c r="BA124" s="76">
        <f t="shared" si="20"/>
        <v>0</v>
      </c>
      <c r="BB124" s="91"/>
      <c r="BC124" s="92"/>
      <c r="BD124" s="66" t="str">
        <f t="shared" si="21"/>
        <v>正确</v>
      </c>
    </row>
    <row r="125" s="1" customFormat="1" ht="33" customHeight="1" spans="1:56">
      <c r="A125" s="41">
        <f t="shared" si="13"/>
        <v>121</v>
      </c>
      <c r="B125" s="49"/>
      <c r="C125" s="50"/>
      <c r="D125" s="44"/>
      <c r="E125" s="49"/>
      <c r="F125" s="42">
        <f t="shared" si="14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5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6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7"/>
        <v>0</v>
      </c>
      <c r="AT125" s="76">
        <f t="shared" si="18"/>
        <v>0</v>
      </c>
      <c r="AU125" s="76">
        <f t="shared" si="19"/>
        <v>0</v>
      </c>
      <c r="AV125" s="84"/>
      <c r="AW125" s="90"/>
      <c r="AX125" s="90"/>
      <c r="AY125" s="90"/>
      <c r="AZ125" s="90"/>
      <c r="BA125" s="76">
        <f t="shared" si="20"/>
        <v>0</v>
      </c>
      <c r="BB125" s="91"/>
      <c r="BC125" s="92"/>
      <c r="BD125" s="66" t="str">
        <f t="shared" si="21"/>
        <v>正确</v>
      </c>
    </row>
    <row r="126" s="1" customFormat="1" ht="33" customHeight="1" spans="1:56">
      <c r="A126" s="41">
        <f t="shared" si="13"/>
        <v>122</v>
      </c>
      <c r="B126" s="49"/>
      <c r="C126" s="50"/>
      <c r="D126" s="44"/>
      <c r="E126" s="49"/>
      <c r="F126" s="42">
        <f t="shared" si="14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5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6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7"/>
        <v>0</v>
      </c>
      <c r="AT126" s="76">
        <f t="shared" si="18"/>
        <v>0</v>
      </c>
      <c r="AU126" s="76">
        <f t="shared" si="19"/>
        <v>0</v>
      </c>
      <c r="AV126" s="84"/>
      <c r="AW126" s="90"/>
      <c r="AX126" s="90"/>
      <c r="AY126" s="90"/>
      <c r="AZ126" s="90"/>
      <c r="BA126" s="76">
        <f t="shared" si="20"/>
        <v>0</v>
      </c>
      <c r="BB126" s="91"/>
      <c r="BC126" s="92"/>
      <c r="BD126" s="66" t="str">
        <f t="shared" si="21"/>
        <v>正确</v>
      </c>
    </row>
    <row r="127" s="1" customFormat="1" ht="33" customHeight="1" spans="1:56">
      <c r="A127" s="41">
        <f t="shared" si="13"/>
        <v>123</v>
      </c>
      <c r="B127" s="49"/>
      <c r="C127" s="50"/>
      <c r="D127" s="44"/>
      <c r="E127" s="49"/>
      <c r="F127" s="42">
        <f t="shared" si="14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5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6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7"/>
        <v>0</v>
      </c>
      <c r="AT127" s="76">
        <f t="shared" si="18"/>
        <v>0</v>
      </c>
      <c r="AU127" s="76">
        <f t="shared" si="19"/>
        <v>0</v>
      </c>
      <c r="AV127" s="84"/>
      <c r="AW127" s="90"/>
      <c r="AX127" s="90"/>
      <c r="AY127" s="90"/>
      <c r="AZ127" s="90"/>
      <c r="BA127" s="76">
        <f t="shared" si="20"/>
        <v>0</v>
      </c>
      <c r="BB127" s="91"/>
      <c r="BC127" s="92"/>
      <c r="BD127" s="66" t="str">
        <f t="shared" si="21"/>
        <v>正确</v>
      </c>
    </row>
    <row r="128" s="1" customFormat="1" ht="33" customHeight="1" spans="1:56">
      <c r="A128" s="41">
        <f t="shared" si="13"/>
        <v>124</v>
      </c>
      <c r="B128" s="49"/>
      <c r="C128" s="50"/>
      <c r="D128" s="44"/>
      <c r="E128" s="49"/>
      <c r="F128" s="42">
        <f t="shared" si="14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5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6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7"/>
        <v>0</v>
      </c>
      <c r="AT128" s="76">
        <f t="shared" si="18"/>
        <v>0</v>
      </c>
      <c r="AU128" s="76">
        <f t="shared" si="19"/>
        <v>0</v>
      </c>
      <c r="AV128" s="84"/>
      <c r="AW128" s="90"/>
      <c r="AX128" s="90"/>
      <c r="AY128" s="90"/>
      <c r="AZ128" s="90"/>
      <c r="BA128" s="76">
        <f t="shared" si="20"/>
        <v>0</v>
      </c>
      <c r="BB128" s="91"/>
      <c r="BC128" s="92"/>
      <c r="BD128" s="66" t="str">
        <f t="shared" si="21"/>
        <v>正确</v>
      </c>
    </row>
    <row r="129" s="1" customFormat="1" ht="33" customHeight="1" spans="1:56">
      <c r="A129" s="41">
        <f t="shared" si="13"/>
        <v>125</v>
      </c>
      <c r="B129" s="49"/>
      <c r="C129" s="50"/>
      <c r="D129" s="44"/>
      <c r="E129" s="49"/>
      <c r="F129" s="42">
        <f t="shared" si="14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5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6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7"/>
        <v>0</v>
      </c>
      <c r="AT129" s="76">
        <f t="shared" si="18"/>
        <v>0</v>
      </c>
      <c r="AU129" s="76">
        <f t="shared" si="19"/>
        <v>0</v>
      </c>
      <c r="AV129" s="84"/>
      <c r="AW129" s="90"/>
      <c r="AX129" s="90"/>
      <c r="AY129" s="90"/>
      <c r="AZ129" s="90"/>
      <c r="BA129" s="76">
        <f t="shared" si="20"/>
        <v>0</v>
      </c>
      <c r="BB129" s="91"/>
      <c r="BC129" s="92"/>
      <c r="BD129" s="66" t="str">
        <f t="shared" si="21"/>
        <v>正确</v>
      </c>
    </row>
    <row r="130" s="1" customFormat="1" ht="33" customHeight="1" spans="1:56">
      <c r="A130" s="41">
        <f t="shared" si="13"/>
        <v>126</v>
      </c>
      <c r="B130" s="49"/>
      <c r="C130" s="50"/>
      <c r="D130" s="44"/>
      <c r="E130" s="49"/>
      <c r="F130" s="42">
        <f t="shared" si="14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5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6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7"/>
        <v>0</v>
      </c>
      <c r="AT130" s="76">
        <f t="shared" si="18"/>
        <v>0</v>
      </c>
      <c r="AU130" s="76">
        <f t="shared" si="19"/>
        <v>0</v>
      </c>
      <c r="AV130" s="84"/>
      <c r="AW130" s="90"/>
      <c r="AX130" s="90"/>
      <c r="AY130" s="90"/>
      <c r="AZ130" s="90"/>
      <c r="BA130" s="76">
        <f t="shared" si="20"/>
        <v>0</v>
      </c>
      <c r="BB130" s="91"/>
      <c r="BC130" s="92"/>
      <c r="BD130" s="66" t="str">
        <f t="shared" si="21"/>
        <v>正确</v>
      </c>
    </row>
    <row r="131" s="1" customFormat="1" ht="33" customHeight="1" spans="1:56">
      <c r="A131" s="41">
        <f t="shared" si="13"/>
        <v>127</v>
      </c>
      <c r="B131" s="49"/>
      <c r="C131" s="50"/>
      <c r="D131" s="44"/>
      <c r="E131" s="49"/>
      <c r="F131" s="42">
        <f t="shared" si="14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5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6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7"/>
        <v>0</v>
      </c>
      <c r="AT131" s="76">
        <f t="shared" si="18"/>
        <v>0</v>
      </c>
      <c r="AU131" s="76">
        <f t="shared" si="19"/>
        <v>0</v>
      </c>
      <c r="AV131" s="84"/>
      <c r="AW131" s="90"/>
      <c r="AX131" s="90"/>
      <c r="AY131" s="90"/>
      <c r="AZ131" s="90"/>
      <c r="BA131" s="76">
        <f t="shared" si="20"/>
        <v>0</v>
      </c>
      <c r="BB131" s="91"/>
      <c r="BC131" s="92"/>
      <c r="BD131" s="66" t="str">
        <f t="shared" si="21"/>
        <v>正确</v>
      </c>
    </row>
    <row r="132" s="1" customFormat="1" ht="33" customHeight="1" spans="1:56">
      <c r="A132" s="41">
        <f t="shared" si="13"/>
        <v>128</v>
      </c>
      <c r="B132" s="49"/>
      <c r="C132" s="50"/>
      <c r="D132" s="44"/>
      <c r="E132" s="49"/>
      <c r="F132" s="42">
        <f t="shared" si="14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5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6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7"/>
        <v>0</v>
      </c>
      <c r="AT132" s="76">
        <f t="shared" si="18"/>
        <v>0</v>
      </c>
      <c r="AU132" s="76">
        <f t="shared" si="19"/>
        <v>0</v>
      </c>
      <c r="AV132" s="84"/>
      <c r="AW132" s="90"/>
      <c r="AX132" s="90"/>
      <c r="AY132" s="90"/>
      <c r="AZ132" s="90"/>
      <c r="BA132" s="76">
        <f t="shared" si="20"/>
        <v>0</v>
      </c>
      <c r="BB132" s="91"/>
      <c r="BC132" s="92"/>
      <c r="BD132" s="66" t="str">
        <f t="shared" si="21"/>
        <v>正确</v>
      </c>
    </row>
    <row r="133" s="1" customFormat="1" ht="33" customHeight="1" spans="1:56">
      <c r="A133" s="41">
        <f t="shared" ref="A133:A164" si="22">ROW()-4</f>
        <v>129</v>
      </c>
      <c r="B133" s="49"/>
      <c r="C133" s="50"/>
      <c r="D133" s="44"/>
      <c r="E133" s="49"/>
      <c r="F133" s="42">
        <f t="shared" ref="F133:F164" si="23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4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5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6">IFERROR(U133/$E$2*2*H133+I133*2,0)</f>
        <v>0</v>
      </c>
      <c r="AT133" s="76">
        <f t="shared" ref="AT133:AT164" si="27">IFERROR(U133/$E$2*(J133+K133*0.2+L133+M133*0.5),0)</f>
        <v>0</v>
      </c>
      <c r="AU133" s="76">
        <f t="shared" ref="AU133:AU164" si="28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9">ROUND(AU133-SUM(AV133:AZ133),2)</f>
        <v>0</v>
      </c>
      <c r="BB133" s="91"/>
      <c r="BC133" s="92"/>
      <c r="BD133" s="66" t="str">
        <f t="shared" ref="BD133:BD164" si="30">IF(U133-SUM(V133:AB133)=0,"正确","错误")</f>
        <v>正确</v>
      </c>
    </row>
    <row r="134" s="1" customFormat="1" ht="33" customHeight="1" spans="1:56">
      <c r="A134" s="41">
        <f t="shared" si="22"/>
        <v>130</v>
      </c>
      <c r="B134" s="49"/>
      <c r="C134" s="50"/>
      <c r="D134" s="44"/>
      <c r="E134" s="49"/>
      <c r="F134" s="42">
        <f t="shared" si="23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4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5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6"/>
        <v>0</v>
      </c>
      <c r="AT134" s="76">
        <f t="shared" si="27"/>
        <v>0</v>
      </c>
      <c r="AU134" s="76">
        <f t="shared" si="28"/>
        <v>0</v>
      </c>
      <c r="AV134" s="84"/>
      <c r="AW134" s="90"/>
      <c r="AX134" s="90"/>
      <c r="AY134" s="90"/>
      <c r="AZ134" s="90"/>
      <c r="BA134" s="76">
        <f t="shared" si="29"/>
        <v>0</v>
      </c>
      <c r="BB134" s="91"/>
      <c r="BC134" s="92"/>
      <c r="BD134" s="66" t="str">
        <f t="shared" si="30"/>
        <v>正确</v>
      </c>
    </row>
    <row r="135" s="1" customFormat="1" ht="33" customHeight="1" spans="1:56">
      <c r="A135" s="41">
        <f t="shared" si="22"/>
        <v>131</v>
      </c>
      <c r="B135" s="49"/>
      <c r="C135" s="50"/>
      <c r="D135" s="44"/>
      <c r="E135" s="49"/>
      <c r="F135" s="42">
        <f t="shared" si="23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4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5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6"/>
        <v>0</v>
      </c>
      <c r="AT135" s="76">
        <f t="shared" si="27"/>
        <v>0</v>
      </c>
      <c r="AU135" s="76">
        <f t="shared" si="28"/>
        <v>0</v>
      </c>
      <c r="AV135" s="84"/>
      <c r="AW135" s="90"/>
      <c r="AX135" s="90"/>
      <c r="AY135" s="90"/>
      <c r="AZ135" s="90"/>
      <c r="BA135" s="76">
        <f t="shared" si="29"/>
        <v>0</v>
      </c>
      <c r="BB135" s="91"/>
      <c r="BC135" s="92"/>
      <c r="BD135" s="66" t="str">
        <f t="shared" si="30"/>
        <v>正确</v>
      </c>
    </row>
    <row r="136" s="1" customFormat="1" ht="33" customHeight="1" spans="1:56">
      <c r="A136" s="41">
        <f t="shared" si="22"/>
        <v>132</v>
      </c>
      <c r="B136" s="49"/>
      <c r="C136" s="50"/>
      <c r="D136" s="44"/>
      <c r="E136" s="49"/>
      <c r="F136" s="42">
        <f t="shared" si="23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4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5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6"/>
        <v>0</v>
      </c>
      <c r="AT136" s="76">
        <f t="shared" si="27"/>
        <v>0</v>
      </c>
      <c r="AU136" s="76">
        <f t="shared" si="28"/>
        <v>0</v>
      </c>
      <c r="AV136" s="84"/>
      <c r="AW136" s="90"/>
      <c r="AX136" s="90"/>
      <c r="AY136" s="90"/>
      <c r="AZ136" s="90"/>
      <c r="BA136" s="76">
        <f t="shared" si="29"/>
        <v>0</v>
      </c>
      <c r="BB136" s="91"/>
      <c r="BC136" s="92"/>
      <c r="BD136" s="66" t="str">
        <f t="shared" si="30"/>
        <v>正确</v>
      </c>
    </row>
    <row r="137" s="1" customFormat="1" ht="33" customHeight="1" spans="1:56">
      <c r="A137" s="41">
        <f t="shared" si="22"/>
        <v>133</v>
      </c>
      <c r="B137" s="49"/>
      <c r="C137" s="50"/>
      <c r="D137" s="44"/>
      <c r="E137" s="49"/>
      <c r="F137" s="42">
        <f t="shared" si="23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4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5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6"/>
        <v>0</v>
      </c>
      <c r="AT137" s="76">
        <f t="shared" si="27"/>
        <v>0</v>
      </c>
      <c r="AU137" s="76">
        <f t="shared" si="28"/>
        <v>0</v>
      </c>
      <c r="AV137" s="84"/>
      <c r="AW137" s="90"/>
      <c r="AX137" s="90"/>
      <c r="AY137" s="90"/>
      <c r="AZ137" s="90"/>
      <c r="BA137" s="76">
        <f t="shared" si="29"/>
        <v>0</v>
      </c>
      <c r="BB137" s="91"/>
      <c r="BC137" s="92"/>
      <c r="BD137" s="66" t="str">
        <f t="shared" si="30"/>
        <v>正确</v>
      </c>
    </row>
    <row r="138" s="1" customFormat="1" ht="33" customHeight="1" spans="1:56">
      <c r="A138" s="41">
        <f t="shared" si="22"/>
        <v>134</v>
      </c>
      <c r="B138" s="49"/>
      <c r="C138" s="50"/>
      <c r="D138" s="44"/>
      <c r="E138" s="49"/>
      <c r="F138" s="42">
        <f t="shared" si="23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4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5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6"/>
        <v>0</v>
      </c>
      <c r="AT138" s="76">
        <f t="shared" si="27"/>
        <v>0</v>
      </c>
      <c r="AU138" s="76">
        <f t="shared" si="28"/>
        <v>0</v>
      </c>
      <c r="AV138" s="84"/>
      <c r="AW138" s="90"/>
      <c r="AX138" s="90"/>
      <c r="AY138" s="90"/>
      <c r="AZ138" s="90"/>
      <c r="BA138" s="76">
        <f t="shared" si="29"/>
        <v>0</v>
      </c>
      <c r="BB138" s="91"/>
      <c r="BC138" s="92"/>
      <c r="BD138" s="66" t="str">
        <f t="shared" si="30"/>
        <v>正确</v>
      </c>
    </row>
    <row r="139" s="1" customFormat="1" ht="33" customHeight="1" spans="1:56">
      <c r="A139" s="41">
        <f t="shared" si="22"/>
        <v>135</v>
      </c>
      <c r="B139" s="49"/>
      <c r="C139" s="50"/>
      <c r="D139" s="44"/>
      <c r="E139" s="49"/>
      <c r="F139" s="42">
        <f t="shared" si="23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4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5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6"/>
        <v>0</v>
      </c>
      <c r="AT139" s="76">
        <f t="shared" si="27"/>
        <v>0</v>
      </c>
      <c r="AU139" s="76">
        <f t="shared" si="28"/>
        <v>0</v>
      </c>
      <c r="AV139" s="84"/>
      <c r="AW139" s="90"/>
      <c r="AX139" s="90"/>
      <c r="AY139" s="90"/>
      <c r="AZ139" s="90"/>
      <c r="BA139" s="76">
        <f t="shared" si="29"/>
        <v>0</v>
      </c>
      <c r="BB139" s="91"/>
      <c r="BC139" s="92"/>
      <c r="BD139" s="66" t="str">
        <f t="shared" si="30"/>
        <v>正确</v>
      </c>
    </row>
    <row r="140" s="1" customFormat="1" ht="33" customHeight="1" spans="1:56">
      <c r="A140" s="41">
        <f t="shared" si="22"/>
        <v>136</v>
      </c>
      <c r="B140" s="49"/>
      <c r="C140" s="50"/>
      <c r="D140" s="44"/>
      <c r="E140" s="49"/>
      <c r="F140" s="42">
        <f t="shared" si="23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4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5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6"/>
        <v>0</v>
      </c>
      <c r="AT140" s="76">
        <f t="shared" si="27"/>
        <v>0</v>
      </c>
      <c r="AU140" s="76">
        <f t="shared" si="28"/>
        <v>0</v>
      </c>
      <c r="AV140" s="84"/>
      <c r="AW140" s="90"/>
      <c r="AX140" s="90"/>
      <c r="AY140" s="90"/>
      <c r="AZ140" s="90"/>
      <c r="BA140" s="76">
        <f t="shared" si="29"/>
        <v>0</v>
      </c>
      <c r="BB140" s="91"/>
      <c r="BC140" s="92"/>
      <c r="BD140" s="66" t="str">
        <f t="shared" si="30"/>
        <v>正确</v>
      </c>
    </row>
    <row r="141" s="1" customFormat="1" ht="33" customHeight="1" spans="1:56">
      <c r="A141" s="41">
        <f t="shared" si="22"/>
        <v>137</v>
      </c>
      <c r="B141" s="49"/>
      <c r="C141" s="50"/>
      <c r="D141" s="44"/>
      <c r="E141" s="49"/>
      <c r="F141" s="42">
        <f t="shared" si="23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4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5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6"/>
        <v>0</v>
      </c>
      <c r="AT141" s="76">
        <f t="shared" si="27"/>
        <v>0</v>
      </c>
      <c r="AU141" s="76">
        <f t="shared" si="28"/>
        <v>0</v>
      </c>
      <c r="AV141" s="84"/>
      <c r="AW141" s="90"/>
      <c r="AX141" s="90"/>
      <c r="AY141" s="90"/>
      <c r="AZ141" s="90"/>
      <c r="BA141" s="76">
        <f t="shared" si="29"/>
        <v>0</v>
      </c>
      <c r="BB141" s="91"/>
      <c r="BC141" s="92"/>
      <c r="BD141" s="66" t="str">
        <f t="shared" si="30"/>
        <v>正确</v>
      </c>
    </row>
    <row r="142" s="1" customFormat="1" ht="33" customHeight="1" spans="1:56">
      <c r="A142" s="41">
        <f t="shared" si="22"/>
        <v>138</v>
      </c>
      <c r="B142" s="49"/>
      <c r="C142" s="50"/>
      <c r="D142" s="44"/>
      <c r="E142" s="49"/>
      <c r="F142" s="42">
        <f t="shared" si="23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4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5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6"/>
        <v>0</v>
      </c>
      <c r="AT142" s="76">
        <f t="shared" si="27"/>
        <v>0</v>
      </c>
      <c r="AU142" s="76">
        <f t="shared" si="28"/>
        <v>0</v>
      </c>
      <c r="AV142" s="84"/>
      <c r="AW142" s="90"/>
      <c r="AX142" s="90"/>
      <c r="AY142" s="90"/>
      <c r="AZ142" s="90"/>
      <c r="BA142" s="76">
        <f t="shared" si="29"/>
        <v>0</v>
      </c>
      <c r="BB142" s="91"/>
      <c r="BC142" s="92"/>
      <c r="BD142" s="66" t="str">
        <f t="shared" si="30"/>
        <v>正确</v>
      </c>
    </row>
    <row r="143" s="1" customFormat="1" ht="33" customHeight="1" spans="1:56">
      <c r="A143" s="41">
        <f t="shared" si="22"/>
        <v>139</v>
      </c>
      <c r="B143" s="49"/>
      <c r="C143" s="50"/>
      <c r="D143" s="44"/>
      <c r="E143" s="49"/>
      <c r="F143" s="42">
        <f t="shared" si="23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4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5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6"/>
        <v>0</v>
      </c>
      <c r="AT143" s="76">
        <f t="shared" si="27"/>
        <v>0</v>
      </c>
      <c r="AU143" s="76">
        <f t="shared" si="28"/>
        <v>0</v>
      </c>
      <c r="AV143" s="84"/>
      <c r="AW143" s="90"/>
      <c r="AX143" s="90"/>
      <c r="AY143" s="90"/>
      <c r="AZ143" s="90"/>
      <c r="BA143" s="76">
        <f t="shared" si="29"/>
        <v>0</v>
      </c>
      <c r="BB143" s="91"/>
      <c r="BC143" s="92"/>
      <c r="BD143" s="66" t="str">
        <f t="shared" si="30"/>
        <v>正确</v>
      </c>
    </row>
    <row r="144" s="1" customFormat="1" ht="33" customHeight="1" spans="1:56">
      <c r="A144" s="41">
        <f t="shared" si="22"/>
        <v>140</v>
      </c>
      <c r="B144" s="49"/>
      <c r="C144" s="50"/>
      <c r="D144" s="44"/>
      <c r="E144" s="49"/>
      <c r="F144" s="42">
        <f t="shared" si="23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4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5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6"/>
        <v>0</v>
      </c>
      <c r="AT144" s="76">
        <f t="shared" si="27"/>
        <v>0</v>
      </c>
      <c r="AU144" s="76">
        <f t="shared" si="28"/>
        <v>0</v>
      </c>
      <c r="AV144" s="84"/>
      <c r="AW144" s="90"/>
      <c r="AX144" s="90"/>
      <c r="AY144" s="90"/>
      <c r="AZ144" s="90"/>
      <c r="BA144" s="76">
        <f t="shared" si="29"/>
        <v>0</v>
      </c>
      <c r="BB144" s="91"/>
      <c r="BC144" s="92"/>
      <c r="BD144" s="66" t="str">
        <f t="shared" si="30"/>
        <v>正确</v>
      </c>
    </row>
    <row r="145" s="1" customFormat="1" ht="33" customHeight="1" spans="1:56">
      <c r="A145" s="41">
        <f t="shared" si="22"/>
        <v>141</v>
      </c>
      <c r="B145" s="49"/>
      <c r="C145" s="50"/>
      <c r="D145" s="44"/>
      <c r="E145" s="49"/>
      <c r="F145" s="42">
        <f t="shared" si="23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4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5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6"/>
        <v>0</v>
      </c>
      <c r="AT145" s="76">
        <f t="shared" si="27"/>
        <v>0</v>
      </c>
      <c r="AU145" s="76">
        <f t="shared" si="28"/>
        <v>0</v>
      </c>
      <c r="AV145" s="84"/>
      <c r="AW145" s="90"/>
      <c r="AX145" s="90"/>
      <c r="AY145" s="90"/>
      <c r="AZ145" s="90"/>
      <c r="BA145" s="76">
        <f t="shared" si="29"/>
        <v>0</v>
      </c>
      <c r="BB145" s="91"/>
      <c r="BC145" s="92"/>
      <c r="BD145" s="66" t="str">
        <f t="shared" si="30"/>
        <v>正确</v>
      </c>
    </row>
    <row r="146" s="1" customFormat="1" ht="33" customHeight="1" spans="1:56">
      <c r="A146" s="41">
        <f t="shared" si="22"/>
        <v>142</v>
      </c>
      <c r="B146" s="49"/>
      <c r="C146" s="50"/>
      <c r="D146" s="44"/>
      <c r="E146" s="49"/>
      <c r="F146" s="42">
        <f t="shared" si="23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4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5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6"/>
        <v>0</v>
      </c>
      <c r="AT146" s="76">
        <f t="shared" si="27"/>
        <v>0</v>
      </c>
      <c r="AU146" s="76">
        <f t="shared" si="28"/>
        <v>0</v>
      </c>
      <c r="AV146" s="84"/>
      <c r="AW146" s="90"/>
      <c r="AX146" s="90"/>
      <c r="AY146" s="90"/>
      <c r="AZ146" s="90"/>
      <c r="BA146" s="76">
        <f t="shared" si="29"/>
        <v>0</v>
      </c>
      <c r="BB146" s="91"/>
      <c r="BC146" s="92"/>
      <c r="BD146" s="66" t="str">
        <f t="shared" si="30"/>
        <v>正确</v>
      </c>
    </row>
    <row r="147" s="1" customFormat="1" ht="33" customHeight="1" spans="1:56">
      <c r="A147" s="41">
        <f t="shared" si="22"/>
        <v>143</v>
      </c>
      <c r="B147" s="49"/>
      <c r="C147" s="50"/>
      <c r="D147" s="44"/>
      <c r="E147" s="49"/>
      <c r="F147" s="42">
        <f t="shared" si="23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4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5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6"/>
        <v>0</v>
      </c>
      <c r="AT147" s="76">
        <f t="shared" si="27"/>
        <v>0</v>
      </c>
      <c r="AU147" s="76">
        <f t="shared" si="28"/>
        <v>0</v>
      </c>
      <c r="AV147" s="84"/>
      <c r="AW147" s="90"/>
      <c r="AX147" s="90"/>
      <c r="AY147" s="90"/>
      <c r="AZ147" s="90"/>
      <c r="BA147" s="76">
        <f t="shared" si="29"/>
        <v>0</v>
      </c>
      <c r="BB147" s="91"/>
      <c r="BC147" s="92"/>
      <c r="BD147" s="66" t="str">
        <f t="shared" si="30"/>
        <v>正确</v>
      </c>
    </row>
    <row r="148" s="1" customFormat="1" ht="33" customHeight="1" spans="1:56">
      <c r="A148" s="41">
        <f t="shared" si="22"/>
        <v>144</v>
      </c>
      <c r="B148" s="49"/>
      <c r="C148" s="50"/>
      <c r="D148" s="44"/>
      <c r="E148" s="49"/>
      <c r="F148" s="42">
        <f t="shared" si="23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4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5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6"/>
        <v>0</v>
      </c>
      <c r="AT148" s="76">
        <f t="shared" si="27"/>
        <v>0</v>
      </c>
      <c r="AU148" s="76">
        <f t="shared" si="28"/>
        <v>0</v>
      </c>
      <c r="AV148" s="84"/>
      <c r="AW148" s="90"/>
      <c r="AX148" s="90"/>
      <c r="AY148" s="90"/>
      <c r="AZ148" s="90"/>
      <c r="BA148" s="76">
        <f t="shared" si="29"/>
        <v>0</v>
      </c>
      <c r="BB148" s="91"/>
      <c r="BC148" s="92"/>
      <c r="BD148" s="66" t="str">
        <f t="shared" si="30"/>
        <v>正确</v>
      </c>
    </row>
    <row r="149" s="1" customFormat="1" ht="33" customHeight="1" spans="1:56">
      <c r="A149" s="41">
        <f t="shared" si="22"/>
        <v>145</v>
      </c>
      <c r="B149" s="49"/>
      <c r="C149" s="50"/>
      <c r="D149" s="44"/>
      <c r="E149" s="49"/>
      <c r="F149" s="42">
        <f t="shared" si="23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4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5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6"/>
        <v>0</v>
      </c>
      <c r="AT149" s="76">
        <f t="shared" si="27"/>
        <v>0</v>
      </c>
      <c r="AU149" s="76">
        <f t="shared" si="28"/>
        <v>0</v>
      </c>
      <c r="AV149" s="84"/>
      <c r="AW149" s="90"/>
      <c r="AX149" s="90"/>
      <c r="AY149" s="90"/>
      <c r="AZ149" s="90"/>
      <c r="BA149" s="76">
        <f t="shared" si="29"/>
        <v>0</v>
      </c>
      <c r="BB149" s="91"/>
      <c r="BC149" s="92"/>
      <c r="BD149" s="66" t="str">
        <f t="shared" si="30"/>
        <v>正确</v>
      </c>
    </row>
    <row r="150" s="1" customFormat="1" ht="33" customHeight="1" spans="1:56">
      <c r="A150" s="41">
        <f t="shared" si="22"/>
        <v>146</v>
      </c>
      <c r="B150" s="49"/>
      <c r="C150" s="50"/>
      <c r="D150" s="44"/>
      <c r="E150" s="49"/>
      <c r="F150" s="42">
        <f t="shared" si="23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4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5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6"/>
        <v>0</v>
      </c>
      <c r="AT150" s="76">
        <f t="shared" si="27"/>
        <v>0</v>
      </c>
      <c r="AU150" s="76">
        <f t="shared" si="28"/>
        <v>0</v>
      </c>
      <c r="AV150" s="84"/>
      <c r="AW150" s="90"/>
      <c r="AX150" s="90"/>
      <c r="AY150" s="90"/>
      <c r="AZ150" s="90"/>
      <c r="BA150" s="76">
        <f t="shared" si="29"/>
        <v>0</v>
      </c>
      <c r="BB150" s="91"/>
      <c r="BC150" s="92"/>
      <c r="BD150" s="66" t="str">
        <f t="shared" si="30"/>
        <v>正确</v>
      </c>
    </row>
    <row r="151" s="1" customFormat="1" ht="33" customHeight="1" spans="1:56">
      <c r="A151" s="41">
        <f t="shared" si="22"/>
        <v>147</v>
      </c>
      <c r="B151" s="49"/>
      <c r="C151" s="50"/>
      <c r="D151" s="44"/>
      <c r="E151" s="49"/>
      <c r="F151" s="42">
        <f t="shared" si="23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4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5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6"/>
        <v>0</v>
      </c>
      <c r="AT151" s="76">
        <f t="shared" si="27"/>
        <v>0</v>
      </c>
      <c r="AU151" s="76">
        <f t="shared" si="28"/>
        <v>0</v>
      </c>
      <c r="AV151" s="84"/>
      <c r="AW151" s="90"/>
      <c r="AX151" s="90"/>
      <c r="AY151" s="90"/>
      <c r="AZ151" s="90"/>
      <c r="BA151" s="76">
        <f t="shared" si="29"/>
        <v>0</v>
      </c>
      <c r="BB151" s="91"/>
      <c r="BC151" s="92"/>
      <c r="BD151" s="66" t="str">
        <f t="shared" si="30"/>
        <v>正确</v>
      </c>
    </row>
    <row r="152" s="1" customFormat="1" ht="33" customHeight="1" spans="1:56">
      <c r="A152" s="41">
        <f t="shared" si="22"/>
        <v>148</v>
      </c>
      <c r="B152" s="49"/>
      <c r="C152" s="50"/>
      <c r="D152" s="44"/>
      <c r="E152" s="49"/>
      <c r="F152" s="42">
        <f t="shared" si="23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4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5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6"/>
        <v>0</v>
      </c>
      <c r="AT152" s="76">
        <f t="shared" si="27"/>
        <v>0</v>
      </c>
      <c r="AU152" s="76">
        <f t="shared" si="28"/>
        <v>0</v>
      </c>
      <c r="AV152" s="84"/>
      <c r="AW152" s="90"/>
      <c r="AX152" s="90"/>
      <c r="AY152" s="90"/>
      <c r="AZ152" s="90"/>
      <c r="BA152" s="76">
        <f t="shared" si="29"/>
        <v>0</v>
      </c>
      <c r="BB152" s="91"/>
      <c r="BC152" s="92"/>
      <c r="BD152" s="66" t="str">
        <f t="shared" si="30"/>
        <v>正确</v>
      </c>
    </row>
    <row r="153" s="1" customFormat="1" ht="33" customHeight="1" spans="1:56">
      <c r="A153" s="41">
        <f t="shared" si="22"/>
        <v>149</v>
      </c>
      <c r="B153" s="49"/>
      <c r="C153" s="50"/>
      <c r="D153" s="44"/>
      <c r="E153" s="49"/>
      <c r="F153" s="42">
        <f t="shared" si="23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4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5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6"/>
        <v>0</v>
      </c>
      <c r="AT153" s="76">
        <f t="shared" si="27"/>
        <v>0</v>
      </c>
      <c r="AU153" s="76">
        <f t="shared" si="28"/>
        <v>0</v>
      </c>
      <c r="AV153" s="84"/>
      <c r="AW153" s="90"/>
      <c r="AX153" s="90"/>
      <c r="AY153" s="90"/>
      <c r="AZ153" s="90"/>
      <c r="BA153" s="76">
        <f t="shared" si="29"/>
        <v>0</v>
      </c>
      <c r="BB153" s="91"/>
      <c r="BC153" s="92"/>
      <c r="BD153" s="66" t="str">
        <f t="shared" si="30"/>
        <v>正确</v>
      </c>
    </row>
    <row r="154" s="1" customFormat="1" ht="33" customHeight="1" spans="1:56">
      <c r="A154" s="41">
        <f t="shared" si="22"/>
        <v>150</v>
      </c>
      <c r="B154" s="49"/>
      <c r="C154" s="50"/>
      <c r="D154" s="44"/>
      <c r="E154" s="49"/>
      <c r="F154" s="42">
        <f t="shared" si="23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4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5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6"/>
        <v>0</v>
      </c>
      <c r="AT154" s="76">
        <f t="shared" si="27"/>
        <v>0</v>
      </c>
      <c r="AU154" s="76">
        <f t="shared" si="28"/>
        <v>0</v>
      </c>
      <c r="AV154" s="84"/>
      <c r="AW154" s="90"/>
      <c r="AX154" s="90"/>
      <c r="AY154" s="90"/>
      <c r="AZ154" s="90"/>
      <c r="BA154" s="76">
        <f t="shared" si="29"/>
        <v>0</v>
      </c>
      <c r="BB154" s="91"/>
      <c r="BC154" s="92"/>
      <c r="BD154" s="66" t="str">
        <f t="shared" si="30"/>
        <v>正确</v>
      </c>
    </row>
    <row r="155" s="1" customFormat="1" ht="33" customHeight="1" spans="1:56">
      <c r="A155" s="41">
        <f t="shared" si="22"/>
        <v>151</v>
      </c>
      <c r="B155" s="49"/>
      <c r="C155" s="50"/>
      <c r="D155" s="44"/>
      <c r="E155" s="49"/>
      <c r="F155" s="42">
        <f t="shared" si="23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4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5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6"/>
        <v>0</v>
      </c>
      <c r="AT155" s="76">
        <f t="shared" si="27"/>
        <v>0</v>
      </c>
      <c r="AU155" s="76">
        <f t="shared" si="28"/>
        <v>0</v>
      </c>
      <c r="AV155" s="84"/>
      <c r="AW155" s="90"/>
      <c r="AX155" s="90"/>
      <c r="AY155" s="90"/>
      <c r="AZ155" s="90"/>
      <c r="BA155" s="76">
        <f t="shared" si="29"/>
        <v>0</v>
      </c>
      <c r="BB155" s="91"/>
      <c r="BC155" s="92"/>
      <c r="BD155" s="66" t="str">
        <f t="shared" si="30"/>
        <v>正确</v>
      </c>
    </row>
    <row r="156" s="1" customFormat="1" ht="33" customHeight="1" spans="1:56">
      <c r="A156" s="41">
        <f t="shared" si="22"/>
        <v>152</v>
      </c>
      <c r="B156" s="49"/>
      <c r="C156" s="50"/>
      <c r="D156" s="44"/>
      <c r="E156" s="49"/>
      <c r="F156" s="42">
        <f t="shared" si="23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4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5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6"/>
        <v>0</v>
      </c>
      <c r="AT156" s="76">
        <f t="shared" si="27"/>
        <v>0</v>
      </c>
      <c r="AU156" s="76">
        <f t="shared" si="28"/>
        <v>0</v>
      </c>
      <c r="AV156" s="84"/>
      <c r="AW156" s="90"/>
      <c r="AX156" s="90"/>
      <c r="AY156" s="90"/>
      <c r="AZ156" s="90"/>
      <c r="BA156" s="76">
        <f t="shared" si="29"/>
        <v>0</v>
      </c>
      <c r="BB156" s="91"/>
      <c r="BC156" s="92"/>
      <c r="BD156" s="66" t="str">
        <f t="shared" si="30"/>
        <v>正确</v>
      </c>
    </row>
    <row r="157" s="1" customFormat="1" ht="33" customHeight="1" spans="1:56">
      <c r="A157" s="41">
        <f t="shared" si="22"/>
        <v>153</v>
      </c>
      <c r="B157" s="49"/>
      <c r="C157" s="50"/>
      <c r="D157" s="44"/>
      <c r="E157" s="49"/>
      <c r="F157" s="42">
        <f t="shared" si="23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4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5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6"/>
        <v>0</v>
      </c>
      <c r="AT157" s="76">
        <f t="shared" si="27"/>
        <v>0</v>
      </c>
      <c r="AU157" s="76">
        <f t="shared" si="28"/>
        <v>0</v>
      </c>
      <c r="AV157" s="84"/>
      <c r="AW157" s="90"/>
      <c r="AX157" s="90"/>
      <c r="AY157" s="90"/>
      <c r="AZ157" s="90"/>
      <c r="BA157" s="76">
        <f t="shared" si="29"/>
        <v>0</v>
      </c>
      <c r="BB157" s="91"/>
      <c r="BC157" s="92"/>
      <c r="BD157" s="66" t="str">
        <f t="shared" si="30"/>
        <v>正确</v>
      </c>
    </row>
    <row r="158" s="1" customFormat="1" ht="33" customHeight="1" spans="1:56">
      <c r="A158" s="41">
        <f t="shared" si="22"/>
        <v>154</v>
      </c>
      <c r="B158" s="49"/>
      <c r="C158" s="50"/>
      <c r="D158" s="44"/>
      <c r="E158" s="49"/>
      <c r="F158" s="42">
        <f t="shared" si="23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4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5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6"/>
        <v>0</v>
      </c>
      <c r="AT158" s="76">
        <f t="shared" si="27"/>
        <v>0</v>
      </c>
      <c r="AU158" s="76">
        <f t="shared" si="28"/>
        <v>0</v>
      </c>
      <c r="AV158" s="84"/>
      <c r="AW158" s="90"/>
      <c r="AX158" s="90"/>
      <c r="AY158" s="90"/>
      <c r="AZ158" s="90"/>
      <c r="BA158" s="76">
        <f t="shared" si="29"/>
        <v>0</v>
      </c>
      <c r="BB158" s="91"/>
      <c r="BC158" s="92"/>
      <c r="BD158" s="66" t="str">
        <f t="shared" si="30"/>
        <v>正确</v>
      </c>
    </row>
    <row r="159" s="1" customFormat="1" ht="33" customHeight="1" spans="1:56">
      <c r="A159" s="41">
        <f t="shared" si="22"/>
        <v>155</v>
      </c>
      <c r="B159" s="49"/>
      <c r="C159" s="50"/>
      <c r="D159" s="44"/>
      <c r="E159" s="49"/>
      <c r="F159" s="42">
        <f t="shared" si="23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4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5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6"/>
        <v>0</v>
      </c>
      <c r="AT159" s="76">
        <f t="shared" si="27"/>
        <v>0</v>
      </c>
      <c r="AU159" s="76">
        <f t="shared" si="28"/>
        <v>0</v>
      </c>
      <c r="AV159" s="84"/>
      <c r="AW159" s="90"/>
      <c r="AX159" s="90"/>
      <c r="AY159" s="90"/>
      <c r="AZ159" s="90"/>
      <c r="BA159" s="76">
        <f t="shared" si="29"/>
        <v>0</v>
      </c>
      <c r="BB159" s="91"/>
      <c r="BC159" s="92"/>
      <c r="BD159" s="66" t="str">
        <f t="shared" si="30"/>
        <v>正确</v>
      </c>
    </row>
    <row r="160" s="1" customFormat="1" ht="33" customHeight="1" spans="1:56">
      <c r="A160" s="41">
        <f t="shared" si="22"/>
        <v>156</v>
      </c>
      <c r="B160" s="49"/>
      <c r="C160" s="50"/>
      <c r="D160" s="44"/>
      <c r="E160" s="49"/>
      <c r="F160" s="42">
        <f t="shared" si="23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4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5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6"/>
        <v>0</v>
      </c>
      <c r="AT160" s="76">
        <f t="shared" si="27"/>
        <v>0</v>
      </c>
      <c r="AU160" s="76">
        <f t="shared" si="28"/>
        <v>0</v>
      </c>
      <c r="AV160" s="84"/>
      <c r="AW160" s="90"/>
      <c r="AX160" s="90"/>
      <c r="AY160" s="90"/>
      <c r="AZ160" s="90"/>
      <c r="BA160" s="76">
        <f t="shared" si="29"/>
        <v>0</v>
      </c>
      <c r="BB160" s="91"/>
      <c r="BC160" s="92"/>
      <c r="BD160" s="66" t="str">
        <f t="shared" si="30"/>
        <v>正确</v>
      </c>
    </row>
    <row r="161" s="1" customFormat="1" ht="33" customHeight="1" spans="1:56">
      <c r="A161" s="41">
        <f t="shared" si="22"/>
        <v>157</v>
      </c>
      <c r="B161" s="49"/>
      <c r="C161" s="50"/>
      <c r="D161" s="44"/>
      <c r="E161" s="49"/>
      <c r="F161" s="42">
        <f t="shared" si="23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4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5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6"/>
        <v>0</v>
      </c>
      <c r="AT161" s="76">
        <f t="shared" si="27"/>
        <v>0</v>
      </c>
      <c r="AU161" s="76">
        <f t="shared" si="28"/>
        <v>0</v>
      </c>
      <c r="AV161" s="84"/>
      <c r="AW161" s="90"/>
      <c r="AX161" s="90"/>
      <c r="AY161" s="90"/>
      <c r="AZ161" s="90"/>
      <c r="BA161" s="76">
        <f t="shared" si="29"/>
        <v>0</v>
      </c>
      <c r="BB161" s="91"/>
      <c r="BC161" s="92"/>
      <c r="BD161" s="66" t="str">
        <f t="shared" si="30"/>
        <v>正确</v>
      </c>
    </row>
    <row r="162" s="1" customFormat="1" ht="33" customHeight="1" spans="1:56">
      <c r="A162" s="41">
        <f t="shared" si="22"/>
        <v>158</v>
      </c>
      <c r="B162" s="49"/>
      <c r="C162" s="50"/>
      <c r="D162" s="44"/>
      <c r="E162" s="49"/>
      <c r="F162" s="42">
        <f t="shared" si="23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4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5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6"/>
        <v>0</v>
      </c>
      <c r="AT162" s="76">
        <f t="shared" si="27"/>
        <v>0</v>
      </c>
      <c r="AU162" s="76">
        <f t="shared" si="28"/>
        <v>0</v>
      </c>
      <c r="AV162" s="84"/>
      <c r="AW162" s="90"/>
      <c r="AX162" s="90"/>
      <c r="AY162" s="90"/>
      <c r="AZ162" s="90"/>
      <c r="BA162" s="76">
        <f t="shared" si="29"/>
        <v>0</v>
      </c>
      <c r="BB162" s="91"/>
      <c r="BC162" s="92"/>
      <c r="BD162" s="66" t="str">
        <f t="shared" si="30"/>
        <v>正确</v>
      </c>
    </row>
    <row r="163" s="1" customFormat="1" ht="33" customHeight="1" spans="1:56">
      <c r="A163" s="41">
        <f t="shared" si="22"/>
        <v>159</v>
      </c>
      <c r="B163" s="49"/>
      <c r="C163" s="50"/>
      <c r="D163" s="44"/>
      <c r="E163" s="49"/>
      <c r="F163" s="42">
        <f t="shared" si="23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4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5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6"/>
        <v>0</v>
      </c>
      <c r="AT163" s="76">
        <f t="shared" si="27"/>
        <v>0</v>
      </c>
      <c r="AU163" s="76">
        <f t="shared" si="28"/>
        <v>0</v>
      </c>
      <c r="AV163" s="84"/>
      <c r="AW163" s="90"/>
      <c r="AX163" s="90"/>
      <c r="AY163" s="90"/>
      <c r="AZ163" s="90"/>
      <c r="BA163" s="76">
        <f t="shared" si="29"/>
        <v>0</v>
      </c>
      <c r="BB163" s="91"/>
      <c r="BC163" s="92"/>
      <c r="BD163" s="66" t="str">
        <f t="shared" si="30"/>
        <v>正确</v>
      </c>
    </row>
    <row r="164" s="1" customFormat="1" ht="33" customHeight="1" spans="1:56">
      <c r="A164" s="41">
        <f t="shared" si="22"/>
        <v>160</v>
      </c>
      <c r="B164" s="49"/>
      <c r="C164" s="50"/>
      <c r="D164" s="44"/>
      <c r="E164" s="49"/>
      <c r="F164" s="42">
        <f t="shared" si="23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4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5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6"/>
        <v>0</v>
      </c>
      <c r="AT164" s="76">
        <f t="shared" si="27"/>
        <v>0</v>
      </c>
      <c r="AU164" s="76">
        <f t="shared" si="28"/>
        <v>0</v>
      </c>
      <c r="AV164" s="84"/>
      <c r="AW164" s="90"/>
      <c r="AX164" s="90"/>
      <c r="AY164" s="90"/>
      <c r="AZ164" s="90"/>
      <c r="BA164" s="76">
        <f t="shared" si="29"/>
        <v>0</v>
      </c>
      <c r="BB164" s="91"/>
      <c r="BC164" s="92"/>
      <c r="BD164" s="66" t="str">
        <f t="shared" si="30"/>
        <v>正确</v>
      </c>
    </row>
  </sheetData>
  <sheetProtection algorithmName="SHA-512" hashValue="KT42nIOUHMvT8eSFXLXSiFy9k/1eJtMUZctXMJTupSrAruqELDpr+KpUIll9RH5WBA/v/98B4JonaDVVB6tTmQ==" saltValue="uex07jeJhX8Vkk0E6jtEgw==" spinCount="100000" sheet="1" formatCells="0" formatRows="0" deleteRows="0" autoFilter="0" objects="1"/>
  <autoFilter xmlns:etc="http://www.wps.cn/officeDocument/2017/etCustomData" ref="A4:XFA164" etc:filterBottomFollowUsedRange="0">
    <extLst/>
  </autoFilter>
  <mergeCells count="2">
    <mergeCell ref="A1:BB1"/>
    <mergeCell ref="A4:E4"/>
  </mergeCells>
  <conditionalFormatting sqref="B5">
    <cfRule type="duplicateValues" dxfId="0" priority="8"/>
  </conditionalFormatting>
  <conditionalFormatting sqref="B9">
    <cfRule type="duplicateValues" dxfId="0" priority="1"/>
  </conditionalFormatting>
  <conditionalFormatting sqref="B30:B51">
    <cfRule type="duplicateValues" dxfId="0" priority="3"/>
  </conditionalFormatting>
  <conditionalFormatting sqref="B49:B164">
    <cfRule type="duplicateValues" dxfId="0" priority="13"/>
  </conditionalFormatting>
  <conditionalFormatting sqref="C8:C12">
    <cfRule type="duplicateValues" dxfId="0" priority="10"/>
  </conditionalFormatting>
  <conditionalFormatting sqref="C49:C164">
    <cfRule type="duplicateValues" dxfId="0" priority="12"/>
  </conditionalFormatting>
  <conditionalFormatting sqref="C5:C7 C13:C47">
    <cfRule type="duplicateValues" dxfId="0" priority="7"/>
  </conditionalFormatting>
  <conditionalFormatting sqref="B6:B7 B13:B15">
    <cfRule type="duplicateValues" dxfId="0" priority="9"/>
  </conditionalFormatting>
  <conditionalFormatting sqref="B8 B10:B12 B16:B47">
    <cfRule type="duplicateValues" dxfId="0" priority="1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59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E75" sqref="BE75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955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6">
        <f>SUBTOTAL(9,U5:U159)</f>
        <v>296856</v>
      </c>
      <c r="V4" s="66">
        <f t="shared" ref="V4:AC4" si="0">SUBTOTAL(9,V5:V159)</f>
        <v>242389.290322581</v>
      </c>
      <c r="W4" s="66">
        <f t="shared" si="0"/>
        <v>2800</v>
      </c>
      <c r="X4" s="66">
        <f t="shared" si="0"/>
        <v>1700</v>
      </c>
      <c r="Y4" s="66">
        <f t="shared" si="0"/>
        <v>1400</v>
      </c>
      <c r="Z4" s="66">
        <f t="shared" si="0"/>
        <v>1900</v>
      </c>
      <c r="AA4" s="66">
        <f t="shared" si="0"/>
        <v>1900</v>
      </c>
      <c r="AB4" s="66">
        <f t="shared" si="0"/>
        <v>1700</v>
      </c>
      <c r="AC4" s="66">
        <f t="shared" si="0"/>
        <v>0</v>
      </c>
      <c r="AD4" s="66">
        <f t="shared" ref="AD4:BA4" si="1">SUBTOTAL(9,AD5:AD159)</f>
        <v>0</v>
      </c>
      <c r="AE4" s="66">
        <f t="shared" si="1"/>
        <v>0</v>
      </c>
      <c r="AF4" s="66">
        <f t="shared" si="1"/>
        <v>0</v>
      </c>
      <c r="AG4" s="66">
        <f t="shared" si="1"/>
        <v>0</v>
      </c>
      <c r="AH4" s="66">
        <f t="shared" si="1"/>
        <v>0</v>
      </c>
      <c r="AI4" s="66">
        <f t="shared" si="1"/>
        <v>3864.40666666667</v>
      </c>
      <c r="AJ4" s="66">
        <f t="shared" si="1"/>
        <v>0</v>
      </c>
      <c r="AK4" s="66">
        <f t="shared" si="1"/>
        <v>0</v>
      </c>
      <c r="AL4" s="66">
        <f t="shared" si="1"/>
        <v>400</v>
      </c>
      <c r="AM4" s="66">
        <f t="shared" si="1"/>
        <v>400</v>
      </c>
      <c r="AN4" s="66">
        <f t="shared" si="1"/>
        <v>0</v>
      </c>
      <c r="AO4" s="66">
        <f t="shared" si="1"/>
        <v>0</v>
      </c>
      <c r="AP4" s="66">
        <f t="shared" si="1"/>
        <v>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9965.16129032258</v>
      </c>
      <c r="AU4" s="66">
        <f t="shared" si="1"/>
        <v>248488.58</v>
      </c>
      <c r="AV4" s="66">
        <f t="shared" si="1"/>
        <v>19796.4</v>
      </c>
      <c r="AW4" s="66">
        <f t="shared" si="1"/>
        <v>104</v>
      </c>
      <c r="AX4" s="66">
        <f t="shared" si="1"/>
        <v>0</v>
      </c>
      <c r="AY4" s="66">
        <f t="shared" si="1"/>
        <v>0</v>
      </c>
      <c r="AZ4" s="66">
        <f t="shared" si="1"/>
        <v>0</v>
      </c>
      <c r="BA4" s="66">
        <f t="shared" si="1"/>
        <v>228588.18</v>
      </c>
      <c r="BB4" s="66"/>
      <c r="BC4" s="89"/>
      <c r="BD4" s="66"/>
    </row>
    <row r="5" s="1" customFormat="1" ht="33" customHeight="1" spans="1:56">
      <c r="A5" s="41">
        <f t="shared" ref="A5:A68" si="2">ROW()-4</f>
        <v>1</v>
      </c>
      <c r="B5" s="93" t="s">
        <v>956</v>
      </c>
      <c r="C5" s="94" t="s">
        <v>108</v>
      </c>
      <c r="D5" s="95">
        <v>45831</v>
      </c>
      <c r="E5" s="96" t="s">
        <v>100</v>
      </c>
      <c r="F5" s="42">
        <f t="shared" ref="F5:F68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4">P5+Q5-R5</f>
        <v>0</v>
      </c>
      <c r="T5" s="68"/>
      <c r="U5" s="105">
        <v>4700</v>
      </c>
      <c r="V5" s="69">
        <v>3000</v>
      </c>
      <c r="W5" s="70">
        <v>1000</v>
      </c>
      <c r="X5" s="70">
        <v>200</v>
      </c>
      <c r="Y5" s="70">
        <v>200</v>
      </c>
      <c r="Z5" s="70">
        <v>100</v>
      </c>
      <c r="AA5" s="70">
        <v>100</v>
      </c>
      <c r="AB5" s="70">
        <v>100</v>
      </c>
      <c r="AC5" s="76">
        <f t="shared" ref="AC5:AC68" si="5">IF(G5="是",30,0)</f>
        <v>0</v>
      </c>
      <c r="AD5" s="75"/>
      <c r="AE5" s="75"/>
      <c r="AF5" s="75"/>
      <c r="AG5" s="75"/>
      <c r="AH5" s="75"/>
      <c r="AI5" s="75">
        <v>100</v>
      </c>
      <c r="AJ5" s="75"/>
      <c r="AK5" s="75"/>
      <c r="AL5" s="75"/>
      <c r="AM5" s="75">
        <v>100</v>
      </c>
      <c r="AN5" s="75"/>
      <c r="AO5" s="75"/>
      <c r="AP5" s="75"/>
      <c r="AQ5" s="75"/>
      <c r="AR5" s="75"/>
      <c r="AS5" s="83">
        <f t="shared" ref="AS5:AS68" si="6">IFERROR(U5/$E$2*2*H5+I5*2,0)</f>
        <v>0</v>
      </c>
      <c r="AT5" s="76">
        <f t="shared" ref="AT5:AT68" si="7">IFERROR(U5/$E$2*(J5+K5*0.2+L5+M5*0.5),0)</f>
        <v>0</v>
      </c>
      <c r="AU5" s="76">
        <f t="shared" ref="AU5:AU68" si="8">ROUND(SUM(V5:AP5)-SUM(AQ5:AT5),2)</f>
        <v>4900</v>
      </c>
      <c r="AV5" s="84"/>
      <c r="AW5" s="90">
        <v>104</v>
      </c>
      <c r="AX5" s="90"/>
      <c r="AY5" s="90"/>
      <c r="AZ5" s="90"/>
      <c r="BA5" s="76">
        <f t="shared" ref="BA5:BA68" si="9">ROUND(AU5-SUM(AV5:AZ5),2)</f>
        <v>4796</v>
      </c>
      <c r="BB5" s="91"/>
      <c r="BC5" s="92" t="s">
        <v>957</v>
      </c>
      <c r="BD5" s="66" t="str">
        <f t="shared" ref="BD5:BD68" si="10">IF(U5-SUM(V5:AB5)=0,"正确","错误")</f>
        <v>正确</v>
      </c>
    </row>
    <row r="6" s="1" customFormat="1" ht="39" customHeight="1" spans="1:56">
      <c r="A6" s="41">
        <f t="shared" si="2"/>
        <v>2</v>
      </c>
      <c r="B6" s="97" t="s">
        <v>958</v>
      </c>
      <c r="C6" s="94" t="s">
        <v>959</v>
      </c>
      <c r="D6" s="95">
        <v>45836</v>
      </c>
      <c r="E6" s="96" t="s">
        <v>100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4"/>
        <v>0</v>
      </c>
      <c r="T6" s="68"/>
      <c r="U6" s="105">
        <v>3800</v>
      </c>
      <c r="V6" s="69">
        <v>3000</v>
      </c>
      <c r="W6" s="70">
        <v>200</v>
      </c>
      <c r="X6" s="70">
        <v>100</v>
      </c>
      <c r="Y6" s="70">
        <v>100</v>
      </c>
      <c r="Z6" s="70">
        <v>100</v>
      </c>
      <c r="AA6" s="70">
        <v>100</v>
      </c>
      <c r="AB6" s="75">
        <v>200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3800</v>
      </c>
      <c r="AV6" s="84"/>
      <c r="AW6" s="90"/>
      <c r="AX6" s="90"/>
      <c r="AY6" s="90"/>
      <c r="AZ6" s="90"/>
      <c r="BA6" s="76">
        <f t="shared" si="9"/>
        <v>3800</v>
      </c>
      <c r="BB6" s="91"/>
      <c r="BC6" s="92" t="s">
        <v>960</v>
      </c>
      <c r="BD6" s="66" t="str">
        <f t="shared" si="10"/>
        <v>正确</v>
      </c>
    </row>
    <row r="7" s="1" customFormat="1" ht="39" customHeight="1" spans="1:56">
      <c r="A7" s="41">
        <f t="shared" si="2"/>
        <v>3</v>
      </c>
      <c r="B7" s="97" t="s">
        <v>961</v>
      </c>
      <c r="C7" s="94" t="s">
        <v>133</v>
      </c>
      <c r="D7" s="95">
        <v>45836</v>
      </c>
      <c r="E7" s="96" t="s">
        <v>100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67">
        <f t="shared" si="4"/>
        <v>0</v>
      </c>
      <c r="T7" s="68"/>
      <c r="U7" s="105">
        <v>3800</v>
      </c>
      <c r="V7" s="69">
        <v>3000</v>
      </c>
      <c r="W7" s="70">
        <v>300</v>
      </c>
      <c r="X7" s="70">
        <v>100</v>
      </c>
      <c r="Y7" s="70">
        <v>100</v>
      </c>
      <c r="Z7" s="70">
        <v>100</v>
      </c>
      <c r="AA7" s="70">
        <v>100</v>
      </c>
      <c r="AB7" s="75">
        <v>100</v>
      </c>
      <c r="AC7" s="76">
        <f t="shared" si="5"/>
        <v>0</v>
      </c>
      <c r="AD7" s="75"/>
      <c r="AE7" s="75"/>
      <c r="AF7" s="75"/>
      <c r="AG7" s="75"/>
      <c r="AH7" s="75"/>
      <c r="AI7" s="75"/>
      <c r="AJ7" s="75"/>
      <c r="AK7" s="75"/>
      <c r="AL7" s="75">
        <v>400</v>
      </c>
      <c r="AM7" s="75"/>
      <c r="AN7" s="75"/>
      <c r="AO7" s="75"/>
      <c r="AP7" s="75"/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4200</v>
      </c>
      <c r="AV7" s="84"/>
      <c r="AW7" s="90"/>
      <c r="AX7" s="90"/>
      <c r="AY7" s="90"/>
      <c r="AZ7" s="90"/>
      <c r="BA7" s="76">
        <f t="shared" si="9"/>
        <v>4200</v>
      </c>
      <c r="BB7" s="91"/>
      <c r="BC7" s="92" t="s">
        <v>962</v>
      </c>
      <c r="BD7" s="66" t="str">
        <f t="shared" si="10"/>
        <v>正确</v>
      </c>
    </row>
    <row r="8" s="1" customFormat="1" ht="31" customHeight="1" spans="1:56">
      <c r="A8" s="41">
        <f t="shared" si="2"/>
        <v>4</v>
      </c>
      <c r="B8" s="93" t="s">
        <v>963</v>
      </c>
      <c r="C8" s="98" t="s">
        <v>216</v>
      </c>
      <c r="D8" s="95">
        <v>45842</v>
      </c>
      <c r="E8" s="96" t="s">
        <v>100</v>
      </c>
      <c r="F8" s="42">
        <f t="shared" si="3"/>
        <v>28</v>
      </c>
      <c r="G8" s="38" t="s">
        <v>79</v>
      </c>
      <c r="H8" s="39"/>
      <c r="I8" s="39"/>
      <c r="J8" s="39"/>
      <c r="K8" s="39"/>
      <c r="L8" s="39"/>
      <c r="M8" s="39"/>
      <c r="N8" s="39"/>
      <c r="O8" s="53"/>
      <c r="P8" s="39"/>
      <c r="Q8" s="39"/>
      <c r="R8" s="39"/>
      <c r="S8" s="67">
        <f t="shared" si="4"/>
        <v>0</v>
      </c>
      <c r="T8" s="68" t="s">
        <v>964</v>
      </c>
      <c r="U8" s="105">
        <v>4020</v>
      </c>
      <c r="V8" s="69">
        <f>U8/31*F8</f>
        <v>3630.96774193548</v>
      </c>
      <c r="W8" s="70"/>
      <c r="X8" s="70"/>
      <c r="Y8" s="70"/>
      <c r="Z8" s="70"/>
      <c r="AA8" s="70"/>
      <c r="AB8" s="75"/>
      <c r="AC8" s="76">
        <f t="shared" si="5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3630.97</v>
      </c>
      <c r="AV8" s="84">
        <v>549.9</v>
      </c>
      <c r="AW8" s="90"/>
      <c r="AX8" s="90"/>
      <c r="AY8" s="90"/>
      <c r="AZ8" s="90"/>
      <c r="BA8" s="76">
        <f t="shared" si="9"/>
        <v>3081.07</v>
      </c>
      <c r="BB8" s="91"/>
      <c r="BC8" s="92"/>
      <c r="BD8" s="66" t="str">
        <f t="shared" si="10"/>
        <v>错误</v>
      </c>
    </row>
    <row r="9" s="1" customFormat="1" ht="33" customHeight="1" spans="1:56">
      <c r="A9" s="41">
        <f t="shared" si="2"/>
        <v>5</v>
      </c>
      <c r="B9" s="93" t="s">
        <v>965</v>
      </c>
      <c r="C9" s="99" t="s">
        <v>216</v>
      </c>
      <c r="D9" s="95">
        <v>45842</v>
      </c>
      <c r="E9" s="96" t="s">
        <v>100</v>
      </c>
      <c r="F9" s="42">
        <f t="shared" si="3"/>
        <v>28</v>
      </c>
      <c r="G9" s="38" t="s">
        <v>79</v>
      </c>
      <c r="H9" s="39"/>
      <c r="I9" s="39"/>
      <c r="J9" s="39"/>
      <c r="K9" s="39"/>
      <c r="L9" s="39"/>
      <c r="M9" s="39"/>
      <c r="N9" s="39"/>
      <c r="O9" s="54"/>
      <c r="P9" s="39"/>
      <c r="Q9" s="39"/>
      <c r="R9" s="39"/>
      <c r="S9" s="67">
        <f t="shared" si="4"/>
        <v>0</v>
      </c>
      <c r="T9" s="68" t="s">
        <v>964</v>
      </c>
      <c r="U9" s="71">
        <v>4040</v>
      </c>
      <c r="V9" s="69">
        <f>U9/31*F9</f>
        <v>3649.03225806452</v>
      </c>
      <c r="W9" s="70"/>
      <c r="X9" s="70"/>
      <c r="Y9" s="70"/>
      <c r="Z9" s="70"/>
      <c r="AA9" s="70"/>
      <c r="AB9" s="75"/>
      <c r="AC9" s="76">
        <f t="shared" si="5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3649.03</v>
      </c>
      <c r="AV9" s="84">
        <v>549.9</v>
      </c>
      <c r="AW9" s="90"/>
      <c r="AX9" s="90"/>
      <c r="AY9" s="90"/>
      <c r="AZ9" s="90"/>
      <c r="BA9" s="76">
        <f t="shared" si="9"/>
        <v>3099.13</v>
      </c>
      <c r="BB9" s="91"/>
      <c r="BC9" s="92"/>
      <c r="BD9" s="66" t="str">
        <f t="shared" si="10"/>
        <v>错误</v>
      </c>
    </row>
    <row r="10" s="1" customFormat="1" ht="33" customHeight="1" spans="1:56">
      <c r="A10" s="41">
        <f t="shared" si="2"/>
        <v>6</v>
      </c>
      <c r="B10" s="93" t="s">
        <v>966</v>
      </c>
      <c r="C10" s="99" t="s">
        <v>216</v>
      </c>
      <c r="D10" s="95">
        <v>45842</v>
      </c>
      <c r="E10" s="96" t="s">
        <v>100</v>
      </c>
      <c r="F10" s="42">
        <f t="shared" si="3"/>
        <v>28</v>
      </c>
      <c r="G10" s="38" t="s">
        <v>79</v>
      </c>
      <c r="H10" s="39"/>
      <c r="I10" s="39"/>
      <c r="J10" s="39"/>
      <c r="K10" s="39"/>
      <c r="L10" s="39"/>
      <c r="M10" s="39"/>
      <c r="N10" s="39"/>
      <c r="O10" s="55"/>
      <c r="P10" s="39"/>
      <c r="Q10" s="39"/>
      <c r="R10" s="39"/>
      <c r="S10" s="67">
        <f t="shared" si="4"/>
        <v>0</v>
      </c>
      <c r="T10" s="68" t="s">
        <v>964</v>
      </c>
      <c r="U10" s="105">
        <v>4080</v>
      </c>
      <c r="V10" s="69">
        <f>U10/31*F10</f>
        <v>3685.16129032258</v>
      </c>
      <c r="W10" s="70"/>
      <c r="X10" s="70"/>
      <c r="Y10" s="70"/>
      <c r="Z10" s="70"/>
      <c r="AA10" s="70"/>
      <c r="AB10" s="75"/>
      <c r="AC10" s="76">
        <f t="shared" si="5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0</v>
      </c>
      <c r="AU10" s="76">
        <f t="shared" si="8"/>
        <v>3685.16</v>
      </c>
      <c r="AV10" s="84">
        <v>549.9</v>
      </c>
      <c r="AW10" s="90"/>
      <c r="AX10" s="90"/>
      <c r="AY10" s="90"/>
      <c r="AZ10" s="90"/>
      <c r="BA10" s="76">
        <f t="shared" si="9"/>
        <v>3135.26</v>
      </c>
      <c r="BB10" s="91"/>
      <c r="BC10" s="92"/>
      <c r="BD10" s="66" t="str">
        <f t="shared" si="10"/>
        <v>错误</v>
      </c>
    </row>
    <row r="11" s="1" customFormat="1" ht="33" customHeight="1" spans="1:56">
      <c r="A11" s="41">
        <f t="shared" si="2"/>
        <v>7</v>
      </c>
      <c r="B11" s="93" t="s">
        <v>967</v>
      </c>
      <c r="C11" s="99" t="s">
        <v>216</v>
      </c>
      <c r="D11" s="95">
        <v>45842</v>
      </c>
      <c r="E11" s="96" t="s">
        <v>100</v>
      </c>
      <c r="F11" s="42">
        <f t="shared" si="3"/>
        <v>28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/>
      <c r="Q11" s="39"/>
      <c r="R11" s="39"/>
      <c r="S11" s="67">
        <f t="shared" si="4"/>
        <v>0</v>
      </c>
      <c r="T11" s="68" t="s">
        <v>964</v>
      </c>
      <c r="U11" s="105">
        <v>4600</v>
      </c>
      <c r="V11" s="69">
        <f t="shared" ref="V11:V46" si="11">U11/31*F11</f>
        <v>4154.83870967742</v>
      </c>
      <c r="W11" s="70"/>
      <c r="X11" s="70"/>
      <c r="Y11" s="70"/>
      <c r="Z11" s="70"/>
      <c r="AA11" s="70"/>
      <c r="AB11" s="75"/>
      <c r="AC11" s="76">
        <f t="shared" si="5"/>
        <v>0</v>
      </c>
      <c r="AD11" s="75"/>
      <c r="AE11" s="75"/>
      <c r="AF11" s="75"/>
      <c r="AG11" s="75"/>
      <c r="AH11" s="75"/>
      <c r="AI11" s="75">
        <v>2967.74</v>
      </c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7122.58</v>
      </c>
      <c r="AV11" s="84">
        <v>549.9</v>
      </c>
      <c r="AW11" s="90"/>
      <c r="AX11" s="90"/>
      <c r="AY11" s="90"/>
      <c r="AZ11" s="90"/>
      <c r="BA11" s="76">
        <f t="shared" si="9"/>
        <v>6572.68</v>
      </c>
      <c r="BB11" s="91"/>
      <c r="BC11" s="92" t="s">
        <v>968</v>
      </c>
      <c r="BD11" s="66" t="str">
        <f t="shared" si="10"/>
        <v>错误</v>
      </c>
    </row>
    <row r="12" s="1" customFormat="1" ht="40" customHeight="1" spans="1:56">
      <c r="A12" s="41">
        <f t="shared" si="2"/>
        <v>8</v>
      </c>
      <c r="B12" s="93" t="s">
        <v>969</v>
      </c>
      <c r="C12" s="99" t="s">
        <v>970</v>
      </c>
      <c r="D12" s="95">
        <v>45842</v>
      </c>
      <c r="E12" s="96" t="s">
        <v>100</v>
      </c>
      <c r="F12" s="42">
        <f t="shared" si="3"/>
        <v>28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68" t="s">
        <v>964</v>
      </c>
      <c r="U12" s="71">
        <v>4800</v>
      </c>
      <c r="V12" s="69">
        <f t="shared" si="11"/>
        <v>4335.48387096774</v>
      </c>
      <c r="W12" s="70"/>
      <c r="X12" s="70"/>
      <c r="Y12" s="70"/>
      <c r="Z12" s="70"/>
      <c r="AA12" s="70"/>
      <c r="AB12" s="75"/>
      <c r="AC12" s="76">
        <f t="shared" si="5"/>
        <v>0</v>
      </c>
      <c r="AD12" s="75" t="s">
        <v>971</v>
      </c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4335.48</v>
      </c>
      <c r="AV12" s="84">
        <v>549.9</v>
      </c>
      <c r="AW12" s="90"/>
      <c r="AX12" s="90"/>
      <c r="AY12" s="90"/>
      <c r="AZ12" s="90"/>
      <c r="BA12" s="76">
        <f t="shared" si="9"/>
        <v>3785.58</v>
      </c>
      <c r="BB12" s="91"/>
      <c r="BC12" s="92"/>
      <c r="BD12" s="66" t="str">
        <f t="shared" si="10"/>
        <v>错误</v>
      </c>
    </row>
    <row r="13" s="1" customFormat="1" ht="38" customHeight="1" spans="1:56">
      <c r="A13" s="41">
        <f t="shared" si="2"/>
        <v>9</v>
      </c>
      <c r="B13" s="93" t="s">
        <v>972</v>
      </c>
      <c r="C13" s="99" t="s">
        <v>970</v>
      </c>
      <c r="D13" s="95">
        <v>45842</v>
      </c>
      <c r="E13" s="96" t="s">
        <v>100</v>
      </c>
      <c r="F13" s="42">
        <f t="shared" si="3"/>
        <v>28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4"/>
        <v>0</v>
      </c>
      <c r="T13" s="68" t="s">
        <v>964</v>
      </c>
      <c r="U13" s="71">
        <v>4340</v>
      </c>
      <c r="V13" s="69">
        <f t="shared" si="11"/>
        <v>3920</v>
      </c>
      <c r="W13" s="70"/>
      <c r="X13" s="70"/>
      <c r="Y13" s="70"/>
      <c r="Z13" s="70"/>
      <c r="AA13" s="70"/>
      <c r="AB13" s="75"/>
      <c r="AC13" s="76">
        <f t="shared" si="5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3920</v>
      </c>
      <c r="AV13" s="84">
        <v>549.9</v>
      </c>
      <c r="AW13" s="90"/>
      <c r="AX13" s="90"/>
      <c r="AY13" s="90"/>
      <c r="AZ13" s="90"/>
      <c r="BA13" s="76">
        <f t="shared" si="9"/>
        <v>3370.1</v>
      </c>
      <c r="BB13" s="91"/>
      <c r="BC13" s="92"/>
      <c r="BD13" s="66" t="str">
        <f t="shared" si="10"/>
        <v>错误</v>
      </c>
    </row>
    <row r="14" s="1" customFormat="1" ht="40" customHeight="1" spans="1:56">
      <c r="A14" s="41">
        <f t="shared" si="2"/>
        <v>10</v>
      </c>
      <c r="B14" s="93" t="s">
        <v>973</v>
      </c>
      <c r="C14" s="100" t="s">
        <v>970</v>
      </c>
      <c r="D14" s="95">
        <v>45842</v>
      </c>
      <c r="E14" s="96" t="s">
        <v>100</v>
      </c>
      <c r="F14" s="42">
        <f t="shared" si="3"/>
        <v>28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4"/>
        <v>0</v>
      </c>
      <c r="T14" s="68" t="s">
        <v>964</v>
      </c>
      <c r="U14" s="71">
        <v>4340</v>
      </c>
      <c r="V14" s="69">
        <f t="shared" si="11"/>
        <v>3920</v>
      </c>
      <c r="W14" s="70"/>
      <c r="X14" s="70"/>
      <c r="Y14" s="70"/>
      <c r="Z14" s="70"/>
      <c r="AA14" s="70"/>
      <c r="AB14" s="75"/>
      <c r="AC14" s="76">
        <f t="shared" si="5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6"/>
        <v>0</v>
      </c>
      <c r="AT14" s="76">
        <f t="shared" si="7"/>
        <v>0</v>
      </c>
      <c r="AU14" s="76">
        <f t="shared" si="8"/>
        <v>3920</v>
      </c>
      <c r="AV14" s="84">
        <v>549.9</v>
      </c>
      <c r="AW14" s="90"/>
      <c r="AX14" s="90"/>
      <c r="AY14" s="90"/>
      <c r="AZ14" s="90"/>
      <c r="BA14" s="76">
        <f t="shared" si="9"/>
        <v>3370.1</v>
      </c>
      <c r="BB14" s="91"/>
      <c r="BC14" s="92"/>
      <c r="BD14" s="66" t="str">
        <f t="shared" si="10"/>
        <v>错误</v>
      </c>
    </row>
    <row r="15" s="1" customFormat="1" ht="41" customHeight="1" spans="1:56">
      <c r="A15" s="41">
        <f t="shared" si="2"/>
        <v>11</v>
      </c>
      <c r="B15" s="101" t="s">
        <v>974</v>
      </c>
      <c r="C15" s="99" t="s">
        <v>970</v>
      </c>
      <c r="D15" s="95">
        <v>45841</v>
      </c>
      <c r="E15" s="96" t="s">
        <v>100</v>
      </c>
      <c r="F15" s="42">
        <f t="shared" si="3"/>
        <v>29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4"/>
        <v>0</v>
      </c>
      <c r="T15" s="68" t="s">
        <v>975</v>
      </c>
      <c r="U15" s="71">
        <v>4300</v>
      </c>
      <c r="V15" s="69">
        <f t="shared" si="11"/>
        <v>4022.58064516129</v>
      </c>
      <c r="W15" s="70"/>
      <c r="X15" s="70"/>
      <c r="Y15" s="70"/>
      <c r="Z15" s="70"/>
      <c r="AA15" s="70"/>
      <c r="AB15" s="75"/>
      <c r="AC15" s="76">
        <f t="shared" si="5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6"/>
        <v>0</v>
      </c>
      <c r="AT15" s="76">
        <f t="shared" si="7"/>
        <v>0</v>
      </c>
      <c r="AU15" s="76">
        <f t="shared" si="8"/>
        <v>4022.58</v>
      </c>
      <c r="AV15" s="84">
        <v>549.9</v>
      </c>
      <c r="AW15" s="90"/>
      <c r="AX15" s="90"/>
      <c r="AY15" s="90"/>
      <c r="AZ15" s="90"/>
      <c r="BA15" s="76">
        <f t="shared" si="9"/>
        <v>3472.68</v>
      </c>
      <c r="BB15" s="91"/>
      <c r="BC15" s="92"/>
      <c r="BD15" s="66" t="str">
        <f t="shared" si="10"/>
        <v>错误</v>
      </c>
    </row>
    <row r="16" s="1" customFormat="1" ht="40" customHeight="1" spans="1:56">
      <c r="A16" s="41">
        <f t="shared" si="2"/>
        <v>12</v>
      </c>
      <c r="B16" s="93" t="s">
        <v>976</v>
      </c>
      <c r="C16" s="99" t="s">
        <v>970</v>
      </c>
      <c r="D16" s="95">
        <v>45842</v>
      </c>
      <c r="E16" s="96" t="s">
        <v>100</v>
      </c>
      <c r="F16" s="42">
        <f t="shared" si="3"/>
        <v>28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4"/>
        <v>0</v>
      </c>
      <c r="T16" s="68" t="s">
        <v>964</v>
      </c>
      <c r="U16" s="71">
        <v>4300</v>
      </c>
      <c r="V16" s="69">
        <f t="shared" si="11"/>
        <v>3883.87096774194</v>
      </c>
      <c r="W16" s="70"/>
      <c r="X16" s="70"/>
      <c r="Y16" s="70"/>
      <c r="Z16" s="70"/>
      <c r="AA16" s="70"/>
      <c r="AB16" s="75"/>
      <c r="AC16" s="76">
        <f t="shared" si="5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6"/>
        <v>0</v>
      </c>
      <c r="AT16" s="76">
        <f t="shared" si="7"/>
        <v>0</v>
      </c>
      <c r="AU16" s="76">
        <f t="shared" si="8"/>
        <v>3883.87</v>
      </c>
      <c r="AV16" s="84">
        <v>549.9</v>
      </c>
      <c r="AW16" s="90"/>
      <c r="AX16" s="90"/>
      <c r="AY16" s="90"/>
      <c r="AZ16" s="90"/>
      <c r="BA16" s="76">
        <f t="shared" si="9"/>
        <v>3333.97</v>
      </c>
      <c r="BB16" s="91"/>
      <c r="BC16" s="92"/>
      <c r="BD16" s="66" t="str">
        <f t="shared" si="10"/>
        <v>错误</v>
      </c>
    </row>
    <row r="17" s="1" customFormat="1" ht="39" customHeight="1" spans="1:56">
      <c r="A17" s="41">
        <f t="shared" si="2"/>
        <v>13</v>
      </c>
      <c r="B17" s="93" t="s">
        <v>977</v>
      </c>
      <c r="C17" s="94" t="s">
        <v>978</v>
      </c>
      <c r="D17" s="95">
        <v>45842</v>
      </c>
      <c r="E17" s="96" t="s">
        <v>100</v>
      </c>
      <c r="F17" s="42">
        <f t="shared" si="3"/>
        <v>28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4"/>
        <v>0</v>
      </c>
      <c r="T17" s="68" t="s">
        <v>964</v>
      </c>
      <c r="U17" s="105">
        <v>5000</v>
      </c>
      <c r="V17" s="69">
        <f t="shared" si="11"/>
        <v>4516.12903225806</v>
      </c>
      <c r="W17" s="70"/>
      <c r="X17" s="70"/>
      <c r="Y17" s="70"/>
      <c r="Z17" s="70"/>
      <c r="AA17" s="70"/>
      <c r="AB17" s="75"/>
      <c r="AC17" s="76">
        <f t="shared" si="5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>
        <v>300</v>
      </c>
      <c r="AN17" s="75"/>
      <c r="AO17" s="75"/>
      <c r="AP17" s="75"/>
      <c r="AQ17" s="75"/>
      <c r="AR17" s="75"/>
      <c r="AS17" s="83">
        <f t="shared" si="6"/>
        <v>0</v>
      </c>
      <c r="AT17" s="76">
        <f t="shared" si="7"/>
        <v>0</v>
      </c>
      <c r="AU17" s="76">
        <f t="shared" si="8"/>
        <v>4816.13</v>
      </c>
      <c r="AV17" s="84">
        <v>549.9</v>
      </c>
      <c r="AW17" s="90"/>
      <c r="AX17" s="90"/>
      <c r="AY17" s="90"/>
      <c r="AZ17" s="90"/>
      <c r="BA17" s="76">
        <f t="shared" si="9"/>
        <v>4266.23</v>
      </c>
      <c r="BB17" s="91"/>
      <c r="BC17" s="92" t="s">
        <v>979</v>
      </c>
      <c r="BD17" s="66" t="str">
        <f t="shared" si="10"/>
        <v>错误</v>
      </c>
    </row>
    <row r="18" s="1" customFormat="1" ht="33" customHeight="1" spans="1:56">
      <c r="A18" s="41">
        <f t="shared" si="2"/>
        <v>14</v>
      </c>
      <c r="B18" s="93" t="s">
        <v>980</v>
      </c>
      <c r="C18" s="99" t="s">
        <v>981</v>
      </c>
      <c r="D18" s="95">
        <v>45842</v>
      </c>
      <c r="E18" s="96" t="s">
        <v>100</v>
      </c>
      <c r="F18" s="42">
        <f t="shared" si="3"/>
        <v>28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4"/>
        <v>0</v>
      </c>
      <c r="T18" s="68" t="s">
        <v>964</v>
      </c>
      <c r="U18" s="105">
        <v>4580</v>
      </c>
      <c r="V18" s="69">
        <f t="shared" si="11"/>
        <v>4136.77419354839</v>
      </c>
      <c r="W18" s="70"/>
      <c r="X18" s="70"/>
      <c r="Y18" s="70"/>
      <c r="Z18" s="70"/>
      <c r="AA18" s="70"/>
      <c r="AB18" s="75"/>
      <c r="AC18" s="76">
        <f t="shared" si="5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6"/>
        <v>0</v>
      </c>
      <c r="AT18" s="76">
        <f t="shared" si="7"/>
        <v>0</v>
      </c>
      <c r="AU18" s="76">
        <f t="shared" si="8"/>
        <v>4136.77</v>
      </c>
      <c r="AV18" s="84">
        <v>549.9</v>
      </c>
      <c r="AW18" s="90"/>
      <c r="AX18" s="90"/>
      <c r="AY18" s="90"/>
      <c r="AZ18" s="90"/>
      <c r="BA18" s="76">
        <f t="shared" si="9"/>
        <v>3586.87</v>
      </c>
      <c r="BB18" s="91"/>
      <c r="BC18" s="92"/>
      <c r="BD18" s="66" t="str">
        <f t="shared" si="10"/>
        <v>错误</v>
      </c>
    </row>
    <row r="19" s="1" customFormat="1" ht="33" customHeight="1" spans="1:56">
      <c r="A19" s="41">
        <f t="shared" si="2"/>
        <v>15</v>
      </c>
      <c r="B19" s="93" t="s">
        <v>982</v>
      </c>
      <c r="C19" s="99" t="s">
        <v>981</v>
      </c>
      <c r="D19" s="95">
        <v>45842</v>
      </c>
      <c r="E19" s="96" t="s">
        <v>100</v>
      </c>
      <c r="F19" s="42">
        <f t="shared" si="3"/>
        <v>28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4"/>
        <v>0</v>
      </c>
      <c r="T19" s="68" t="s">
        <v>964</v>
      </c>
      <c r="U19" s="105">
        <v>4000</v>
      </c>
      <c r="V19" s="69">
        <f t="shared" si="11"/>
        <v>3612.90322580645</v>
      </c>
      <c r="W19" s="70"/>
      <c r="X19" s="70"/>
      <c r="Y19" s="70"/>
      <c r="Z19" s="70"/>
      <c r="AA19" s="70"/>
      <c r="AB19" s="75"/>
      <c r="AC19" s="76">
        <f t="shared" si="5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6"/>
        <v>0</v>
      </c>
      <c r="AT19" s="76">
        <f t="shared" si="7"/>
        <v>0</v>
      </c>
      <c r="AU19" s="76">
        <f t="shared" si="8"/>
        <v>3612.9</v>
      </c>
      <c r="AV19" s="84">
        <v>549.9</v>
      </c>
      <c r="AW19" s="90"/>
      <c r="AX19" s="90"/>
      <c r="AY19" s="90"/>
      <c r="AZ19" s="90"/>
      <c r="BA19" s="76">
        <f t="shared" si="9"/>
        <v>3063</v>
      </c>
      <c r="BB19" s="91"/>
      <c r="BC19" s="92"/>
      <c r="BD19" s="66" t="str">
        <f t="shared" si="10"/>
        <v>错误</v>
      </c>
    </row>
    <row r="20" s="1" customFormat="1" ht="33" customHeight="1" spans="1:56">
      <c r="A20" s="41">
        <f t="shared" si="2"/>
        <v>16</v>
      </c>
      <c r="B20" s="93" t="s">
        <v>983</v>
      </c>
      <c r="C20" s="99" t="s">
        <v>981</v>
      </c>
      <c r="D20" s="95">
        <v>45842</v>
      </c>
      <c r="E20" s="96" t="s">
        <v>100</v>
      </c>
      <c r="F20" s="42">
        <f t="shared" si="3"/>
        <v>28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4"/>
        <v>0</v>
      </c>
      <c r="T20" s="68" t="s">
        <v>964</v>
      </c>
      <c r="U20" s="105">
        <v>3060</v>
      </c>
      <c r="V20" s="69">
        <f t="shared" si="11"/>
        <v>2763.87096774194</v>
      </c>
      <c r="W20" s="70"/>
      <c r="X20" s="70"/>
      <c r="Y20" s="70"/>
      <c r="Z20" s="70"/>
      <c r="AA20" s="70"/>
      <c r="AB20" s="75"/>
      <c r="AC20" s="76">
        <f t="shared" si="5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6"/>
        <v>0</v>
      </c>
      <c r="AT20" s="76">
        <f t="shared" si="7"/>
        <v>0</v>
      </c>
      <c r="AU20" s="76">
        <f t="shared" si="8"/>
        <v>2763.87</v>
      </c>
      <c r="AV20" s="84">
        <v>549.9</v>
      </c>
      <c r="AW20" s="90"/>
      <c r="AX20" s="90"/>
      <c r="AY20" s="90"/>
      <c r="AZ20" s="90"/>
      <c r="BA20" s="76">
        <f t="shared" si="9"/>
        <v>2213.97</v>
      </c>
      <c r="BB20" s="91"/>
      <c r="BC20" s="92"/>
      <c r="BD20" s="66" t="str">
        <f t="shared" si="10"/>
        <v>错误</v>
      </c>
    </row>
    <row r="21" s="1" customFormat="1" ht="33" customHeight="1" spans="1:56">
      <c r="A21" s="41">
        <f t="shared" si="2"/>
        <v>17</v>
      </c>
      <c r="B21" s="93" t="s">
        <v>984</v>
      </c>
      <c r="C21" s="99" t="s">
        <v>981</v>
      </c>
      <c r="D21" s="95">
        <v>45842</v>
      </c>
      <c r="E21" s="96" t="s">
        <v>100</v>
      </c>
      <c r="F21" s="42">
        <f t="shared" si="3"/>
        <v>28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4"/>
        <v>0</v>
      </c>
      <c r="T21" s="68" t="s">
        <v>964</v>
      </c>
      <c r="U21" s="71">
        <v>3560</v>
      </c>
      <c r="V21" s="69">
        <f t="shared" si="11"/>
        <v>3215.48387096774</v>
      </c>
      <c r="W21" s="70"/>
      <c r="X21" s="70"/>
      <c r="Y21" s="70"/>
      <c r="Z21" s="70"/>
      <c r="AA21" s="70"/>
      <c r="AB21" s="75"/>
      <c r="AC21" s="76">
        <f t="shared" si="5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6"/>
        <v>0</v>
      </c>
      <c r="AT21" s="76">
        <f t="shared" si="7"/>
        <v>0</v>
      </c>
      <c r="AU21" s="76">
        <f t="shared" si="8"/>
        <v>3215.48</v>
      </c>
      <c r="AV21" s="84">
        <v>549.9</v>
      </c>
      <c r="AW21" s="90"/>
      <c r="AX21" s="90"/>
      <c r="AY21" s="90"/>
      <c r="AZ21" s="90"/>
      <c r="BA21" s="76">
        <f t="shared" si="9"/>
        <v>2665.58</v>
      </c>
      <c r="BB21" s="91"/>
      <c r="BC21" s="92"/>
      <c r="BD21" s="66" t="str">
        <f t="shared" si="10"/>
        <v>错误</v>
      </c>
    </row>
    <row r="22" s="1" customFormat="1" ht="33" customHeight="1" spans="1:56">
      <c r="A22" s="41">
        <f t="shared" si="2"/>
        <v>18</v>
      </c>
      <c r="B22" s="93" t="s">
        <v>985</v>
      </c>
      <c r="C22" s="99" t="s">
        <v>981</v>
      </c>
      <c r="D22" s="95">
        <v>45842</v>
      </c>
      <c r="E22" s="96" t="s">
        <v>100</v>
      </c>
      <c r="F22" s="42">
        <f t="shared" si="3"/>
        <v>28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4"/>
        <v>0</v>
      </c>
      <c r="T22" s="68" t="s">
        <v>964</v>
      </c>
      <c r="U22" s="105">
        <v>3080</v>
      </c>
      <c r="V22" s="69">
        <f t="shared" si="11"/>
        <v>2781.93548387097</v>
      </c>
      <c r="W22" s="70"/>
      <c r="X22" s="70"/>
      <c r="Y22" s="70"/>
      <c r="Z22" s="70"/>
      <c r="AA22" s="70"/>
      <c r="AB22" s="75"/>
      <c r="AC22" s="76">
        <f t="shared" si="5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6"/>
        <v>0</v>
      </c>
      <c r="AT22" s="76">
        <f t="shared" si="7"/>
        <v>0</v>
      </c>
      <c r="AU22" s="76">
        <f t="shared" si="8"/>
        <v>2781.94</v>
      </c>
      <c r="AV22" s="84">
        <v>549.9</v>
      </c>
      <c r="AW22" s="90"/>
      <c r="AX22" s="90"/>
      <c r="AY22" s="90"/>
      <c r="AZ22" s="90"/>
      <c r="BA22" s="76">
        <f t="shared" si="9"/>
        <v>2232.04</v>
      </c>
      <c r="BB22" s="91"/>
      <c r="BC22" s="92"/>
      <c r="BD22" s="66" t="str">
        <f t="shared" si="10"/>
        <v>错误</v>
      </c>
    </row>
    <row r="23" s="1" customFormat="1" ht="33" customHeight="1" spans="1:56">
      <c r="A23" s="41">
        <f t="shared" si="2"/>
        <v>19</v>
      </c>
      <c r="B23" s="93" t="s">
        <v>986</v>
      </c>
      <c r="C23" s="99" t="s">
        <v>981</v>
      </c>
      <c r="D23" s="95">
        <v>45842</v>
      </c>
      <c r="E23" s="96" t="s">
        <v>100</v>
      </c>
      <c r="F23" s="42">
        <f t="shared" si="3"/>
        <v>28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4"/>
        <v>0</v>
      </c>
      <c r="T23" s="68" t="s">
        <v>964</v>
      </c>
      <c r="U23" s="105">
        <v>3080</v>
      </c>
      <c r="V23" s="69">
        <f t="shared" si="11"/>
        <v>2781.93548387097</v>
      </c>
      <c r="W23" s="70"/>
      <c r="X23" s="70"/>
      <c r="Y23" s="70"/>
      <c r="Z23" s="70"/>
      <c r="AA23" s="70"/>
      <c r="AB23" s="75"/>
      <c r="AC23" s="76">
        <f t="shared" si="5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6"/>
        <v>0</v>
      </c>
      <c r="AT23" s="76">
        <f t="shared" si="7"/>
        <v>0</v>
      </c>
      <c r="AU23" s="76">
        <f t="shared" si="8"/>
        <v>2781.94</v>
      </c>
      <c r="AV23" s="84">
        <v>549.9</v>
      </c>
      <c r="AW23" s="90"/>
      <c r="AX23" s="90"/>
      <c r="AY23" s="90"/>
      <c r="AZ23" s="90"/>
      <c r="BA23" s="76">
        <f t="shared" si="9"/>
        <v>2232.04</v>
      </c>
      <c r="BB23" s="91"/>
      <c r="BC23" s="92"/>
      <c r="BD23" s="66" t="str">
        <f t="shared" si="10"/>
        <v>错误</v>
      </c>
    </row>
    <row r="24" s="1" customFormat="1" ht="33" customHeight="1" spans="1:56">
      <c r="A24" s="41">
        <f t="shared" si="2"/>
        <v>20</v>
      </c>
      <c r="B24" s="93" t="s">
        <v>987</v>
      </c>
      <c r="C24" s="99" t="s">
        <v>981</v>
      </c>
      <c r="D24" s="95">
        <v>45842</v>
      </c>
      <c r="E24" s="96" t="s">
        <v>100</v>
      </c>
      <c r="F24" s="42">
        <f t="shared" si="3"/>
        <v>28</v>
      </c>
      <c r="G24" s="38" t="s">
        <v>79</v>
      </c>
      <c r="H24" s="39"/>
      <c r="I24" s="39"/>
      <c r="J24" s="39"/>
      <c r="K24" s="39"/>
      <c r="L24" s="104">
        <v>5</v>
      </c>
      <c r="M24" s="39"/>
      <c r="N24" s="39"/>
      <c r="O24" s="39"/>
      <c r="P24" s="39"/>
      <c r="Q24" s="39"/>
      <c r="R24" s="39"/>
      <c r="S24" s="67">
        <f t="shared" si="4"/>
        <v>0</v>
      </c>
      <c r="T24" s="68" t="s">
        <v>988</v>
      </c>
      <c r="U24" s="105">
        <v>3000</v>
      </c>
      <c r="V24" s="69">
        <f t="shared" si="11"/>
        <v>2709.67741935484</v>
      </c>
      <c r="W24" s="70"/>
      <c r="X24" s="70"/>
      <c r="Y24" s="70"/>
      <c r="Z24" s="70"/>
      <c r="AA24" s="70"/>
      <c r="AB24" s="75"/>
      <c r="AC24" s="76">
        <f t="shared" si="5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6"/>
        <v>0</v>
      </c>
      <c r="AT24" s="76">
        <f t="shared" si="7"/>
        <v>483.870967741935</v>
      </c>
      <c r="AU24" s="76">
        <f t="shared" si="8"/>
        <v>2225.81</v>
      </c>
      <c r="AV24" s="84">
        <v>549.9</v>
      </c>
      <c r="AW24" s="90"/>
      <c r="AX24" s="90"/>
      <c r="AY24" s="90"/>
      <c r="AZ24" s="90"/>
      <c r="BA24" s="76">
        <f t="shared" si="9"/>
        <v>1675.91</v>
      </c>
      <c r="BB24" s="91"/>
      <c r="BC24" s="92"/>
      <c r="BD24" s="66" t="str">
        <f t="shared" si="10"/>
        <v>错误</v>
      </c>
    </row>
    <row r="25" s="1" customFormat="1" ht="33" customHeight="1" spans="1:56">
      <c r="A25" s="41">
        <f t="shared" si="2"/>
        <v>21</v>
      </c>
      <c r="B25" s="93" t="s">
        <v>989</v>
      </c>
      <c r="C25" s="99" t="s">
        <v>981</v>
      </c>
      <c r="D25" s="95">
        <v>45842</v>
      </c>
      <c r="E25" s="96" t="s">
        <v>100</v>
      </c>
      <c r="F25" s="42">
        <f t="shared" si="3"/>
        <v>28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4"/>
        <v>0</v>
      </c>
      <c r="T25" s="68" t="s">
        <v>964</v>
      </c>
      <c r="U25" s="105">
        <v>3080</v>
      </c>
      <c r="V25" s="69">
        <f t="shared" si="11"/>
        <v>2781.93548387097</v>
      </c>
      <c r="W25" s="70"/>
      <c r="X25" s="70"/>
      <c r="Y25" s="70"/>
      <c r="Z25" s="70"/>
      <c r="AA25" s="70"/>
      <c r="AB25" s="75"/>
      <c r="AC25" s="76">
        <f t="shared" si="5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6"/>
        <v>0</v>
      </c>
      <c r="AT25" s="76">
        <f t="shared" si="7"/>
        <v>0</v>
      </c>
      <c r="AU25" s="76">
        <f t="shared" si="8"/>
        <v>2781.94</v>
      </c>
      <c r="AV25" s="84">
        <v>549.9</v>
      </c>
      <c r="AW25" s="90"/>
      <c r="AX25" s="90"/>
      <c r="AY25" s="90"/>
      <c r="AZ25" s="90"/>
      <c r="BA25" s="76">
        <f t="shared" si="9"/>
        <v>2232.04</v>
      </c>
      <c r="BB25" s="91"/>
      <c r="BC25" s="92"/>
      <c r="BD25" s="66" t="str">
        <f t="shared" si="10"/>
        <v>错误</v>
      </c>
    </row>
    <row r="26" s="1" customFormat="1" ht="33" customHeight="1" spans="1:56">
      <c r="A26" s="41">
        <f t="shared" si="2"/>
        <v>22</v>
      </c>
      <c r="B26" s="93" t="s">
        <v>990</v>
      </c>
      <c r="C26" s="99" t="s">
        <v>981</v>
      </c>
      <c r="D26" s="95">
        <v>45842</v>
      </c>
      <c r="E26" s="96" t="s">
        <v>100</v>
      </c>
      <c r="F26" s="42">
        <f t="shared" si="3"/>
        <v>28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4"/>
        <v>0</v>
      </c>
      <c r="T26" s="68" t="s">
        <v>964</v>
      </c>
      <c r="U26" s="105">
        <v>3106</v>
      </c>
      <c r="V26" s="69">
        <f t="shared" si="11"/>
        <v>2805.41935483871</v>
      </c>
      <c r="W26" s="70"/>
      <c r="X26" s="70"/>
      <c r="Y26" s="70"/>
      <c r="Z26" s="70"/>
      <c r="AA26" s="70"/>
      <c r="AB26" s="75"/>
      <c r="AC26" s="76">
        <f t="shared" si="5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6"/>
        <v>0</v>
      </c>
      <c r="AT26" s="76">
        <f t="shared" si="7"/>
        <v>0</v>
      </c>
      <c r="AU26" s="76">
        <f t="shared" si="8"/>
        <v>2805.42</v>
      </c>
      <c r="AV26" s="84">
        <v>549.9</v>
      </c>
      <c r="AW26" s="90"/>
      <c r="AX26" s="90"/>
      <c r="AY26" s="90"/>
      <c r="AZ26" s="90"/>
      <c r="BA26" s="76">
        <f t="shared" si="9"/>
        <v>2255.52</v>
      </c>
      <c r="BB26" s="91"/>
      <c r="BC26" s="92"/>
      <c r="BD26" s="66" t="str">
        <f t="shared" si="10"/>
        <v>错误</v>
      </c>
    </row>
    <row r="27" s="1" customFormat="1" ht="33" customHeight="1" spans="1:56">
      <c r="A27" s="41">
        <f t="shared" si="2"/>
        <v>23</v>
      </c>
      <c r="B27" s="93" t="s">
        <v>991</v>
      </c>
      <c r="C27" s="99" t="s">
        <v>981</v>
      </c>
      <c r="D27" s="95">
        <v>45842</v>
      </c>
      <c r="E27" s="96" t="s">
        <v>100</v>
      </c>
      <c r="F27" s="42">
        <f t="shared" si="3"/>
        <v>28</v>
      </c>
      <c r="G27" s="38" t="s">
        <v>79</v>
      </c>
      <c r="H27" s="39"/>
      <c r="I27" s="39"/>
      <c r="J27" s="39"/>
      <c r="K27" s="39"/>
      <c r="L27" s="104">
        <v>1</v>
      </c>
      <c r="M27" s="39"/>
      <c r="N27" s="39"/>
      <c r="O27" s="39"/>
      <c r="P27" s="39"/>
      <c r="Q27" s="39"/>
      <c r="R27" s="39"/>
      <c r="S27" s="67">
        <f t="shared" si="4"/>
        <v>0</v>
      </c>
      <c r="T27" s="68" t="s">
        <v>992</v>
      </c>
      <c r="U27" s="105">
        <v>3080</v>
      </c>
      <c r="V27" s="69">
        <f t="shared" si="11"/>
        <v>2781.93548387097</v>
      </c>
      <c r="W27" s="70"/>
      <c r="X27" s="70"/>
      <c r="Y27" s="70"/>
      <c r="Z27" s="70"/>
      <c r="AA27" s="70"/>
      <c r="AB27" s="75"/>
      <c r="AC27" s="76">
        <f t="shared" si="5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6"/>
        <v>0</v>
      </c>
      <c r="AT27" s="76">
        <f t="shared" si="7"/>
        <v>99.3548387096774</v>
      </c>
      <c r="AU27" s="76">
        <f t="shared" si="8"/>
        <v>2682.58</v>
      </c>
      <c r="AV27" s="84">
        <v>549.9</v>
      </c>
      <c r="AW27" s="90"/>
      <c r="AX27" s="90"/>
      <c r="AY27" s="90"/>
      <c r="AZ27" s="90"/>
      <c r="BA27" s="76">
        <f t="shared" si="9"/>
        <v>2132.68</v>
      </c>
      <c r="BB27" s="91"/>
      <c r="BC27" s="92"/>
      <c r="BD27" s="66" t="str">
        <f t="shared" si="10"/>
        <v>错误</v>
      </c>
    </row>
    <row r="28" s="1" customFormat="1" ht="33" customHeight="1" spans="1:56">
      <c r="A28" s="41">
        <f t="shared" si="2"/>
        <v>24</v>
      </c>
      <c r="B28" s="93" t="s">
        <v>993</v>
      </c>
      <c r="C28" s="99" t="s">
        <v>981</v>
      </c>
      <c r="D28" s="95">
        <v>45842</v>
      </c>
      <c r="E28" s="96" t="s">
        <v>100</v>
      </c>
      <c r="F28" s="42">
        <f t="shared" si="3"/>
        <v>28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4"/>
        <v>0</v>
      </c>
      <c r="T28" s="68" t="s">
        <v>964</v>
      </c>
      <c r="U28" s="105">
        <v>3000</v>
      </c>
      <c r="V28" s="69">
        <f t="shared" si="11"/>
        <v>2709.67741935484</v>
      </c>
      <c r="W28" s="70"/>
      <c r="X28" s="70"/>
      <c r="Y28" s="70"/>
      <c r="Z28" s="70"/>
      <c r="AA28" s="70"/>
      <c r="AB28" s="75"/>
      <c r="AC28" s="76">
        <f t="shared" si="5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6"/>
        <v>0</v>
      </c>
      <c r="AT28" s="76">
        <f t="shared" si="7"/>
        <v>0</v>
      </c>
      <c r="AU28" s="76">
        <f t="shared" si="8"/>
        <v>2709.68</v>
      </c>
      <c r="AV28" s="84">
        <v>549.9</v>
      </c>
      <c r="AW28" s="90"/>
      <c r="AX28" s="90"/>
      <c r="AY28" s="90"/>
      <c r="AZ28" s="90"/>
      <c r="BA28" s="76">
        <f t="shared" si="9"/>
        <v>2159.78</v>
      </c>
      <c r="BB28" s="91"/>
      <c r="BC28" s="92"/>
      <c r="BD28" s="66" t="str">
        <f t="shared" si="10"/>
        <v>错误</v>
      </c>
    </row>
    <row r="29" s="1" customFormat="1" ht="33" customHeight="1" spans="1:56">
      <c r="A29" s="41">
        <f t="shared" si="2"/>
        <v>25</v>
      </c>
      <c r="B29" s="93" t="s">
        <v>994</v>
      </c>
      <c r="C29" s="99" t="s">
        <v>981</v>
      </c>
      <c r="D29" s="95">
        <v>45842</v>
      </c>
      <c r="E29" s="96" t="s">
        <v>100</v>
      </c>
      <c r="F29" s="42">
        <f t="shared" si="3"/>
        <v>28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4"/>
        <v>0</v>
      </c>
      <c r="T29" s="68" t="s">
        <v>964</v>
      </c>
      <c r="U29" s="105">
        <v>3020</v>
      </c>
      <c r="V29" s="69">
        <f t="shared" si="11"/>
        <v>2727.74193548387</v>
      </c>
      <c r="W29" s="70"/>
      <c r="X29" s="70"/>
      <c r="Y29" s="70"/>
      <c r="Z29" s="70"/>
      <c r="AA29" s="70"/>
      <c r="AB29" s="75"/>
      <c r="AC29" s="76">
        <f t="shared" si="5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6"/>
        <v>0</v>
      </c>
      <c r="AT29" s="76">
        <f t="shared" si="7"/>
        <v>0</v>
      </c>
      <c r="AU29" s="76">
        <f t="shared" si="8"/>
        <v>2727.74</v>
      </c>
      <c r="AV29" s="84">
        <v>549.9</v>
      </c>
      <c r="AW29" s="90"/>
      <c r="AX29" s="90"/>
      <c r="AY29" s="90"/>
      <c r="AZ29" s="90"/>
      <c r="BA29" s="76">
        <f t="shared" si="9"/>
        <v>2177.84</v>
      </c>
      <c r="BB29" s="91"/>
      <c r="BC29" s="92"/>
      <c r="BD29" s="66" t="str">
        <f t="shared" si="10"/>
        <v>错误</v>
      </c>
    </row>
    <row r="30" s="1" customFormat="1" ht="33" customHeight="1" spans="1:56">
      <c r="A30" s="41">
        <f t="shared" si="2"/>
        <v>26</v>
      </c>
      <c r="B30" s="93" t="s">
        <v>995</v>
      </c>
      <c r="C30" s="99" t="s">
        <v>981</v>
      </c>
      <c r="D30" s="95">
        <v>45842</v>
      </c>
      <c r="E30" s="96" t="s">
        <v>100</v>
      </c>
      <c r="F30" s="42">
        <f t="shared" si="3"/>
        <v>28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4"/>
        <v>0</v>
      </c>
      <c r="T30" s="68" t="s">
        <v>964</v>
      </c>
      <c r="U30" s="105">
        <v>3020</v>
      </c>
      <c r="V30" s="69">
        <f t="shared" si="11"/>
        <v>2727.74193548387</v>
      </c>
      <c r="W30" s="70"/>
      <c r="X30" s="70"/>
      <c r="Y30" s="70"/>
      <c r="Z30" s="70"/>
      <c r="AA30" s="70"/>
      <c r="AB30" s="75"/>
      <c r="AC30" s="76">
        <f t="shared" si="5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6"/>
        <v>0</v>
      </c>
      <c r="AT30" s="76">
        <f t="shared" si="7"/>
        <v>0</v>
      </c>
      <c r="AU30" s="76">
        <f t="shared" si="8"/>
        <v>2727.74</v>
      </c>
      <c r="AV30" s="84">
        <v>549.9</v>
      </c>
      <c r="AW30" s="90"/>
      <c r="AX30" s="90"/>
      <c r="AY30" s="90"/>
      <c r="AZ30" s="90"/>
      <c r="BA30" s="76">
        <f t="shared" si="9"/>
        <v>2177.84</v>
      </c>
      <c r="BB30" s="91"/>
      <c r="BC30" s="92"/>
      <c r="BD30" s="66" t="str">
        <f t="shared" si="10"/>
        <v>错误</v>
      </c>
    </row>
    <row r="31" s="1" customFormat="1" ht="33" customHeight="1" spans="1:56">
      <c r="A31" s="41">
        <f t="shared" si="2"/>
        <v>27</v>
      </c>
      <c r="B31" s="93" t="s">
        <v>996</v>
      </c>
      <c r="C31" s="99" t="s">
        <v>981</v>
      </c>
      <c r="D31" s="95">
        <v>45842</v>
      </c>
      <c r="E31" s="96" t="s">
        <v>100</v>
      </c>
      <c r="F31" s="42">
        <f t="shared" si="3"/>
        <v>28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4"/>
        <v>0</v>
      </c>
      <c r="T31" s="68" t="s">
        <v>964</v>
      </c>
      <c r="U31" s="105">
        <v>3000</v>
      </c>
      <c r="V31" s="69">
        <f t="shared" si="11"/>
        <v>2709.67741935484</v>
      </c>
      <c r="W31" s="70"/>
      <c r="X31" s="70"/>
      <c r="Y31" s="70"/>
      <c r="Z31" s="70"/>
      <c r="AA31" s="70"/>
      <c r="AB31" s="75"/>
      <c r="AC31" s="76">
        <f t="shared" si="5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6"/>
        <v>0</v>
      </c>
      <c r="AT31" s="76">
        <f t="shared" si="7"/>
        <v>0</v>
      </c>
      <c r="AU31" s="76">
        <f t="shared" si="8"/>
        <v>2709.68</v>
      </c>
      <c r="AV31" s="84">
        <v>549.9</v>
      </c>
      <c r="AW31" s="90"/>
      <c r="AX31" s="90"/>
      <c r="AY31" s="90"/>
      <c r="AZ31" s="90"/>
      <c r="BA31" s="76">
        <f t="shared" si="9"/>
        <v>2159.78</v>
      </c>
      <c r="BB31" s="91"/>
      <c r="BC31" s="92"/>
      <c r="BD31" s="66" t="str">
        <f t="shared" si="10"/>
        <v>错误</v>
      </c>
    </row>
    <row r="32" s="1" customFormat="1" ht="33" customHeight="1" spans="1:56">
      <c r="A32" s="41">
        <f t="shared" si="2"/>
        <v>28</v>
      </c>
      <c r="B32" s="93" t="s">
        <v>997</v>
      </c>
      <c r="C32" s="99" t="s">
        <v>981</v>
      </c>
      <c r="D32" s="95">
        <v>45842</v>
      </c>
      <c r="E32" s="96" t="s">
        <v>100</v>
      </c>
      <c r="F32" s="42">
        <f t="shared" si="3"/>
        <v>28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4"/>
        <v>0</v>
      </c>
      <c r="T32" s="68" t="s">
        <v>964</v>
      </c>
      <c r="U32" s="105">
        <v>3020</v>
      </c>
      <c r="V32" s="69">
        <f t="shared" si="11"/>
        <v>2727.74193548387</v>
      </c>
      <c r="W32" s="70"/>
      <c r="X32" s="70"/>
      <c r="Y32" s="70"/>
      <c r="Z32" s="70"/>
      <c r="AA32" s="70"/>
      <c r="AB32" s="75"/>
      <c r="AC32" s="76">
        <f t="shared" si="5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6"/>
        <v>0</v>
      </c>
      <c r="AT32" s="76">
        <f t="shared" si="7"/>
        <v>0</v>
      </c>
      <c r="AU32" s="76">
        <f t="shared" si="8"/>
        <v>2727.74</v>
      </c>
      <c r="AV32" s="84">
        <v>549.9</v>
      </c>
      <c r="AW32" s="90"/>
      <c r="AX32" s="90"/>
      <c r="AY32" s="90"/>
      <c r="AZ32" s="90"/>
      <c r="BA32" s="76">
        <f t="shared" si="9"/>
        <v>2177.84</v>
      </c>
      <c r="BB32" s="91"/>
      <c r="BC32" s="92"/>
      <c r="BD32" s="66" t="str">
        <f t="shared" si="10"/>
        <v>错误</v>
      </c>
    </row>
    <row r="33" s="1" customFormat="1" ht="33" customHeight="1" spans="1:56">
      <c r="A33" s="41">
        <f t="shared" si="2"/>
        <v>29</v>
      </c>
      <c r="B33" s="93" t="s">
        <v>998</v>
      </c>
      <c r="C33" s="99" t="s">
        <v>981</v>
      </c>
      <c r="D33" s="95">
        <v>45846</v>
      </c>
      <c r="E33" s="96" t="s">
        <v>100</v>
      </c>
      <c r="F33" s="42">
        <f t="shared" si="3"/>
        <v>24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4"/>
        <v>0</v>
      </c>
      <c r="T33" s="68" t="s">
        <v>999</v>
      </c>
      <c r="U33" s="105">
        <v>3000</v>
      </c>
      <c r="V33" s="69">
        <f t="shared" si="11"/>
        <v>2322.58064516129</v>
      </c>
      <c r="W33" s="70"/>
      <c r="X33" s="70"/>
      <c r="Y33" s="70"/>
      <c r="Z33" s="70"/>
      <c r="AA33" s="70"/>
      <c r="AB33" s="75"/>
      <c r="AC33" s="76">
        <f t="shared" si="5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6"/>
        <v>0</v>
      </c>
      <c r="AT33" s="76">
        <f t="shared" si="7"/>
        <v>0</v>
      </c>
      <c r="AU33" s="76">
        <f t="shared" si="8"/>
        <v>2322.58</v>
      </c>
      <c r="AV33" s="84"/>
      <c r="AW33" s="90"/>
      <c r="AX33" s="90"/>
      <c r="AY33" s="90"/>
      <c r="AZ33" s="90"/>
      <c r="BA33" s="76">
        <f t="shared" si="9"/>
        <v>2322.58</v>
      </c>
      <c r="BB33" s="91"/>
      <c r="BC33" s="107" t="s">
        <v>1000</v>
      </c>
      <c r="BD33" s="66" t="str">
        <f t="shared" si="10"/>
        <v>错误</v>
      </c>
    </row>
    <row r="34" s="1" customFormat="1" ht="33" customHeight="1" spans="1:56">
      <c r="A34" s="41">
        <f t="shared" si="2"/>
        <v>30</v>
      </c>
      <c r="B34" s="93" t="s">
        <v>1001</v>
      </c>
      <c r="C34" s="99" t="s">
        <v>738</v>
      </c>
      <c r="D34" s="95">
        <v>45860</v>
      </c>
      <c r="E34" s="96" t="s">
        <v>100</v>
      </c>
      <c r="F34" s="42">
        <f t="shared" si="3"/>
        <v>10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4"/>
        <v>0</v>
      </c>
      <c r="T34" s="68" t="s">
        <v>1002</v>
      </c>
      <c r="U34" s="105">
        <v>3600</v>
      </c>
      <c r="V34" s="69">
        <f t="shared" si="11"/>
        <v>1161.29032258065</v>
      </c>
      <c r="W34" s="70"/>
      <c r="X34" s="70"/>
      <c r="Y34" s="70"/>
      <c r="Z34" s="70"/>
      <c r="AA34" s="70"/>
      <c r="AB34" s="75"/>
      <c r="AC34" s="76">
        <f t="shared" si="5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6"/>
        <v>0</v>
      </c>
      <c r="AT34" s="76">
        <f t="shared" si="7"/>
        <v>0</v>
      </c>
      <c r="AU34" s="76">
        <f t="shared" si="8"/>
        <v>1161.29</v>
      </c>
      <c r="AV34" s="84"/>
      <c r="AW34" s="90"/>
      <c r="AX34" s="90"/>
      <c r="AY34" s="90"/>
      <c r="AZ34" s="90"/>
      <c r="BA34" s="76">
        <f t="shared" si="9"/>
        <v>1161.29</v>
      </c>
      <c r="BB34" s="91"/>
      <c r="BC34" s="107" t="s">
        <v>1000</v>
      </c>
      <c r="BD34" s="66" t="str">
        <f t="shared" si="10"/>
        <v>错误</v>
      </c>
    </row>
    <row r="35" s="1" customFormat="1" ht="33" customHeight="1" spans="1:56">
      <c r="A35" s="41">
        <f t="shared" si="2"/>
        <v>31</v>
      </c>
      <c r="B35" s="93" t="s">
        <v>1003</v>
      </c>
      <c r="C35" s="99" t="s">
        <v>738</v>
      </c>
      <c r="D35" s="95">
        <v>45842</v>
      </c>
      <c r="E35" s="96" t="s">
        <v>100</v>
      </c>
      <c r="F35" s="42">
        <f t="shared" si="3"/>
        <v>28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4"/>
        <v>0</v>
      </c>
      <c r="T35" s="68" t="s">
        <v>964</v>
      </c>
      <c r="U35" s="71">
        <v>3620</v>
      </c>
      <c r="V35" s="69">
        <f t="shared" si="11"/>
        <v>3269.67741935484</v>
      </c>
      <c r="W35" s="70"/>
      <c r="X35" s="70"/>
      <c r="Y35" s="70"/>
      <c r="Z35" s="70"/>
      <c r="AA35" s="70"/>
      <c r="AB35" s="75"/>
      <c r="AC35" s="76">
        <f t="shared" si="5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6"/>
        <v>0</v>
      </c>
      <c r="AT35" s="76">
        <f t="shared" si="7"/>
        <v>0</v>
      </c>
      <c r="AU35" s="76">
        <f t="shared" si="8"/>
        <v>3269.68</v>
      </c>
      <c r="AV35" s="84">
        <v>549.9</v>
      </c>
      <c r="AW35" s="90"/>
      <c r="AX35" s="90"/>
      <c r="AY35" s="90"/>
      <c r="AZ35" s="90"/>
      <c r="BA35" s="76">
        <f t="shared" si="9"/>
        <v>2719.78</v>
      </c>
      <c r="BB35" s="91"/>
      <c r="BC35" s="92"/>
      <c r="BD35" s="66" t="str">
        <f t="shared" si="10"/>
        <v>错误</v>
      </c>
    </row>
    <row r="36" s="1" customFormat="1" ht="33" customHeight="1" spans="1:56">
      <c r="A36" s="41">
        <f t="shared" si="2"/>
        <v>32</v>
      </c>
      <c r="B36" s="93" t="s">
        <v>1004</v>
      </c>
      <c r="C36" s="99" t="s">
        <v>738</v>
      </c>
      <c r="D36" s="95">
        <v>45842</v>
      </c>
      <c r="E36" s="96" t="s">
        <v>100</v>
      </c>
      <c r="F36" s="42">
        <f t="shared" si="3"/>
        <v>28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4"/>
        <v>0</v>
      </c>
      <c r="T36" s="68" t="s">
        <v>964</v>
      </c>
      <c r="U36" s="71">
        <v>3640</v>
      </c>
      <c r="V36" s="69">
        <f t="shared" si="11"/>
        <v>3287.74193548387</v>
      </c>
      <c r="W36" s="70"/>
      <c r="X36" s="70"/>
      <c r="Y36" s="70"/>
      <c r="Z36" s="70"/>
      <c r="AA36" s="70"/>
      <c r="AB36" s="75"/>
      <c r="AC36" s="76">
        <f t="shared" si="5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6"/>
        <v>0</v>
      </c>
      <c r="AT36" s="76">
        <f t="shared" si="7"/>
        <v>0</v>
      </c>
      <c r="AU36" s="76">
        <f t="shared" si="8"/>
        <v>3287.74</v>
      </c>
      <c r="AV36" s="84">
        <v>549.9</v>
      </c>
      <c r="AW36" s="90"/>
      <c r="AX36" s="90"/>
      <c r="AY36" s="90"/>
      <c r="AZ36" s="90"/>
      <c r="BA36" s="76">
        <f t="shared" si="9"/>
        <v>2737.84</v>
      </c>
      <c r="BB36" s="91"/>
      <c r="BC36" s="92"/>
      <c r="BD36" s="66" t="str">
        <f t="shared" si="10"/>
        <v>错误</v>
      </c>
    </row>
    <row r="37" s="1" customFormat="1" ht="33" customHeight="1" spans="1:56">
      <c r="A37" s="41">
        <f t="shared" si="2"/>
        <v>33</v>
      </c>
      <c r="B37" s="93" t="s">
        <v>1005</v>
      </c>
      <c r="C37" s="99" t="s">
        <v>738</v>
      </c>
      <c r="D37" s="95">
        <v>45842</v>
      </c>
      <c r="E37" s="96" t="s">
        <v>100</v>
      </c>
      <c r="F37" s="42">
        <f t="shared" si="3"/>
        <v>28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4"/>
        <v>0</v>
      </c>
      <c r="T37" s="68" t="s">
        <v>964</v>
      </c>
      <c r="U37" s="71">
        <v>3600</v>
      </c>
      <c r="V37" s="69">
        <f t="shared" si="11"/>
        <v>3251.61290322581</v>
      </c>
      <c r="W37" s="70"/>
      <c r="X37" s="70"/>
      <c r="Y37" s="70"/>
      <c r="Z37" s="70"/>
      <c r="AA37" s="70"/>
      <c r="AB37" s="75"/>
      <c r="AC37" s="76">
        <f t="shared" si="5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6"/>
        <v>0</v>
      </c>
      <c r="AT37" s="76">
        <f t="shared" si="7"/>
        <v>0</v>
      </c>
      <c r="AU37" s="76">
        <f t="shared" si="8"/>
        <v>3251.61</v>
      </c>
      <c r="AV37" s="84">
        <v>549.9</v>
      </c>
      <c r="AW37" s="90"/>
      <c r="AX37" s="90"/>
      <c r="AY37" s="90"/>
      <c r="AZ37" s="90"/>
      <c r="BA37" s="76">
        <f t="shared" si="9"/>
        <v>2701.71</v>
      </c>
      <c r="BB37" s="91"/>
      <c r="BC37" s="92"/>
      <c r="BD37" s="66" t="str">
        <f t="shared" si="10"/>
        <v>错误</v>
      </c>
    </row>
    <row r="38" s="1" customFormat="1" ht="33" customHeight="1" spans="1:56">
      <c r="A38" s="41">
        <f t="shared" si="2"/>
        <v>34</v>
      </c>
      <c r="B38" s="93" t="s">
        <v>1006</v>
      </c>
      <c r="C38" s="99" t="s">
        <v>738</v>
      </c>
      <c r="D38" s="95">
        <v>45842</v>
      </c>
      <c r="E38" s="96" t="s">
        <v>100</v>
      </c>
      <c r="F38" s="42">
        <f t="shared" si="3"/>
        <v>28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4"/>
        <v>0</v>
      </c>
      <c r="T38" s="68" t="s">
        <v>964</v>
      </c>
      <c r="U38" s="71">
        <v>3640</v>
      </c>
      <c r="V38" s="69">
        <f t="shared" si="11"/>
        <v>3287.74193548387</v>
      </c>
      <c r="W38" s="70"/>
      <c r="X38" s="70"/>
      <c r="Y38" s="70"/>
      <c r="Z38" s="70"/>
      <c r="AA38" s="70"/>
      <c r="AB38" s="75"/>
      <c r="AC38" s="76">
        <f t="shared" si="5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6"/>
        <v>0</v>
      </c>
      <c r="AT38" s="76">
        <f t="shared" si="7"/>
        <v>0</v>
      </c>
      <c r="AU38" s="76">
        <f t="shared" si="8"/>
        <v>3287.74</v>
      </c>
      <c r="AV38" s="84">
        <v>549.9</v>
      </c>
      <c r="AW38" s="90"/>
      <c r="AX38" s="90"/>
      <c r="AY38" s="90"/>
      <c r="AZ38" s="90"/>
      <c r="BA38" s="76">
        <f t="shared" si="9"/>
        <v>2737.84</v>
      </c>
      <c r="BB38" s="91"/>
      <c r="BC38" s="92"/>
      <c r="BD38" s="66" t="str">
        <f t="shared" si="10"/>
        <v>错误</v>
      </c>
    </row>
    <row r="39" s="1" customFormat="1" ht="33" customHeight="1" spans="1:56">
      <c r="A39" s="41">
        <f t="shared" si="2"/>
        <v>35</v>
      </c>
      <c r="B39" s="93" t="s">
        <v>1007</v>
      </c>
      <c r="C39" s="99" t="s">
        <v>738</v>
      </c>
      <c r="D39" s="95">
        <v>45842</v>
      </c>
      <c r="E39" s="96" t="s">
        <v>100</v>
      </c>
      <c r="F39" s="42">
        <f t="shared" si="3"/>
        <v>28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4"/>
        <v>0</v>
      </c>
      <c r="T39" s="68" t="s">
        <v>964</v>
      </c>
      <c r="U39" s="71">
        <v>5040</v>
      </c>
      <c r="V39" s="69">
        <f t="shared" si="11"/>
        <v>4552.25806451613</v>
      </c>
      <c r="W39" s="70"/>
      <c r="X39" s="70"/>
      <c r="Y39" s="70"/>
      <c r="Z39" s="70"/>
      <c r="AA39" s="70"/>
      <c r="AB39" s="75"/>
      <c r="AC39" s="76">
        <f t="shared" si="5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6"/>
        <v>0</v>
      </c>
      <c r="AT39" s="76">
        <f t="shared" si="7"/>
        <v>0</v>
      </c>
      <c r="AU39" s="76">
        <f t="shared" si="8"/>
        <v>4552.26</v>
      </c>
      <c r="AV39" s="84">
        <v>549.9</v>
      </c>
      <c r="AW39" s="90"/>
      <c r="AX39" s="90"/>
      <c r="AY39" s="90"/>
      <c r="AZ39" s="90"/>
      <c r="BA39" s="76">
        <f t="shared" si="9"/>
        <v>4002.36</v>
      </c>
      <c r="BB39" s="91"/>
      <c r="BC39" s="92"/>
      <c r="BD39" s="66" t="str">
        <f t="shared" si="10"/>
        <v>错误</v>
      </c>
    </row>
    <row r="40" s="1" customFormat="1" ht="33" customHeight="1" spans="1:56">
      <c r="A40" s="41">
        <f t="shared" si="2"/>
        <v>36</v>
      </c>
      <c r="B40" s="93" t="s">
        <v>1008</v>
      </c>
      <c r="C40" s="99" t="s">
        <v>738</v>
      </c>
      <c r="D40" s="95">
        <v>45842</v>
      </c>
      <c r="E40" s="96" t="s">
        <v>100</v>
      </c>
      <c r="F40" s="42">
        <f t="shared" si="3"/>
        <v>28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4"/>
        <v>0</v>
      </c>
      <c r="T40" s="68" t="s">
        <v>964</v>
      </c>
      <c r="U40" s="71">
        <v>3600</v>
      </c>
      <c r="V40" s="69">
        <f t="shared" si="11"/>
        <v>3251.61290322581</v>
      </c>
      <c r="W40" s="70"/>
      <c r="X40" s="70"/>
      <c r="Y40" s="70"/>
      <c r="Z40" s="70"/>
      <c r="AA40" s="70"/>
      <c r="AB40" s="75"/>
      <c r="AC40" s="76">
        <f t="shared" si="5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6"/>
        <v>0</v>
      </c>
      <c r="AT40" s="76">
        <f t="shared" si="7"/>
        <v>0</v>
      </c>
      <c r="AU40" s="76">
        <f t="shared" si="8"/>
        <v>3251.61</v>
      </c>
      <c r="AV40" s="84">
        <v>549.9</v>
      </c>
      <c r="AW40" s="90"/>
      <c r="AX40" s="90"/>
      <c r="AY40" s="90"/>
      <c r="AZ40" s="90"/>
      <c r="BA40" s="76">
        <f t="shared" si="9"/>
        <v>2701.71</v>
      </c>
      <c r="BB40" s="91"/>
      <c r="BC40" s="92"/>
      <c r="BD40" s="66" t="str">
        <f t="shared" si="10"/>
        <v>错误</v>
      </c>
    </row>
    <row r="41" s="1" customFormat="1" ht="33" customHeight="1" spans="1:56">
      <c r="A41" s="41">
        <f t="shared" si="2"/>
        <v>37</v>
      </c>
      <c r="B41" s="93" t="s">
        <v>1009</v>
      </c>
      <c r="C41" s="99" t="s">
        <v>738</v>
      </c>
      <c r="D41" s="95">
        <v>45842</v>
      </c>
      <c r="E41" s="96" t="s">
        <v>100</v>
      </c>
      <c r="F41" s="42">
        <f t="shared" si="3"/>
        <v>28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4"/>
        <v>0</v>
      </c>
      <c r="T41" s="68" t="s">
        <v>964</v>
      </c>
      <c r="U41" s="71">
        <v>3640</v>
      </c>
      <c r="V41" s="69">
        <f t="shared" si="11"/>
        <v>3287.74193548387</v>
      </c>
      <c r="W41" s="70"/>
      <c r="X41" s="70"/>
      <c r="Y41" s="70"/>
      <c r="Z41" s="70"/>
      <c r="AA41" s="70"/>
      <c r="AB41" s="75"/>
      <c r="AC41" s="76">
        <f t="shared" si="5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6"/>
        <v>0</v>
      </c>
      <c r="AT41" s="76">
        <f t="shared" si="7"/>
        <v>0</v>
      </c>
      <c r="AU41" s="76">
        <f t="shared" si="8"/>
        <v>3287.74</v>
      </c>
      <c r="AV41" s="84">
        <v>549.9</v>
      </c>
      <c r="AW41" s="90"/>
      <c r="AX41" s="90"/>
      <c r="AY41" s="90"/>
      <c r="AZ41" s="90"/>
      <c r="BA41" s="76">
        <f t="shared" si="9"/>
        <v>2737.84</v>
      </c>
      <c r="BB41" s="91"/>
      <c r="BC41" s="92"/>
      <c r="BD41" s="66" t="str">
        <f t="shared" si="10"/>
        <v>错误</v>
      </c>
    </row>
    <row r="42" s="1" customFormat="1" ht="33" customHeight="1" spans="1:56">
      <c r="A42" s="41">
        <f t="shared" si="2"/>
        <v>38</v>
      </c>
      <c r="B42" s="93" t="s">
        <v>1010</v>
      </c>
      <c r="C42" s="99" t="s">
        <v>738</v>
      </c>
      <c r="D42" s="95">
        <v>45842</v>
      </c>
      <c r="E42" s="96" t="s">
        <v>100</v>
      </c>
      <c r="F42" s="42">
        <f t="shared" si="3"/>
        <v>28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4"/>
        <v>0</v>
      </c>
      <c r="T42" s="68" t="s">
        <v>964</v>
      </c>
      <c r="U42" s="71">
        <v>3660</v>
      </c>
      <c r="V42" s="69">
        <f t="shared" si="11"/>
        <v>3305.8064516129</v>
      </c>
      <c r="W42" s="70"/>
      <c r="X42" s="70"/>
      <c r="Y42" s="70"/>
      <c r="Z42" s="70"/>
      <c r="AA42" s="70"/>
      <c r="AB42" s="75"/>
      <c r="AC42" s="76">
        <f t="shared" si="5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6"/>
        <v>0</v>
      </c>
      <c r="AT42" s="76">
        <f t="shared" si="7"/>
        <v>0</v>
      </c>
      <c r="AU42" s="76">
        <f t="shared" si="8"/>
        <v>3305.81</v>
      </c>
      <c r="AV42" s="84">
        <v>549.9</v>
      </c>
      <c r="AW42" s="90"/>
      <c r="AX42" s="90"/>
      <c r="AY42" s="90"/>
      <c r="AZ42" s="90"/>
      <c r="BA42" s="76">
        <f t="shared" si="9"/>
        <v>2755.91</v>
      </c>
      <c r="BB42" s="91"/>
      <c r="BC42" s="92"/>
      <c r="BD42" s="66" t="str">
        <f t="shared" si="10"/>
        <v>错误</v>
      </c>
    </row>
    <row r="43" s="1" customFormat="1" ht="33" customHeight="1" spans="1:56">
      <c r="A43" s="41">
        <f t="shared" si="2"/>
        <v>39</v>
      </c>
      <c r="B43" s="93" t="s">
        <v>1011</v>
      </c>
      <c r="C43" s="99" t="s">
        <v>145</v>
      </c>
      <c r="D43" s="95">
        <v>45842</v>
      </c>
      <c r="E43" s="96" t="s">
        <v>100</v>
      </c>
      <c r="F43" s="42">
        <f t="shared" si="3"/>
        <v>28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4"/>
        <v>0</v>
      </c>
      <c r="T43" s="68" t="s">
        <v>964</v>
      </c>
      <c r="U43" s="71">
        <v>3300</v>
      </c>
      <c r="V43" s="69">
        <f t="shared" si="11"/>
        <v>2980.64516129032</v>
      </c>
      <c r="W43" s="70"/>
      <c r="X43" s="70"/>
      <c r="Y43" s="70"/>
      <c r="Z43" s="70"/>
      <c r="AA43" s="70"/>
      <c r="AB43" s="75"/>
      <c r="AC43" s="76">
        <f t="shared" si="5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6"/>
        <v>0</v>
      </c>
      <c r="AT43" s="76">
        <f t="shared" si="7"/>
        <v>0</v>
      </c>
      <c r="AU43" s="76">
        <f t="shared" si="8"/>
        <v>2980.65</v>
      </c>
      <c r="AV43" s="84">
        <v>549.9</v>
      </c>
      <c r="AW43" s="90"/>
      <c r="AX43" s="90"/>
      <c r="AY43" s="90"/>
      <c r="AZ43" s="90"/>
      <c r="BA43" s="76">
        <f t="shared" si="9"/>
        <v>2430.75</v>
      </c>
      <c r="BB43" s="91"/>
      <c r="BC43" s="92"/>
      <c r="BD43" s="66" t="str">
        <f t="shared" si="10"/>
        <v>错误</v>
      </c>
    </row>
    <row r="44" s="1" customFormat="1" ht="33" customHeight="1" spans="1:56">
      <c r="A44" s="41">
        <f t="shared" si="2"/>
        <v>40</v>
      </c>
      <c r="B44" s="93" t="s">
        <v>1012</v>
      </c>
      <c r="C44" s="99" t="s">
        <v>145</v>
      </c>
      <c r="D44" s="95">
        <v>45842</v>
      </c>
      <c r="E44" s="96" t="s">
        <v>100</v>
      </c>
      <c r="F44" s="42">
        <f t="shared" si="3"/>
        <v>28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4"/>
        <v>0</v>
      </c>
      <c r="T44" s="68" t="s">
        <v>964</v>
      </c>
      <c r="U44" s="71">
        <v>3020</v>
      </c>
      <c r="V44" s="69">
        <f t="shared" si="11"/>
        <v>2727.74193548387</v>
      </c>
      <c r="W44" s="70"/>
      <c r="X44" s="70"/>
      <c r="Y44" s="70"/>
      <c r="Z44" s="70"/>
      <c r="AA44" s="70"/>
      <c r="AB44" s="75"/>
      <c r="AC44" s="76">
        <f t="shared" si="5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6"/>
        <v>0</v>
      </c>
      <c r="AT44" s="76">
        <f t="shared" si="7"/>
        <v>0</v>
      </c>
      <c r="AU44" s="76">
        <f t="shared" si="8"/>
        <v>2727.74</v>
      </c>
      <c r="AV44" s="84">
        <v>549.9</v>
      </c>
      <c r="AW44" s="90"/>
      <c r="AX44" s="90"/>
      <c r="AY44" s="90"/>
      <c r="AZ44" s="90"/>
      <c r="BA44" s="76">
        <f t="shared" si="9"/>
        <v>2177.84</v>
      </c>
      <c r="BB44" s="91"/>
      <c r="BC44" s="92"/>
      <c r="BD44" s="66" t="str">
        <f t="shared" si="10"/>
        <v>错误</v>
      </c>
    </row>
    <row r="45" s="1" customFormat="1" ht="33" customHeight="1" spans="1:56">
      <c r="A45" s="41">
        <f t="shared" si="2"/>
        <v>41</v>
      </c>
      <c r="B45" s="93" t="s">
        <v>1013</v>
      </c>
      <c r="C45" s="99" t="s">
        <v>145</v>
      </c>
      <c r="D45" s="95">
        <v>45842</v>
      </c>
      <c r="E45" s="96" t="s">
        <v>100</v>
      </c>
      <c r="F45" s="42">
        <f t="shared" si="3"/>
        <v>28</v>
      </c>
      <c r="G45" s="38" t="s">
        <v>79</v>
      </c>
      <c r="H45" s="39"/>
      <c r="I45" s="39"/>
      <c r="J45" s="39"/>
      <c r="K45" s="39"/>
      <c r="L45" s="39">
        <v>1</v>
      </c>
      <c r="M45" s="39"/>
      <c r="N45" s="39"/>
      <c r="O45" s="39"/>
      <c r="P45" s="39"/>
      <c r="Q45" s="39"/>
      <c r="R45" s="39"/>
      <c r="S45" s="67">
        <f t="shared" si="4"/>
        <v>0</v>
      </c>
      <c r="T45" s="68" t="s">
        <v>1014</v>
      </c>
      <c r="U45" s="71">
        <v>3020</v>
      </c>
      <c r="V45" s="69">
        <f t="shared" si="11"/>
        <v>2727.74193548387</v>
      </c>
      <c r="W45" s="70"/>
      <c r="X45" s="70"/>
      <c r="Y45" s="70"/>
      <c r="Z45" s="70"/>
      <c r="AA45" s="70"/>
      <c r="AB45" s="75"/>
      <c r="AC45" s="76">
        <f t="shared" si="5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6"/>
        <v>0</v>
      </c>
      <c r="AT45" s="76">
        <f t="shared" si="7"/>
        <v>97.4193548387097</v>
      </c>
      <c r="AU45" s="76">
        <f t="shared" si="8"/>
        <v>2630.32</v>
      </c>
      <c r="AV45" s="84">
        <v>549.9</v>
      </c>
      <c r="AW45" s="90"/>
      <c r="AX45" s="90"/>
      <c r="AY45" s="90"/>
      <c r="AZ45" s="90"/>
      <c r="BA45" s="76">
        <f t="shared" si="9"/>
        <v>2080.42</v>
      </c>
      <c r="BB45" s="91"/>
      <c r="BC45" s="92"/>
      <c r="BD45" s="66" t="str">
        <f t="shared" si="10"/>
        <v>错误</v>
      </c>
    </row>
    <row r="46" s="1" customFormat="1" ht="39" customHeight="1" spans="1:56">
      <c r="A46" s="41">
        <f t="shared" si="2"/>
        <v>42</v>
      </c>
      <c r="B46" s="98" t="s">
        <v>1015</v>
      </c>
      <c r="C46" s="94" t="s">
        <v>981</v>
      </c>
      <c r="D46" s="95">
        <v>45846</v>
      </c>
      <c r="E46" s="96" t="s">
        <v>100</v>
      </c>
      <c r="F46" s="42">
        <f t="shared" si="3"/>
        <v>24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4"/>
        <v>0</v>
      </c>
      <c r="T46" s="68" t="s">
        <v>999</v>
      </c>
      <c r="U46" s="105">
        <v>3300</v>
      </c>
      <c r="V46" s="69">
        <f t="shared" si="11"/>
        <v>2554.83870967742</v>
      </c>
      <c r="W46" s="70"/>
      <c r="X46" s="70"/>
      <c r="Y46" s="70"/>
      <c r="Z46" s="70"/>
      <c r="AA46" s="70"/>
      <c r="AB46" s="75"/>
      <c r="AC46" s="76">
        <f t="shared" si="5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6"/>
        <v>0</v>
      </c>
      <c r="AT46" s="76">
        <f t="shared" si="7"/>
        <v>0</v>
      </c>
      <c r="AU46" s="76">
        <f t="shared" si="8"/>
        <v>2554.84</v>
      </c>
      <c r="AV46" s="84"/>
      <c r="AW46" s="90"/>
      <c r="AX46" s="90"/>
      <c r="AY46" s="90"/>
      <c r="AZ46" s="90"/>
      <c r="BA46" s="76">
        <f t="shared" si="9"/>
        <v>2554.84</v>
      </c>
      <c r="BB46" s="91"/>
      <c r="BC46" s="92"/>
      <c r="BD46" s="66" t="str">
        <f t="shared" si="10"/>
        <v>错误</v>
      </c>
    </row>
    <row r="47" s="1" customFormat="1" ht="33" customHeight="1" spans="1:56">
      <c r="A47" s="41">
        <f t="shared" si="2"/>
        <v>43</v>
      </c>
      <c r="B47" s="102" t="s">
        <v>1016</v>
      </c>
      <c r="C47" s="94" t="s">
        <v>981</v>
      </c>
      <c r="D47" s="95">
        <v>45842</v>
      </c>
      <c r="E47" s="103" t="s">
        <v>116</v>
      </c>
      <c r="F47" s="42">
        <f t="shared" si="3"/>
        <v>28</v>
      </c>
      <c r="G47" s="38" t="s">
        <v>79</v>
      </c>
      <c r="H47" s="39"/>
      <c r="I47" s="39"/>
      <c r="J47" s="39">
        <v>21</v>
      </c>
      <c r="K47" s="39"/>
      <c r="L47" s="39"/>
      <c r="M47" s="39"/>
      <c r="N47" s="39"/>
      <c r="O47" s="39"/>
      <c r="P47" s="39"/>
      <c r="Q47" s="39"/>
      <c r="R47" s="39"/>
      <c r="S47" s="67">
        <f t="shared" si="4"/>
        <v>0</v>
      </c>
      <c r="T47" s="106" t="s">
        <v>1017</v>
      </c>
      <c r="U47" s="105">
        <v>4000</v>
      </c>
      <c r="V47" s="69">
        <f t="shared" ref="V47:V53" si="12">U47/31*F47</f>
        <v>3612.90322580645</v>
      </c>
      <c r="W47" s="70"/>
      <c r="X47" s="70"/>
      <c r="Y47" s="70"/>
      <c r="Z47" s="70"/>
      <c r="AA47" s="70"/>
      <c r="AB47" s="75"/>
      <c r="AC47" s="76">
        <f t="shared" si="5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6"/>
        <v>0</v>
      </c>
      <c r="AT47" s="76">
        <f t="shared" si="7"/>
        <v>2709.67741935484</v>
      </c>
      <c r="AU47" s="76">
        <f t="shared" si="8"/>
        <v>903.23</v>
      </c>
      <c r="AV47" s="84"/>
      <c r="AW47" s="90"/>
      <c r="AX47" s="90"/>
      <c r="AY47" s="90"/>
      <c r="AZ47" s="90"/>
      <c r="BA47" s="76">
        <f t="shared" si="9"/>
        <v>903.23</v>
      </c>
      <c r="BB47" s="91"/>
      <c r="BC47" s="92"/>
      <c r="BD47" s="66" t="str">
        <f t="shared" si="10"/>
        <v>错误</v>
      </c>
    </row>
    <row r="48" s="1" customFormat="1" ht="33" customHeight="1" spans="1:56">
      <c r="A48" s="41">
        <f t="shared" si="2"/>
        <v>44</v>
      </c>
      <c r="B48" s="102" t="s">
        <v>1018</v>
      </c>
      <c r="C48" s="94" t="s">
        <v>738</v>
      </c>
      <c r="D48" s="95">
        <v>45842</v>
      </c>
      <c r="E48" s="103" t="s">
        <v>116</v>
      </c>
      <c r="F48" s="42">
        <f t="shared" si="3"/>
        <v>28</v>
      </c>
      <c r="G48" s="38" t="s">
        <v>79</v>
      </c>
      <c r="H48" s="39"/>
      <c r="I48" s="39"/>
      <c r="J48" s="39">
        <v>13</v>
      </c>
      <c r="K48" s="39"/>
      <c r="L48" s="39"/>
      <c r="M48" s="39"/>
      <c r="N48" s="39"/>
      <c r="O48" s="39"/>
      <c r="P48" s="39"/>
      <c r="Q48" s="39"/>
      <c r="R48" s="39"/>
      <c r="S48" s="67">
        <f t="shared" si="4"/>
        <v>0</v>
      </c>
      <c r="T48" s="106" t="s">
        <v>1019</v>
      </c>
      <c r="U48" s="71">
        <v>3900</v>
      </c>
      <c r="V48" s="69">
        <f t="shared" si="12"/>
        <v>3522.58064516129</v>
      </c>
      <c r="W48" s="70"/>
      <c r="X48" s="70"/>
      <c r="Y48" s="70"/>
      <c r="Z48" s="70"/>
      <c r="AA48" s="70"/>
      <c r="AB48" s="75"/>
      <c r="AC48" s="76">
        <f t="shared" si="5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6"/>
        <v>0</v>
      </c>
      <c r="AT48" s="76">
        <f t="shared" si="7"/>
        <v>1635.48387096774</v>
      </c>
      <c r="AU48" s="76">
        <f t="shared" si="8"/>
        <v>1887.1</v>
      </c>
      <c r="AV48" s="84"/>
      <c r="AW48" s="90"/>
      <c r="AX48" s="90"/>
      <c r="AY48" s="90"/>
      <c r="AZ48" s="90"/>
      <c r="BA48" s="76">
        <f t="shared" si="9"/>
        <v>1887.1</v>
      </c>
      <c r="BB48" s="91"/>
      <c r="BC48" s="92"/>
      <c r="BD48" s="66" t="str">
        <f t="shared" si="10"/>
        <v>错误</v>
      </c>
    </row>
    <row r="49" s="1" customFormat="1" ht="33" customHeight="1" spans="1:56">
      <c r="A49" s="41">
        <f t="shared" si="2"/>
        <v>45</v>
      </c>
      <c r="B49" s="102" t="s">
        <v>1020</v>
      </c>
      <c r="C49" s="94" t="s">
        <v>145</v>
      </c>
      <c r="D49" s="95">
        <v>45842</v>
      </c>
      <c r="E49" s="103" t="s">
        <v>116</v>
      </c>
      <c r="F49" s="42">
        <f t="shared" si="3"/>
        <v>28</v>
      </c>
      <c r="G49" s="38" t="s">
        <v>79</v>
      </c>
      <c r="H49" s="39"/>
      <c r="I49" s="39"/>
      <c r="J49" s="39">
        <v>8</v>
      </c>
      <c r="K49" s="39"/>
      <c r="L49" s="39"/>
      <c r="M49" s="39"/>
      <c r="N49" s="39"/>
      <c r="O49" s="39"/>
      <c r="P49" s="39"/>
      <c r="Q49" s="39"/>
      <c r="R49" s="39"/>
      <c r="S49" s="67">
        <f t="shared" si="4"/>
        <v>0</v>
      </c>
      <c r="T49" s="106" t="s">
        <v>1021</v>
      </c>
      <c r="U49" s="71">
        <v>3840</v>
      </c>
      <c r="V49" s="69">
        <f t="shared" si="12"/>
        <v>3468.38709677419</v>
      </c>
      <c r="W49" s="70"/>
      <c r="X49" s="70"/>
      <c r="Y49" s="70"/>
      <c r="Z49" s="70"/>
      <c r="AA49" s="70"/>
      <c r="AB49" s="75"/>
      <c r="AC49" s="76">
        <f t="shared" si="5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6"/>
        <v>0</v>
      </c>
      <c r="AT49" s="76">
        <f t="shared" si="7"/>
        <v>990.967741935484</v>
      </c>
      <c r="AU49" s="76">
        <f t="shared" si="8"/>
        <v>2477.42</v>
      </c>
      <c r="AV49" s="84"/>
      <c r="AW49" s="90"/>
      <c r="AX49" s="90"/>
      <c r="AY49" s="90"/>
      <c r="AZ49" s="90"/>
      <c r="BA49" s="76">
        <f t="shared" si="9"/>
        <v>2477.42</v>
      </c>
      <c r="BB49" s="91"/>
      <c r="BC49" s="92"/>
      <c r="BD49" s="66" t="str">
        <f t="shared" si="10"/>
        <v>错误</v>
      </c>
    </row>
    <row r="50" s="1" customFormat="1" ht="61" customHeight="1" spans="1:56">
      <c r="A50" s="41">
        <f t="shared" si="2"/>
        <v>46</v>
      </c>
      <c r="B50" s="102" t="s">
        <v>1022</v>
      </c>
      <c r="C50" s="94" t="s">
        <v>145</v>
      </c>
      <c r="D50" s="95">
        <v>45838</v>
      </c>
      <c r="E50" s="103" t="s">
        <v>116</v>
      </c>
      <c r="F50" s="42">
        <f t="shared" si="3"/>
        <v>31</v>
      </c>
      <c r="G50" s="38" t="s">
        <v>79</v>
      </c>
      <c r="H50" s="39"/>
      <c r="I50" s="39"/>
      <c r="J50" s="39">
        <v>21</v>
      </c>
      <c r="K50" s="39"/>
      <c r="L50" s="39"/>
      <c r="M50" s="39"/>
      <c r="N50" s="39"/>
      <c r="O50" s="39"/>
      <c r="P50" s="39"/>
      <c r="Q50" s="39"/>
      <c r="R50" s="39"/>
      <c r="S50" s="67">
        <f t="shared" si="4"/>
        <v>0</v>
      </c>
      <c r="T50" s="106" t="s">
        <v>1023</v>
      </c>
      <c r="U50" s="71">
        <v>3300</v>
      </c>
      <c r="V50" s="69">
        <v>2400</v>
      </c>
      <c r="W50" s="70">
        <v>200</v>
      </c>
      <c r="X50" s="70">
        <v>200</v>
      </c>
      <c r="Y50" s="70">
        <v>100</v>
      </c>
      <c r="Z50" s="70">
        <v>100</v>
      </c>
      <c r="AA50" s="70">
        <v>100</v>
      </c>
      <c r="AB50" s="75">
        <v>200</v>
      </c>
      <c r="AC50" s="76">
        <f t="shared" si="5"/>
        <v>0</v>
      </c>
      <c r="AD50" s="75"/>
      <c r="AE50" s="75"/>
      <c r="AF50" s="75"/>
      <c r="AG50" s="75"/>
      <c r="AH50" s="75"/>
      <c r="AI50" s="75">
        <f>3300/30*1</f>
        <v>110</v>
      </c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6"/>
        <v>0</v>
      </c>
      <c r="AT50" s="76">
        <f t="shared" si="7"/>
        <v>2235.48387096774</v>
      </c>
      <c r="AU50" s="76">
        <f t="shared" si="8"/>
        <v>1174.52</v>
      </c>
      <c r="AV50" s="84"/>
      <c r="AW50" s="90"/>
      <c r="AX50" s="90"/>
      <c r="AY50" s="90"/>
      <c r="AZ50" s="90"/>
      <c r="BA50" s="76">
        <f t="shared" si="9"/>
        <v>1174.52</v>
      </c>
      <c r="BB50" s="91"/>
      <c r="BC50" s="92" t="s">
        <v>1024</v>
      </c>
      <c r="BD50" s="66" t="str">
        <f t="shared" si="10"/>
        <v>正确</v>
      </c>
    </row>
    <row r="51" s="1" customFormat="1" ht="59" customHeight="1" spans="1:56">
      <c r="A51" s="41">
        <f t="shared" si="2"/>
        <v>47</v>
      </c>
      <c r="B51" s="102" t="s">
        <v>1025</v>
      </c>
      <c r="C51" s="94" t="s">
        <v>145</v>
      </c>
      <c r="D51" s="95">
        <v>45849</v>
      </c>
      <c r="E51" s="103" t="s">
        <v>116</v>
      </c>
      <c r="F51" s="42">
        <f t="shared" si="3"/>
        <v>21</v>
      </c>
      <c r="G51" s="38" t="s">
        <v>79</v>
      </c>
      <c r="H51" s="39"/>
      <c r="I51" s="39"/>
      <c r="J51" s="39">
        <v>8</v>
      </c>
      <c r="K51" s="39"/>
      <c r="L51" s="39"/>
      <c r="M51" s="39"/>
      <c r="N51" s="39"/>
      <c r="O51" s="39"/>
      <c r="P51" s="39"/>
      <c r="Q51" s="39"/>
      <c r="R51" s="39"/>
      <c r="S51" s="67">
        <f t="shared" si="4"/>
        <v>0</v>
      </c>
      <c r="T51" s="106" t="s">
        <v>1026</v>
      </c>
      <c r="U51" s="71">
        <v>3300</v>
      </c>
      <c r="V51" s="69">
        <f t="shared" si="12"/>
        <v>2235.48387096774</v>
      </c>
      <c r="W51" s="70"/>
      <c r="X51" s="70"/>
      <c r="Y51" s="70"/>
      <c r="Z51" s="70"/>
      <c r="AA51" s="70"/>
      <c r="AB51" s="75"/>
      <c r="AC51" s="76">
        <f t="shared" si="5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6"/>
        <v>0</v>
      </c>
      <c r="AT51" s="76">
        <f t="shared" si="7"/>
        <v>851.612903225806</v>
      </c>
      <c r="AU51" s="76">
        <f t="shared" si="8"/>
        <v>1383.87</v>
      </c>
      <c r="AV51" s="84"/>
      <c r="AW51" s="90"/>
      <c r="AX51" s="90"/>
      <c r="AY51" s="90"/>
      <c r="AZ51" s="90"/>
      <c r="BA51" s="76">
        <f t="shared" si="9"/>
        <v>1383.87</v>
      </c>
      <c r="BB51" s="91"/>
      <c r="BC51" s="92"/>
      <c r="BD51" s="66" t="str">
        <f t="shared" si="10"/>
        <v>错误</v>
      </c>
    </row>
    <row r="52" s="1" customFormat="1" ht="33" customHeight="1" spans="1:56">
      <c r="A52" s="41">
        <f t="shared" si="2"/>
        <v>48</v>
      </c>
      <c r="B52" s="102" t="s">
        <v>1027</v>
      </c>
      <c r="C52" s="99" t="s">
        <v>738</v>
      </c>
      <c r="D52" s="95">
        <v>45842</v>
      </c>
      <c r="E52" s="103" t="s">
        <v>116</v>
      </c>
      <c r="F52" s="42">
        <f t="shared" si="3"/>
        <v>28</v>
      </c>
      <c r="G52" s="38" t="s">
        <v>79</v>
      </c>
      <c r="H52" s="39"/>
      <c r="I52" s="39"/>
      <c r="J52" s="39">
        <v>6</v>
      </c>
      <c r="K52" s="39"/>
      <c r="L52" s="39"/>
      <c r="M52" s="39"/>
      <c r="N52" s="39"/>
      <c r="O52" s="39"/>
      <c r="P52" s="39"/>
      <c r="Q52" s="39"/>
      <c r="R52" s="39"/>
      <c r="S52" s="67">
        <f t="shared" si="4"/>
        <v>0</v>
      </c>
      <c r="T52" s="106" t="s">
        <v>1028</v>
      </c>
      <c r="U52" s="71">
        <v>3900</v>
      </c>
      <c r="V52" s="69">
        <f t="shared" si="12"/>
        <v>3522.58064516129</v>
      </c>
      <c r="W52" s="70"/>
      <c r="X52" s="70"/>
      <c r="Y52" s="70"/>
      <c r="Z52" s="70"/>
      <c r="AA52" s="70"/>
      <c r="AB52" s="75"/>
      <c r="AC52" s="76">
        <f t="shared" si="5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6"/>
        <v>0</v>
      </c>
      <c r="AT52" s="76">
        <f t="shared" si="7"/>
        <v>754.838709677419</v>
      </c>
      <c r="AU52" s="76">
        <f t="shared" si="8"/>
        <v>2767.74</v>
      </c>
      <c r="AV52" s="84"/>
      <c r="AW52" s="90"/>
      <c r="AX52" s="90"/>
      <c r="AY52" s="90"/>
      <c r="AZ52" s="90"/>
      <c r="BA52" s="76">
        <f t="shared" si="9"/>
        <v>2767.74</v>
      </c>
      <c r="BB52" s="91"/>
      <c r="BC52" s="92"/>
      <c r="BD52" s="66" t="str">
        <f t="shared" si="10"/>
        <v>错误</v>
      </c>
    </row>
    <row r="53" s="1" customFormat="1" ht="33" customHeight="1" spans="1:56">
      <c r="A53" s="41">
        <f t="shared" si="2"/>
        <v>49</v>
      </c>
      <c r="B53" s="98" t="s">
        <v>1029</v>
      </c>
      <c r="C53" s="99" t="s">
        <v>738</v>
      </c>
      <c r="D53" s="95">
        <v>45841</v>
      </c>
      <c r="E53" s="96" t="s">
        <v>100</v>
      </c>
      <c r="F53" s="42">
        <f t="shared" si="3"/>
        <v>29</v>
      </c>
      <c r="G53" s="38" t="s">
        <v>79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4"/>
        <v>0</v>
      </c>
      <c r="T53" s="68" t="s">
        <v>1030</v>
      </c>
      <c r="U53" s="71">
        <v>3900</v>
      </c>
      <c r="V53" s="69">
        <f t="shared" si="12"/>
        <v>3648.38709677419</v>
      </c>
      <c r="W53" s="70"/>
      <c r="X53" s="70"/>
      <c r="Y53" s="70"/>
      <c r="Z53" s="70"/>
      <c r="AA53" s="70"/>
      <c r="AB53" s="75"/>
      <c r="AC53" s="76">
        <f t="shared" si="5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6"/>
        <v>0</v>
      </c>
      <c r="AT53" s="76">
        <f t="shared" si="7"/>
        <v>0</v>
      </c>
      <c r="AU53" s="76">
        <f t="shared" si="8"/>
        <v>3648.39</v>
      </c>
      <c r="AV53" s="84"/>
      <c r="AW53" s="90"/>
      <c r="AX53" s="90"/>
      <c r="AY53" s="90"/>
      <c r="AZ53" s="90"/>
      <c r="BA53" s="76">
        <f t="shared" si="9"/>
        <v>3648.39</v>
      </c>
      <c r="BB53" s="91"/>
      <c r="BC53" s="92"/>
      <c r="BD53" s="66" t="str">
        <f t="shared" si="10"/>
        <v>错误</v>
      </c>
    </row>
    <row r="54" s="1" customFormat="1" ht="33" customHeight="1" spans="1:56">
      <c r="A54" s="41">
        <f t="shared" si="2"/>
        <v>50</v>
      </c>
      <c r="B54" s="98" t="s">
        <v>1031</v>
      </c>
      <c r="C54" s="99" t="s">
        <v>738</v>
      </c>
      <c r="D54" s="95">
        <v>45839</v>
      </c>
      <c r="E54" s="96" t="s">
        <v>100</v>
      </c>
      <c r="F54" s="42">
        <f t="shared" si="3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4"/>
        <v>0</v>
      </c>
      <c r="T54" s="68"/>
      <c r="U54" s="71">
        <v>3900</v>
      </c>
      <c r="V54" s="69">
        <v>3000</v>
      </c>
      <c r="W54" s="70">
        <v>200</v>
      </c>
      <c r="X54" s="70">
        <v>200</v>
      </c>
      <c r="Y54" s="70">
        <v>100</v>
      </c>
      <c r="Z54" s="70">
        <v>100</v>
      </c>
      <c r="AA54" s="70">
        <v>100</v>
      </c>
      <c r="AB54" s="75">
        <v>200</v>
      </c>
      <c r="AC54" s="76">
        <f t="shared" si="5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6"/>
        <v>0</v>
      </c>
      <c r="AT54" s="76">
        <f t="shared" si="7"/>
        <v>0</v>
      </c>
      <c r="AU54" s="76">
        <f t="shared" si="8"/>
        <v>3900</v>
      </c>
      <c r="AV54" s="84"/>
      <c r="AW54" s="90"/>
      <c r="AX54" s="90"/>
      <c r="AY54" s="90"/>
      <c r="AZ54" s="90"/>
      <c r="BA54" s="76">
        <f t="shared" si="9"/>
        <v>3900</v>
      </c>
      <c r="BB54" s="91"/>
      <c r="BC54" s="92"/>
      <c r="BD54" s="66" t="str">
        <f t="shared" si="10"/>
        <v>正确</v>
      </c>
    </row>
    <row r="55" s="1" customFormat="1" ht="33" customHeight="1" spans="1:56">
      <c r="A55" s="41">
        <f t="shared" si="2"/>
        <v>51</v>
      </c>
      <c r="B55" s="98" t="s">
        <v>1032</v>
      </c>
      <c r="C55" s="99" t="s">
        <v>738</v>
      </c>
      <c r="D55" s="95">
        <v>45838</v>
      </c>
      <c r="E55" s="96" t="s">
        <v>100</v>
      </c>
      <c r="F55" s="42">
        <f t="shared" si="3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4"/>
        <v>0</v>
      </c>
      <c r="T55" s="68" t="s">
        <v>1033</v>
      </c>
      <c r="U55" s="71">
        <v>3900</v>
      </c>
      <c r="V55" s="69">
        <v>3000</v>
      </c>
      <c r="W55" s="70">
        <v>200</v>
      </c>
      <c r="X55" s="70">
        <v>200</v>
      </c>
      <c r="Y55" s="70">
        <v>100</v>
      </c>
      <c r="Z55" s="70">
        <v>100</v>
      </c>
      <c r="AA55" s="70">
        <v>100</v>
      </c>
      <c r="AB55" s="75">
        <v>200</v>
      </c>
      <c r="AC55" s="76">
        <f t="shared" si="5"/>
        <v>0</v>
      </c>
      <c r="AD55" s="75"/>
      <c r="AE55" s="75"/>
      <c r="AF55" s="75"/>
      <c r="AG55" s="75"/>
      <c r="AH55" s="75"/>
      <c r="AI55" s="75">
        <f>3900/30*1</f>
        <v>130</v>
      </c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6"/>
        <v>0</v>
      </c>
      <c r="AT55" s="76">
        <f t="shared" si="7"/>
        <v>0</v>
      </c>
      <c r="AU55" s="76">
        <f t="shared" si="8"/>
        <v>4030</v>
      </c>
      <c r="AV55" s="84"/>
      <c r="AW55" s="90"/>
      <c r="AX55" s="90"/>
      <c r="AY55" s="90"/>
      <c r="AZ55" s="90"/>
      <c r="BA55" s="76">
        <f t="shared" si="9"/>
        <v>4030</v>
      </c>
      <c r="BB55" s="91"/>
      <c r="BC55" s="68" t="s">
        <v>1033</v>
      </c>
      <c r="BD55" s="66" t="str">
        <f t="shared" si="10"/>
        <v>正确</v>
      </c>
    </row>
    <row r="56" s="1" customFormat="1" ht="33" customHeight="1" spans="1:56">
      <c r="A56" s="41">
        <f t="shared" si="2"/>
        <v>52</v>
      </c>
      <c r="B56" s="98" t="s">
        <v>1034</v>
      </c>
      <c r="C56" s="99" t="s">
        <v>738</v>
      </c>
      <c r="D56" s="95">
        <v>45842</v>
      </c>
      <c r="E56" s="96" t="s">
        <v>100</v>
      </c>
      <c r="F56" s="42">
        <f t="shared" si="3"/>
        <v>28</v>
      </c>
      <c r="G56" s="38" t="s">
        <v>79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4"/>
        <v>0</v>
      </c>
      <c r="T56" s="68" t="s">
        <v>964</v>
      </c>
      <c r="U56" s="71">
        <v>3900</v>
      </c>
      <c r="V56" s="69">
        <f>U56/31*F56</f>
        <v>3522.58064516129</v>
      </c>
      <c r="W56" s="70"/>
      <c r="X56" s="70"/>
      <c r="Y56" s="70"/>
      <c r="Z56" s="70"/>
      <c r="AA56" s="70"/>
      <c r="AB56" s="75"/>
      <c r="AC56" s="76">
        <f t="shared" si="5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6"/>
        <v>0</v>
      </c>
      <c r="AT56" s="76">
        <f t="shared" si="7"/>
        <v>0</v>
      </c>
      <c r="AU56" s="76">
        <f t="shared" si="8"/>
        <v>3522.58</v>
      </c>
      <c r="AV56" s="84"/>
      <c r="AW56" s="90"/>
      <c r="AX56" s="90"/>
      <c r="AY56" s="90"/>
      <c r="AZ56" s="90"/>
      <c r="BA56" s="76">
        <f t="shared" si="9"/>
        <v>3522.58</v>
      </c>
      <c r="BB56" s="91"/>
      <c r="BC56" s="92"/>
      <c r="BD56" s="66" t="str">
        <f t="shared" si="10"/>
        <v>错误</v>
      </c>
    </row>
    <row r="57" s="1" customFormat="1" ht="33" customHeight="1" spans="1:56">
      <c r="A57" s="41">
        <f t="shared" si="2"/>
        <v>53</v>
      </c>
      <c r="B57" s="98" t="s">
        <v>1035</v>
      </c>
      <c r="C57" s="99" t="s">
        <v>738</v>
      </c>
      <c r="D57" s="95">
        <v>45842</v>
      </c>
      <c r="E57" s="96" t="s">
        <v>100</v>
      </c>
      <c r="F57" s="42">
        <f t="shared" si="3"/>
        <v>28</v>
      </c>
      <c r="G57" s="38" t="s">
        <v>79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4"/>
        <v>0</v>
      </c>
      <c r="T57" s="68" t="s">
        <v>964</v>
      </c>
      <c r="U57" s="71">
        <v>3900</v>
      </c>
      <c r="V57" s="69">
        <f t="shared" ref="V57:V64" si="13">U57/31*F57</f>
        <v>3522.58064516129</v>
      </c>
      <c r="W57" s="70"/>
      <c r="X57" s="70"/>
      <c r="Y57" s="70"/>
      <c r="Z57" s="70"/>
      <c r="AA57" s="70"/>
      <c r="AB57" s="75"/>
      <c r="AC57" s="76">
        <f t="shared" si="5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6"/>
        <v>0</v>
      </c>
      <c r="AT57" s="76">
        <f t="shared" si="7"/>
        <v>0</v>
      </c>
      <c r="AU57" s="76">
        <f t="shared" si="8"/>
        <v>3522.58</v>
      </c>
      <c r="AV57" s="84"/>
      <c r="AW57" s="90"/>
      <c r="AX57" s="90"/>
      <c r="AY57" s="90"/>
      <c r="AZ57" s="90"/>
      <c r="BA57" s="76">
        <f t="shared" si="9"/>
        <v>3522.58</v>
      </c>
      <c r="BB57" s="91"/>
      <c r="BC57" s="92"/>
      <c r="BD57" s="66" t="str">
        <f t="shared" si="10"/>
        <v>错误</v>
      </c>
    </row>
    <row r="58" s="1" customFormat="1" ht="33" customHeight="1" spans="1:56">
      <c r="A58" s="41">
        <f t="shared" si="2"/>
        <v>54</v>
      </c>
      <c r="B58" s="98" t="s">
        <v>1036</v>
      </c>
      <c r="C58" s="99" t="s">
        <v>738</v>
      </c>
      <c r="D58" s="95">
        <v>45842</v>
      </c>
      <c r="E58" s="96" t="s">
        <v>100</v>
      </c>
      <c r="F58" s="42">
        <f t="shared" si="3"/>
        <v>28</v>
      </c>
      <c r="G58" s="38" t="s">
        <v>79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4"/>
        <v>0</v>
      </c>
      <c r="T58" s="68" t="s">
        <v>964</v>
      </c>
      <c r="U58" s="71">
        <v>3900</v>
      </c>
      <c r="V58" s="69">
        <f t="shared" si="13"/>
        <v>3522.58064516129</v>
      </c>
      <c r="W58" s="70"/>
      <c r="X58" s="70"/>
      <c r="Y58" s="70"/>
      <c r="Z58" s="70"/>
      <c r="AA58" s="70"/>
      <c r="AB58" s="75"/>
      <c r="AC58" s="76">
        <f t="shared" si="5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6"/>
        <v>0</v>
      </c>
      <c r="AT58" s="76">
        <f t="shared" si="7"/>
        <v>0</v>
      </c>
      <c r="AU58" s="76">
        <f t="shared" si="8"/>
        <v>3522.58</v>
      </c>
      <c r="AV58" s="84"/>
      <c r="AW58" s="90"/>
      <c r="AX58" s="90"/>
      <c r="AY58" s="90"/>
      <c r="AZ58" s="90"/>
      <c r="BA58" s="76">
        <f t="shared" si="9"/>
        <v>3522.58</v>
      </c>
      <c r="BB58" s="91"/>
      <c r="BC58" s="92"/>
      <c r="BD58" s="66" t="str">
        <f t="shared" si="10"/>
        <v>错误</v>
      </c>
    </row>
    <row r="59" s="1" customFormat="1" ht="33" customHeight="1" spans="1:56">
      <c r="A59" s="41">
        <f t="shared" si="2"/>
        <v>55</v>
      </c>
      <c r="B59" s="98" t="s">
        <v>1037</v>
      </c>
      <c r="C59" s="99" t="s">
        <v>738</v>
      </c>
      <c r="D59" s="95">
        <v>45842</v>
      </c>
      <c r="E59" s="96" t="s">
        <v>100</v>
      </c>
      <c r="F59" s="42">
        <f t="shared" si="3"/>
        <v>28</v>
      </c>
      <c r="G59" s="38" t="s">
        <v>79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4"/>
        <v>0</v>
      </c>
      <c r="T59" s="68" t="s">
        <v>964</v>
      </c>
      <c r="U59" s="71">
        <v>4200</v>
      </c>
      <c r="V59" s="69">
        <f t="shared" si="13"/>
        <v>3793.54838709677</v>
      </c>
      <c r="W59" s="70"/>
      <c r="X59" s="70"/>
      <c r="Y59" s="70"/>
      <c r="Z59" s="70"/>
      <c r="AA59" s="70"/>
      <c r="AB59" s="75"/>
      <c r="AC59" s="76">
        <f t="shared" si="5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6"/>
        <v>0</v>
      </c>
      <c r="AT59" s="76">
        <f t="shared" si="7"/>
        <v>0</v>
      </c>
      <c r="AU59" s="76">
        <f t="shared" si="8"/>
        <v>3793.55</v>
      </c>
      <c r="AV59" s="84"/>
      <c r="AW59" s="90"/>
      <c r="AX59" s="90"/>
      <c r="AY59" s="90"/>
      <c r="AZ59" s="90"/>
      <c r="BA59" s="76">
        <f t="shared" si="9"/>
        <v>3793.55</v>
      </c>
      <c r="BB59" s="91"/>
      <c r="BC59" s="92"/>
      <c r="BD59" s="66" t="str">
        <f t="shared" si="10"/>
        <v>错误</v>
      </c>
    </row>
    <row r="60" s="1" customFormat="1" ht="18.75" spans="1:56">
      <c r="A60" s="41">
        <f t="shared" si="2"/>
        <v>56</v>
      </c>
      <c r="B60" s="98" t="s">
        <v>1038</v>
      </c>
      <c r="C60" s="99" t="s">
        <v>738</v>
      </c>
      <c r="D60" s="95">
        <v>45842</v>
      </c>
      <c r="E60" s="96" t="s">
        <v>100</v>
      </c>
      <c r="F60" s="42">
        <f t="shared" si="3"/>
        <v>28</v>
      </c>
      <c r="G60" s="38" t="s">
        <v>79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4"/>
        <v>0</v>
      </c>
      <c r="T60" s="68" t="s">
        <v>964</v>
      </c>
      <c r="U60" s="71">
        <v>3900</v>
      </c>
      <c r="V60" s="69">
        <f t="shared" si="13"/>
        <v>3522.58064516129</v>
      </c>
      <c r="W60" s="70"/>
      <c r="X60" s="70"/>
      <c r="Y60" s="70"/>
      <c r="Z60" s="70"/>
      <c r="AA60" s="70"/>
      <c r="AB60" s="75"/>
      <c r="AC60" s="76">
        <f t="shared" si="5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6"/>
        <v>0</v>
      </c>
      <c r="AT60" s="76">
        <f t="shared" si="7"/>
        <v>0</v>
      </c>
      <c r="AU60" s="76">
        <f t="shared" si="8"/>
        <v>3522.58</v>
      </c>
      <c r="AV60" s="84"/>
      <c r="AW60" s="90"/>
      <c r="AX60" s="90"/>
      <c r="AY60" s="90"/>
      <c r="AZ60" s="90"/>
      <c r="BA60" s="76">
        <f t="shared" si="9"/>
        <v>3522.58</v>
      </c>
      <c r="BB60" s="91"/>
      <c r="BC60" s="92"/>
      <c r="BD60" s="66" t="str">
        <f t="shared" si="10"/>
        <v>错误</v>
      </c>
    </row>
    <row r="61" s="1" customFormat="1" ht="33" customHeight="1" spans="1:56">
      <c r="A61" s="41">
        <f t="shared" si="2"/>
        <v>57</v>
      </c>
      <c r="B61" s="98" t="s">
        <v>1039</v>
      </c>
      <c r="C61" s="99" t="s">
        <v>738</v>
      </c>
      <c r="D61" s="95">
        <v>45842</v>
      </c>
      <c r="E61" s="96" t="s">
        <v>100</v>
      </c>
      <c r="F61" s="42">
        <f t="shared" si="3"/>
        <v>28</v>
      </c>
      <c r="G61" s="38" t="s">
        <v>79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4"/>
        <v>0</v>
      </c>
      <c r="T61" s="68" t="s">
        <v>964</v>
      </c>
      <c r="U61" s="71">
        <v>3900</v>
      </c>
      <c r="V61" s="69">
        <f t="shared" si="13"/>
        <v>3522.58064516129</v>
      </c>
      <c r="W61" s="70"/>
      <c r="X61" s="70"/>
      <c r="Y61" s="70"/>
      <c r="Z61" s="70"/>
      <c r="AA61" s="70"/>
      <c r="AB61" s="75"/>
      <c r="AC61" s="76">
        <f t="shared" si="5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6"/>
        <v>0</v>
      </c>
      <c r="AT61" s="76">
        <f t="shared" si="7"/>
        <v>0</v>
      </c>
      <c r="AU61" s="76">
        <f t="shared" si="8"/>
        <v>3522.58</v>
      </c>
      <c r="AV61" s="84"/>
      <c r="AW61" s="90"/>
      <c r="AX61" s="90"/>
      <c r="AY61" s="90"/>
      <c r="AZ61" s="90"/>
      <c r="BA61" s="76">
        <f t="shared" si="9"/>
        <v>3522.58</v>
      </c>
      <c r="BB61" s="91"/>
      <c r="BC61" s="92"/>
      <c r="BD61" s="66" t="str">
        <f t="shared" si="10"/>
        <v>错误</v>
      </c>
    </row>
    <row r="62" s="1" customFormat="1" ht="33" customHeight="1" spans="1:56">
      <c r="A62" s="41">
        <f t="shared" si="2"/>
        <v>58</v>
      </c>
      <c r="B62" s="98" t="s">
        <v>1040</v>
      </c>
      <c r="C62" s="99" t="s">
        <v>738</v>
      </c>
      <c r="D62" s="95">
        <v>45848</v>
      </c>
      <c r="E62" s="96" t="s">
        <v>100</v>
      </c>
      <c r="F62" s="42">
        <f t="shared" si="3"/>
        <v>22</v>
      </c>
      <c r="G62" s="38" t="s">
        <v>79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4"/>
        <v>0</v>
      </c>
      <c r="T62" s="68" t="s">
        <v>1041</v>
      </c>
      <c r="U62" s="71">
        <v>3900</v>
      </c>
      <c r="V62" s="69">
        <f t="shared" si="13"/>
        <v>2767.74193548387</v>
      </c>
      <c r="W62" s="70"/>
      <c r="X62" s="70"/>
      <c r="Y62" s="70"/>
      <c r="Z62" s="70"/>
      <c r="AA62" s="70"/>
      <c r="AB62" s="75"/>
      <c r="AC62" s="76">
        <f t="shared" si="5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6"/>
        <v>0</v>
      </c>
      <c r="AT62" s="76">
        <f t="shared" si="7"/>
        <v>0</v>
      </c>
      <c r="AU62" s="76">
        <f t="shared" si="8"/>
        <v>2767.74</v>
      </c>
      <c r="AV62" s="84"/>
      <c r="AW62" s="90"/>
      <c r="AX62" s="90"/>
      <c r="AY62" s="90"/>
      <c r="AZ62" s="90"/>
      <c r="BA62" s="76">
        <f t="shared" si="9"/>
        <v>2767.74</v>
      </c>
      <c r="BB62" s="91"/>
      <c r="BC62" s="92"/>
      <c r="BD62" s="66" t="str">
        <f t="shared" si="10"/>
        <v>错误</v>
      </c>
    </row>
    <row r="63" s="1" customFormat="1" ht="39" customHeight="1" spans="1:56">
      <c r="A63" s="41">
        <f t="shared" si="2"/>
        <v>59</v>
      </c>
      <c r="B63" s="98" t="s">
        <v>1042</v>
      </c>
      <c r="C63" s="94" t="s">
        <v>738</v>
      </c>
      <c r="D63" s="95">
        <v>45868</v>
      </c>
      <c r="E63" s="96" t="s">
        <v>100</v>
      </c>
      <c r="F63" s="42">
        <f t="shared" si="3"/>
        <v>2</v>
      </c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4"/>
        <v>0</v>
      </c>
      <c r="T63" s="68" t="s">
        <v>1043</v>
      </c>
      <c r="U63" s="105">
        <v>3900</v>
      </c>
      <c r="V63" s="69">
        <f t="shared" si="13"/>
        <v>251.612903225806</v>
      </c>
      <c r="W63" s="70"/>
      <c r="X63" s="70"/>
      <c r="Y63" s="70"/>
      <c r="Z63" s="70"/>
      <c r="AA63" s="70"/>
      <c r="AB63" s="75"/>
      <c r="AC63" s="76">
        <f t="shared" si="5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6"/>
        <v>0</v>
      </c>
      <c r="AT63" s="76">
        <f t="shared" si="7"/>
        <v>0</v>
      </c>
      <c r="AU63" s="76">
        <f t="shared" si="8"/>
        <v>251.61</v>
      </c>
      <c r="AV63" s="84"/>
      <c r="AW63" s="90"/>
      <c r="AX63" s="90"/>
      <c r="AY63" s="90"/>
      <c r="AZ63" s="90"/>
      <c r="BA63" s="76">
        <f t="shared" si="9"/>
        <v>251.61</v>
      </c>
      <c r="BB63" s="91"/>
      <c r="BC63" s="92"/>
      <c r="BD63" s="66" t="str">
        <f t="shared" si="10"/>
        <v>错误</v>
      </c>
    </row>
    <row r="64" s="1" customFormat="1" ht="39" customHeight="1" spans="1:56">
      <c r="A64" s="41">
        <f t="shared" si="2"/>
        <v>60</v>
      </c>
      <c r="B64" s="98" t="s">
        <v>1044</v>
      </c>
      <c r="C64" s="94" t="s">
        <v>738</v>
      </c>
      <c r="D64" s="95">
        <v>45867</v>
      </c>
      <c r="E64" s="96" t="s">
        <v>100</v>
      </c>
      <c r="F64" s="42">
        <f t="shared" si="3"/>
        <v>3</v>
      </c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4"/>
        <v>0</v>
      </c>
      <c r="T64" s="68" t="s">
        <v>1045</v>
      </c>
      <c r="U64" s="105">
        <v>3900</v>
      </c>
      <c r="V64" s="69">
        <f t="shared" si="13"/>
        <v>377.41935483871</v>
      </c>
      <c r="W64" s="70"/>
      <c r="X64" s="70"/>
      <c r="Y64" s="70"/>
      <c r="Z64" s="70"/>
      <c r="AA64" s="70"/>
      <c r="AB64" s="75"/>
      <c r="AC64" s="76">
        <f t="shared" si="5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6"/>
        <v>0</v>
      </c>
      <c r="AT64" s="76">
        <f t="shared" si="7"/>
        <v>0</v>
      </c>
      <c r="AU64" s="76">
        <f t="shared" si="8"/>
        <v>377.42</v>
      </c>
      <c r="AV64" s="84"/>
      <c r="AW64" s="90"/>
      <c r="AX64" s="90"/>
      <c r="AY64" s="90"/>
      <c r="AZ64" s="90"/>
      <c r="BA64" s="76">
        <f t="shared" si="9"/>
        <v>377.42</v>
      </c>
      <c r="BB64" s="91"/>
      <c r="BC64" s="92"/>
      <c r="BD64" s="66" t="str">
        <f t="shared" si="10"/>
        <v>错误</v>
      </c>
    </row>
    <row r="65" s="1" customFormat="1" ht="33" customHeight="1" spans="1:56">
      <c r="A65" s="41">
        <f t="shared" si="2"/>
        <v>61</v>
      </c>
      <c r="B65" s="98" t="s">
        <v>1046</v>
      </c>
      <c r="C65" s="99" t="s">
        <v>145</v>
      </c>
      <c r="D65" s="95">
        <v>45838</v>
      </c>
      <c r="E65" s="96" t="s">
        <v>100</v>
      </c>
      <c r="F65" s="42">
        <f t="shared" si="3"/>
        <v>31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4"/>
        <v>0</v>
      </c>
      <c r="T65" s="68" t="s">
        <v>1033</v>
      </c>
      <c r="U65" s="71">
        <v>3500</v>
      </c>
      <c r="V65" s="69">
        <v>2900</v>
      </c>
      <c r="W65" s="70">
        <v>100</v>
      </c>
      <c r="X65" s="70">
        <v>100</v>
      </c>
      <c r="Y65" s="70">
        <v>100</v>
      </c>
      <c r="Z65" s="70">
        <v>100</v>
      </c>
      <c r="AA65" s="70">
        <v>100</v>
      </c>
      <c r="AB65" s="75">
        <v>100</v>
      </c>
      <c r="AC65" s="76">
        <f t="shared" si="5"/>
        <v>0</v>
      </c>
      <c r="AD65" s="75"/>
      <c r="AE65" s="75"/>
      <c r="AF65" s="75"/>
      <c r="AG65" s="75"/>
      <c r="AH65" s="75"/>
      <c r="AI65" s="75">
        <f>3500/30*1</f>
        <v>116.666666666667</v>
      </c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6"/>
        <v>0</v>
      </c>
      <c r="AT65" s="76">
        <f t="shared" si="7"/>
        <v>0</v>
      </c>
      <c r="AU65" s="76">
        <f t="shared" si="8"/>
        <v>3616.67</v>
      </c>
      <c r="AV65" s="84"/>
      <c r="AW65" s="90"/>
      <c r="AX65" s="90"/>
      <c r="AY65" s="90"/>
      <c r="AZ65" s="90"/>
      <c r="BA65" s="76">
        <f t="shared" si="9"/>
        <v>3616.67</v>
      </c>
      <c r="BB65" s="91"/>
      <c r="BC65" s="68" t="s">
        <v>1033</v>
      </c>
      <c r="BD65" s="66" t="str">
        <f t="shared" si="10"/>
        <v>正确</v>
      </c>
    </row>
    <row r="66" s="1" customFormat="1" ht="33" customHeight="1" spans="1:56">
      <c r="A66" s="41">
        <f t="shared" si="2"/>
        <v>62</v>
      </c>
      <c r="B66" s="98" t="s">
        <v>1047</v>
      </c>
      <c r="C66" s="99" t="s">
        <v>145</v>
      </c>
      <c r="D66" s="95">
        <v>45842</v>
      </c>
      <c r="E66" s="96" t="s">
        <v>100</v>
      </c>
      <c r="F66" s="42">
        <f t="shared" si="3"/>
        <v>28</v>
      </c>
      <c r="G66" s="38" t="s">
        <v>79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4"/>
        <v>0</v>
      </c>
      <c r="T66" s="68" t="s">
        <v>964</v>
      </c>
      <c r="U66" s="71">
        <v>3500</v>
      </c>
      <c r="V66" s="69">
        <f t="shared" ref="V66:V71" si="14">U66/31*F66</f>
        <v>3161.29032258065</v>
      </c>
      <c r="W66" s="70"/>
      <c r="X66" s="70"/>
      <c r="Y66" s="70"/>
      <c r="Z66" s="70"/>
      <c r="AA66" s="70"/>
      <c r="AB66" s="75"/>
      <c r="AC66" s="76">
        <f t="shared" si="5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6"/>
        <v>0</v>
      </c>
      <c r="AT66" s="76">
        <f t="shared" si="7"/>
        <v>0</v>
      </c>
      <c r="AU66" s="76">
        <f t="shared" si="8"/>
        <v>3161.29</v>
      </c>
      <c r="AV66" s="84"/>
      <c r="AW66" s="90"/>
      <c r="AX66" s="90"/>
      <c r="AY66" s="90"/>
      <c r="AZ66" s="90"/>
      <c r="BA66" s="76">
        <f t="shared" si="9"/>
        <v>3161.29</v>
      </c>
      <c r="BB66" s="91"/>
      <c r="BC66" s="92"/>
      <c r="BD66" s="66" t="str">
        <f t="shared" si="10"/>
        <v>错误</v>
      </c>
    </row>
    <row r="67" s="1" customFormat="1" ht="33" customHeight="1" spans="1:56">
      <c r="A67" s="41">
        <f t="shared" si="2"/>
        <v>63</v>
      </c>
      <c r="B67" s="98" t="s">
        <v>1048</v>
      </c>
      <c r="C67" s="99" t="s">
        <v>145</v>
      </c>
      <c r="D67" s="95">
        <v>45842</v>
      </c>
      <c r="E67" s="96" t="s">
        <v>100</v>
      </c>
      <c r="F67" s="42">
        <f t="shared" si="3"/>
        <v>28</v>
      </c>
      <c r="G67" s="38" t="s">
        <v>79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4"/>
        <v>0</v>
      </c>
      <c r="T67" s="68" t="s">
        <v>964</v>
      </c>
      <c r="U67" s="71">
        <v>3300</v>
      </c>
      <c r="V67" s="69">
        <f t="shared" si="14"/>
        <v>2980.64516129032</v>
      </c>
      <c r="W67" s="70"/>
      <c r="X67" s="70"/>
      <c r="Y67" s="70"/>
      <c r="Z67" s="70"/>
      <c r="AA67" s="70"/>
      <c r="AB67" s="75"/>
      <c r="AC67" s="76">
        <f t="shared" si="5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6"/>
        <v>0</v>
      </c>
      <c r="AT67" s="76">
        <f t="shared" si="7"/>
        <v>0</v>
      </c>
      <c r="AU67" s="76">
        <f t="shared" si="8"/>
        <v>2980.65</v>
      </c>
      <c r="AV67" s="84"/>
      <c r="AW67" s="90"/>
      <c r="AX67" s="90"/>
      <c r="AY67" s="90"/>
      <c r="AZ67" s="90"/>
      <c r="BA67" s="76">
        <f t="shared" si="9"/>
        <v>2980.65</v>
      </c>
      <c r="BB67" s="91"/>
      <c r="BC67" s="92"/>
      <c r="BD67" s="66" t="str">
        <f t="shared" si="10"/>
        <v>错误</v>
      </c>
    </row>
    <row r="68" s="1" customFormat="1" ht="33" customHeight="1" spans="1:56">
      <c r="A68" s="41">
        <f t="shared" si="2"/>
        <v>64</v>
      </c>
      <c r="B68" s="98" t="s">
        <v>1049</v>
      </c>
      <c r="C68" s="99" t="s">
        <v>145</v>
      </c>
      <c r="D68" s="95">
        <v>45842</v>
      </c>
      <c r="E68" s="96" t="s">
        <v>100</v>
      </c>
      <c r="F68" s="42">
        <f t="shared" si="3"/>
        <v>28</v>
      </c>
      <c r="G68" s="38" t="s">
        <v>79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4"/>
        <v>0</v>
      </c>
      <c r="T68" s="68" t="s">
        <v>964</v>
      </c>
      <c r="U68" s="71">
        <v>3300</v>
      </c>
      <c r="V68" s="69">
        <f t="shared" si="14"/>
        <v>2980.64516129032</v>
      </c>
      <c r="W68" s="70"/>
      <c r="X68" s="70"/>
      <c r="Y68" s="70"/>
      <c r="Z68" s="70"/>
      <c r="AA68" s="70"/>
      <c r="AB68" s="75"/>
      <c r="AC68" s="76">
        <f t="shared" si="5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6"/>
        <v>0</v>
      </c>
      <c r="AT68" s="76">
        <f t="shared" si="7"/>
        <v>0</v>
      </c>
      <c r="AU68" s="76">
        <f t="shared" si="8"/>
        <v>2980.65</v>
      </c>
      <c r="AV68" s="84"/>
      <c r="AW68" s="90"/>
      <c r="AX68" s="90"/>
      <c r="AY68" s="90"/>
      <c r="AZ68" s="90"/>
      <c r="BA68" s="76">
        <f t="shared" si="9"/>
        <v>2980.65</v>
      </c>
      <c r="BB68" s="91"/>
      <c r="BC68" s="92"/>
      <c r="BD68" s="66" t="str">
        <f t="shared" si="10"/>
        <v>错误</v>
      </c>
    </row>
    <row r="69" s="1" customFormat="1" ht="33" customHeight="1" spans="1:56">
      <c r="A69" s="41">
        <f t="shared" ref="A69:A132" si="15">ROW()-4</f>
        <v>65</v>
      </c>
      <c r="B69" s="98" t="s">
        <v>1050</v>
      </c>
      <c r="C69" s="99" t="s">
        <v>145</v>
      </c>
      <c r="D69" s="95">
        <v>45842</v>
      </c>
      <c r="E69" s="96" t="s">
        <v>100</v>
      </c>
      <c r="F69" s="42">
        <f t="shared" ref="F69:F132" si="16">IF($C$2-D69+1&lt;$E$2,$C$2-D69+1,$E$2)</f>
        <v>28</v>
      </c>
      <c r="G69" s="38" t="s">
        <v>79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7">P69+Q69-R69</f>
        <v>0</v>
      </c>
      <c r="T69" s="68" t="s">
        <v>964</v>
      </c>
      <c r="U69" s="71">
        <v>3610</v>
      </c>
      <c r="V69" s="69">
        <f t="shared" si="14"/>
        <v>3260.64516129032</v>
      </c>
      <c r="W69" s="70"/>
      <c r="X69" s="70"/>
      <c r="Y69" s="70"/>
      <c r="Z69" s="70"/>
      <c r="AA69" s="70"/>
      <c r="AB69" s="75"/>
      <c r="AC69" s="76">
        <f t="shared" ref="AC69:AC132" si="18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9">IFERROR(U69/$E$2*2*H69+I69*2,0)</f>
        <v>0</v>
      </c>
      <c r="AT69" s="76">
        <f t="shared" ref="AT69:AT132" si="20">IFERROR(U69/$E$2*(J69+K69*0.2+L69+M69*0.5),0)</f>
        <v>0</v>
      </c>
      <c r="AU69" s="76">
        <f t="shared" ref="AU69:AU132" si="21">ROUND(SUM(V69:AP69)-SUM(AQ69:AT69),2)</f>
        <v>3260.65</v>
      </c>
      <c r="AV69" s="84"/>
      <c r="AW69" s="90"/>
      <c r="AX69" s="90"/>
      <c r="AY69" s="90"/>
      <c r="AZ69" s="90"/>
      <c r="BA69" s="76">
        <f t="shared" ref="BA69:BA132" si="22">ROUND(AU69-SUM(AV69:AZ69),2)</f>
        <v>3260.65</v>
      </c>
      <c r="BB69" s="91"/>
      <c r="BC69" s="92"/>
      <c r="BD69" s="66" t="str">
        <f t="shared" ref="BD69:BD132" si="23">IF(U69-SUM(V69:AB69)=0,"正确","错误")</f>
        <v>错误</v>
      </c>
    </row>
    <row r="70" s="1" customFormat="1" ht="33" customHeight="1" spans="1:56">
      <c r="A70" s="41">
        <f t="shared" si="15"/>
        <v>66</v>
      </c>
      <c r="B70" s="98" t="s">
        <v>1051</v>
      </c>
      <c r="C70" s="99" t="s">
        <v>145</v>
      </c>
      <c r="D70" s="95">
        <v>45842</v>
      </c>
      <c r="E70" s="96" t="s">
        <v>100</v>
      </c>
      <c r="F70" s="42">
        <f t="shared" si="16"/>
        <v>28</v>
      </c>
      <c r="G70" s="38" t="s">
        <v>79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7"/>
        <v>0</v>
      </c>
      <c r="T70" s="68" t="s">
        <v>964</v>
      </c>
      <c r="U70" s="71">
        <v>3300</v>
      </c>
      <c r="V70" s="69">
        <f t="shared" si="14"/>
        <v>2980.64516129032</v>
      </c>
      <c r="W70" s="70"/>
      <c r="X70" s="70"/>
      <c r="Y70" s="70"/>
      <c r="Z70" s="70"/>
      <c r="AA70" s="70"/>
      <c r="AB70" s="75"/>
      <c r="AC70" s="76">
        <f t="shared" si="18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9"/>
        <v>0</v>
      </c>
      <c r="AT70" s="76">
        <f t="shared" si="20"/>
        <v>0</v>
      </c>
      <c r="AU70" s="76">
        <f t="shared" si="21"/>
        <v>2980.65</v>
      </c>
      <c r="AV70" s="84"/>
      <c r="AW70" s="90"/>
      <c r="AX70" s="90"/>
      <c r="AY70" s="90"/>
      <c r="AZ70" s="90"/>
      <c r="BA70" s="76">
        <f t="shared" si="22"/>
        <v>2980.65</v>
      </c>
      <c r="BB70" s="91"/>
      <c r="BC70" s="92"/>
      <c r="BD70" s="66" t="str">
        <f t="shared" si="23"/>
        <v>错误</v>
      </c>
    </row>
    <row r="71" s="1" customFormat="1" ht="33" customHeight="1" spans="1:56">
      <c r="A71" s="41">
        <f t="shared" si="15"/>
        <v>67</v>
      </c>
      <c r="B71" s="98" t="s">
        <v>1052</v>
      </c>
      <c r="C71" s="99" t="s">
        <v>145</v>
      </c>
      <c r="D71" s="95">
        <v>45842</v>
      </c>
      <c r="E71" s="96" t="s">
        <v>100</v>
      </c>
      <c r="F71" s="42">
        <f t="shared" si="16"/>
        <v>28</v>
      </c>
      <c r="G71" s="38" t="s">
        <v>79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7"/>
        <v>0</v>
      </c>
      <c r="T71" s="68" t="s">
        <v>964</v>
      </c>
      <c r="U71" s="71">
        <v>3300</v>
      </c>
      <c r="V71" s="69">
        <f t="shared" si="14"/>
        <v>2980.64516129032</v>
      </c>
      <c r="W71" s="70"/>
      <c r="X71" s="70"/>
      <c r="Y71" s="70"/>
      <c r="Z71" s="70"/>
      <c r="AA71" s="70"/>
      <c r="AB71" s="75"/>
      <c r="AC71" s="76">
        <f t="shared" si="18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9"/>
        <v>0</v>
      </c>
      <c r="AT71" s="76">
        <f t="shared" si="20"/>
        <v>0</v>
      </c>
      <c r="AU71" s="76">
        <f t="shared" si="21"/>
        <v>2980.65</v>
      </c>
      <c r="AV71" s="84"/>
      <c r="AW71" s="90"/>
      <c r="AX71" s="90"/>
      <c r="AY71" s="90"/>
      <c r="AZ71" s="90"/>
      <c r="BA71" s="76">
        <f t="shared" si="22"/>
        <v>2980.65</v>
      </c>
      <c r="BB71" s="91"/>
      <c r="BC71" s="92"/>
      <c r="BD71" s="66" t="str">
        <f t="shared" si="23"/>
        <v>错误</v>
      </c>
    </row>
    <row r="72" s="1" customFormat="1" ht="42" customHeight="1" spans="1:56">
      <c r="A72" s="41">
        <f t="shared" si="15"/>
        <v>68</v>
      </c>
      <c r="B72" s="98" t="s">
        <v>1053</v>
      </c>
      <c r="C72" s="99" t="s">
        <v>145</v>
      </c>
      <c r="D72" s="95">
        <v>45838</v>
      </c>
      <c r="E72" s="96" t="s">
        <v>100</v>
      </c>
      <c r="F72" s="42">
        <f t="shared" si="16"/>
        <v>31</v>
      </c>
      <c r="G72" s="38" t="s">
        <v>79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7"/>
        <v>0</v>
      </c>
      <c r="T72" s="68" t="s">
        <v>1033</v>
      </c>
      <c r="U72" s="71">
        <v>3300</v>
      </c>
      <c r="V72" s="69">
        <v>2500</v>
      </c>
      <c r="W72" s="70">
        <v>100</v>
      </c>
      <c r="X72" s="70">
        <v>100</v>
      </c>
      <c r="Y72" s="70">
        <v>100</v>
      </c>
      <c r="Z72" s="70">
        <v>200</v>
      </c>
      <c r="AA72" s="70">
        <v>200</v>
      </c>
      <c r="AB72" s="75">
        <v>100</v>
      </c>
      <c r="AC72" s="76">
        <f t="shared" si="18"/>
        <v>0</v>
      </c>
      <c r="AD72" s="75"/>
      <c r="AE72" s="75"/>
      <c r="AF72" s="75"/>
      <c r="AG72" s="75"/>
      <c r="AH72" s="75"/>
      <c r="AI72" s="75">
        <f>3300/30*1</f>
        <v>110</v>
      </c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9"/>
        <v>0</v>
      </c>
      <c r="AT72" s="76">
        <f t="shared" si="20"/>
        <v>0</v>
      </c>
      <c r="AU72" s="76">
        <f t="shared" si="21"/>
        <v>3410</v>
      </c>
      <c r="AV72" s="84"/>
      <c r="AW72" s="90"/>
      <c r="AX72" s="90"/>
      <c r="AY72" s="90"/>
      <c r="AZ72" s="90"/>
      <c r="BA72" s="76">
        <f t="shared" si="22"/>
        <v>3410</v>
      </c>
      <c r="BB72" s="91"/>
      <c r="BC72" s="68" t="s">
        <v>1033</v>
      </c>
      <c r="BD72" s="66" t="str">
        <f t="shared" si="23"/>
        <v>正确</v>
      </c>
    </row>
    <row r="73" s="1" customFormat="1" ht="33" customHeight="1" spans="1:56">
      <c r="A73" s="41">
        <f t="shared" si="15"/>
        <v>69</v>
      </c>
      <c r="B73" s="98" t="s">
        <v>1054</v>
      </c>
      <c r="C73" s="99" t="s">
        <v>145</v>
      </c>
      <c r="D73" s="95">
        <v>45838</v>
      </c>
      <c r="E73" s="96" t="s">
        <v>100</v>
      </c>
      <c r="F73" s="42">
        <f t="shared" si="16"/>
        <v>31</v>
      </c>
      <c r="G73" s="38" t="s">
        <v>79</v>
      </c>
      <c r="H73" s="39"/>
      <c r="I73" s="39"/>
      <c r="J73" s="39"/>
      <c r="K73" s="39"/>
      <c r="L73" s="39">
        <v>1</v>
      </c>
      <c r="M73" s="39"/>
      <c r="N73" s="39"/>
      <c r="O73" s="39"/>
      <c r="P73" s="39"/>
      <c r="Q73" s="39"/>
      <c r="R73" s="39"/>
      <c r="S73" s="67">
        <f t="shared" si="17"/>
        <v>0</v>
      </c>
      <c r="T73" s="68" t="s">
        <v>1033</v>
      </c>
      <c r="U73" s="71">
        <v>3300</v>
      </c>
      <c r="V73" s="69">
        <v>2500</v>
      </c>
      <c r="W73" s="70">
        <v>100</v>
      </c>
      <c r="X73" s="70">
        <v>100</v>
      </c>
      <c r="Y73" s="70">
        <v>100</v>
      </c>
      <c r="Z73" s="70">
        <v>200</v>
      </c>
      <c r="AA73" s="70">
        <v>200</v>
      </c>
      <c r="AB73" s="75">
        <v>100</v>
      </c>
      <c r="AC73" s="76">
        <f t="shared" si="18"/>
        <v>0</v>
      </c>
      <c r="AD73" s="75"/>
      <c r="AE73" s="75"/>
      <c r="AF73" s="75"/>
      <c r="AG73" s="75"/>
      <c r="AH73" s="75"/>
      <c r="AI73" s="75">
        <f>3300/30*1</f>
        <v>110</v>
      </c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9"/>
        <v>0</v>
      </c>
      <c r="AT73" s="76">
        <f t="shared" si="20"/>
        <v>106.451612903226</v>
      </c>
      <c r="AU73" s="76">
        <f t="shared" si="21"/>
        <v>3303.55</v>
      </c>
      <c r="AV73" s="84"/>
      <c r="AW73" s="90"/>
      <c r="AX73" s="90"/>
      <c r="AY73" s="90"/>
      <c r="AZ73" s="90"/>
      <c r="BA73" s="76">
        <f t="shared" si="22"/>
        <v>3303.55</v>
      </c>
      <c r="BB73" s="91"/>
      <c r="BC73" s="68" t="s">
        <v>1033</v>
      </c>
      <c r="BD73" s="66" t="str">
        <f t="shared" si="23"/>
        <v>正确</v>
      </c>
    </row>
    <row r="74" s="1" customFormat="1" ht="33" customHeight="1" spans="1:56">
      <c r="A74" s="41">
        <f t="shared" si="15"/>
        <v>70</v>
      </c>
      <c r="B74" s="98" t="s">
        <v>1055</v>
      </c>
      <c r="C74" s="99" t="s">
        <v>145</v>
      </c>
      <c r="D74" s="95">
        <v>45838</v>
      </c>
      <c r="E74" s="96" t="s">
        <v>100</v>
      </c>
      <c r="F74" s="42">
        <f t="shared" si="16"/>
        <v>31</v>
      </c>
      <c r="G74" s="38" t="s">
        <v>79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7"/>
        <v>0</v>
      </c>
      <c r="T74" s="68" t="s">
        <v>1033</v>
      </c>
      <c r="U74" s="71">
        <v>3300</v>
      </c>
      <c r="V74" s="69">
        <v>2500</v>
      </c>
      <c r="W74" s="70">
        <v>100</v>
      </c>
      <c r="X74" s="70">
        <v>100</v>
      </c>
      <c r="Y74" s="70">
        <v>100</v>
      </c>
      <c r="Z74" s="70">
        <v>200</v>
      </c>
      <c r="AA74" s="70">
        <v>200</v>
      </c>
      <c r="AB74" s="75">
        <v>100</v>
      </c>
      <c r="AC74" s="76">
        <f t="shared" si="18"/>
        <v>0</v>
      </c>
      <c r="AD74" s="75"/>
      <c r="AE74" s="75"/>
      <c r="AF74" s="75"/>
      <c r="AG74" s="75"/>
      <c r="AH74" s="75"/>
      <c r="AI74" s="75">
        <f>3300/30*1</f>
        <v>110</v>
      </c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9"/>
        <v>0</v>
      </c>
      <c r="AT74" s="76">
        <f t="shared" si="20"/>
        <v>0</v>
      </c>
      <c r="AU74" s="76">
        <f t="shared" si="21"/>
        <v>3410</v>
      </c>
      <c r="AV74" s="84"/>
      <c r="AW74" s="90"/>
      <c r="AX74" s="90"/>
      <c r="AY74" s="90"/>
      <c r="AZ74" s="90"/>
      <c r="BA74" s="76">
        <f t="shared" si="22"/>
        <v>3410</v>
      </c>
      <c r="BB74" s="91"/>
      <c r="BC74" s="68" t="s">
        <v>1033</v>
      </c>
      <c r="BD74" s="66" t="str">
        <f t="shared" si="23"/>
        <v>正确</v>
      </c>
    </row>
    <row r="75" s="1" customFormat="1" ht="33" customHeight="1" spans="1:56">
      <c r="A75" s="41">
        <f t="shared" si="15"/>
        <v>71</v>
      </c>
      <c r="B75" s="98" t="s">
        <v>1056</v>
      </c>
      <c r="C75" s="99" t="s">
        <v>145</v>
      </c>
      <c r="D75" s="95">
        <v>45839</v>
      </c>
      <c r="E75" s="96" t="s">
        <v>100</v>
      </c>
      <c r="F75" s="42">
        <f t="shared" si="16"/>
        <v>31</v>
      </c>
      <c r="G75" s="38" t="s">
        <v>79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7"/>
        <v>0</v>
      </c>
      <c r="T75" s="68"/>
      <c r="U75" s="71">
        <v>3300</v>
      </c>
      <c r="V75" s="69">
        <v>2500</v>
      </c>
      <c r="W75" s="70">
        <v>100</v>
      </c>
      <c r="X75" s="70">
        <v>100</v>
      </c>
      <c r="Y75" s="70">
        <v>100</v>
      </c>
      <c r="Z75" s="70">
        <v>200</v>
      </c>
      <c r="AA75" s="70">
        <v>200</v>
      </c>
      <c r="AB75" s="75">
        <v>100</v>
      </c>
      <c r="AC75" s="76">
        <f t="shared" si="18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9"/>
        <v>0</v>
      </c>
      <c r="AT75" s="76">
        <f t="shared" si="20"/>
        <v>0</v>
      </c>
      <c r="AU75" s="76">
        <f t="shared" si="21"/>
        <v>3300</v>
      </c>
      <c r="AV75" s="84"/>
      <c r="AW75" s="90"/>
      <c r="AX75" s="90"/>
      <c r="AY75" s="90"/>
      <c r="AZ75" s="90"/>
      <c r="BA75" s="76">
        <f t="shared" si="22"/>
        <v>3300</v>
      </c>
      <c r="BB75" s="91"/>
      <c r="BC75" s="92"/>
      <c r="BD75" s="66" t="str">
        <f t="shared" si="23"/>
        <v>正确</v>
      </c>
    </row>
    <row r="76" s="1" customFormat="1" ht="33" customHeight="1" spans="1:56">
      <c r="A76" s="41">
        <f t="shared" si="15"/>
        <v>72</v>
      </c>
      <c r="B76" s="98" t="s">
        <v>1057</v>
      </c>
      <c r="C76" s="99" t="s">
        <v>145</v>
      </c>
      <c r="D76" s="95">
        <v>45839</v>
      </c>
      <c r="E76" s="96" t="s">
        <v>100</v>
      </c>
      <c r="F76" s="42">
        <f t="shared" si="16"/>
        <v>31</v>
      </c>
      <c r="G76" s="38" t="s">
        <v>79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7"/>
        <v>0</v>
      </c>
      <c r="T76" s="68"/>
      <c r="U76" s="71">
        <v>3300</v>
      </c>
      <c r="V76" s="69">
        <v>2500</v>
      </c>
      <c r="W76" s="70">
        <v>100</v>
      </c>
      <c r="X76" s="70">
        <v>100</v>
      </c>
      <c r="Y76" s="70">
        <v>100</v>
      </c>
      <c r="Z76" s="70">
        <v>200</v>
      </c>
      <c r="AA76" s="70">
        <v>200</v>
      </c>
      <c r="AB76" s="75">
        <v>100</v>
      </c>
      <c r="AC76" s="76">
        <f t="shared" si="18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9"/>
        <v>0</v>
      </c>
      <c r="AT76" s="76">
        <f t="shared" si="20"/>
        <v>0</v>
      </c>
      <c r="AU76" s="76">
        <f t="shared" si="21"/>
        <v>3300</v>
      </c>
      <c r="AV76" s="84"/>
      <c r="AW76" s="90"/>
      <c r="AX76" s="90"/>
      <c r="AY76" s="90"/>
      <c r="AZ76" s="90"/>
      <c r="BA76" s="76">
        <f t="shared" si="22"/>
        <v>3300</v>
      </c>
      <c r="BB76" s="91"/>
      <c r="BC76" s="92"/>
      <c r="BD76" s="66" t="str">
        <f t="shared" si="23"/>
        <v>正确</v>
      </c>
    </row>
    <row r="77" s="1" customFormat="1" ht="44" customHeight="1" spans="1:56">
      <c r="A77" s="41">
        <f t="shared" si="15"/>
        <v>73</v>
      </c>
      <c r="B77" s="98" t="s">
        <v>1058</v>
      </c>
      <c r="C77" s="99" t="s">
        <v>145</v>
      </c>
      <c r="D77" s="95">
        <v>45838</v>
      </c>
      <c r="E77" s="96" t="s">
        <v>100</v>
      </c>
      <c r="F77" s="42">
        <f t="shared" si="16"/>
        <v>31</v>
      </c>
      <c r="G77" s="38" t="s">
        <v>79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7"/>
        <v>0</v>
      </c>
      <c r="T77" s="68" t="s">
        <v>1033</v>
      </c>
      <c r="U77" s="71">
        <v>3300</v>
      </c>
      <c r="V77" s="69">
        <v>2500</v>
      </c>
      <c r="W77" s="70">
        <v>100</v>
      </c>
      <c r="X77" s="70">
        <v>100</v>
      </c>
      <c r="Y77" s="70">
        <v>100</v>
      </c>
      <c r="Z77" s="70">
        <v>200</v>
      </c>
      <c r="AA77" s="70">
        <v>200</v>
      </c>
      <c r="AB77" s="75">
        <v>100</v>
      </c>
      <c r="AC77" s="76">
        <f t="shared" si="18"/>
        <v>0</v>
      </c>
      <c r="AD77" s="75"/>
      <c r="AE77" s="75"/>
      <c r="AF77" s="75"/>
      <c r="AG77" s="75"/>
      <c r="AH77" s="75"/>
      <c r="AI77" s="75">
        <f>3300/30*1</f>
        <v>110</v>
      </c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9"/>
        <v>0</v>
      </c>
      <c r="AT77" s="76">
        <f t="shared" si="20"/>
        <v>0</v>
      </c>
      <c r="AU77" s="76">
        <f t="shared" si="21"/>
        <v>3410</v>
      </c>
      <c r="AV77" s="84"/>
      <c r="AW77" s="90"/>
      <c r="AX77" s="90"/>
      <c r="AY77" s="90"/>
      <c r="AZ77" s="90"/>
      <c r="BA77" s="76">
        <f t="shared" si="22"/>
        <v>3410</v>
      </c>
      <c r="BB77" s="91"/>
      <c r="BC77" s="68" t="s">
        <v>1033</v>
      </c>
      <c r="BD77" s="66" t="str">
        <f t="shared" si="23"/>
        <v>正确</v>
      </c>
    </row>
    <row r="78" s="1" customFormat="1" ht="33" customHeight="1" spans="1:56">
      <c r="A78" s="41">
        <f t="shared" si="15"/>
        <v>74</v>
      </c>
      <c r="B78" s="98" t="s">
        <v>1059</v>
      </c>
      <c r="C78" s="99" t="s">
        <v>145</v>
      </c>
      <c r="D78" s="95">
        <v>45853</v>
      </c>
      <c r="E78" s="96" t="s">
        <v>100</v>
      </c>
      <c r="F78" s="42">
        <f t="shared" si="16"/>
        <v>17</v>
      </c>
      <c r="G78" s="38" t="s">
        <v>79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7"/>
        <v>0</v>
      </c>
      <c r="T78" s="68" t="s">
        <v>1060</v>
      </c>
      <c r="U78" s="105">
        <v>3300</v>
      </c>
      <c r="V78" s="69">
        <f>U78/31*F78</f>
        <v>1809.67741935484</v>
      </c>
      <c r="W78" s="70"/>
      <c r="X78" s="70"/>
      <c r="Y78" s="70"/>
      <c r="Z78" s="70"/>
      <c r="AA78" s="70"/>
      <c r="AB78" s="75"/>
      <c r="AC78" s="76">
        <f t="shared" si="18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9"/>
        <v>0</v>
      </c>
      <c r="AT78" s="76">
        <f t="shared" si="20"/>
        <v>0</v>
      </c>
      <c r="AU78" s="76">
        <f t="shared" si="21"/>
        <v>1809.68</v>
      </c>
      <c r="AV78" s="84"/>
      <c r="AW78" s="90"/>
      <c r="AX78" s="90"/>
      <c r="AY78" s="90"/>
      <c r="AZ78" s="90"/>
      <c r="BA78" s="76">
        <f t="shared" si="22"/>
        <v>1809.68</v>
      </c>
      <c r="BB78" s="91"/>
      <c r="BC78" s="92"/>
      <c r="BD78" s="66" t="str">
        <f t="shared" si="23"/>
        <v>错误</v>
      </c>
    </row>
    <row r="79" s="1" customFormat="1" ht="33" customHeight="1" spans="1:56">
      <c r="A79" s="41">
        <f t="shared" si="15"/>
        <v>75</v>
      </c>
      <c r="B79" s="108" t="s">
        <v>1061</v>
      </c>
      <c r="C79" s="99" t="s">
        <v>145</v>
      </c>
      <c r="D79" s="44">
        <v>45860</v>
      </c>
      <c r="E79" s="96" t="s">
        <v>100</v>
      </c>
      <c r="F79" s="42">
        <f t="shared" si="16"/>
        <v>10</v>
      </c>
      <c r="G79" s="109" t="s">
        <v>79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7"/>
        <v>0</v>
      </c>
      <c r="T79" s="68" t="s">
        <v>1002</v>
      </c>
      <c r="U79" s="105">
        <v>3300</v>
      </c>
      <c r="V79" s="69">
        <f t="shared" ref="V79:V85" si="24">U79/31*F79</f>
        <v>1064.51612903226</v>
      </c>
      <c r="W79" s="70"/>
      <c r="X79" s="70"/>
      <c r="Y79" s="70"/>
      <c r="Z79" s="70"/>
      <c r="AA79" s="70"/>
      <c r="AB79" s="75"/>
      <c r="AC79" s="76">
        <f t="shared" si="18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9"/>
        <v>0</v>
      </c>
      <c r="AT79" s="76">
        <f t="shared" si="20"/>
        <v>0</v>
      </c>
      <c r="AU79" s="76">
        <f t="shared" si="21"/>
        <v>1064.52</v>
      </c>
      <c r="AV79" s="84"/>
      <c r="AW79" s="90"/>
      <c r="AX79" s="90"/>
      <c r="AY79" s="90"/>
      <c r="AZ79" s="90"/>
      <c r="BA79" s="76">
        <f t="shared" si="22"/>
        <v>1064.52</v>
      </c>
      <c r="BB79" s="91"/>
      <c r="BC79" s="92"/>
      <c r="BD79" s="66" t="str">
        <f t="shared" si="23"/>
        <v>错误</v>
      </c>
    </row>
    <row r="80" s="1" customFormat="1" ht="40" customHeight="1" spans="1:56">
      <c r="A80" s="41">
        <f t="shared" si="15"/>
        <v>76</v>
      </c>
      <c r="B80" s="98" t="s">
        <v>1062</v>
      </c>
      <c r="C80" s="94" t="s">
        <v>981</v>
      </c>
      <c r="D80" s="95">
        <v>45864</v>
      </c>
      <c r="E80" s="96" t="s">
        <v>100</v>
      </c>
      <c r="F80" s="42">
        <f t="shared" si="16"/>
        <v>6</v>
      </c>
      <c r="G80" s="38" t="s">
        <v>79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7"/>
        <v>0</v>
      </c>
      <c r="T80" s="68" t="s">
        <v>1063</v>
      </c>
      <c r="U80" s="105">
        <v>3300</v>
      </c>
      <c r="V80" s="69">
        <f t="shared" si="24"/>
        <v>638.709677419355</v>
      </c>
      <c r="W80" s="70"/>
      <c r="X80" s="70"/>
      <c r="Y80" s="70"/>
      <c r="Z80" s="70"/>
      <c r="AA80" s="70"/>
      <c r="AB80" s="75"/>
      <c r="AC80" s="76">
        <f t="shared" si="18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9"/>
        <v>0</v>
      </c>
      <c r="AT80" s="76">
        <f t="shared" si="20"/>
        <v>0</v>
      </c>
      <c r="AU80" s="76">
        <f t="shared" si="21"/>
        <v>638.71</v>
      </c>
      <c r="AV80" s="84"/>
      <c r="AW80" s="90"/>
      <c r="AX80" s="90"/>
      <c r="AY80" s="90"/>
      <c r="AZ80" s="90"/>
      <c r="BA80" s="76">
        <f t="shared" si="22"/>
        <v>638.71</v>
      </c>
      <c r="BB80" s="91"/>
      <c r="BC80" s="92"/>
      <c r="BD80" s="66" t="str">
        <f t="shared" si="23"/>
        <v>错误</v>
      </c>
    </row>
    <row r="81" s="1" customFormat="1" ht="33" customHeight="1" spans="1:56">
      <c r="A81" s="41">
        <f t="shared" si="15"/>
        <v>77</v>
      </c>
      <c r="B81" s="98" t="s">
        <v>1064</v>
      </c>
      <c r="C81" s="94" t="s">
        <v>981</v>
      </c>
      <c r="D81" s="95">
        <v>45842</v>
      </c>
      <c r="E81" s="96" t="s">
        <v>100</v>
      </c>
      <c r="F81" s="42">
        <f t="shared" si="16"/>
        <v>28</v>
      </c>
      <c r="G81" s="38" t="s">
        <v>79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7"/>
        <v>0</v>
      </c>
      <c r="T81" s="68" t="s">
        <v>964</v>
      </c>
      <c r="U81" s="105">
        <v>3300</v>
      </c>
      <c r="V81" s="69">
        <f t="shared" si="24"/>
        <v>2980.64516129032</v>
      </c>
      <c r="W81" s="70"/>
      <c r="X81" s="70"/>
      <c r="Y81" s="70"/>
      <c r="Z81" s="70"/>
      <c r="AA81" s="70"/>
      <c r="AB81" s="75"/>
      <c r="AC81" s="76">
        <f t="shared" si="18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9"/>
        <v>0</v>
      </c>
      <c r="AT81" s="76">
        <f t="shared" si="20"/>
        <v>0</v>
      </c>
      <c r="AU81" s="76">
        <f t="shared" si="21"/>
        <v>2980.65</v>
      </c>
      <c r="AV81" s="84"/>
      <c r="AW81" s="90"/>
      <c r="AX81" s="90"/>
      <c r="AY81" s="90"/>
      <c r="AZ81" s="90"/>
      <c r="BA81" s="76">
        <f t="shared" si="22"/>
        <v>2980.65</v>
      </c>
      <c r="BB81" s="91"/>
      <c r="BC81" s="92"/>
      <c r="BD81" s="66" t="str">
        <f t="shared" si="23"/>
        <v>错误</v>
      </c>
    </row>
    <row r="82" s="1" customFormat="1" ht="39" customHeight="1" spans="1:56">
      <c r="A82" s="41">
        <f t="shared" si="15"/>
        <v>78</v>
      </c>
      <c r="B82" s="98" t="s">
        <v>1065</v>
      </c>
      <c r="C82" s="94" t="s">
        <v>981</v>
      </c>
      <c r="D82" s="95">
        <v>45869</v>
      </c>
      <c r="E82" s="96" t="s">
        <v>100</v>
      </c>
      <c r="F82" s="42">
        <f t="shared" si="16"/>
        <v>1</v>
      </c>
      <c r="G82" s="38" t="s">
        <v>79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7"/>
        <v>0</v>
      </c>
      <c r="T82" s="68" t="s">
        <v>1066</v>
      </c>
      <c r="U82" s="105">
        <v>3300</v>
      </c>
      <c r="V82" s="69">
        <f t="shared" si="24"/>
        <v>106.451612903226</v>
      </c>
      <c r="W82" s="70"/>
      <c r="X82" s="70"/>
      <c r="Y82" s="70"/>
      <c r="Z82" s="70"/>
      <c r="AA82" s="70"/>
      <c r="AB82" s="75"/>
      <c r="AC82" s="76">
        <f t="shared" si="18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9"/>
        <v>0</v>
      </c>
      <c r="AT82" s="76">
        <f t="shared" si="20"/>
        <v>0</v>
      </c>
      <c r="AU82" s="76">
        <f t="shared" si="21"/>
        <v>106.45</v>
      </c>
      <c r="AV82" s="84"/>
      <c r="AW82" s="90"/>
      <c r="AX82" s="90"/>
      <c r="AY82" s="90"/>
      <c r="AZ82" s="90"/>
      <c r="BA82" s="76">
        <f t="shared" si="22"/>
        <v>106.45</v>
      </c>
      <c r="BB82" s="91"/>
      <c r="BC82" s="92"/>
      <c r="BD82" s="66" t="str">
        <f t="shared" si="23"/>
        <v>错误</v>
      </c>
    </row>
    <row r="83" s="1" customFormat="1" ht="31" customHeight="1" spans="1:56">
      <c r="A83" s="41">
        <f t="shared" si="15"/>
        <v>79</v>
      </c>
      <c r="B83" s="98" t="s">
        <v>1067</v>
      </c>
      <c r="C83" s="110" t="s">
        <v>216</v>
      </c>
      <c r="D83" s="95">
        <v>45842</v>
      </c>
      <c r="E83" s="96" t="s">
        <v>100</v>
      </c>
      <c r="F83" s="37">
        <f t="shared" si="16"/>
        <v>28</v>
      </c>
      <c r="G83" s="38" t="s">
        <v>79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7"/>
        <v>0</v>
      </c>
      <c r="T83" s="68" t="s">
        <v>964</v>
      </c>
      <c r="U83" s="71">
        <v>4300</v>
      </c>
      <c r="V83" s="69">
        <f t="shared" si="24"/>
        <v>3883.87096774194</v>
      </c>
      <c r="W83" s="70"/>
      <c r="X83" s="70"/>
      <c r="Y83" s="70"/>
      <c r="Z83" s="70"/>
      <c r="AA83" s="70"/>
      <c r="AB83" s="75"/>
      <c r="AC83" s="76">
        <f t="shared" si="18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9"/>
        <v>0</v>
      </c>
      <c r="AT83" s="76">
        <f t="shared" si="20"/>
        <v>0</v>
      </c>
      <c r="AU83" s="76">
        <f t="shared" si="21"/>
        <v>3883.87</v>
      </c>
      <c r="AV83" s="84"/>
      <c r="AW83" s="90"/>
      <c r="AX83" s="90"/>
      <c r="AY83" s="90"/>
      <c r="AZ83" s="90"/>
      <c r="BA83" s="76">
        <f t="shared" si="22"/>
        <v>3883.87</v>
      </c>
      <c r="BB83" s="91"/>
      <c r="BC83" s="92"/>
      <c r="BD83" s="66" t="str">
        <f t="shared" si="23"/>
        <v>错误</v>
      </c>
    </row>
    <row r="84" s="1" customFormat="1" ht="33" customHeight="1" spans="1:56">
      <c r="A84" s="41">
        <f t="shared" si="15"/>
        <v>80</v>
      </c>
      <c r="B84" s="98" t="s">
        <v>1068</v>
      </c>
      <c r="C84" s="110" t="s">
        <v>216</v>
      </c>
      <c r="D84" s="95">
        <v>45842</v>
      </c>
      <c r="E84" s="96" t="s">
        <v>100</v>
      </c>
      <c r="F84" s="42">
        <f t="shared" si="16"/>
        <v>28</v>
      </c>
      <c r="G84" s="38" t="s">
        <v>79</v>
      </c>
      <c r="H84" s="39"/>
      <c r="I84" s="39"/>
      <c r="J84" s="39"/>
      <c r="L84" s="39"/>
      <c r="M84" s="39"/>
      <c r="N84" s="39"/>
      <c r="O84" s="55"/>
      <c r="P84" s="39"/>
      <c r="Q84" s="39"/>
      <c r="R84" s="39"/>
      <c r="S84" s="67">
        <f t="shared" si="17"/>
        <v>0</v>
      </c>
      <c r="T84" s="68" t="s">
        <v>964</v>
      </c>
      <c r="U84" s="105">
        <v>4300</v>
      </c>
      <c r="V84" s="69">
        <f t="shared" si="24"/>
        <v>3883.87096774194</v>
      </c>
      <c r="W84" s="70"/>
      <c r="X84" s="70"/>
      <c r="Y84" s="70"/>
      <c r="Z84" s="70"/>
      <c r="AA84" s="70"/>
      <c r="AB84" s="75"/>
      <c r="AC84" s="76">
        <f t="shared" si="18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9"/>
        <v>0</v>
      </c>
      <c r="AT84" s="76">
        <f t="shared" si="20"/>
        <v>0</v>
      </c>
      <c r="AU84" s="76">
        <f t="shared" si="21"/>
        <v>3883.87</v>
      </c>
      <c r="AV84" s="84"/>
      <c r="AW84" s="90"/>
      <c r="AX84" s="90"/>
      <c r="AY84" s="90"/>
      <c r="AZ84" s="90"/>
      <c r="BA84" s="76">
        <f t="shared" si="22"/>
        <v>3883.87</v>
      </c>
      <c r="BB84" s="91"/>
      <c r="BC84" s="92"/>
      <c r="BD84" s="66" t="str">
        <f t="shared" si="23"/>
        <v>错误</v>
      </c>
    </row>
    <row r="85" s="1" customFormat="1" ht="39" customHeight="1" spans="1:56">
      <c r="A85" s="41">
        <f t="shared" si="15"/>
        <v>81</v>
      </c>
      <c r="B85" s="98" t="s">
        <v>1069</v>
      </c>
      <c r="C85" s="94" t="s">
        <v>970</v>
      </c>
      <c r="D85" s="95">
        <v>45842</v>
      </c>
      <c r="E85" s="96" t="s">
        <v>100</v>
      </c>
      <c r="F85" s="42">
        <f t="shared" si="16"/>
        <v>28</v>
      </c>
      <c r="G85" s="38" t="s">
        <v>79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7"/>
        <v>0</v>
      </c>
      <c r="T85" s="68" t="s">
        <v>964</v>
      </c>
      <c r="U85" s="71">
        <v>4320</v>
      </c>
      <c r="V85" s="69">
        <f t="shared" si="24"/>
        <v>3901.93548387097</v>
      </c>
      <c r="W85" s="70"/>
      <c r="X85" s="70"/>
      <c r="Y85" s="70"/>
      <c r="Z85" s="70"/>
      <c r="AA85" s="70"/>
      <c r="AB85" s="75"/>
      <c r="AC85" s="76">
        <f t="shared" si="18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9"/>
        <v>0</v>
      </c>
      <c r="AT85" s="76">
        <f t="shared" si="20"/>
        <v>0</v>
      </c>
      <c r="AU85" s="76">
        <f t="shared" si="21"/>
        <v>3901.94</v>
      </c>
      <c r="AV85" s="84"/>
      <c r="AW85" s="90"/>
      <c r="AX85" s="90"/>
      <c r="AY85" s="90"/>
      <c r="AZ85" s="90"/>
      <c r="BA85" s="76">
        <f t="shared" si="22"/>
        <v>3901.94</v>
      </c>
      <c r="BB85" s="91"/>
      <c r="BC85" s="92"/>
      <c r="BD85" s="66" t="str">
        <f t="shared" si="23"/>
        <v>错误</v>
      </c>
    </row>
    <row r="86" s="1" customFormat="1" ht="39" customHeight="1" spans="1:56">
      <c r="A86" s="41">
        <f t="shared" si="15"/>
        <v>82</v>
      </c>
      <c r="B86" s="100"/>
      <c r="C86" s="110"/>
      <c r="D86" s="95"/>
      <c r="E86" s="111"/>
      <c r="F86" s="42">
        <f t="shared" si="16"/>
        <v>31</v>
      </c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7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8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9"/>
        <v>0</v>
      </c>
      <c r="AT86" s="76">
        <f t="shared" si="20"/>
        <v>0</v>
      </c>
      <c r="AU86" s="76">
        <f t="shared" si="21"/>
        <v>0</v>
      </c>
      <c r="AV86" s="84"/>
      <c r="AW86" s="90"/>
      <c r="AX86" s="90"/>
      <c r="AY86" s="90"/>
      <c r="AZ86" s="90"/>
      <c r="BA86" s="76">
        <f t="shared" si="22"/>
        <v>0</v>
      </c>
      <c r="BB86" s="91"/>
      <c r="BC86" s="92"/>
      <c r="BD86" s="66" t="str">
        <f t="shared" si="23"/>
        <v>正确</v>
      </c>
    </row>
    <row r="87" s="1" customFormat="1" ht="33" customHeight="1" spans="1:56">
      <c r="A87" s="41">
        <f t="shared" si="15"/>
        <v>83</v>
      </c>
      <c r="B87" s="49"/>
      <c r="C87" s="50"/>
      <c r="D87" s="44"/>
      <c r="E87" s="49"/>
      <c r="F87" s="42">
        <f t="shared" si="16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7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8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9"/>
        <v>0</v>
      </c>
      <c r="AT87" s="76">
        <f t="shared" si="20"/>
        <v>0</v>
      </c>
      <c r="AU87" s="76">
        <f t="shared" si="21"/>
        <v>0</v>
      </c>
      <c r="AV87" s="84"/>
      <c r="AW87" s="90"/>
      <c r="AX87" s="90"/>
      <c r="AY87" s="90"/>
      <c r="AZ87" s="90"/>
      <c r="BA87" s="76">
        <f t="shared" si="22"/>
        <v>0</v>
      </c>
      <c r="BB87" s="91"/>
      <c r="BC87" s="92"/>
      <c r="BD87" s="66" t="str">
        <f t="shared" si="23"/>
        <v>正确</v>
      </c>
    </row>
    <row r="88" s="1" customFormat="1" ht="33" customHeight="1" spans="1:56">
      <c r="A88" s="41">
        <f t="shared" si="15"/>
        <v>84</v>
      </c>
      <c r="B88" s="49"/>
      <c r="C88" s="50"/>
      <c r="D88" s="44"/>
      <c r="E88" s="49"/>
      <c r="F88" s="42">
        <f t="shared" si="16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7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8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9"/>
        <v>0</v>
      </c>
      <c r="AT88" s="76">
        <f t="shared" si="20"/>
        <v>0</v>
      </c>
      <c r="AU88" s="76">
        <f t="shared" si="21"/>
        <v>0</v>
      </c>
      <c r="AV88" s="84"/>
      <c r="AW88" s="90"/>
      <c r="AX88" s="90"/>
      <c r="AY88" s="90"/>
      <c r="AZ88" s="90"/>
      <c r="BA88" s="76">
        <f t="shared" si="22"/>
        <v>0</v>
      </c>
      <c r="BB88" s="91"/>
      <c r="BC88" s="92"/>
      <c r="BD88" s="66" t="str">
        <f t="shared" si="23"/>
        <v>正确</v>
      </c>
    </row>
    <row r="89" s="1" customFormat="1" ht="33" customHeight="1" spans="1:56">
      <c r="A89" s="41">
        <f t="shared" si="15"/>
        <v>85</v>
      </c>
      <c r="B89" s="49"/>
      <c r="C89" s="50"/>
      <c r="D89" s="44"/>
      <c r="E89" s="49"/>
      <c r="F89" s="42">
        <f t="shared" si="16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7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8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9"/>
        <v>0</v>
      </c>
      <c r="AT89" s="76">
        <f t="shared" si="20"/>
        <v>0</v>
      </c>
      <c r="AU89" s="76">
        <f t="shared" si="21"/>
        <v>0</v>
      </c>
      <c r="AV89" s="84"/>
      <c r="AW89" s="90"/>
      <c r="AX89" s="90"/>
      <c r="AY89" s="90"/>
      <c r="AZ89" s="90"/>
      <c r="BA89" s="76">
        <f t="shared" si="22"/>
        <v>0</v>
      </c>
      <c r="BB89" s="91"/>
      <c r="BC89" s="92"/>
      <c r="BD89" s="66" t="str">
        <f t="shared" si="23"/>
        <v>正确</v>
      </c>
    </row>
    <row r="90" s="1" customFormat="1" ht="33" customHeight="1" spans="1:56">
      <c r="A90" s="41">
        <f t="shared" si="15"/>
        <v>86</v>
      </c>
      <c r="B90" s="49"/>
      <c r="C90" s="50"/>
      <c r="D90" s="44"/>
      <c r="E90" s="49"/>
      <c r="F90" s="42">
        <f t="shared" si="16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7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8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9"/>
        <v>0</v>
      </c>
      <c r="AT90" s="76">
        <f t="shared" si="20"/>
        <v>0</v>
      </c>
      <c r="AU90" s="76">
        <f t="shared" si="21"/>
        <v>0</v>
      </c>
      <c r="AV90" s="84"/>
      <c r="AW90" s="90"/>
      <c r="AX90" s="90"/>
      <c r="AY90" s="90"/>
      <c r="AZ90" s="90"/>
      <c r="BA90" s="76">
        <f t="shared" si="22"/>
        <v>0</v>
      </c>
      <c r="BB90" s="91"/>
      <c r="BC90" s="92"/>
      <c r="BD90" s="66" t="str">
        <f t="shared" si="23"/>
        <v>正确</v>
      </c>
    </row>
    <row r="91" s="1" customFormat="1" ht="33" customHeight="1" spans="1:56">
      <c r="A91" s="41">
        <f t="shared" si="15"/>
        <v>87</v>
      </c>
      <c r="B91" s="49"/>
      <c r="C91" s="50"/>
      <c r="D91" s="44"/>
      <c r="E91" s="49"/>
      <c r="F91" s="42">
        <f t="shared" si="16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7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8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9"/>
        <v>0</v>
      </c>
      <c r="AT91" s="76">
        <f t="shared" si="20"/>
        <v>0</v>
      </c>
      <c r="AU91" s="76">
        <f t="shared" si="21"/>
        <v>0</v>
      </c>
      <c r="AV91" s="84"/>
      <c r="AW91" s="90"/>
      <c r="AX91" s="90"/>
      <c r="AY91" s="90"/>
      <c r="AZ91" s="90"/>
      <c r="BA91" s="76">
        <f t="shared" si="22"/>
        <v>0</v>
      </c>
      <c r="BB91" s="91"/>
      <c r="BC91" s="92"/>
      <c r="BD91" s="66" t="str">
        <f t="shared" si="23"/>
        <v>正确</v>
      </c>
    </row>
    <row r="92" s="1" customFormat="1" ht="33" customHeight="1" spans="1:56">
      <c r="A92" s="41">
        <f t="shared" si="15"/>
        <v>88</v>
      </c>
      <c r="B92" s="49"/>
      <c r="C92" s="50"/>
      <c r="D92" s="44"/>
      <c r="E92" s="49"/>
      <c r="F92" s="42">
        <f t="shared" si="16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7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8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9"/>
        <v>0</v>
      </c>
      <c r="AT92" s="76">
        <f t="shared" si="20"/>
        <v>0</v>
      </c>
      <c r="AU92" s="76">
        <f t="shared" si="21"/>
        <v>0</v>
      </c>
      <c r="AV92" s="84"/>
      <c r="AW92" s="90"/>
      <c r="AX92" s="90"/>
      <c r="AY92" s="90"/>
      <c r="AZ92" s="90"/>
      <c r="BA92" s="76">
        <f t="shared" si="22"/>
        <v>0</v>
      </c>
      <c r="BB92" s="91"/>
      <c r="BC92" s="92"/>
      <c r="BD92" s="66" t="str">
        <f t="shared" si="23"/>
        <v>正确</v>
      </c>
    </row>
    <row r="93" s="1" customFormat="1" ht="33" customHeight="1" spans="1:56">
      <c r="A93" s="41">
        <f t="shared" si="15"/>
        <v>89</v>
      </c>
      <c r="B93" s="49"/>
      <c r="C93" s="50"/>
      <c r="D93" s="44"/>
      <c r="E93" s="49"/>
      <c r="F93" s="42">
        <f t="shared" si="16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7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8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9"/>
        <v>0</v>
      </c>
      <c r="AT93" s="76">
        <f t="shared" si="20"/>
        <v>0</v>
      </c>
      <c r="AU93" s="76">
        <f t="shared" si="21"/>
        <v>0</v>
      </c>
      <c r="AV93" s="84"/>
      <c r="AW93" s="90"/>
      <c r="AX93" s="90"/>
      <c r="AY93" s="90"/>
      <c r="AZ93" s="90"/>
      <c r="BA93" s="76">
        <f t="shared" si="22"/>
        <v>0</v>
      </c>
      <c r="BB93" s="91"/>
      <c r="BC93" s="92"/>
      <c r="BD93" s="66" t="str">
        <f t="shared" si="23"/>
        <v>正确</v>
      </c>
    </row>
    <row r="94" s="1" customFormat="1" ht="33" customHeight="1" spans="1:56">
      <c r="A94" s="41">
        <f t="shared" si="15"/>
        <v>90</v>
      </c>
      <c r="B94" s="49"/>
      <c r="C94" s="50"/>
      <c r="D94" s="44"/>
      <c r="E94" s="49"/>
      <c r="F94" s="42">
        <f t="shared" si="16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7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8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9"/>
        <v>0</v>
      </c>
      <c r="AT94" s="76">
        <f t="shared" si="20"/>
        <v>0</v>
      </c>
      <c r="AU94" s="76">
        <f t="shared" si="21"/>
        <v>0</v>
      </c>
      <c r="AV94" s="84"/>
      <c r="AW94" s="90"/>
      <c r="AX94" s="90"/>
      <c r="AY94" s="90"/>
      <c r="AZ94" s="90"/>
      <c r="BA94" s="76">
        <f t="shared" si="22"/>
        <v>0</v>
      </c>
      <c r="BB94" s="91"/>
      <c r="BC94" s="92"/>
      <c r="BD94" s="66" t="str">
        <f t="shared" si="23"/>
        <v>正确</v>
      </c>
    </row>
    <row r="95" s="1" customFormat="1" ht="33" customHeight="1" spans="1:56">
      <c r="A95" s="41">
        <f t="shared" si="15"/>
        <v>91</v>
      </c>
      <c r="B95" s="49"/>
      <c r="C95" s="50"/>
      <c r="D95" s="44"/>
      <c r="E95" s="49"/>
      <c r="F95" s="42">
        <f t="shared" si="16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7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8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9"/>
        <v>0</v>
      </c>
      <c r="AT95" s="76">
        <f t="shared" si="20"/>
        <v>0</v>
      </c>
      <c r="AU95" s="76">
        <f t="shared" si="21"/>
        <v>0</v>
      </c>
      <c r="AV95" s="84"/>
      <c r="AW95" s="90"/>
      <c r="AX95" s="90"/>
      <c r="AY95" s="90"/>
      <c r="AZ95" s="90"/>
      <c r="BA95" s="76">
        <f t="shared" si="22"/>
        <v>0</v>
      </c>
      <c r="BB95" s="91"/>
      <c r="BC95" s="92"/>
      <c r="BD95" s="66" t="str">
        <f t="shared" si="23"/>
        <v>正确</v>
      </c>
    </row>
    <row r="96" s="1" customFormat="1" ht="33" customHeight="1" spans="1:56">
      <c r="A96" s="41">
        <f t="shared" si="15"/>
        <v>92</v>
      </c>
      <c r="B96" s="49"/>
      <c r="C96" s="50"/>
      <c r="D96" s="44"/>
      <c r="E96" s="49"/>
      <c r="F96" s="42">
        <f t="shared" si="16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7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8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9"/>
        <v>0</v>
      </c>
      <c r="AT96" s="76">
        <f t="shared" si="20"/>
        <v>0</v>
      </c>
      <c r="AU96" s="76">
        <f t="shared" si="21"/>
        <v>0</v>
      </c>
      <c r="AV96" s="84"/>
      <c r="AW96" s="90"/>
      <c r="AX96" s="90"/>
      <c r="AY96" s="90"/>
      <c r="AZ96" s="90"/>
      <c r="BA96" s="76">
        <f t="shared" si="22"/>
        <v>0</v>
      </c>
      <c r="BB96" s="91"/>
      <c r="BC96" s="92"/>
      <c r="BD96" s="66" t="str">
        <f t="shared" si="23"/>
        <v>正确</v>
      </c>
    </row>
    <row r="97" s="1" customFormat="1" ht="33" customHeight="1" spans="1:56">
      <c r="A97" s="41">
        <f t="shared" si="15"/>
        <v>93</v>
      </c>
      <c r="B97" s="49"/>
      <c r="C97" s="50"/>
      <c r="D97" s="44"/>
      <c r="E97" s="49"/>
      <c r="F97" s="42">
        <f t="shared" si="16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7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8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9"/>
        <v>0</v>
      </c>
      <c r="AT97" s="76">
        <f t="shared" si="20"/>
        <v>0</v>
      </c>
      <c r="AU97" s="76">
        <f t="shared" si="21"/>
        <v>0</v>
      </c>
      <c r="AV97" s="84"/>
      <c r="AW97" s="90"/>
      <c r="AX97" s="90"/>
      <c r="AY97" s="90"/>
      <c r="AZ97" s="90"/>
      <c r="BA97" s="76">
        <f t="shared" si="22"/>
        <v>0</v>
      </c>
      <c r="BB97" s="91"/>
      <c r="BC97" s="92"/>
      <c r="BD97" s="66" t="str">
        <f t="shared" si="23"/>
        <v>正确</v>
      </c>
    </row>
    <row r="98" s="1" customFormat="1" ht="33" customHeight="1" spans="1:56">
      <c r="A98" s="41">
        <f t="shared" si="15"/>
        <v>94</v>
      </c>
      <c r="B98" s="49"/>
      <c r="C98" s="50"/>
      <c r="D98" s="44"/>
      <c r="E98" s="49"/>
      <c r="F98" s="42">
        <f t="shared" si="16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7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8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9"/>
        <v>0</v>
      </c>
      <c r="AT98" s="76">
        <f t="shared" si="20"/>
        <v>0</v>
      </c>
      <c r="AU98" s="76">
        <f t="shared" si="21"/>
        <v>0</v>
      </c>
      <c r="AV98" s="84"/>
      <c r="AW98" s="90"/>
      <c r="AX98" s="90"/>
      <c r="AY98" s="90"/>
      <c r="AZ98" s="90"/>
      <c r="BA98" s="76">
        <f t="shared" si="22"/>
        <v>0</v>
      </c>
      <c r="BB98" s="91"/>
      <c r="BC98" s="92"/>
      <c r="BD98" s="66" t="str">
        <f t="shared" si="23"/>
        <v>正确</v>
      </c>
    </row>
    <row r="99" s="1" customFormat="1" ht="33" customHeight="1" spans="1:56">
      <c r="A99" s="41">
        <f t="shared" si="15"/>
        <v>95</v>
      </c>
      <c r="B99" s="49"/>
      <c r="C99" s="50"/>
      <c r="D99" s="44"/>
      <c r="E99" s="49"/>
      <c r="F99" s="42">
        <f t="shared" si="16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7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8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9"/>
        <v>0</v>
      </c>
      <c r="AT99" s="76">
        <f t="shared" si="20"/>
        <v>0</v>
      </c>
      <c r="AU99" s="76">
        <f t="shared" si="21"/>
        <v>0</v>
      </c>
      <c r="AV99" s="84"/>
      <c r="AW99" s="90"/>
      <c r="AX99" s="90"/>
      <c r="AY99" s="90"/>
      <c r="AZ99" s="90"/>
      <c r="BA99" s="76">
        <f t="shared" si="22"/>
        <v>0</v>
      </c>
      <c r="BB99" s="91"/>
      <c r="BC99" s="92"/>
      <c r="BD99" s="66" t="str">
        <f t="shared" si="23"/>
        <v>正确</v>
      </c>
    </row>
    <row r="100" s="1" customFormat="1" ht="33" customHeight="1" spans="1:56">
      <c r="A100" s="41">
        <f t="shared" si="15"/>
        <v>96</v>
      </c>
      <c r="B100" s="49"/>
      <c r="C100" s="50"/>
      <c r="D100" s="44"/>
      <c r="E100" s="49"/>
      <c r="F100" s="42">
        <f t="shared" si="16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7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8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9"/>
        <v>0</v>
      </c>
      <c r="AT100" s="76">
        <f t="shared" si="20"/>
        <v>0</v>
      </c>
      <c r="AU100" s="76">
        <f t="shared" si="21"/>
        <v>0</v>
      </c>
      <c r="AV100" s="84"/>
      <c r="AW100" s="90"/>
      <c r="AX100" s="90"/>
      <c r="AY100" s="90"/>
      <c r="AZ100" s="90"/>
      <c r="BA100" s="76">
        <f t="shared" si="22"/>
        <v>0</v>
      </c>
      <c r="BB100" s="91"/>
      <c r="BC100" s="92"/>
      <c r="BD100" s="66" t="str">
        <f t="shared" si="23"/>
        <v>正确</v>
      </c>
    </row>
    <row r="101" s="1" customFormat="1" ht="33" customHeight="1" spans="1:56">
      <c r="A101" s="41">
        <f t="shared" si="15"/>
        <v>97</v>
      </c>
      <c r="B101" s="49"/>
      <c r="C101" s="50"/>
      <c r="D101" s="44"/>
      <c r="E101" s="49"/>
      <c r="F101" s="42">
        <f t="shared" si="16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7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8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9"/>
        <v>0</v>
      </c>
      <c r="AT101" s="76">
        <f t="shared" si="20"/>
        <v>0</v>
      </c>
      <c r="AU101" s="76">
        <f t="shared" si="21"/>
        <v>0</v>
      </c>
      <c r="AV101" s="84"/>
      <c r="AW101" s="90"/>
      <c r="AX101" s="90"/>
      <c r="AY101" s="90"/>
      <c r="AZ101" s="90"/>
      <c r="BA101" s="76">
        <f t="shared" si="22"/>
        <v>0</v>
      </c>
      <c r="BB101" s="91"/>
      <c r="BC101" s="92"/>
      <c r="BD101" s="66" t="str">
        <f t="shared" si="23"/>
        <v>正确</v>
      </c>
    </row>
    <row r="102" s="1" customFormat="1" ht="33" customHeight="1" spans="1:56">
      <c r="A102" s="41">
        <f t="shared" si="15"/>
        <v>98</v>
      </c>
      <c r="B102" s="49"/>
      <c r="C102" s="50"/>
      <c r="D102" s="44"/>
      <c r="E102" s="49"/>
      <c r="F102" s="42">
        <f t="shared" si="16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7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8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9"/>
        <v>0</v>
      </c>
      <c r="AT102" s="76">
        <f t="shared" si="20"/>
        <v>0</v>
      </c>
      <c r="AU102" s="76">
        <f t="shared" si="21"/>
        <v>0</v>
      </c>
      <c r="AV102" s="84"/>
      <c r="AW102" s="90"/>
      <c r="AX102" s="90"/>
      <c r="AY102" s="90"/>
      <c r="AZ102" s="90"/>
      <c r="BA102" s="76">
        <f t="shared" si="22"/>
        <v>0</v>
      </c>
      <c r="BB102" s="91"/>
      <c r="BC102" s="92"/>
      <c r="BD102" s="66" t="str">
        <f t="shared" si="23"/>
        <v>正确</v>
      </c>
    </row>
    <row r="103" s="1" customFormat="1" ht="33" customHeight="1" spans="1:56">
      <c r="A103" s="41">
        <f t="shared" si="15"/>
        <v>99</v>
      </c>
      <c r="B103" s="49"/>
      <c r="C103" s="50"/>
      <c r="D103" s="44"/>
      <c r="E103" s="49"/>
      <c r="F103" s="42">
        <f t="shared" si="16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7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8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9"/>
        <v>0</v>
      </c>
      <c r="AT103" s="76">
        <f t="shared" si="20"/>
        <v>0</v>
      </c>
      <c r="AU103" s="76">
        <f t="shared" si="21"/>
        <v>0</v>
      </c>
      <c r="AV103" s="84"/>
      <c r="AW103" s="90"/>
      <c r="AX103" s="90"/>
      <c r="AY103" s="90"/>
      <c r="AZ103" s="90"/>
      <c r="BA103" s="76">
        <f t="shared" si="22"/>
        <v>0</v>
      </c>
      <c r="BB103" s="91"/>
      <c r="BC103" s="92"/>
      <c r="BD103" s="66" t="str">
        <f t="shared" si="23"/>
        <v>正确</v>
      </c>
    </row>
    <row r="104" s="1" customFormat="1" ht="33" customHeight="1" spans="1:56">
      <c r="A104" s="41">
        <f t="shared" si="15"/>
        <v>100</v>
      </c>
      <c r="B104" s="49"/>
      <c r="C104" s="50"/>
      <c r="D104" s="44"/>
      <c r="E104" s="49"/>
      <c r="F104" s="42">
        <f t="shared" si="16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7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8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9"/>
        <v>0</v>
      </c>
      <c r="AT104" s="76">
        <f t="shared" si="20"/>
        <v>0</v>
      </c>
      <c r="AU104" s="76">
        <f t="shared" si="21"/>
        <v>0</v>
      </c>
      <c r="AV104" s="84"/>
      <c r="AW104" s="90"/>
      <c r="AX104" s="90"/>
      <c r="AY104" s="90"/>
      <c r="AZ104" s="90"/>
      <c r="BA104" s="76">
        <f t="shared" si="22"/>
        <v>0</v>
      </c>
      <c r="BB104" s="91"/>
      <c r="BC104" s="92"/>
      <c r="BD104" s="66" t="str">
        <f t="shared" si="23"/>
        <v>正确</v>
      </c>
    </row>
    <row r="105" s="1" customFormat="1" ht="33" customHeight="1" spans="1:56">
      <c r="A105" s="41">
        <f t="shared" si="15"/>
        <v>101</v>
      </c>
      <c r="B105" s="49"/>
      <c r="C105" s="50"/>
      <c r="D105" s="44"/>
      <c r="E105" s="49"/>
      <c r="F105" s="42">
        <f t="shared" si="16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7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8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9"/>
        <v>0</v>
      </c>
      <c r="AT105" s="76">
        <f t="shared" si="20"/>
        <v>0</v>
      </c>
      <c r="AU105" s="76">
        <f t="shared" si="21"/>
        <v>0</v>
      </c>
      <c r="AV105" s="84"/>
      <c r="AW105" s="90"/>
      <c r="AX105" s="90"/>
      <c r="AY105" s="90"/>
      <c r="AZ105" s="90"/>
      <c r="BA105" s="76">
        <f t="shared" si="22"/>
        <v>0</v>
      </c>
      <c r="BB105" s="91"/>
      <c r="BC105" s="92"/>
      <c r="BD105" s="66" t="str">
        <f t="shared" si="23"/>
        <v>正确</v>
      </c>
    </row>
    <row r="106" s="1" customFormat="1" ht="33" customHeight="1" spans="1:56">
      <c r="A106" s="41">
        <f t="shared" si="15"/>
        <v>102</v>
      </c>
      <c r="B106" s="49"/>
      <c r="C106" s="50"/>
      <c r="D106" s="44"/>
      <c r="E106" s="49"/>
      <c r="F106" s="42">
        <f t="shared" si="16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7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8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9"/>
        <v>0</v>
      </c>
      <c r="AT106" s="76">
        <f t="shared" si="20"/>
        <v>0</v>
      </c>
      <c r="AU106" s="76">
        <f t="shared" si="21"/>
        <v>0</v>
      </c>
      <c r="AV106" s="84"/>
      <c r="AW106" s="90"/>
      <c r="AX106" s="90"/>
      <c r="AY106" s="90"/>
      <c r="AZ106" s="90"/>
      <c r="BA106" s="76">
        <f t="shared" si="22"/>
        <v>0</v>
      </c>
      <c r="BB106" s="91"/>
      <c r="BC106" s="92"/>
      <c r="BD106" s="66" t="str">
        <f t="shared" si="23"/>
        <v>正确</v>
      </c>
    </row>
    <row r="107" s="1" customFormat="1" ht="33" customHeight="1" spans="1:56">
      <c r="A107" s="41">
        <f t="shared" si="15"/>
        <v>103</v>
      </c>
      <c r="B107" s="49"/>
      <c r="C107" s="50"/>
      <c r="D107" s="44"/>
      <c r="E107" s="49"/>
      <c r="F107" s="42">
        <f t="shared" si="16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7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8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9"/>
        <v>0</v>
      </c>
      <c r="AT107" s="76">
        <f t="shared" si="20"/>
        <v>0</v>
      </c>
      <c r="AU107" s="76">
        <f t="shared" si="21"/>
        <v>0</v>
      </c>
      <c r="AV107" s="84"/>
      <c r="AW107" s="90"/>
      <c r="AX107" s="90"/>
      <c r="AY107" s="90"/>
      <c r="AZ107" s="90"/>
      <c r="BA107" s="76">
        <f t="shared" si="22"/>
        <v>0</v>
      </c>
      <c r="BB107" s="91"/>
      <c r="BC107" s="92"/>
      <c r="BD107" s="66" t="str">
        <f t="shared" si="23"/>
        <v>正确</v>
      </c>
    </row>
    <row r="108" s="1" customFormat="1" ht="33" customHeight="1" spans="1:56">
      <c r="A108" s="41">
        <f t="shared" si="15"/>
        <v>104</v>
      </c>
      <c r="B108" s="49"/>
      <c r="C108" s="50"/>
      <c r="D108" s="44"/>
      <c r="E108" s="49"/>
      <c r="F108" s="42">
        <f t="shared" si="16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7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8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9"/>
        <v>0</v>
      </c>
      <c r="AT108" s="76">
        <f t="shared" si="20"/>
        <v>0</v>
      </c>
      <c r="AU108" s="76">
        <f t="shared" si="21"/>
        <v>0</v>
      </c>
      <c r="AV108" s="84"/>
      <c r="AW108" s="90"/>
      <c r="AX108" s="90"/>
      <c r="AY108" s="90"/>
      <c r="AZ108" s="90"/>
      <c r="BA108" s="76">
        <f t="shared" si="22"/>
        <v>0</v>
      </c>
      <c r="BB108" s="91"/>
      <c r="BC108" s="92"/>
      <c r="BD108" s="66" t="str">
        <f t="shared" si="23"/>
        <v>正确</v>
      </c>
    </row>
    <row r="109" s="1" customFormat="1" ht="33" customHeight="1" spans="1:56">
      <c r="A109" s="41">
        <f t="shared" si="15"/>
        <v>105</v>
      </c>
      <c r="B109" s="49"/>
      <c r="C109" s="50"/>
      <c r="D109" s="44"/>
      <c r="E109" s="49"/>
      <c r="F109" s="42">
        <f t="shared" si="16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7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8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9"/>
        <v>0</v>
      </c>
      <c r="AT109" s="76">
        <f t="shared" si="20"/>
        <v>0</v>
      </c>
      <c r="AU109" s="76">
        <f t="shared" si="21"/>
        <v>0</v>
      </c>
      <c r="AV109" s="84"/>
      <c r="AW109" s="90"/>
      <c r="AX109" s="90"/>
      <c r="AY109" s="90"/>
      <c r="AZ109" s="90"/>
      <c r="BA109" s="76">
        <f t="shared" si="22"/>
        <v>0</v>
      </c>
      <c r="BB109" s="91"/>
      <c r="BC109" s="92"/>
      <c r="BD109" s="66" t="str">
        <f t="shared" si="23"/>
        <v>正确</v>
      </c>
    </row>
    <row r="110" s="1" customFormat="1" ht="33" customHeight="1" spans="1:56">
      <c r="A110" s="41">
        <f t="shared" si="15"/>
        <v>106</v>
      </c>
      <c r="B110" s="49"/>
      <c r="C110" s="50"/>
      <c r="D110" s="44"/>
      <c r="E110" s="49"/>
      <c r="F110" s="42">
        <f t="shared" si="16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7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8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9"/>
        <v>0</v>
      </c>
      <c r="AT110" s="76">
        <f t="shared" si="20"/>
        <v>0</v>
      </c>
      <c r="AU110" s="76">
        <f t="shared" si="21"/>
        <v>0</v>
      </c>
      <c r="AV110" s="84"/>
      <c r="AW110" s="90"/>
      <c r="AX110" s="90"/>
      <c r="AY110" s="90"/>
      <c r="AZ110" s="90"/>
      <c r="BA110" s="76">
        <f t="shared" si="22"/>
        <v>0</v>
      </c>
      <c r="BB110" s="91"/>
      <c r="BC110" s="92"/>
      <c r="BD110" s="66" t="str">
        <f t="shared" si="23"/>
        <v>正确</v>
      </c>
    </row>
    <row r="111" s="1" customFormat="1" ht="33" customHeight="1" spans="1:56">
      <c r="A111" s="41">
        <f t="shared" si="15"/>
        <v>107</v>
      </c>
      <c r="B111" s="49"/>
      <c r="C111" s="50"/>
      <c r="D111" s="44"/>
      <c r="E111" s="49"/>
      <c r="F111" s="42">
        <f t="shared" si="16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7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8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9"/>
        <v>0</v>
      </c>
      <c r="AT111" s="76">
        <f t="shared" si="20"/>
        <v>0</v>
      </c>
      <c r="AU111" s="76">
        <f t="shared" si="21"/>
        <v>0</v>
      </c>
      <c r="AV111" s="84"/>
      <c r="AW111" s="90"/>
      <c r="AX111" s="90"/>
      <c r="AY111" s="90"/>
      <c r="AZ111" s="90"/>
      <c r="BA111" s="76">
        <f t="shared" si="22"/>
        <v>0</v>
      </c>
      <c r="BB111" s="91"/>
      <c r="BC111" s="92"/>
      <c r="BD111" s="66" t="str">
        <f t="shared" si="23"/>
        <v>正确</v>
      </c>
    </row>
    <row r="112" s="1" customFormat="1" ht="33" customHeight="1" spans="1:56">
      <c r="A112" s="41">
        <f t="shared" si="15"/>
        <v>108</v>
      </c>
      <c r="B112" s="49"/>
      <c r="C112" s="50"/>
      <c r="D112" s="44"/>
      <c r="E112" s="49"/>
      <c r="F112" s="42">
        <f t="shared" si="16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7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8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9"/>
        <v>0</v>
      </c>
      <c r="AT112" s="76">
        <f t="shared" si="20"/>
        <v>0</v>
      </c>
      <c r="AU112" s="76">
        <f t="shared" si="21"/>
        <v>0</v>
      </c>
      <c r="AV112" s="84"/>
      <c r="AW112" s="90"/>
      <c r="AX112" s="90"/>
      <c r="AY112" s="90"/>
      <c r="AZ112" s="90"/>
      <c r="BA112" s="76">
        <f t="shared" si="22"/>
        <v>0</v>
      </c>
      <c r="BB112" s="91"/>
      <c r="BC112" s="92"/>
      <c r="BD112" s="66" t="str">
        <f t="shared" si="23"/>
        <v>正确</v>
      </c>
    </row>
    <row r="113" s="1" customFormat="1" ht="33" customHeight="1" spans="1:56">
      <c r="A113" s="41">
        <f t="shared" si="15"/>
        <v>109</v>
      </c>
      <c r="B113" s="49"/>
      <c r="C113" s="50"/>
      <c r="D113" s="44"/>
      <c r="E113" s="49"/>
      <c r="F113" s="42">
        <f t="shared" si="16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7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8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9"/>
        <v>0</v>
      </c>
      <c r="AT113" s="76">
        <f t="shared" si="20"/>
        <v>0</v>
      </c>
      <c r="AU113" s="76">
        <f t="shared" si="21"/>
        <v>0</v>
      </c>
      <c r="AV113" s="84"/>
      <c r="AW113" s="90"/>
      <c r="AX113" s="90"/>
      <c r="AY113" s="90"/>
      <c r="AZ113" s="90"/>
      <c r="BA113" s="76">
        <f t="shared" si="22"/>
        <v>0</v>
      </c>
      <c r="BB113" s="91"/>
      <c r="BC113" s="92"/>
      <c r="BD113" s="66" t="str">
        <f t="shared" si="23"/>
        <v>正确</v>
      </c>
    </row>
    <row r="114" s="1" customFormat="1" ht="33" customHeight="1" spans="1:56">
      <c r="A114" s="41">
        <f t="shared" si="15"/>
        <v>110</v>
      </c>
      <c r="B114" s="49"/>
      <c r="C114" s="50"/>
      <c r="D114" s="44"/>
      <c r="E114" s="49"/>
      <c r="F114" s="42">
        <f t="shared" si="16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7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8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9"/>
        <v>0</v>
      </c>
      <c r="AT114" s="76">
        <f t="shared" si="20"/>
        <v>0</v>
      </c>
      <c r="AU114" s="76">
        <f t="shared" si="21"/>
        <v>0</v>
      </c>
      <c r="AV114" s="84"/>
      <c r="AW114" s="90"/>
      <c r="AX114" s="90"/>
      <c r="AY114" s="90"/>
      <c r="AZ114" s="90"/>
      <c r="BA114" s="76">
        <f t="shared" si="22"/>
        <v>0</v>
      </c>
      <c r="BB114" s="91"/>
      <c r="BC114" s="92"/>
      <c r="BD114" s="66" t="str">
        <f t="shared" si="23"/>
        <v>正确</v>
      </c>
    </row>
    <row r="115" s="1" customFormat="1" ht="33" customHeight="1" spans="1:56">
      <c r="A115" s="41">
        <f t="shared" si="15"/>
        <v>111</v>
      </c>
      <c r="B115" s="49"/>
      <c r="C115" s="50"/>
      <c r="D115" s="44"/>
      <c r="E115" s="49"/>
      <c r="F115" s="42">
        <f t="shared" si="16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7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8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9"/>
        <v>0</v>
      </c>
      <c r="AT115" s="76">
        <f t="shared" si="20"/>
        <v>0</v>
      </c>
      <c r="AU115" s="76">
        <f t="shared" si="21"/>
        <v>0</v>
      </c>
      <c r="AV115" s="84"/>
      <c r="AW115" s="90"/>
      <c r="AX115" s="90"/>
      <c r="AY115" s="90"/>
      <c r="AZ115" s="90"/>
      <c r="BA115" s="76">
        <f t="shared" si="22"/>
        <v>0</v>
      </c>
      <c r="BB115" s="91"/>
      <c r="BC115" s="92"/>
      <c r="BD115" s="66" t="str">
        <f t="shared" si="23"/>
        <v>正确</v>
      </c>
    </row>
    <row r="116" s="1" customFormat="1" ht="33" customHeight="1" spans="1:56">
      <c r="A116" s="41">
        <f t="shared" si="15"/>
        <v>112</v>
      </c>
      <c r="B116" s="49"/>
      <c r="C116" s="50"/>
      <c r="D116" s="44"/>
      <c r="E116" s="49"/>
      <c r="F116" s="42">
        <f t="shared" si="16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7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8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9"/>
        <v>0</v>
      </c>
      <c r="AT116" s="76">
        <f t="shared" si="20"/>
        <v>0</v>
      </c>
      <c r="AU116" s="76">
        <f t="shared" si="21"/>
        <v>0</v>
      </c>
      <c r="AV116" s="84"/>
      <c r="AW116" s="90"/>
      <c r="AX116" s="90"/>
      <c r="AY116" s="90"/>
      <c r="AZ116" s="90"/>
      <c r="BA116" s="76">
        <f t="shared" si="22"/>
        <v>0</v>
      </c>
      <c r="BB116" s="91"/>
      <c r="BC116" s="92"/>
      <c r="BD116" s="66" t="str">
        <f t="shared" si="23"/>
        <v>正确</v>
      </c>
    </row>
    <row r="117" s="1" customFormat="1" ht="33" customHeight="1" spans="1:56">
      <c r="A117" s="41">
        <f t="shared" si="15"/>
        <v>113</v>
      </c>
      <c r="B117" s="49"/>
      <c r="C117" s="50"/>
      <c r="D117" s="44"/>
      <c r="E117" s="49"/>
      <c r="F117" s="42">
        <f t="shared" si="16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7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8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9"/>
        <v>0</v>
      </c>
      <c r="AT117" s="76">
        <f t="shared" si="20"/>
        <v>0</v>
      </c>
      <c r="AU117" s="76">
        <f t="shared" si="21"/>
        <v>0</v>
      </c>
      <c r="AV117" s="84"/>
      <c r="AW117" s="90"/>
      <c r="AX117" s="90"/>
      <c r="AY117" s="90"/>
      <c r="AZ117" s="90"/>
      <c r="BA117" s="76">
        <f t="shared" si="22"/>
        <v>0</v>
      </c>
      <c r="BB117" s="91"/>
      <c r="BC117" s="92"/>
      <c r="BD117" s="66" t="str">
        <f t="shared" si="23"/>
        <v>正确</v>
      </c>
    </row>
    <row r="118" s="1" customFormat="1" ht="33" customHeight="1" spans="1:56">
      <c r="A118" s="41">
        <f t="shared" si="15"/>
        <v>114</v>
      </c>
      <c r="B118" s="49"/>
      <c r="C118" s="50"/>
      <c r="D118" s="44"/>
      <c r="E118" s="49"/>
      <c r="F118" s="42">
        <f t="shared" si="16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7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8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9"/>
        <v>0</v>
      </c>
      <c r="AT118" s="76">
        <f t="shared" si="20"/>
        <v>0</v>
      </c>
      <c r="AU118" s="76">
        <f t="shared" si="21"/>
        <v>0</v>
      </c>
      <c r="AV118" s="84"/>
      <c r="AW118" s="90"/>
      <c r="AX118" s="90"/>
      <c r="AY118" s="90"/>
      <c r="AZ118" s="90"/>
      <c r="BA118" s="76">
        <f t="shared" si="22"/>
        <v>0</v>
      </c>
      <c r="BB118" s="91"/>
      <c r="BC118" s="92"/>
      <c r="BD118" s="66" t="str">
        <f t="shared" si="23"/>
        <v>正确</v>
      </c>
    </row>
    <row r="119" s="1" customFormat="1" ht="33" customHeight="1" spans="1:56">
      <c r="A119" s="41">
        <f t="shared" si="15"/>
        <v>115</v>
      </c>
      <c r="B119" s="49"/>
      <c r="C119" s="50"/>
      <c r="D119" s="44"/>
      <c r="E119" s="49"/>
      <c r="F119" s="42">
        <f t="shared" si="16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7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8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9"/>
        <v>0</v>
      </c>
      <c r="AT119" s="76">
        <f t="shared" si="20"/>
        <v>0</v>
      </c>
      <c r="AU119" s="76">
        <f t="shared" si="21"/>
        <v>0</v>
      </c>
      <c r="AV119" s="84"/>
      <c r="AW119" s="90"/>
      <c r="AX119" s="90"/>
      <c r="AY119" s="90"/>
      <c r="AZ119" s="90"/>
      <c r="BA119" s="76">
        <f t="shared" si="22"/>
        <v>0</v>
      </c>
      <c r="BB119" s="91"/>
      <c r="BC119" s="92"/>
      <c r="BD119" s="66" t="str">
        <f t="shared" si="23"/>
        <v>正确</v>
      </c>
    </row>
    <row r="120" s="1" customFormat="1" ht="33" customHeight="1" spans="1:56">
      <c r="A120" s="41">
        <f t="shared" si="15"/>
        <v>116</v>
      </c>
      <c r="B120" s="49"/>
      <c r="C120" s="50"/>
      <c r="D120" s="44"/>
      <c r="E120" s="49"/>
      <c r="F120" s="42">
        <f t="shared" si="16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7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8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9"/>
        <v>0</v>
      </c>
      <c r="AT120" s="76">
        <f t="shared" si="20"/>
        <v>0</v>
      </c>
      <c r="AU120" s="76">
        <f t="shared" si="21"/>
        <v>0</v>
      </c>
      <c r="AV120" s="84"/>
      <c r="AW120" s="90"/>
      <c r="AX120" s="90"/>
      <c r="AY120" s="90"/>
      <c r="AZ120" s="90"/>
      <c r="BA120" s="76">
        <f t="shared" si="22"/>
        <v>0</v>
      </c>
      <c r="BB120" s="91"/>
      <c r="BC120" s="92"/>
      <c r="BD120" s="66" t="str">
        <f t="shared" si="23"/>
        <v>正确</v>
      </c>
    </row>
    <row r="121" s="1" customFormat="1" ht="33" customHeight="1" spans="1:56">
      <c r="A121" s="41">
        <f t="shared" si="15"/>
        <v>117</v>
      </c>
      <c r="B121" s="49"/>
      <c r="C121" s="50"/>
      <c r="D121" s="44"/>
      <c r="E121" s="49"/>
      <c r="F121" s="42">
        <f t="shared" si="16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7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8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9"/>
        <v>0</v>
      </c>
      <c r="AT121" s="76">
        <f t="shared" si="20"/>
        <v>0</v>
      </c>
      <c r="AU121" s="76">
        <f t="shared" si="21"/>
        <v>0</v>
      </c>
      <c r="AV121" s="84"/>
      <c r="AW121" s="90"/>
      <c r="AX121" s="90"/>
      <c r="AY121" s="90"/>
      <c r="AZ121" s="90"/>
      <c r="BA121" s="76">
        <f t="shared" si="22"/>
        <v>0</v>
      </c>
      <c r="BB121" s="91"/>
      <c r="BC121" s="92"/>
      <c r="BD121" s="66" t="str">
        <f t="shared" si="23"/>
        <v>正确</v>
      </c>
    </row>
    <row r="122" s="1" customFormat="1" ht="33" customHeight="1" spans="1:56">
      <c r="A122" s="41">
        <f t="shared" si="15"/>
        <v>118</v>
      </c>
      <c r="B122" s="49"/>
      <c r="C122" s="50"/>
      <c r="D122" s="44"/>
      <c r="E122" s="49"/>
      <c r="F122" s="42">
        <f t="shared" si="16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7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8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9"/>
        <v>0</v>
      </c>
      <c r="AT122" s="76">
        <f t="shared" si="20"/>
        <v>0</v>
      </c>
      <c r="AU122" s="76">
        <f t="shared" si="21"/>
        <v>0</v>
      </c>
      <c r="AV122" s="84"/>
      <c r="AW122" s="90"/>
      <c r="AX122" s="90"/>
      <c r="AY122" s="90"/>
      <c r="AZ122" s="90"/>
      <c r="BA122" s="76">
        <f t="shared" si="22"/>
        <v>0</v>
      </c>
      <c r="BB122" s="91"/>
      <c r="BC122" s="92"/>
      <c r="BD122" s="66" t="str">
        <f t="shared" si="23"/>
        <v>正确</v>
      </c>
    </row>
    <row r="123" s="1" customFormat="1" ht="33" customHeight="1" spans="1:56">
      <c r="A123" s="41">
        <f t="shared" si="15"/>
        <v>119</v>
      </c>
      <c r="B123" s="49"/>
      <c r="C123" s="50"/>
      <c r="D123" s="44"/>
      <c r="E123" s="49"/>
      <c r="F123" s="42">
        <f t="shared" si="16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7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8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9"/>
        <v>0</v>
      </c>
      <c r="AT123" s="76">
        <f t="shared" si="20"/>
        <v>0</v>
      </c>
      <c r="AU123" s="76">
        <f t="shared" si="21"/>
        <v>0</v>
      </c>
      <c r="AV123" s="84"/>
      <c r="AW123" s="90"/>
      <c r="AX123" s="90"/>
      <c r="AY123" s="90"/>
      <c r="AZ123" s="90"/>
      <c r="BA123" s="76">
        <f t="shared" si="22"/>
        <v>0</v>
      </c>
      <c r="BB123" s="91"/>
      <c r="BC123" s="92"/>
      <c r="BD123" s="66" t="str">
        <f t="shared" si="23"/>
        <v>正确</v>
      </c>
    </row>
    <row r="124" s="1" customFormat="1" ht="33" customHeight="1" spans="1:56">
      <c r="A124" s="41">
        <f t="shared" si="15"/>
        <v>120</v>
      </c>
      <c r="B124" s="49"/>
      <c r="C124" s="50"/>
      <c r="D124" s="44"/>
      <c r="E124" s="49"/>
      <c r="F124" s="42">
        <f t="shared" si="16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7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8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9"/>
        <v>0</v>
      </c>
      <c r="AT124" s="76">
        <f t="shared" si="20"/>
        <v>0</v>
      </c>
      <c r="AU124" s="76">
        <f t="shared" si="21"/>
        <v>0</v>
      </c>
      <c r="AV124" s="84"/>
      <c r="AW124" s="90"/>
      <c r="AX124" s="90"/>
      <c r="AY124" s="90"/>
      <c r="AZ124" s="90"/>
      <c r="BA124" s="76">
        <f t="shared" si="22"/>
        <v>0</v>
      </c>
      <c r="BB124" s="91"/>
      <c r="BC124" s="92"/>
      <c r="BD124" s="66" t="str">
        <f t="shared" si="23"/>
        <v>正确</v>
      </c>
    </row>
    <row r="125" s="1" customFormat="1" ht="33" customHeight="1" spans="1:56">
      <c r="A125" s="41">
        <f t="shared" si="15"/>
        <v>121</v>
      </c>
      <c r="B125" s="49"/>
      <c r="C125" s="50"/>
      <c r="D125" s="44"/>
      <c r="E125" s="49"/>
      <c r="F125" s="42">
        <f t="shared" si="16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7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8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9"/>
        <v>0</v>
      </c>
      <c r="AT125" s="76">
        <f t="shared" si="20"/>
        <v>0</v>
      </c>
      <c r="AU125" s="76">
        <f t="shared" si="21"/>
        <v>0</v>
      </c>
      <c r="AV125" s="84"/>
      <c r="AW125" s="90"/>
      <c r="AX125" s="90"/>
      <c r="AY125" s="90"/>
      <c r="AZ125" s="90"/>
      <c r="BA125" s="76">
        <f t="shared" si="22"/>
        <v>0</v>
      </c>
      <c r="BB125" s="91"/>
      <c r="BC125" s="92"/>
      <c r="BD125" s="66" t="str">
        <f t="shared" si="23"/>
        <v>正确</v>
      </c>
    </row>
    <row r="126" s="1" customFormat="1" ht="33" customHeight="1" spans="1:56">
      <c r="A126" s="41">
        <f t="shared" si="15"/>
        <v>122</v>
      </c>
      <c r="B126" s="49"/>
      <c r="C126" s="50"/>
      <c r="D126" s="44"/>
      <c r="E126" s="49"/>
      <c r="F126" s="42">
        <f t="shared" si="16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7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8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9"/>
        <v>0</v>
      </c>
      <c r="AT126" s="76">
        <f t="shared" si="20"/>
        <v>0</v>
      </c>
      <c r="AU126" s="76">
        <f t="shared" si="21"/>
        <v>0</v>
      </c>
      <c r="AV126" s="84"/>
      <c r="AW126" s="90"/>
      <c r="AX126" s="90"/>
      <c r="AY126" s="90"/>
      <c r="AZ126" s="90"/>
      <c r="BA126" s="76">
        <f t="shared" si="22"/>
        <v>0</v>
      </c>
      <c r="BB126" s="91"/>
      <c r="BC126" s="92"/>
      <c r="BD126" s="66" t="str">
        <f t="shared" si="23"/>
        <v>正确</v>
      </c>
    </row>
    <row r="127" s="1" customFormat="1" ht="33" customHeight="1" spans="1:56">
      <c r="A127" s="41">
        <f t="shared" si="15"/>
        <v>123</v>
      </c>
      <c r="B127" s="49"/>
      <c r="C127" s="50"/>
      <c r="D127" s="44"/>
      <c r="E127" s="49"/>
      <c r="F127" s="42">
        <f t="shared" si="16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7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8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9"/>
        <v>0</v>
      </c>
      <c r="AT127" s="76">
        <f t="shared" si="20"/>
        <v>0</v>
      </c>
      <c r="AU127" s="76">
        <f t="shared" si="21"/>
        <v>0</v>
      </c>
      <c r="AV127" s="84"/>
      <c r="AW127" s="90"/>
      <c r="AX127" s="90"/>
      <c r="AY127" s="90"/>
      <c r="AZ127" s="90"/>
      <c r="BA127" s="76">
        <f t="shared" si="22"/>
        <v>0</v>
      </c>
      <c r="BB127" s="91"/>
      <c r="BC127" s="92"/>
      <c r="BD127" s="66" t="str">
        <f t="shared" si="23"/>
        <v>正确</v>
      </c>
    </row>
    <row r="128" s="1" customFormat="1" ht="33" customHeight="1" spans="1:56">
      <c r="A128" s="41">
        <f t="shared" si="15"/>
        <v>124</v>
      </c>
      <c r="B128" s="49"/>
      <c r="C128" s="50"/>
      <c r="D128" s="44"/>
      <c r="E128" s="49"/>
      <c r="F128" s="42">
        <f t="shared" si="16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7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8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9"/>
        <v>0</v>
      </c>
      <c r="AT128" s="76">
        <f t="shared" si="20"/>
        <v>0</v>
      </c>
      <c r="AU128" s="76">
        <f t="shared" si="21"/>
        <v>0</v>
      </c>
      <c r="AV128" s="84"/>
      <c r="AW128" s="90"/>
      <c r="AX128" s="90"/>
      <c r="AY128" s="90"/>
      <c r="AZ128" s="90"/>
      <c r="BA128" s="76">
        <f t="shared" si="22"/>
        <v>0</v>
      </c>
      <c r="BB128" s="91"/>
      <c r="BC128" s="92"/>
      <c r="BD128" s="66" t="str">
        <f t="shared" si="23"/>
        <v>正确</v>
      </c>
    </row>
    <row r="129" s="1" customFormat="1" ht="33" customHeight="1" spans="1:56">
      <c r="A129" s="41">
        <f t="shared" si="15"/>
        <v>125</v>
      </c>
      <c r="B129" s="49"/>
      <c r="C129" s="50"/>
      <c r="D129" s="44"/>
      <c r="E129" s="49"/>
      <c r="F129" s="42">
        <f t="shared" si="16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7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8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9"/>
        <v>0</v>
      </c>
      <c r="AT129" s="76">
        <f t="shared" si="20"/>
        <v>0</v>
      </c>
      <c r="AU129" s="76">
        <f t="shared" si="21"/>
        <v>0</v>
      </c>
      <c r="AV129" s="84"/>
      <c r="AW129" s="90"/>
      <c r="AX129" s="90"/>
      <c r="AY129" s="90"/>
      <c r="AZ129" s="90"/>
      <c r="BA129" s="76">
        <f t="shared" si="22"/>
        <v>0</v>
      </c>
      <c r="BB129" s="91"/>
      <c r="BC129" s="92"/>
      <c r="BD129" s="66" t="str">
        <f t="shared" si="23"/>
        <v>正确</v>
      </c>
    </row>
    <row r="130" s="1" customFormat="1" ht="33" customHeight="1" spans="1:56">
      <c r="A130" s="41">
        <f t="shared" si="15"/>
        <v>126</v>
      </c>
      <c r="B130" s="49"/>
      <c r="C130" s="50"/>
      <c r="D130" s="44"/>
      <c r="E130" s="49"/>
      <c r="F130" s="42">
        <f t="shared" si="16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7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8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9"/>
        <v>0</v>
      </c>
      <c r="AT130" s="76">
        <f t="shared" si="20"/>
        <v>0</v>
      </c>
      <c r="AU130" s="76">
        <f t="shared" si="21"/>
        <v>0</v>
      </c>
      <c r="AV130" s="84"/>
      <c r="AW130" s="90"/>
      <c r="AX130" s="90"/>
      <c r="AY130" s="90"/>
      <c r="AZ130" s="90"/>
      <c r="BA130" s="76">
        <f t="shared" si="22"/>
        <v>0</v>
      </c>
      <c r="BB130" s="91"/>
      <c r="BC130" s="92"/>
      <c r="BD130" s="66" t="str">
        <f t="shared" si="23"/>
        <v>正确</v>
      </c>
    </row>
    <row r="131" s="1" customFormat="1" ht="33" customHeight="1" spans="1:56">
      <c r="A131" s="41">
        <f t="shared" si="15"/>
        <v>127</v>
      </c>
      <c r="B131" s="49"/>
      <c r="C131" s="50"/>
      <c r="D131" s="44"/>
      <c r="E131" s="49"/>
      <c r="F131" s="42">
        <f t="shared" si="16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7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8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9"/>
        <v>0</v>
      </c>
      <c r="AT131" s="76">
        <f t="shared" si="20"/>
        <v>0</v>
      </c>
      <c r="AU131" s="76">
        <f t="shared" si="21"/>
        <v>0</v>
      </c>
      <c r="AV131" s="84"/>
      <c r="AW131" s="90"/>
      <c r="AX131" s="90"/>
      <c r="AY131" s="90"/>
      <c r="AZ131" s="90"/>
      <c r="BA131" s="76">
        <f t="shared" si="22"/>
        <v>0</v>
      </c>
      <c r="BB131" s="91"/>
      <c r="BC131" s="92"/>
      <c r="BD131" s="66" t="str">
        <f t="shared" si="23"/>
        <v>正确</v>
      </c>
    </row>
    <row r="132" s="1" customFormat="1" ht="33" customHeight="1" spans="1:56">
      <c r="A132" s="41">
        <f t="shared" si="15"/>
        <v>128</v>
      </c>
      <c r="B132" s="49"/>
      <c r="C132" s="50"/>
      <c r="D132" s="44"/>
      <c r="E132" s="49"/>
      <c r="F132" s="42">
        <f t="shared" si="16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7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8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9"/>
        <v>0</v>
      </c>
      <c r="AT132" s="76">
        <f t="shared" si="20"/>
        <v>0</v>
      </c>
      <c r="AU132" s="76">
        <f t="shared" si="21"/>
        <v>0</v>
      </c>
      <c r="AV132" s="84"/>
      <c r="AW132" s="90"/>
      <c r="AX132" s="90"/>
      <c r="AY132" s="90"/>
      <c r="AZ132" s="90"/>
      <c r="BA132" s="76">
        <f t="shared" si="22"/>
        <v>0</v>
      </c>
      <c r="BB132" s="91"/>
      <c r="BC132" s="92"/>
      <c r="BD132" s="66" t="str">
        <f t="shared" si="23"/>
        <v>正确</v>
      </c>
    </row>
    <row r="133" s="1" customFormat="1" ht="33" customHeight="1" spans="1:56">
      <c r="A133" s="41">
        <f t="shared" ref="A133:A159" si="25">ROW()-4</f>
        <v>129</v>
      </c>
      <c r="B133" s="49"/>
      <c r="C133" s="50"/>
      <c r="D133" s="44"/>
      <c r="E133" s="49"/>
      <c r="F133" s="42">
        <f t="shared" ref="F133:F159" si="26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59" si="27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59" si="28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59" si="29">IFERROR(U133/$E$2*2*H133+I133*2,0)</f>
        <v>0</v>
      </c>
      <c r="AT133" s="76">
        <f t="shared" ref="AT133:AT159" si="30">IFERROR(U133/$E$2*(J133+K133*0.2+L133+M133*0.5),0)</f>
        <v>0</v>
      </c>
      <c r="AU133" s="76">
        <f t="shared" ref="AU133:AU159" si="31">ROUND(SUM(V133:AP133)-SUM(AQ133:AT133),2)</f>
        <v>0</v>
      </c>
      <c r="AV133" s="84"/>
      <c r="AW133" s="90"/>
      <c r="AX133" s="90"/>
      <c r="AY133" s="90"/>
      <c r="AZ133" s="90"/>
      <c r="BA133" s="76">
        <f t="shared" ref="BA133:BA159" si="32">ROUND(AU133-SUM(AV133:AZ133),2)</f>
        <v>0</v>
      </c>
      <c r="BB133" s="91"/>
      <c r="BC133" s="92"/>
      <c r="BD133" s="66" t="str">
        <f t="shared" ref="BD133:BD159" si="33">IF(U133-SUM(V133:AB133)=0,"正确","错误")</f>
        <v>正确</v>
      </c>
    </row>
    <row r="134" s="1" customFormat="1" ht="33" customHeight="1" spans="1:56">
      <c r="A134" s="41">
        <f t="shared" si="25"/>
        <v>130</v>
      </c>
      <c r="B134" s="49"/>
      <c r="C134" s="50"/>
      <c r="D134" s="44"/>
      <c r="E134" s="49"/>
      <c r="F134" s="42">
        <f t="shared" si="26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7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8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9"/>
        <v>0</v>
      </c>
      <c r="AT134" s="76">
        <f t="shared" si="30"/>
        <v>0</v>
      </c>
      <c r="AU134" s="76">
        <f t="shared" si="31"/>
        <v>0</v>
      </c>
      <c r="AV134" s="84"/>
      <c r="AW134" s="90"/>
      <c r="AX134" s="90"/>
      <c r="AY134" s="90"/>
      <c r="AZ134" s="90"/>
      <c r="BA134" s="76">
        <f t="shared" si="32"/>
        <v>0</v>
      </c>
      <c r="BB134" s="91"/>
      <c r="BC134" s="92"/>
      <c r="BD134" s="66" t="str">
        <f t="shared" si="33"/>
        <v>正确</v>
      </c>
    </row>
    <row r="135" s="1" customFormat="1" ht="33" customHeight="1" spans="1:56">
      <c r="A135" s="41">
        <f t="shared" si="25"/>
        <v>131</v>
      </c>
      <c r="B135" s="49"/>
      <c r="C135" s="50"/>
      <c r="D135" s="44"/>
      <c r="E135" s="49"/>
      <c r="F135" s="42">
        <f t="shared" si="26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7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8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9"/>
        <v>0</v>
      </c>
      <c r="AT135" s="76">
        <f t="shared" si="30"/>
        <v>0</v>
      </c>
      <c r="AU135" s="76">
        <f t="shared" si="31"/>
        <v>0</v>
      </c>
      <c r="AV135" s="84"/>
      <c r="AW135" s="90"/>
      <c r="AX135" s="90"/>
      <c r="AY135" s="90"/>
      <c r="AZ135" s="90"/>
      <c r="BA135" s="76">
        <f t="shared" si="32"/>
        <v>0</v>
      </c>
      <c r="BB135" s="91"/>
      <c r="BC135" s="92"/>
      <c r="BD135" s="66" t="str">
        <f t="shared" si="33"/>
        <v>正确</v>
      </c>
    </row>
    <row r="136" s="1" customFormat="1" ht="33" customHeight="1" spans="1:56">
      <c r="A136" s="41">
        <f t="shared" si="25"/>
        <v>132</v>
      </c>
      <c r="B136" s="49"/>
      <c r="C136" s="50"/>
      <c r="D136" s="44"/>
      <c r="E136" s="49"/>
      <c r="F136" s="42">
        <f t="shared" si="26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7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8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9"/>
        <v>0</v>
      </c>
      <c r="AT136" s="76">
        <f t="shared" si="30"/>
        <v>0</v>
      </c>
      <c r="AU136" s="76">
        <f t="shared" si="31"/>
        <v>0</v>
      </c>
      <c r="AV136" s="84"/>
      <c r="AW136" s="90"/>
      <c r="AX136" s="90"/>
      <c r="AY136" s="90"/>
      <c r="AZ136" s="90"/>
      <c r="BA136" s="76">
        <f t="shared" si="32"/>
        <v>0</v>
      </c>
      <c r="BB136" s="91"/>
      <c r="BC136" s="92"/>
      <c r="BD136" s="66" t="str">
        <f t="shared" si="33"/>
        <v>正确</v>
      </c>
    </row>
    <row r="137" s="1" customFormat="1" ht="33" customHeight="1" spans="1:56">
      <c r="A137" s="41">
        <f t="shared" si="25"/>
        <v>133</v>
      </c>
      <c r="B137" s="49"/>
      <c r="C137" s="50"/>
      <c r="D137" s="44"/>
      <c r="E137" s="49"/>
      <c r="F137" s="42">
        <f t="shared" si="26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7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8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9"/>
        <v>0</v>
      </c>
      <c r="AT137" s="76">
        <f t="shared" si="30"/>
        <v>0</v>
      </c>
      <c r="AU137" s="76">
        <f t="shared" si="31"/>
        <v>0</v>
      </c>
      <c r="AV137" s="84"/>
      <c r="AW137" s="90"/>
      <c r="AX137" s="90"/>
      <c r="AY137" s="90"/>
      <c r="AZ137" s="90"/>
      <c r="BA137" s="76">
        <f t="shared" si="32"/>
        <v>0</v>
      </c>
      <c r="BB137" s="91"/>
      <c r="BC137" s="92"/>
      <c r="BD137" s="66" t="str">
        <f t="shared" si="33"/>
        <v>正确</v>
      </c>
    </row>
    <row r="138" s="1" customFormat="1" ht="33" customHeight="1" spans="1:56">
      <c r="A138" s="41">
        <f t="shared" si="25"/>
        <v>134</v>
      </c>
      <c r="B138" s="49"/>
      <c r="C138" s="50"/>
      <c r="D138" s="44"/>
      <c r="E138" s="49"/>
      <c r="F138" s="42">
        <f t="shared" si="26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7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8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9"/>
        <v>0</v>
      </c>
      <c r="AT138" s="76">
        <f t="shared" si="30"/>
        <v>0</v>
      </c>
      <c r="AU138" s="76">
        <f t="shared" si="31"/>
        <v>0</v>
      </c>
      <c r="AV138" s="84"/>
      <c r="AW138" s="90"/>
      <c r="AX138" s="90"/>
      <c r="AY138" s="90"/>
      <c r="AZ138" s="90"/>
      <c r="BA138" s="76">
        <f t="shared" si="32"/>
        <v>0</v>
      </c>
      <c r="BB138" s="91"/>
      <c r="BC138" s="92"/>
      <c r="BD138" s="66" t="str">
        <f t="shared" si="33"/>
        <v>正确</v>
      </c>
    </row>
    <row r="139" s="1" customFormat="1" ht="33" customHeight="1" spans="1:56">
      <c r="A139" s="41">
        <f t="shared" si="25"/>
        <v>135</v>
      </c>
      <c r="B139" s="49"/>
      <c r="C139" s="50"/>
      <c r="D139" s="44"/>
      <c r="E139" s="49"/>
      <c r="F139" s="42">
        <f t="shared" si="26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7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8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9"/>
        <v>0</v>
      </c>
      <c r="AT139" s="76">
        <f t="shared" si="30"/>
        <v>0</v>
      </c>
      <c r="AU139" s="76">
        <f t="shared" si="31"/>
        <v>0</v>
      </c>
      <c r="AV139" s="84"/>
      <c r="AW139" s="90"/>
      <c r="AX139" s="90"/>
      <c r="AY139" s="90"/>
      <c r="AZ139" s="90"/>
      <c r="BA139" s="76">
        <f t="shared" si="32"/>
        <v>0</v>
      </c>
      <c r="BB139" s="91"/>
      <c r="BC139" s="92"/>
      <c r="BD139" s="66" t="str">
        <f t="shared" si="33"/>
        <v>正确</v>
      </c>
    </row>
    <row r="140" s="1" customFormat="1" ht="33" customHeight="1" spans="1:56">
      <c r="A140" s="41">
        <f t="shared" si="25"/>
        <v>136</v>
      </c>
      <c r="B140" s="49"/>
      <c r="C140" s="50"/>
      <c r="D140" s="44"/>
      <c r="E140" s="49"/>
      <c r="F140" s="42">
        <f t="shared" si="26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7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8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9"/>
        <v>0</v>
      </c>
      <c r="AT140" s="76">
        <f t="shared" si="30"/>
        <v>0</v>
      </c>
      <c r="AU140" s="76">
        <f t="shared" si="31"/>
        <v>0</v>
      </c>
      <c r="AV140" s="84"/>
      <c r="AW140" s="90"/>
      <c r="AX140" s="90"/>
      <c r="AY140" s="90"/>
      <c r="AZ140" s="90"/>
      <c r="BA140" s="76">
        <f t="shared" si="32"/>
        <v>0</v>
      </c>
      <c r="BB140" s="91"/>
      <c r="BC140" s="92"/>
      <c r="BD140" s="66" t="str">
        <f t="shared" si="33"/>
        <v>正确</v>
      </c>
    </row>
    <row r="141" s="1" customFormat="1" ht="33" customHeight="1" spans="1:56">
      <c r="A141" s="41">
        <f t="shared" si="25"/>
        <v>137</v>
      </c>
      <c r="B141" s="49"/>
      <c r="C141" s="50"/>
      <c r="D141" s="44"/>
      <c r="E141" s="49"/>
      <c r="F141" s="42">
        <f t="shared" si="26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7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8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9"/>
        <v>0</v>
      </c>
      <c r="AT141" s="76">
        <f t="shared" si="30"/>
        <v>0</v>
      </c>
      <c r="AU141" s="76">
        <f t="shared" si="31"/>
        <v>0</v>
      </c>
      <c r="AV141" s="84"/>
      <c r="AW141" s="90"/>
      <c r="AX141" s="90"/>
      <c r="AY141" s="90"/>
      <c r="AZ141" s="90"/>
      <c r="BA141" s="76">
        <f t="shared" si="32"/>
        <v>0</v>
      </c>
      <c r="BB141" s="91"/>
      <c r="BC141" s="92"/>
      <c r="BD141" s="66" t="str">
        <f t="shared" si="33"/>
        <v>正确</v>
      </c>
    </row>
    <row r="142" s="1" customFormat="1" ht="33" customHeight="1" spans="1:56">
      <c r="A142" s="41">
        <f t="shared" si="25"/>
        <v>138</v>
      </c>
      <c r="B142" s="49"/>
      <c r="C142" s="50"/>
      <c r="D142" s="44"/>
      <c r="E142" s="49"/>
      <c r="F142" s="42">
        <f t="shared" si="26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7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8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9"/>
        <v>0</v>
      </c>
      <c r="AT142" s="76">
        <f t="shared" si="30"/>
        <v>0</v>
      </c>
      <c r="AU142" s="76">
        <f t="shared" si="31"/>
        <v>0</v>
      </c>
      <c r="AV142" s="84"/>
      <c r="AW142" s="90"/>
      <c r="AX142" s="90"/>
      <c r="AY142" s="90"/>
      <c r="AZ142" s="90"/>
      <c r="BA142" s="76">
        <f t="shared" si="32"/>
        <v>0</v>
      </c>
      <c r="BB142" s="91"/>
      <c r="BC142" s="92"/>
      <c r="BD142" s="66" t="str">
        <f t="shared" si="33"/>
        <v>正确</v>
      </c>
    </row>
    <row r="143" s="1" customFormat="1" ht="33" customHeight="1" spans="1:56">
      <c r="A143" s="41">
        <f t="shared" si="25"/>
        <v>139</v>
      </c>
      <c r="B143" s="49"/>
      <c r="C143" s="50"/>
      <c r="D143" s="44"/>
      <c r="E143" s="49"/>
      <c r="F143" s="42">
        <f t="shared" si="26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7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8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9"/>
        <v>0</v>
      </c>
      <c r="AT143" s="76">
        <f t="shared" si="30"/>
        <v>0</v>
      </c>
      <c r="AU143" s="76">
        <f t="shared" si="31"/>
        <v>0</v>
      </c>
      <c r="AV143" s="84"/>
      <c r="AW143" s="90"/>
      <c r="AX143" s="90"/>
      <c r="AY143" s="90"/>
      <c r="AZ143" s="90"/>
      <c r="BA143" s="76">
        <f t="shared" si="32"/>
        <v>0</v>
      </c>
      <c r="BB143" s="91"/>
      <c r="BC143" s="92"/>
      <c r="BD143" s="66" t="str">
        <f t="shared" si="33"/>
        <v>正确</v>
      </c>
    </row>
    <row r="144" s="1" customFormat="1" ht="33" customHeight="1" spans="1:56">
      <c r="A144" s="41">
        <f t="shared" si="25"/>
        <v>140</v>
      </c>
      <c r="B144" s="49"/>
      <c r="C144" s="50"/>
      <c r="D144" s="44"/>
      <c r="E144" s="49"/>
      <c r="F144" s="42">
        <f t="shared" si="26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7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8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9"/>
        <v>0</v>
      </c>
      <c r="AT144" s="76">
        <f t="shared" si="30"/>
        <v>0</v>
      </c>
      <c r="AU144" s="76">
        <f t="shared" si="31"/>
        <v>0</v>
      </c>
      <c r="AV144" s="84"/>
      <c r="AW144" s="90"/>
      <c r="AX144" s="90"/>
      <c r="AY144" s="90"/>
      <c r="AZ144" s="90"/>
      <c r="BA144" s="76">
        <f t="shared" si="32"/>
        <v>0</v>
      </c>
      <c r="BB144" s="91"/>
      <c r="BC144" s="92"/>
      <c r="BD144" s="66" t="str">
        <f t="shared" si="33"/>
        <v>正确</v>
      </c>
    </row>
    <row r="145" s="1" customFormat="1" ht="33" customHeight="1" spans="1:56">
      <c r="A145" s="41">
        <f t="shared" si="25"/>
        <v>141</v>
      </c>
      <c r="B145" s="49"/>
      <c r="C145" s="50"/>
      <c r="D145" s="44"/>
      <c r="E145" s="49"/>
      <c r="F145" s="42">
        <f t="shared" si="26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7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8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9"/>
        <v>0</v>
      </c>
      <c r="AT145" s="76">
        <f t="shared" si="30"/>
        <v>0</v>
      </c>
      <c r="AU145" s="76">
        <f t="shared" si="31"/>
        <v>0</v>
      </c>
      <c r="AV145" s="84"/>
      <c r="AW145" s="90"/>
      <c r="AX145" s="90"/>
      <c r="AY145" s="90"/>
      <c r="AZ145" s="90"/>
      <c r="BA145" s="76">
        <f t="shared" si="32"/>
        <v>0</v>
      </c>
      <c r="BB145" s="91"/>
      <c r="BC145" s="92"/>
      <c r="BD145" s="66" t="str">
        <f t="shared" si="33"/>
        <v>正确</v>
      </c>
    </row>
    <row r="146" s="1" customFormat="1" ht="33" customHeight="1" spans="1:56">
      <c r="A146" s="41">
        <f t="shared" si="25"/>
        <v>142</v>
      </c>
      <c r="B146" s="49"/>
      <c r="C146" s="50"/>
      <c r="D146" s="44"/>
      <c r="E146" s="49"/>
      <c r="F146" s="42">
        <f t="shared" si="26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7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8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9"/>
        <v>0</v>
      </c>
      <c r="AT146" s="76">
        <f t="shared" si="30"/>
        <v>0</v>
      </c>
      <c r="AU146" s="76">
        <f t="shared" si="31"/>
        <v>0</v>
      </c>
      <c r="AV146" s="84"/>
      <c r="AW146" s="90"/>
      <c r="AX146" s="90"/>
      <c r="AY146" s="90"/>
      <c r="AZ146" s="90"/>
      <c r="BA146" s="76">
        <f t="shared" si="32"/>
        <v>0</v>
      </c>
      <c r="BB146" s="91"/>
      <c r="BC146" s="92"/>
      <c r="BD146" s="66" t="str">
        <f t="shared" si="33"/>
        <v>正确</v>
      </c>
    </row>
    <row r="147" s="1" customFormat="1" ht="33" customHeight="1" spans="1:56">
      <c r="A147" s="41">
        <f t="shared" si="25"/>
        <v>143</v>
      </c>
      <c r="B147" s="49"/>
      <c r="C147" s="50"/>
      <c r="D147" s="44"/>
      <c r="E147" s="49"/>
      <c r="F147" s="42">
        <f t="shared" si="26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7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8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9"/>
        <v>0</v>
      </c>
      <c r="AT147" s="76">
        <f t="shared" si="30"/>
        <v>0</v>
      </c>
      <c r="AU147" s="76">
        <f t="shared" si="31"/>
        <v>0</v>
      </c>
      <c r="AV147" s="84"/>
      <c r="AW147" s="90"/>
      <c r="AX147" s="90"/>
      <c r="AY147" s="90"/>
      <c r="AZ147" s="90"/>
      <c r="BA147" s="76">
        <f t="shared" si="32"/>
        <v>0</v>
      </c>
      <c r="BB147" s="91"/>
      <c r="BC147" s="92"/>
      <c r="BD147" s="66" t="str">
        <f t="shared" si="33"/>
        <v>正确</v>
      </c>
    </row>
    <row r="148" s="1" customFormat="1" ht="33" customHeight="1" spans="1:56">
      <c r="A148" s="41">
        <f t="shared" si="25"/>
        <v>144</v>
      </c>
      <c r="B148" s="49"/>
      <c r="C148" s="50"/>
      <c r="D148" s="44"/>
      <c r="E148" s="49"/>
      <c r="F148" s="42">
        <f t="shared" si="26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7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8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9"/>
        <v>0</v>
      </c>
      <c r="AT148" s="76">
        <f t="shared" si="30"/>
        <v>0</v>
      </c>
      <c r="AU148" s="76">
        <f t="shared" si="31"/>
        <v>0</v>
      </c>
      <c r="AV148" s="84"/>
      <c r="AW148" s="90"/>
      <c r="AX148" s="90"/>
      <c r="AY148" s="90"/>
      <c r="AZ148" s="90"/>
      <c r="BA148" s="76">
        <f t="shared" si="32"/>
        <v>0</v>
      </c>
      <c r="BB148" s="91"/>
      <c r="BC148" s="92"/>
      <c r="BD148" s="66" t="str">
        <f t="shared" si="33"/>
        <v>正确</v>
      </c>
    </row>
    <row r="149" s="1" customFormat="1" ht="33" customHeight="1" spans="1:56">
      <c r="A149" s="41">
        <f t="shared" si="25"/>
        <v>145</v>
      </c>
      <c r="B149" s="49"/>
      <c r="C149" s="50"/>
      <c r="D149" s="44"/>
      <c r="E149" s="49"/>
      <c r="F149" s="42">
        <f t="shared" si="26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7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8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9"/>
        <v>0</v>
      </c>
      <c r="AT149" s="76">
        <f t="shared" si="30"/>
        <v>0</v>
      </c>
      <c r="AU149" s="76">
        <f t="shared" si="31"/>
        <v>0</v>
      </c>
      <c r="AV149" s="84"/>
      <c r="AW149" s="90"/>
      <c r="AX149" s="90"/>
      <c r="AY149" s="90"/>
      <c r="AZ149" s="90"/>
      <c r="BA149" s="76">
        <f t="shared" si="32"/>
        <v>0</v>
      </c>
      <c r="BB149" s="91"/>
      <c r="BC149" s="92"/>
      <c r="BD149" s="66" t="str">
        <f t="shared" si="33"/>
        <v>正确</v>
      </c>
    </row>
    <row r="150" s="1" customFormat="1" ht="33" customHeight="1" spans="1:56">
      <c r="A150" s="41">
        <f t="shared" si="25"/>
        <v>146</v>
      </c>
      <c r="B150" s="49"/>
      <c r="C150" s="50"/>
      <c r="D150" s="44"/>
      <c r="E150" s="49"/>
      <c r="F150" s="42">
        <f t="shared" si="26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7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8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9"/>
        <v>0</v>
      </c>
      <c r="AT150" s="76">
        <f t="shared" si="30"/>
        <v>0</v>
      </c>
      <c r="AU150" s="76">
        <f t="shared" si="31"/>
        <v>0</v>
      </c>
      <c r="AV150" s="84"/>
      <c r="AW150" s="90"/>
      <c r="AX150" s="90"/>
      <c r="AY150" s="90"/>
      <c r="AZ150" s="90"/>
      <c r="BA150" s="76">
        <f t="shared" si="32"/>
        <v>0</v>
      </c>
      <c r="BB150" s="91"/>
      <c r="BC150" s="92"/>
      <c r="BD150" s="66" t="str">
        <f t="shared" si="33"/>
        <v>正确</v>
      </c>
    </row>
    <row r="151" s="1" customFormat="1" ht="33" customHeight="1" spans="1:56">
      <c r="A151" s="41">
        <f t="shared" si="25"/>
        <v>147</v>
      </c>
      <c r="B151" s="49"/>
      <c r="C151" s="50"/>
      <c r="D151" s="44"/>
      <c r="E151" s="49"/>
      <c r="F151" s="42">
        <f t="shared" si="26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7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8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9"/>
        <v>0</v>
      </c>
      <c r="AT151" s="76">
        <f t="shared" si="30"/>
        <v>0</v>
      </c>
      <c r="AU151" s="76">
        <f t="shared" si="31"/>
        <v>0</v>
      </c>
      <c r="AV151" s="84"/>
      <c r="AW151" s="90"/>
      <c r="AX151" s="90"/>
      <c r="AY151" s="90"/>
      <c r="AZ151" s="90"/>
      <c r="BA151" s="76">
        <f t="shared" si="32"/>
        <v>0</v>
      </c>
      <c r="BB151" s="91"/>
      <c r="BC151" s="92"/>
      <c r="BD151" s="66" t="str">
        <f t="shared" si="33"/>
        <v>正确</v>
      </c>
    </row>
    <row r="152" s="1" customFormat="1" ht="33" customHeight="1" spans="1:56">
      <c r="A152" s="41">
        <f t="shared" si="25"/>
        <v>148</v>
      </c>
      <c r="B152" s="49"/>
      <c r="C152" s="50"/>
      <c r="D152" s="44"/>
      <c r="E152" s="49"/>
      <c r="F152" s="42">
        <f t="shared" si="26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7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8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9"/>
        <v>0</v>
      </c>
      <c r="AT152" s="76">
        <f t="shared" si="30"/>
        <v>0</v>
      </c>
      <c r="AU152" s="76">
        <f t="shared" si="31"/>
        <v>0</v>
      </c>
      <c r="AV152" s="84"/>
      <c r="AW152" s="90"/>
      <c r="AX152" s="90"/>
      <c r="AY152" s="90"/>
      <c r="AZ152" s="90"/>
      <c r="BA152" s="76">
        <f t="shared" si="32"/>
        <v>0</v>
      </c>
      <c r="BB152" s="91"/>
      <c r="BC152" s="92"/>
      <c r="BD152" s="66" t="str">
        <f t="shared" si="33"/>
        <v>正确</v>
      </c>
    </row>
    <row r="153" s="1" customFormat="1" ht="33" customHeight="1" spans="1:56">
      <c r="A153" s="41">
        <f t="shared" si="25"/>
        <v>149</v>
      </c>
      <c r="B153" s="49"/>
      <c r="C153" s="50"/>
      <c r="D153" s="44"/>
      <c r="E153" s="49"/>
      <c r="F153" s="42">
        <f t="shared" si="26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7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8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9"/>
        <v>0</v>
      </c>
      <c r="AT153" s="76">
        <f t="shared" si="30"/>
        <v>0</v>
      </c>
      <c r="AU153" s="76">
        <f t="shared" si="31"/>
        <v>0</v>
      </c>
      <c r="AV153" s="84"/>
      <c r="AW153" s="90"/>
      <c r="AX153" s="90"/>
      <c r="AY153" s="90"/>
      <c r="AZ153" s="90"/>
      <c r="BA153" s="76">
        <f t="shared" si="32"/>
        <v>0</v>
      </c>
      <c r="BB153" s="91"/>
      <c r="BC153" s="92"/>
      <c r="BD153" s="66" t="str">
        <f t="shared" si="33"/>
        <v>正确</v>
      </c>
    </row>
    <row r="154" s="1" customFormat="1" ht="33" customHeight="1" spans="1:56">
      <c r="A154" s="41">
        <f t="shared" si="25"/>
        <v>150</v>
      </c>
      <c r="B154" s="49"/>
      <c r="C154" s="50"/>
      <c r="D154" s="44"/>
      <c r="E154" s="49"/>
      <c r="F154" s="42">
        <f t="shared" si="26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7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8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9"/>
        <v>0</v>
      </c>
      <c r="AT154" s="76">
        <f t="shared" si="30"/>
        <v>0</v>
      </c>
      <c r="AU154" s="76">
        <f t="shared" si="31"/>
        <v>0</v>
      </c>
      <c r="AV154" s="84"/>
      <c r="AW154" s="90"/>
      <c r="AX154" s="90"/>
      <c r="AY154" s="90"/>
      <c r="AZ154" s="90"/>
      <c r="BA154" s="76">
        <f t="shared" si="32"/>
        <v>0</v>
      </c>
      <c r="BB154" s="91"/>
      <c r="BC154" s="92"/>
      <c r="BD154" s="66" t="str">
        <f t="shared" si="33"/>
        <v>正确</v>
      </c>
    </row>
    <row r="155" s="1" customFormat="1" ht="33" customHeight="1" spans="1:56">
      <c r="A155" s="41">
        <f t="shared" si="25"/>
        <v>151</v>
      </c>
      <c r="B155" s="49"/>
      <c r="C155" s="50"/>
      <c r="D155" s="44"/>
      <c r="E155" s="49"/>
      <c r="F155" s="42">
        <f t="shared" si="26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7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8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9"/>
        <v>0</v>
      </c>
      <c r="AT155" s="76">
        <f t="shared" si="30"/>
        <v>0</v>
      </c>
      <c r="AU155" s="76">
        <f t="shared" si="31"/>
        <v>0</v>
      </c>
      <c r="AV155" s="84"/>
      <c r="AW155" s="90"/>
      <c r="AX155" s="90"/>
      <c r="AY155" s="90"/>
      <c r="AZ155" s="90"/>
      <c r="BA155" s="76">
        <f t="shared" si="32"/>
        <v>0</v>
      </c>
      <c r="BB155" s="91"/>
      <c r="BC155" s="92"/>
      <c r="BD155" s="66" t="str">
        <f t="shared" si="33"/>
        <v>正确</v>
      </c>
    </row>
    <row r="156" s="1" customFormat="1" ht="33" customHeight="1" spans="1:56">
      <c r="A156" s="41">
        <f t="shared" si="25"/>
        <v>152</v>
      </c>
      <c r="B156" s="49"/>
      <c r="C156" s="50"/>
      <c r="D156" s="44"/>
      <c r="E156" s="49"/>
      <c r="F156" s="42">
        <f t="shared" si="26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7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8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9"/>
        <v>0</v>
      </c>
      <c r="AT156" s="76">
        <f t="shared" si="30"/>
        <v>0</v>
      </c>
      <c r="AU156" s="76">
        <f t="shared" si="31"/>
        <v>0</v>
      </c>
      <c r="AV156" s="84"/>
      <c r="AW156" s="90"/>
      <c r="AX156" s="90"/>
      <c r="AY156" s="90"/>
      <c r="AZ156" s="90"/>
      <c r="BA156" s="76">
        <f t="shared" si="32"/>
        <v>0</v>
      </c>
      <c r="BB156" s="91"/>
      <c r="BC156" s="92"/>
      <c r="BD156" s="66" t="str">
        <f t="shared" si="33"/>
        <v>正确</v>
      </c>
    </row>
    <row r="157" s="1" customFormat="1" ht="33" customHeight="1" spans="1:56">
      <c r="A157" s="41">
        <f t="shared" si="25"/>
        <v>153</v>
      </c>
      <c r="B157" s="49"/>
      <c r="C157" s="50"/>
      <c r="D157" s="44"/>
      <c r="E157" s="49"/>
      <c r="F157" s="42">
        <f t="shared" si="26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7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8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9"/>
        <v>0</v>
      </c>
      <c r="AT157" s="76">
        <f t="shared" si="30"/>
        <v>0</v>
      </c>
      <c r="AU157" s="76">
        <f t="shared" si="31"/>
        <v>0</v>
      </c>
      <c r="AV157" s="84"/>
      <c r="AW157" s="90"/>
      <c r="AX157" s="90"/>
      <c r="AY157" s="90"/>
      <c r="AZ157" s="90"/>
      <c r="BA157" s="76">
        <f t="shared" si="32"/>
        <v>0</v>
      </c>
      <c r="BB157" s="91"/>
      <c r="BC157" s="92"/>
      <c r="BD157" s="66" t="str">
        <f t="shared" si="33"/>
        <v>正确</v>
      </c>
    </row>
    <row r="158" s="1" customFormat="1" ht="33" customHeight="1" spans="1:56">
      <c r="A158" s="41">
        <f t="shared" si="25"/>
        <v>154</v>
      </c>
      <c r="B158" s="49"/>
      <c r="C158" s="50"/>
      <c r="D158" s="44"/>
      <c r="E158" s="49"/>
      <c r="F158" s="42">
        <f t="shared" si="26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7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8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9"/>
        <v>0</v>
      </c>
      <c r="AT158" s="76">
        <f t="shared" si="30"/>
        <v>0</v>
      </c>
      <c r="AU158" s="76">
        <f t="shared" si="31"/>
        <v>0</v>
      </c>
      <c r="AV158" s="84"/>
      <c r="AW158" s="90"/>
      <c r="AX158" s="90"/>
      <c r="AY158" s="90"/>
      <c r="AZ158" s="90"/>
      <c r="BA158" s="76">
        <f t="shared" si="32"/>
        <v>0</v>
      </c>
      <c r="BB158" s="91"/>
      <c r="BC158" s="92"/>
      <c r="BD158" s="66" t="str">
        <f t="shared" si="33"/>
        <v>正确</v>
      </c>
    </row>
    <row r="159" s="1" customFormat="1" ht="33" customHeight="1" spans="1:56">
      <c r="A159" s="41">
        <f t="shared" si="25"/>
        <v>155</v>
      </c>
      <c r="B159" s="49"/>
      <c r="C159" s="50"/>
      <c r="D159" s="44"/>
      <c r="E159" s="49"/>
      <c r="F159" s="42">
        <f t="shared" si="26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7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8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9"/>
        <v>0</v>
      </c>
      <c r="AT159" s="76">
        <f t="shared" si="30"/>
        <v>0</v>
      </c>
      <c r="AU159" s="76">
        <f t="shared" si="31"/>
        <v>0</v>
      </c>
      <c r="AV159" s="84"/>
      <c r="AW159" s="90"/>
      <c r="AX159" s="90"/>
      <c r="AY159" s="90"/>
      <c r="AZ159" s="90"/>
      <c r="BA159" s="76">
        <f t="shared" si="32"/>
        <v>0</v>
      </c>
      <c r="BB159" s="91"/>
      <c r="BC159" s="92"/>
      <c r="BD159" s="66" t="str">
        <f t="shared" si="33"/>
        <v>正确</v>
      </c>
    </row>
  </sheetData>
  <sheetProtection algorithmName="SHA-512" hashValue="NGScz7FpPEU5iJt5MKyEJDci++A8k/VaG+OTXCFz9EWceHnb8iumYOO+Mi+uMwU0zmm6OvWmxG5CIjIpmk8hDQ==" saltValue="7ojo959N4umr9aRNZmedcg==" spinCount="100000" sheet="1" formatCells="0" formatRows="0" deleteRows="0" autoFilter="0" objects="1"/>
  <autoFilter xmlns:etc="http://www.wps.cn/officeDocument/2017/etCustomData" ref="A4:XFB159" etc:filterBottomFollowUsedRange="0">
    <extLst/>
  </autoFilter>
  <mergeCells count="2">
    <mergeCell ref="A1:BB1"/>
    <mergeCell ref="A4:E4"/>
  </mergeCells>
  <conditionalFormatting sqref="B5">
    <cfRule type="duplicateValues" dxfId="0" priority="35"/>
  </conditionalFormatting>
  <conditionalFormatting sqref="C5">
    <cfRule type="duplicateValues" dxfId="0" priority="34"/>
  </conditionalFormatting>
  <conditionalFormatting sqref="B6">
    <cfRule type="duplicateValues" dxfId="0" priority="33"/>
  </conditionalFormatting>
  <conditionalFormatting sqref="C6">
    <cfRule type="duplicateValues" dxfId="0" priority="32"/>
  </conditionalFormatting>
  <conditionalFormatting sqref="B7">
    <cfRule type="duplicateValues" dxfId="0" priority="4"/>
  </conditionalFormatting>
  <conditionalFormatting sqref="C7">
    <cfRule type="duplicateValues" dxfId="0" priority="3"/>
  </conditionalFormatting>
  <conditionalFormatting sqref="B17">
    <cfRule type="duplicateValues" dxfId="0" priority="45"/>
  </conditionalFormatting>
  <conditionalFormatting sqref="B18">
    <cfRule type="duplicateValues" dxfId="0" priority="44"/>
  </conditionalFormatting>
  <conditionalFormatting sqref="B41">
    <cfRule type="duplicateValues" dxfId="0" priority="39"/>
  </conditionalFormatting>
  <conditionalFormatting sqref="B42">
    <cfRule type="duplicateValues" dxfId="0" priority="38"/>
  </conditionalFormatting>
  <conditionalFormatting sqref="B46">
    <cfRule type="duplicateValues" dxfId="0" priority="2"/>
  </conditionalFormatting>
  <conditionalFormatting sqref="C46">
    <cfRule type="duplicateValues" dxfId="0" priority="1"/>
  </conditionalFormatting>
  <conditionalFormatting sqref="B47">
    <cfRule type="duplicateValues" dxfId="0" priority="31"/>
  </conditionalFormatting>
  <conditionalFormatting sqref="C47">
    <cfRule type="duplicateValues" dxfId="0" priority="30"/>
  </conditionalFormatting>
  <conditionalFormatting sqref="B48">
    <cfRule type="duplicateValues" dxfId="0" priority="29"/>
  </conditionalFormatting>
  <conditionalFormatting sqref="C48">
    <cfRule type="duplicateValues" dxfId="0" priority="28"/>
  </conditionalFormatting>
  <conditionalFormatting sqref="B49">
    <cfRule type="duplicateValues" dxfId="0" priority="27"/>
  </conditionalFormatting>
  <conditionalFormatting sqref="C49">
    <cfRule type="duplicateValues" dxfId="0" priority="26"/>
  </conditionalFormatting>
  <conditionalFormatting sqref="B50">
    <cfRule type="duplicateValues" dxfId="0" priority="25"/>
  </conditionalFormatting>
  <conditionalFormatting sqref="B51">
    <cfRule type="duplicateValues" dxfId="0" priority="23"/>
  </conditionalFormatting>
  <conditionalFormatting sqref="B52">
    <cfRule type="duplicateValues" dxfId="0" priority="14"/>
  </conditionalFormatting>
  <conditionalFormatting sqref="B53">
    <cfRule type="duplicateValues" dxfId="0" priority="13"/>
  </conditionalFormatting>
  <conditionalFormatting sqref="B63">
    <cfRule type="duplicateValues" dxfId="0" priority="10"/>
  </conditionalFormatting>
  <conditionalFormatting sqref="C63">
    <cfRule type="duplicateValues" dxfId="0" priority="9"/>
  </conditionalFormatting>
  <conditionalFormatting sqref="B64">
    <cfRule type="duplicateValues" dxfId="0" priority="8"/>
  </conditionalFormatting>
  <conditionalFormatting sqref="C64">
    <cfRule type="duplicateValues" dxfId="0" priority="7"/>
  </conditionalFormatting>
  <conditionalFormatting sqref="B79">
    <cfRule type="duplicateValues" dxfId="0" priority="20"/>
  </conditionalFormatting>
  <conditionalFormatting sqref="C80">
    <cfRule type="duplicateValues" dxfId="0" priority="51"/>
  </conditionalFormatting>
  <conditionalFormatting sqref="B81">
    <cfRule type="duplicateValues" dxfId="0" priority="22"/>
  </conditionalFormatting>
  <conditionalFormatting sqref="C81">
    <cfRule type="duplicateValues" dxfId="0" priority="21"/>
  </conditionalFormatting>
  <conditionalFormatting sqref="B82">
    <cfRule type="duplicateValues" dxfId="0" priority="12"/>
  </conditionalFormatting>
  <conditionalFormatting sqref="C82">
    <cfRule type="duplicateValues" dxfId="0" priority="11"/>
  </conditionalFormatting>
  <conditionalFormatting sqref="B83">
    <cfRule type="duplicateValues" dxfId="0" priority="16"/>
  </conditionalFormatting>
  <conditionalFormatting sqref="B84">
    <cfRule type="duplicateValues" dxfId="0" priority="17"/>
  </conditionalFormatting>
  <conditionalFormatting sqref="B85">
    <cfRule type="duplicateValues" dxfId="0" priority="19"/>
  </conditionalFormatting>
  <conditionalFormatting sqref="C85">
    <cfRule type="duplicateValues" dxfId="0" priority="18"/>
  </conditionalFormatting>
  <conditionalFormatting sqref="B86">
    <cfRule type="duplicateValues" dxfId="0" priority="6"/>
  </conditionalFormatting>
  <conditionalFormatting sqref="C86">
    <cfRule type="duplicateValues" dxfId="0" priority="5"/>
  </conditionalFormatting>
  <conditionalFormatting sqref="B8:B10">
    <cfRule type="duplicateValues" dxfId="0" priority="50"/>
  </conditionalFormatting>
  <conditionalFormatting sqref="B11:B12">
    <cfRule type="duplicateValues" dxfId="0" priority="48"/>
  </conditionalFormatting>
  <conditionalFormatting sqref="B13:B16">
    <cfRule type="duplicateValues" dxfId="0" priority="47"/>
  </conditionalFormatting>
  <conditionalFormatting sqref="B19:B35">
    <cfRule type="duplicateValues" dxfId="0" priority="43"/>
  </conditionalFormatting>
  <conditionalFormatting sqref="B36:B40">
    <cfRule type="duplicateValues" dxfId="0" priority="41"/>
  </conditionalFormatting>
  <conditionalFormatting sqref="B43:B45">
    <cfRule type="duplicateValues" dxfId="0" priority="37"/>
  </conditionalFormatting>
  <conditionalFormatting sqref="C8:C11">
    <cfRule type="duplicateValues" dxfId="0" priority="49"/>
  </conditionalFormatting>
  <conditionalFormatting sqref="C12:C17">
    <cfRule type="duplicateValues" dxfId="0" priority="46"/>
  </conditionalFormatting>
  <conditionalFormatting sqref="C18:C35">
    <cfRule type="duplicateValues" dxfId="0" priority="42"/>
  </conditionalFormatting>
  <conditionalFormatting sqref="C36:C42">
    <cfRule type="duplicateValues" dxfId="0" priority="40"/>
  </conditionalFormatting>
  <conditionalFormatting sqref="C43:C45">
    <cfRule type="duplicateValues" dxfId="0" priority="36"/>
  </conditionalFormatting>
  <conditionalFormatting sqref="C50:C51">
    <cfRule type="duplicateValues" dxfId="0" priority="24"/>
  </conditionalFormatting>
  <conditionalFormatting sqref="C83:C84">
    <cfRule type="duplicateValues" dxfId="0" priority="15"/>
  </conditionalFormatting>
  <conditionalFormatting sqref="C52:C62 C65:C79 C87:C159">
    <cfRule type="duplicateValues" dxfId="0" priority="52"/>
  </conditionalFormatting>
  <conditionalFormatting sqref="B54:B62 B87:B159 B65:B78">
    <cfRule type="duplicateValues" dxfId="0" priority="5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  <ignoredErrors>
    <ignoredError sqref="V72:V77 V65 V54:V5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5"/>
  <sheetViews>
    <sheetView zoomScale="90" zoomScaleNormal="90" workbookViewId="0">
      <pane xSplit="7" ySplit="4" topLeftCell="AU5" activePane="bottomRight" state="frozen"/>
      <selection/>
      <selection pane="topRight"/>
      <selection pane="bottomLeft"/>
      <selection pane="bottomRight" activeCell="AZ13" sqref="AZ13"/>
    </sheetView>
  </sheetViews>
  <sheetFormatPr defaultColWidth="12.7666666666667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3" width="12.7666666666667" style="12" hidden="1" customWidth="1"/>
    <col min="16384" max="16384" width="12.7666666666667" style="12"/>
  </cols>
  <sheetData>
    <row r="1" s="1" customFormat="1" ht="38" customHeight="1" spans="1:56">
      <c r="A1" s="13" t="s">
        <v>1070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SUBTOTAL(9,V5:V165)</f>
        <v>19612.9032258064</v>
      </c>
      <c r="W4" s="66">
        <f t="shared" si="0"/>
        <v>2000</v>
      </c>
      <c r="X4" s="66">
        <f t="shared" si="0"/>
        <v>800</v>
      </c>
      <c r="Y4" s="66">
        <f t="shared" si="0"/>
        <v>700</v>
      </c>
      <c r="Z4" s="66">
        <f t="shared" si="0"/>
        <v>400</v>
      </c>
      <c r="AA4" s="66">
        <f t="shared" si="0"/>
        <v>300</v>
      </c>
      <c r="AB4" s="66">
        <f t="shared" si="0"/>
        <v>300</v>
      </c>
      <c r="AC4" s="66">
        <f t="shared" si="0"/>
        <v>0</v>
      </c>
      <c r="AD4" s="66">
        <f t="shared" si="0"/>
        <v>800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774.193548387097</v>
      </c>
      <c r="AU4" s="66">
        <f t="shared" si="0"/>
        <v>24138.72</v>
      </c>
      <c r="AV4" s="66">
        <f t="shared" si="0"/>
        <v>1099.8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22934.92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33" t="s">
        <v>1071</v>
      </c>
      <c r="C5" s="34" t="s">
        <v>125</v>
      </c>
      <c r="D5" s="35">
        <v>45831</v>
      </c>
      <c r="E5" s="36" t="s">
        <v>100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3">P5+Q5-R5</f>
        <v>0</v>
      </c>
      <c r="T5" s="68"/>
      <c r="U5" s="69">
        <v>4700</v>
      </c>
      <c r="V5" s="69">
        <v>2000</v>
      </c>
      <c r="W5" s="70">
        <v>1000</v>
      </c>
      <c r="X5" s="70">
        <v>500</v>
      </c>
      <c r="Y5" s="70">
        <v>500</v>
      </c>
      <c r="Z5" s="70">
        <v>300</v>
      </c>
      <c r="AA5" s="70">
        <v>200</v>
      </c>
      <c r="AB5" s="75">
        <v>200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4700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4046.1</v>
      </c>
      <c r="BB5" s="91"/>
      <c r="BC5" s="92" t="s">
        <v>736</v>
      </c>
      <c r="BD5" s="66" t="str">
        <f t="shared" ref="BD5:BD68" si="9">IF(U5-SUM(V5:AB5)=0,"正确","错误")</f>
        <v>正确</v>
      </c>
    </row>
    <row r="6" s="1" customFormat="1" ht="31" customHeight="1" spans="1:56">
      <c r="A6" s="32">
        <f t="shared" si="1"/>
        <v>2</v>
      </c>
      <c r="B6" s="33" t="s">
        <v>1072</v>
      </c>
      <c r="C6" s="34" t="s">
        <v>254</v>
      </c>
      <c r="D6" s="35">
        <v>45835</v>
      </c>
      <c r="E6" s="36" t="s">
        <v>100</v>
      </c>
      <c r="F6" s="37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7">
        <f t="shared" si="3"/>
        <v>0</v>
      </c>
      <c r="T6" s="68"/>
      <c r="U6" s="69">
        <v>3800</v>
      </c>
      <c r="V6" s="69">
        <v>2000</v>
      </c>
      <c r="W6" s="70">
        <v>1000</v>
      </c>
      <c r="X6" s="70">
        <v>300</v>
      </c>
      <c r="Y6" s="70">
        <v>200</v>
      </c>
      <c r="Z6" s="70">
        <v>100</v>
      </c>
      <c r="AA6" s="70">
        <v>100</v>
      </c>
      <c r="AB6" s="75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3800</v>
      </c>
      <c r="AV6" s="84">
        <v>549.9</v>
      </c>
      <c r="AW6" s="90"/>
      <c r="AX6" s="90"/>
      <c r="AY6" s="90"/>
      <c r="AZ6" s="90"/>
      <c r="BA6" s="76">
        <f t="shared" si="8"/>
        <v>3250.1</v>
      </c>
      <c r="BB6" s="91"/>
      <c r="BC6" s="92" t="s">
        <v>736</v>
      </c>
      <c r="BD6" s="66" t="str">
        <f t="shared" si="9"/>
        <v>正确</v>
      </c>
    </row>
    <row r="7" s="1" customFormat="1" ht="31" customHeight="1" spans="1:56">
      <c r="A7" s="32">
        <f t="shared" si="1"/>
        <v>3</v>
      </c>
      <c r="B7" s="40" t="s">
        <v>1073</v>
      </c>
      <c r="C7" s="34" t="s">
        <v>873</v>
      </c>
      <c r="D7" s="35">
        <v>45854</v>
      </c>
      <c r="E7" s="36" t="s">
        <v>100</v>
      </c>
      <c r="F7" s="37">
        <f t="shared" si="2"/>
        <v>16</v>
      </c>
      <c r="G7" s="38" t="s">
        <v>79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67">
        <f t="shared" si="3"/>
        <v>0</v>
      </c>
      <c r="T7" s="68" t="s">
        <v>1074</v>
      </c>
      <c r="U7" s="69">
        <v>3500</v>
      </c>
      <c r="V7" s="69">
        <f>3500/31*16</f>
        <v>1806.45161290323</v>
      </c>
      <c r="W7" s="70"/>
      <c r="X7" s="70"/>
      <c r="Y7" s="70"/>
      <c r="Z7" s="70"/>
      <c r="AA7" s="70"/>
      <c r="AB7" s="75"/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1806.45</v>
      </c>
      <c r="AV7" s="84"/>
      <c r="AW7" s="90"/>
      <c r="AX7" s="90"/>
      <c r="AY7" s="90"/>
      <c r="AZ7" s="90"/>
      <c r="BA7" s="76">
        <f t="shared" si="8"/>
        <v>1806.45</v>
      </c>
      <c r="BB7" s="91"/>
      <c r="BC7" s="92"/>
      <c r="BD7" s="66" t="str">
        <f t="shared" si="9"/>
        <v>错误</v>
      </c>
    </row>
    <row r="8" s="1" customFormat="1" ht="31" customHeight="1" spans="1:56">
      <c r="A8" s="41">
        <f t="shared" si="1"/>
        <v>4</v>
      </c>
      <c r="B8" s="40" t="s">
        <v>1075</v>
      </c>
      <c r="C8" s="34" t="s">
        <v>855</v>
      </c>
      <c r="D8" s="35">
        <v>45854</v>
      </c>
      <c r="E8" s="36" t="s">
        <v>100</v>
      </c>
      <c r="F8" s="42">
        <f t="shared" si="2"/>
        <v>16</v>
      </c>
      <c r="G8" s="38" t="s">
        <v>79</v>
      </c>
      <c r="H8" s="39"/>
      <c r="I8" s="39"/>
      <c r="J8" s="39"/>
      <c r="K8" s="39"/>
      <c r="L8" s="39"/>
      <c r="M8" s="39"/>
      <c r="N8" s="39"/>
      <c r="O8" s="53"/>
      <c r="P8" s="39"/>
      <c r="Q8" s="39"/>
      <c r="R8" s="39"/>
      <c r="S8" s="67">
        <f t="shared" si="3"/>
        <v>0</v>
      </c>
      <c r="T8" s="68" t="s">
        <v>1074</v>
      </c>
      <c r="U8" s="69">
        <v>4000</v>
      </c>
      <c r="V8" s="69">
        <f>4000/31*16</f>
        <v>2064.51612903226</v>
      </c>
      <c r="W8" s="70"/>
      <c r="X8" s="70"/>
      <c r="Y8" s="70"/>
      <c r="Z8" s="70"/>
      <c r="AA8" s="70"/>
      <c r="AB8" s="75"/>
      <c r="AC8" s="76">
        <f t="shared" si="4"/>
        <v>0</v>
      </c>
      <c r="AD8" s="77">
        <f>50*8</f>
        <v>400</v>
      </c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2464.52</v>
      </c>
      <c r="AV8" s="84"/>
      <c r="AW8" s="90"/>
      <c r="AX8" s="90"/>
      <c r="AY8" s="90"/>
      <c r="AZ8" s="90"/>
      <c r="BA8" s="76">
        <f t="shared" si="8"/>
        <v>2464.52</v>
      </c>
      <c r="BB8" s="91"/>
      <c r="BC8" s="92" t="s">
        <v>1076</v>
      </c>
      <c r="BD8" s="66" t="str">
        <f t="shared" si="9"/>
        <v>错误</v>
      </c>
    </row>
    <row r="9" s="1" customFormat="1" ht="33" customHeight="1" spans="1:56">
      <c r="A9" s="41">
        <f t="shared" si="1"/>
        <v>5</v>
      </c>
      <c r="B9" s="40" t="s">
        <v>1077</v>
      </c>
      <c r="C9" s="34" t="s">
        <v>855</v>
      </c>
      <c r="D9" s="35">
        <v>45854</v>
      </c>
      <c r="E9" s="36" t="s">
        <v>100</v>
      </c>
      <c r="F9" s="42">
        <f t="shared" si="2"/>
        <v>16</v>
      </c>
      <c r="G9" s="38" t="s">
        <v>79</v>
      </c>
      <c r="H9" s="39"/>
      <c r="I9" s="39"/>
      <c r="J9" s="39"/>
      <c r="K9" s="39"/>
      <c r="L9" s="39"/>
      <c r="M9" s="39"/>
      <c r="N9" s="39"/>
      <c r="O9" s="54"/>
      <c r="P9" s="39"/>
      <c r="Q9" s="39"/>
      <c r="R9" s="39"/>
      <c r="S9" s="67">
        <f t="shared" si="3"/>
        <v>0</v>
      </c>
      <c r="T9" s="68" t="s">
        <v>1074</v>
      </c>
      <c r="U9" s="69">
        <v>4000</v>
      </c>
      <c r="V9" s="69">
        <f>4000/31*16</f>
        <v>2064.51612903226</v>
      </c>
      <c r="W9" s="70"/>
      <c r="X9" s="70"/>
      <c r="Y9" s="70"/>
      <c r="Z9" s="70"/>
      <c r="AA9" s="70"/>
      <c r="AB9" s="75"/>
      <c r="AC9" s="76">
        <f t="shared" si="4"/>
        <v>0</v>
      </c>
      <c r="AD9" s="77">
        <f>50*8</f>
        <v>400</v>
      </c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2464.52</v>
      </c>
      <c r="AV9" s="84"/>
      <c r="AW9" s="90"/>
      <c r="AX9" s="90"/>
      <c r="AY9" s="90"/>
      <c r="AZ9" s="90"/>
      <c r="BA9" s="76">
        <f t="shared" si="8"/>
        <v>2464.52</v>
      </c>
      <c r="BB9" s="91"/>
      <c r="BC9" s="92" t="s">
        <v>1076</v>
      </c>
      <c r="BD9" s="66" t="str">
        <f t="shared" si="9"/>
        <v>错误</v>
      </c>
    </row>
    <row r="10" s="1" customFormat="1" ht="33" customHeight="1" spans="1:56">
      <c r="A10" s="41">
        <f t="shared" si="1"/>
        <v>6</v>
      </c>
      <c r="B10" s="40" t="s">
        <v>1078</v>
      </c>
      <c r="C10" s="34" t="s">
        <v>819</v>
      </c>
      <c r="D10" s="35">
        <v>45857</v>
      </c>
      <c r="E10" s="36" t="s">
        <v>100</v>
      </c>
      <c r="F10" s="42">
        <f t="shared" si="2"/>
        <v>13</v>
      </c>
      <c r="G10" s="38" t="s">
        <v>79</v>
      </c>
      <c r="H10" s="39"/>
      <c r="I10" s="39"/>
      <c r="J10" s="39"/>
      <c r="L10" s="39"/>
      <c r="M10" s="39"/>
      <c r="N10" s="39"/>
      <c r="O10" s="55"/>
      <c r="P10" s="39"/>
      <c r="Q10" s="39"/>
      <c r="R10" s="39"/>
      <c r="S10" s="67">
        <f t="shared" si="3"/>
        <v>0</v>
      </c>
      <c r="T10" s="68" t="s">
        <v>1079</v>
      </c>
      <c r="U10" s="69">
        <v>3000</v>
      </c>
      <c r="V10" s="69">
        <f>3000/31*13</f>
        <v>1258.06451612903</v>
      </c>
      <c r="W10" s="70"/>
      <c r="X10" s="70"/>
      <c r="Y10" s="70"/>
      <c r="Z10" s="70"/>
      <c r="AA10" s="70"/>
      <c r="AB10" s="75"/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1258.06</v>
      </c>
      <c r="AV10" s="84"/>
      <c r="AW10" s="90"/>
      <c r="AX10" s="90"/>
      <c r="AY10" s="90"/>
      <c r="AZ10" s="90"/>
      <c r="BA10" s="76">
        <f t="shared" si="8"/>
        <v>1258.06</v>
      </c>
      <c r="BB10" s="91"/>
      <c r="BC10" s="92"/>
      <c r="BD10" s="66" t="str">
        <f t="shared" si="9"/>
        <v>错误</v>
      </c>
    </row>
    <row r="11" s="1" customFormat="1" ht="33" customHeight="1" spans="1:56">
      <c r="A11" s="41">
        <f t="shared" si="1"/>
        <v>7</v>
      </c>
      <c r="B11" s="40" t="s">
        <v>1080</v>
      </c>
      <c r="C11" s="34" t="s">
        <v>819</v>
      </c>
      <c r="D11" s="35">
        <v>45854</v>
      </c>
      <c r="E11" s="36" t="s">
        <v>100</v>
      </c>
      <c r="F11" s="42">
        <f t="shared" si="2"/>
        <v>16</v>
      </c>
      <c r="G11" s="38" t="s">
        <v>79</v>
      </c>
      <c r="H11" s="39"/>
      <c r="I11" s="39"/>
      <c r="J11" s="39"/>
      <c r="K11" s="39"/>
      <c r="L11" s="39"/>
      <c r="M11" s="39"/>
      <c r="N11" s="39"/>
      <c r="O11" s="56"/>
      <c r="P11" s="39"/>
      <c r="Q11" s="39"/>
      <c r="R11" s="39"/>
      <c r="S11" s="67">
        <f t="shared" si="3"/>
        <v>0</v>
      </c>
      <c r="T11" s="68" t="s">
        <v>1074</v>
      </c>
      <c r="U11" s="69">
        <v>3000</v>
      </c>
      <c r="V11" s="69">
        <f t="shared" ref="V11:V14" si="10">3000/31*16</f>
        <v>1548.38709677419</v>
      </c>
      <c r="W11" s="70"/>
      <c r="X11" s="70"/>
      <c r="Y11" s="70"/>
      <c r="Z11" s="70"/>
      <c r="AA11" s="70"/>
      <c r="AB11" s="75"/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1548.39</v>
      </c>
      <c r="AV11" s="84"/>
      <c r="AW11" s="90"/>
      <c r="AX11" s="90"/>
      <c r="AY11" s="90"/>
      <c r="AZ11" s="90"/>
      <c r="BA11" s="76">
        <f t="shared" si="8"/>
        <v>1548.39</v>
      </c>
      <c r="BB11" s="91"/>
      <c r="BC11" s="92"/>
      <c r="BD11" s="66" t="str">
        <f t="shared" si="9"/>
        <v>错误</v>
      </c>
    </row>
    <row r="12" s="1" customFormat="1" ht="33" customHeight="1" spans="1:56">
      <c r="A12" s="41">
        <f t="shared" si="1"/>
        <v>8</v>
      </c>
      <c r="B12" s="40" t="s">
        <v>1081</v>
      </c>
      <c r="C12" s="34" t="s">
        <v>819</v>
      </c>
      <c r="D12" s="35">
        <v>45854</v>
      </c>
      <c r="E12" s="36" t="s">
        <v>100</v>
      </c>
      <c r="F12" s="42">
        <f t="shared" si="2"/>
        <v>16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 t="s">
        <v>1074</v>
      </c>
      <c r="U12" s="69">
        <v>3000</v>
      </c>
      <c r="V12" s="69">
        <f t="shared" si="10"/>
        <v>1548.38709677419</v>
      </c>
      <c r="W12" s="70"/>
      <c r="X12" s="70"/>
      <c r="Y12" s="70"/>
      <c r="Z12" s="70"/>
      <c r="AA12" s="70"/>
      <c r="AB12" s="75"/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1548.39</v>
      </c>
      <c r="AV12" s="84"/>
      <c r="AW12" s="90"/>
      <c r="AX12" s="90"/>
      <c r="AY12" s="90"/>
      <c r="AZ12" s="90"/>
      <c r="BA12" s="76">
        <f t="shared" si="8"/>
        <v>1548.39</v>
      </c>
      <c r="BB12" s="91"/>
      <c r="BC12" s="92"/>
      <c r="BD12" s="66" t="str">
        <f t="shared" si="9"/>
        <v>错误</v>
      </c>
    </row>
    <row r="13" s="1" customFormat="1" ht="33" customHeight="1" spans="1:56">
      <c r="A13" s="41">
        <f t="shared" si="1"/>
        <v>9</v>
      </c>
      <c r="B13" s="40" t="s">
        <v>1082</v>
      </c>
      <c r="C13" s="34" t="s">
        <v>819</v>
      </c>
      <c r="D13" s="35">
        <v>45854</v>
      </c>
      <c r="E13" s="36" t="s">
        <v>100</v>
      </c>
      <c r="F13" s="42">
        <f t="shared" si="2"/>
        <v>16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 t="s">
        <v>1074</v>
      </c>
      <c r="U13" s="69">
        <v>3000</v>
      </c>
      <c r="V13" s="69">
        <f t="shared" si="10"/>
        <v>1548.38709677419</v>
      </c>
      <c r="W13" s="70"/>
      <c r="X13" s="70"/>
      <c r="Y13" s="70"/>
      <c r="Z13" s="70"/>
      <c r="AA13" s="70"/>
      <c r="AB13" s="75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1548.39</v>
      </c>
      <c r="AV13" s="84"/>
      <c r="AW13" s="90"/>
      <c r="AX13" s="90"/>
      <c r="AY13" s="90"/>
      <c r="AZ13" s="90"/>
      <c r="BA13" s="76">
        <f t="shared" si="8"/>
        <v>1548.39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40" t="s">
        <v>1083</v>
      </c>
      <c r="C14" s="34" t="s">
        <v>819</v>
      </c>
      <c r="D14" s="35">
        <v>45854</v>
      </c>
      <c r="E14" s="36" t="s">
        <v>100</v>
      </c>
      <c r="F14" s="42">
        <f t="shared" si="2"/>
        <v>16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68" t="s">
        <v>1074</v>
      </c>
      <c r="U14" s="69">
        <v>3000</v>
      </c>
      <c r="V14" s="69">
        <f t="shared" si="10"/>
        <v>1548.38709677419</v>
      </c>
      <c r="W14" s="70"/>
      <c r="X14" s="70"/>
      <c r="Y14" s="70"/>
      <c r="Z14" s="70"/>
      <c r="AA14" s="70"/>
      <c r="AB14" s="75"/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1548.39</v>
      </c>
      <c r="AV14" s="84"/>
      <c r="AW14" s="90"/>
      <c r="AX14" s="90"/>
      <c r="AY14" s="90"/>
      <c r="AZ14" s="90"/>
      <c r="BA14" s="76">
        <f t="shared" si="8"/>
        <v>1548.39</v>
      </c>
      <c r="BB14" s="91"/>
      <c r="BC14" s="92"/>
      <c r="BD14" s="66" t="str">
        <f t="shared" si="9"/>
        <v>错误</v>
      </c>
    </row>
    <row r="15" s="1" customFormat="1" ht="33" customHeight="1" spans="1:56">
      <c r="A15" s="41">
        <f t="shared" si="1"/>
        <v>11</v>
      </c>
      <c r="B15" s="40" t="s">
        <v>1084</v>
      </c>
      <c r="C15" s="34" t="s">
        <v>819</v>
      </c>
      <c r="D15" s="35">
        <v>45862</v>
      </c>
      <c r="E15" s="36" t="s">
        <v>100</v>
      </c>
      <c r="F15" s="42">
        <f t="shared" si="2"/>
        <v>8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 t="s">
        <v>1085</v>
      </c>
      <c r="U15" s="69">
        <v>3000</v>
      </c>
      <c r="V15" s="69">
        <f>3000/31*8</f>
        <v>774.193548387097</v>
      </c>
      <c r="W15" s="70"/>
      <c r="X15" s="70"/>
      <c r="Y15" s="70"/>
      <c r="Z15" s="70"/>
      <c r="AA15" s="70"/>
      <c r="AB15" s="75"/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774.19</v>
      </c>
      <c r="AV15" s="84"/>
      <c r="AW15" s="90"/>
      <c r="AX15" s="90"/>
      <c r="AY15" s="90"/>
      <c r="AZ15" s="90"/>
      <c r="BA15" s="76">
        <f t="shared" si="8"/>
        <v>774.19</v>
      </c>
      <c r="BB15" s="91"/>
      <c r="BC15" s="92"/>
      <c r="BD15" s="66" t="str">
        <f t="shared" si="9"/>
        <v>错误</v>
      </c>
    </row>
    <row r="16" s="1" customFormat="1" ht="33" customHeight="1" spans="1:56">
      <c r="A16" s="41">
        <f t="shared" si="1"/>
        <v>12</v>
      </c>
      <c r="B16" s="43" t="s">
        <v>1086</v>
      </c>
      <c r="C16" s="34" t="s">
        <v>819</v>
      </c>
      <c r="D16" s="44">
        <v>45855</v>
      </c>
      <c r="E16" s="45" t="s">
        <v>116</v>
      </c>
      <c r="F16" s="42">
        <f t="shared" si="2"/>
        <v>15</v>
      </c>
      <c r="G16" s="38" t="s">
        <v>79</v>
      </c>
      <c r="H16" s="39"/>
      <c r="I16" s="39"/>
      <c r="J16" s="39">
        <v>8</v>
      </c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 t="s">
        <v>1087</v>
      </c>
      <c r="U16" s="69">
        <v>3000</v>
      </c>
      <c r="V16" s="69">
        <f>3000/31*15</f>
        <v>1451.61290322581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774.193548387097</v>
      </c>
      <c r="AU16" s="76">
        <f t="shared" si="7"/>
        <v>677.42</v>
      </c>
      <c r="AV16" s="84"/>
      <c r="AW16" s="90"/>
      <c r="AX16" s="90"/>
      <c r="AY16" s="90"/>
      <c r="AZ16" s="90"/>
      <c r="BA16" s="76">
        <f t="shared" si="8"/>
        <v>677.42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40"/>
      <c r="C17" s="46"/>
      <c r="D17" s="47"/>
      <c r="E17" s="48"/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/>
      <c r="V17" s="69"/>
      <c r="W17" s="70"/>
      <c r="X17" s="70"/>
      <c r="Y17" s="70"/>
      <c r="Z17" s="70"/>
      <c r="AA17" s="70"/>
      <c r="AB17" s="75"/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0</v>
      </c>
      <c r="AV17" s="84"/>
      <c r="AW17" s="90"/>
      <c r="AX17" s="90"/>
      <c r="AY17" s="90"/>
      <c r="AZ17" s="90"/>
      <c r="BA17" s="76">
        <f t="shared" si="8"/>
        <v>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/>
      <c r="C18" s="50"/>
      <c r="D18" s="44"/>
      <c r="E18" s="48"/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/>
      <c r="V18" s="69"/>
      <c r="W18" s="70"/>
      <c r="X18" s="70"/>
      <c r="Y18" s="70"/>
      <c r="Z18" s="70"/>
      <c r="AA18" s="70"/>
      <c r="AB18" s="75"/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0</v>
      </c>
      <c r="AV18" s="84"/>
      <c r="AW18" s="90"/>
      <c r="AX18" s="90"/>
      <c r="AY18" s="90"/>
      <c r="AZ18" s="90"/>
      <c r="BA18" s="76">
        <f t="shared" si="8"/>
        <v>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/>
      <c r="C19" s="50"/>
      <c r="D19" s="44"/>
      <c r="E19" s="48"/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0</v>
      </c>
      <c r="AV19" s="84"/>
      <c r="AW19" s="90"/>
      <c r="AX19" s="90"/>
      <c r="AY19" s="90"/>
      <c r="AZ19" s="90"/>
      <c r="BA19" s="76">
        <f t="shared" si="8"/>
        <v>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/>
      <c r="C20" s="50"/>
      <c r="D20" s="44"/>
      <c r="E20" s="48"/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0</v>
      </c>
      <c r="AV20" s="84"/>
      <c r="AW20" s="90"/>
      <c r="AX20" s="90"/>
      <c r="AY20" s="90"/>
      <c r="AZ20" s="90"/>
      <c r="BA20" s="76">
        <f t="shared" si="8"/>
        <v>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/>
      <c r="C21" s="50"/>
      <c r="D21" s="44"/>
      <c r="E21" s="48"/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0</v>
      </c>
      <c r="AV21" s="84"/>
      <c r="AW21" s="90"/>
      <c r="AX21" s="90"/>
      <c r="AY21" s="90"/>
      <c r="AZ21" s="90"/>
      <c r="BA21" s="76">
        <f t="shared" si="8"/>
        <v>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49"/>
      <c r="C22" s="50"/>
      <c r="D22" s="44"/>
      <c r="E22" s="48"/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0</v>
      </c>
      <c r="AV22" s="84"/>
      <c r="AW22" s="90"/>
      <c r="AX22" s="90"/>
      <c r="AY22" s="90"/>
      <c r="AZ22" s="90"/>
      <c r="BA22" s="76">
        <f t="shared" si="8"/>
        <v>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/>
      <c r="C23" s="50"/>
      <c r="D23" s="44"/>
      <c r="E23" s="48"/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0</v>
      </c>
      <c r="AV23" s="84"/>
      <c r="AW23" s="90"/>
      <c r="AX23" s="90"/>
      <c r="AY23" s="90"/>
      <c r="AZ23" s="90"/>
      <c r="BA23" s="76">
        <f t="shared" si="8"/>
        <v>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/>
      <c r="C24" s="50"/>
      <c r="D24" s="44"/>
      <c r="E24" s="36"/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0</v>
      </c>
      <c r="AV24" s="84"/>
      <c r="AW24" s="90"/>
      <c r="AX24" s="90"/>
      <c r="AY24" s="90"/>
      <c r="AZ24" s="90"/>
      <c r="BA24" s="76">
        <f t="shared" si="8"/>
        <v>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/>
      <c r="C25" s="50"/>
      <c r="D25" s="44"/>
      <c r="E25" s="36"/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0</v>
      </c>
      <c r="AV25" s="84"/>
      <c r="AW25" s="90"/>
      <c r="AX25" s="90"/>
      <c r="AY25" s="90"/>
      <c r="AZ25" s="90"/>
      <c r="BA25" s="76">
        <f t="shared" si="8"/>
        <v>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36"/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36"/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36"/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36"/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36"/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36"/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36"/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36"/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36"/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36"/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36"/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36"/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36"/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36"/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36"/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36"/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36"/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36"/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36"/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36"/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36"/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36"/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36"/>
      <c r="F48" s="42">
        <f t="shared" si="2"/>
        <v>31</v>
      </c>
      <c r="G48" s="38" t="s">
        <v>79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36"/>
      <c r="F49" s="42">
        <f t="shared" si="2"/>
        <v>31</v>
      </c>
      <c r="G49" s="38" t="s">
        <v>79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36"/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36"/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36"/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36"/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36"/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36"/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36"/>
      <c r="F56" s="42">
        <f t="shared" si="2"/>
        <v>31</v>
      </c>
      <c r="G56" s="38" t="s">
        <v>79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36"/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36"/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36"/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36"/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36"/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36"/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36"/>
      <c r="F63" s="42">
        <f t="shared" si="2"/>
        <v>31</v>
      </c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36"/>
      <c r="F64" s="42">
        <f t="shared" si="2"/>
        <v>31</v>
      </c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36"/>
      <c r="F65" s="42">
        <f t="shared" si="2"/>
        <v>31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36"/>
      <c r="F66" s="42">
        <f t="shared" si="2"/>
        <v>31</v>
      </c>
      <c r="G66" s="38" t="s">
        <v>79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36"/>
      <c r="F67" s="42">
        <f t="shared" si="2"/>
        <v>31</v>
      </c>
      <c r="G67" s="38" t="s">
        <v>79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36"/>
      <c r="F68" s="42">
        <f t="shared" si="2"/>
        <v>31</v>
      </c>
      <c r="G68" s="38" t="s">
        <v>79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1">ROW()-4</f>
        <v>65</v>
      </c>
      <c r="B69" s="49"/>
      <c r="C69" s="50"/>
      <c r="D69" s="44"/>
      <c r="E69" s="36"/>
      <c r="F69" s="42">
        <f t="shared" ref="F69:F132" si="12">IF($C$2-D69+1&lt;$E$2,$C$2-D69+1,$E$2)</f>
        <v>31</v>
      </c>
      <c r="G69" s="38" t="s">
        <v>79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3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4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5">IFERROR(U69/$E$2*2*H69+I69*2,0)</f>
        <v>0</v>
      </c>
      <c r="AT69" s="76">
        <f t="shared" ref="AT69:AT132" si="16">IFERROR(U69/$E$2*(J69+K69*0.2+L69+M69*0.5),0)</f>
        <v>0</v>
      </c>
      <c r="AU69" s="76">
        <f t="shared" ref="AU69:AU132" si="17">ROUND(SUM(V69:AP69)-SUM(AQ69:AT69),2)</f>
        <v>0</v>
      </c>
      <c r="AV69" s="84"/>
      <c r="AW69" s="90"/>
      <c r="AX69" s="90"/>
      <c r="AY69" s="90"/>
      <c r="AZ69" s="90"/>
      <c r="BA69" s="76">
        <f t="shared" ref="BA69:BA132" si="18">ROUND(AU69-SUM(AV69:AZ69),2)</f>
        <v>0</v>
      </c>
      <c r="BB69" s="91"/>
      <c r="BC69" s="92"/>
      <c r="BD69" s="66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49"/>
      <c r="C70" s="50"/>
      <c r="D70" s="44"/>
      <c r="E70" s="36"/>
      <c r="F70" s="42">
        <f t="shared" si="12"/>
        <v>31</v>
      </c>
      <c r="G70" s="38" t="s">
        <v>79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3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4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5"/>
        <v>0</v>
      </c>
      <c r="AT70" s="76">
        <f t="shared" si="16"/>
        <v>0</v>
      </c>
      <c r="AU70" s="76">
        <f t="shared" si="17"/>
        <v>0</v>
      </c>
      <c r="AV70" s="84"/>
      <c r="AW70" s="90"/>
      <c r="AX70" s="90"/>
      <c r="AY70" s="90"/>
      <c r="AZ70" s="90"/>
      <c r="BA70" s="76">
        <f t="shared" si="18"/>
        <v>0</v>
      </c>
      <c r="BB70" s="91"/>
      <c r="BC70" s="92"/>
      <c r="BD70" s="66" t="str">
        <f t="shared" si="19"/>
        <v>正确</v>
      </c>
    </row>
    <row r="71" s="1" customFormat="1" ht="33" customHeight="1" spans="1:56">
      <c r="A71" s="41">
        <f t="shared" si="11"/>
        <v>67</v>
      </c>
      <c r="B71" s="49"/>
      <c r="C71" s="50"/>
      <c r="D71" s="44"/>
      <c r="E71" s="36"/>
      <c r="F71" s="42">
        <f t="shared" si="12"/>
        <v>31</v>
      </c>
      <c r="G71" s="38" t="s">
        <v>79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3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4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5"/>
        <v>0</v>
      </c>
      <c r="AT71" s="76">
        <f t="shared" si="16"/>
        <v>0</v>
      </c>
      <c r="AU71" s="76">
        <f t="shared" si="17"/>
        <v>0</v>
      </c>
      <c r="AV71" s="84"/>
      <c r="AW71" s="90"/>
      <c r="AX71" s="90"/>
      <c r="AY71" s="90"/>
      <c r="AZ71" s="90"/>
      <c r="BA71" s="76">
        <f t="shared" si="18"/>
        <v>0</v>
      </c>
      <c r="BB71" s="91"/>
      <c r="BC71" s="92"/>
      <c r="BD71" s="66" t="str">
        <f t="shared" si="19"/>
        <v>正确</v>
      </c>
    </row>
    <row r="72" s="1" customFormat="1" ht="33" customHeight="1" spans="1:56">
      <c r="A72" s="41">
        <f t="shared" si="11"/>
        <v>68</v>
      </c>
      <c r="B72" s="49"/>
      <c r="C72" s="50"/>
      <c r="D72" s="44"/>
      <c r="E72" s="36"/>
      <c r="F72" s="42">
        <f t="shared" si="12"/>
        <v>31</v>
      </c>
      <c r="G72" s="38" t="s">
        <v>79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3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4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5"/>
        <v>0</v>
      </c>
      <c r="AT72" s="76">
        <f t="shared" si="16"/>
        <v>0</v>
      </c>
      <c r="AU72" s="76">
        <f t="shared" si="17"/>
        <v>0</v>
      </c>
      <c r="AV72" s="84"/>
      <c r="AW72" s="90"/>
      <c r="AX72" s="90"/>
      <c r="AY72" s="90"/>
      <c r="AZ72" s="90"/>
      <c r="BA72" s="76">
        <f t="shared" si="18"/>
        <v>0</v>
      </c>
      <c r="BB72" s="91"/>
      <c r="BC72" s="92"/>
      <c r="BD72" s="66" t="str">
        <f t="shared" si="19"/>
        <v>正确</v>
      </c>
    </row>
    <row r="73" s="1" customFormat="1" ht="33" customHeight="1" spans="1:56">
      <c r="A73" s="41">
        <f t="shared" si="11"/>
        <v>69</v>
      </c>
      <c r="B73" s="49"/>
      <c r="C73" s="50"/>
      <c r="D73" s="44"/>
      <c r="E73" s="36"/>
      <c r="F73" s="42">
        <f t="shared" si="12"/>
        <v>31</v>
      </c>
      <c r="G73" s="38" t="s">
        <v>79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3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4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5"/>
        <v>0</v>
      </c>
      <c r="AT73" s="76">
        <f t="shared" si="16"/>
        <v>0</v>
      </c>
      <c r="AU73" s="76">
        <f t="shared" si="17"/>
        <v>0</v>
      </c>
      <c r="AV73" s="84"/>
      <c r="AW73" s="90"/>
      <c r="AX73" s="90"/>
      <c r="AY73" s="90"/>
      <c r="AZ73" s="90"/>
      <c r="BA73" s="76">
        <f t="shared" si="18"/>
        <v>0</v>
      </c>
      <c r="BB73" s="91"/>
      <c r="BC73" s="92"/>
      <c r="BD73" s="66" t="str">
        <f t="shared" si="19"/>
        <v>正确</v>
      </c>
    </row>
    <row r="74" s="1" customFormat="1" ht="33" customHeight="1" spans="1:56">
      <c r="A74" s="41">
        <f t="shared" si="11"/>
        <v>70</v>
      </c>
      <c r="B74" s="49"/>
      <c r="C74" s="50"/>
      <c r="D74" s="44"/>
      <c r="E74" s="36"/>
      <c r="F74" s="42">
        <f t="shared" si="12"/>
        <v>31</v>
      </c>
      <c r="G74" s="38" t="s">
        <v>79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3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4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5"/>
        <v>0</v>
      </c>
      <c r="AT74" s="76">
        <f t="shared" si="16"/>
        <v>0</v>
      </c>
      <c r="AU74" s="76">
        <f t="shared" si="17"/>
        <v>0</v>
      </c>
      <c r="AV74" s="84"/>
      <c r="AW74" s="90"/>
      <c r="AX74" s="90"/>
      <c r="AY74" s="90"/>
      <c r="AZ74" s="90"/>
      <c r="BA74" s="76">
        <f t="shared" si="18"/>
        <v>0</v>
      </c>
      <c r="BB74" s="91"/>
      <c r="BC74" s="92"/>
      <c r="BD74" s="66" t="str">
        <f t="shared" si="19"/>
        <v>正确</v>
      </c>
    </row>
    <row r="75" s="1" customFormat="1" ht="33" customHeight="1" spans="1:56">
      <c r="A75" s="41">
        <f t="shared" si="11"/>
        <v>71</v>
      </c>
      <c r="B75" s="49"/>
      <c r="C75" s="50"/>
      <c r="D75" s="44"/>
      <c r="E75" s="36"/>
      <c r="F75" s="42">
        <f t="shared" si="12"/>
        <v>31</v>
      </c>
      <c r="G75" s="38" t="s">
        <v>79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3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4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5"/>
        <v>0</v>
      </c>
      <c r="AT75" s="76">
        <f t="shared" si="16"/>
        <v>0</v>
      </c>
      <c r="AU75" s="76">
        <f t="shared" si="17"/>
        <v>0</v>
      </c>
      <c r="AV75" s="84"/>
      <c r="AW75" s="90"/>
      <c r="AX75" s="90"/>
      <c r="AY75" s="90"/>
      <c r="AZ75" s="90"/>
      <c r="BA75" s="76">
        <f t="shared" si="18"/>
        <v>0</v>
      </c>
      <c r="BB75" s="91"/>
      <c r="BC75" s="92"/>
      <c r="BD75" s="66" t="str">
        <f t="shared" si="19"/>
        <v>正确</v>
      </c>
    </row>
    <row r="76" s="1" customFormat="1" ht="33" customHeight="1" spans="1:56">
      <c r="A76" s="41">
        <f t="shared" si="11"/>
        <v>72</v>
      </c>
      <c r="B76" s="49"/>
      <c r="C76" s="50"/>
      <c r="D76" s="44"/>
      <c r="E76" s="36"/>
      <c r="F76" s="42">
        <f t="shared" si="12"/>
        <v>31</v>
      </c>
      <c r="G76" s="38" t="s">
        <v>79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3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4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5"/>
        <v>0</v>
      </c>
      <c r="AT76" s="76">
        <f t="shared" si="16"/>
        <v>0</v>
      </c>
      <c r="AU76" s="76">
        <f t="shared" si="17"/>
        <v>0</v>
      </c>
      <c r="AV76" s="84"/>
      <c r="AW76" s="90"/>
      <c r="AX76" s="90"/>
      <c r="AY76" s="90"/>
      <c r="AZ76" s="90"/>
      <c r="BA76" s="76">
        <f t="shared" si="18"/>
        <v>0</v>
      </c>
      <c r="BB76" s="91"/>
      <c r="BC76" s="92"/>
      <c r="BD76" s="66" t="str">
        <f t="shared" si="19"/>
        <v>正确</v>
      </c>
    </row>
    <row r="77" s="1" customFormat="1" ht="33" customHeight="1" spans="1:56">
      <c r="A77" s="41">
        <f t="shared" si="11"/>
        <v>73</v>
      </c>
      <c r="B77" s="49"/>
      <c r="C77" s="50"/>
      <c r="D77" s="44"/>
      <c r="E77" s="36"/>
      <c r="F77" s="42">
        <f t="shared" si="12"/>
        <v>31</v>
      </c>
      <c r="G77" s="38" t="s">
        <v>79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3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4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5"/>
        <v>0</v>
      </c>
      <c r="AT77" s="76">
        <f t="shared" si="16"/>
        <v>0</v>
      </c>
      <c r="AU77" s="76">
        <f t="shared" si="17"/>
        <v>0</v>
      </c>
      <c r="AV77" s="84"/>
      <c r="AW77" s="90"/>
      <c r="AX77" s="90"/>
      <c r="AY77" s="90"/>
      <c r="AZ77" s="90"/>
      <c r="BA77" s="76">
        <f t="shared" si="18"/>
        <v>0</v>
      </c>
      <c r="BB77" s="91"/>
      <c r="BC77" s="92"/>
      <c r="BD77" s="66" t="str">
        <f t="shared" si="19"/>
        <v>正确</v>
      </c>
    </row>
    <row r="78" s="1" customFormat="1" ht="33" customHeight="1" spans="1:56">
      <c r="A78" s="41">
        <f t="shared" si="11"/>
        <v>74</v>
      </c>
      <c r="B78" s="49"/>
      <c r="C78" s="50"/>
      <c r="D78" s="44"/>
      <c r="E78" s="36"/>
      <c r="F78" s="42">
        <f t="shared" si="12"/>
        <v>31</v>
      </c>
      <c r="G78" s="38" t="s">
        <v>79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3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4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5"/>
        <v>0</v>
      </c>
      <c r="AT78" s="76">
        <f t="shared" si="16"/>
        <v>0</v>
      </c>
      <c r="AU78" s="76">
        <f t="shared" si="17"/>
        <v>0</v>
      </c>
      <c r="AV78" s="84"/>
      <c r="AW78" s="90"/>
      <c r="AX78" s="90"/>
      <c r="AY78" s="90"/>
      <c r="AZ78" s="90"/>
      <c r="BA78" s="76">
        <f t="shared" si="18"/>
        <v>0</v>
      </c>
      <c r="BB78" s="91"/>
      <c r="BC78" s="92"/>
      <c r="BD78" s="66" t="str">
        <f t="shared" si="19"/>
        <v>正确</v>
      </c>
    </row>
    <row r="79" s="1" customFormat="1" ht="33" customHeight="1" spans="1:56">
      <c r="A79" s="41">
        <f t="shared" si="11"/>
        <v>75</v>
      </c>
      <c r="B79" s="49"/>
      <c r="C79" s="50"/>
      <c r="D79" s="44"/>
      <c r="E79" s="36"/>
      <c r="F79" s="42">
        <f t="shared" si="12"/>
        <v>31</v>
      </c>
      <c r="G79" s="38" t="s">
        <v>79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3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4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5"/>
        <v>0</v>
      </c>
      <c r="AT79" s="76">
        <f t="shared" si="16"/>
        <v>0</v>
      </c>
      <c r="AU79" s="76">
        <f t="shared" si="17"/>
        <v>0</v>
      </c>
      <c r="AV79" s="84"/>
      <c r="AW79" s="90"/>
      <c r="AX79" s="90"/>
      <c r="AY79" s="90"/>
      <c r="AZ79" s="90"/>
      <c r="BA79" s="76">
        <f t="shared" si="18"/>
        <v>0</v>
      </c>
      <c r="BB79" s="91"/>
      <c r="BC79" s="92"/>
      <c r="BD79" s="66" t="str">
        <f t="shared" si="19"/>
        <v>正确</v>
      </c>
    </row>
    <row r="80" s="1" customFormat="1" ht="33" customHeight="1" spans="1:56">
      <c r="A80" s="41">
        <f t="shared" si="11"/>
        <v>76</v>
      </c>
      <c r="B80" s="49"/>
      <c r="C80" s="50"/>
      <c r="D80" s="44"/>
      <c r="E80" s="36"/>
      <c r="F80" s="42">
        <f t="shared" si="12"/>
        <v>31</v>
      </c>
      <c r="G80" s="38" t="s">
        <v>79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3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4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5"/>
        <v>0</v>
      </c>
      <c r="AT80" s="76">
        <f t="shared" si="16"/>
        <v>0</v>
      </c>
      <c r="AU80" s="76">
        <f t="shared" si="17"/>
        <v>0</v>
      </c>
      <c r="AV80" s="84"/>
      <c r="AW80" s="90"/>
      <c r="AX80" s="90"/>
      <c r="AY80" s="90"/>
      <c r="AZ80" s="90"/>
      <c r="BA80" s="76">
        <f t="shared" si="18"/>
        <v>0</v>
      </c>
      <c r="BB80" s="91"/>
      <c r="BC80" s="92"/>
      <c r="BD80" s="66" t="str">
        <f t="shared" si="19"/>
        <v>正确</v>
      </c>
    </row>
    <row r="81" s="1" customFormat="1" ht="33" customHeight="1" spans="1:56">
      <c r="A81" s="41">
        <f t="shared" si="11"/>
        <v>77</v>
      </c>
      <c r="B81" s="49"/>
      <c r="C81" s="50"/>
      <c r="D81" s="44"/>
      <c r="E81" s="36"/>
      <c r="F81" s="42">
        <f t="shared" si="12"/>
        <v>31</v>
      </c>
      <c r="G81" s="38" t="s">
        <v>79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3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4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5"/>
        <v>0</v>
      </c>
      <c r="AT81" s="76">
        <f t="shared" si="16"/>
        <v>0</v>
      </c>
      <c r="AU81" s="76">
        <f t="shared" si="17"/>
        <v>0</v>
      </c>
      <c r="AV81" s="84"/>
      <c r="AW81" s="90"/>
      <c r="AX81" s="90"/>
      <c r="AY81" s="90"/>
      <c r="AZ81" s="90"/>
      <c r="BA81" s="76">
        <f t="shared" si="18"/>
        <v>0</v>
      </c>
      <c r="BB81" s="91"/>
      <c r="BC81" s="92"/>
      <c r="BD81" s="66" t="str">
        <f t="shared" si="19"/>
        <v>正确</v>
      </c>
    </row>
    <row r="82" s="1" customFormat="1" ht="33" customHeight="1" spans="1:56">
      <c r="A82" s="41">
        <f t="shared" si="11"/>
        <v>78</v>
      </c>
      <c r="B82" s="49"/>
      <c r="C82" s="50"/>
      <c r="D82" s="44"/>
      <c r="E82" s="36"/>
      <c r="F82" s="42">
        <f t="shared" si="12"/>
        <v>31</v>
      </c>
      <c r="G82" s="38" t="s">
        <v>79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3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4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5"/>
        <v>0</v>
      </c>
      <c r="AT82" s="76">
        <f t="shared" si="16"/>
        <v>0</v>
      </c>
      <c r="AU82" s="76">
        <f t="shared" si="17"/>
        <v>0</v>
      </c>
      <c r="AV82" s="84"/>
      <c r="AW82" s="90"/>
      <c r="AX82" s="90"/>
      <c r="AY82" s="90"/>
      <c r="AZ82" s="90"/>
      <c r="BA82" s="76">
        <f t="shared" si="18"/>
        <v>0</v>
      </c>
      <c r="BB82" s="91"/>
      <c r="BC82" s="92"/>
      <c r="BD82" s="66" t="str">
        <f t="shared" si="19"/>
        <v>正确</v>
      </c>
    </row>
    <row r="83" s="1" customFormat="1" ht="33" customHeight="1" spans="1:56">
      <c r="A83" s="41">
        <f t="shared" si="11"/>
        <v>79</v>
      </c>
      <c r="B83" s="49"/>
      <c r="C83" s="50"/>
      <c r="D83" s="44"/>
      <c r="E83" s="36"/>
      <c r="F83" s="42">
        <f t="shared" si="12"/>
        <v>31</v>
      </c>
      <c r="G83" s="38" t="s">
        <v>79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3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4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5"/>
        <v>0</v>
      </c>
      <c r="AT83" s="76">
        <f t="shared" si="16"/>
        <v>0</v>
      </c>
      <c r="AU83" s="76">
        <f t="shared" si="17"/>
        <v>0</v>
      </c>
      <c r="AV83" s="84"/>
      <c r="AW83" s="90"/>
      <c r="AX83" s="90"/>
      <c r="AY83" s="90"/>
      <c r="AZ83" s="90"/>
      <c r="BA83" s="76">
        <f t="shared" si="18"/>
        <v>0</v>
      </c>
      <c r="BB83" s="91"/>
      <c r="BC83" s="92"/>
      <c r="BD83" s="66" t="str">
        <f t="shared" si="19"/>
        <v>正确</v>
      </c>
    </row>
    <row r="84" s="1" customFormat="1" ht="33" customHeight="1" spans="1:56">
      <c r="A84" s="41">
        <f t="shared" si="11"/>
        <v>80</v>
      </c>
      <c r="B84" s="49"/>
      <c r="C84" s="50"/>
      <c r="D84" s="44"/>
      <c r="E84" s="36"/>
      <c r="F84" s="42">
        <f t="shared" si="12"/>
        <v>31</v>
      </c>
      <c r="G84" s="38" t="s">
        <v>79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3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4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5"/>
        <v>0</v>
      </c>
      <c r="AT84" s="76">
        <f t="shared" si="16"/>
        <v>0</v>
      </c>
      <c r="AU84" s="76">
        <f t="shared" si="17"/>
        <v>0</v>
      </c>
      <c r="AV84" s="84"/>
      <c r="AW84" s="90"/>
      <c r="AX84" s="90"/>
      <c r="AY84" s="90"/>
      <c r="AZ84" s="90"/>
      <c r="BA84" s="76">
        <f t="shared" si="18"/>
        <v>0</v>
      </c>
      <c r="BB84" s="91"/>
      <c r="BC84" s="92"/>
      <c r="BD84" s="66" t="str">
        <f t="shared" si="19"/>
        <v>正确</v>
      </c>
    </row>
    <row r="85" s="1" customFormat="1" ht="33" customHeight="1" spans="1:56">
      <c r="A85" s="41">
        <f t="shared" si="11"/>
        <v>81</v>
      </c>
      <c r="B85" s="49"/>
      <c r="C85" s="50"/>
      <c r="D85" s="44"/>
      <c r="E85" s="36"/>
      <c r="F85" s="42">
        <f t="shared" si="12"/>
        <v>31</v>
      </c>
      <c r="G85" s="38" t="s">
        <v>79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3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4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5"/>
        <v>0</v>
      </c>
      <c r="AT85" s="76">
        <f t="shared" si="16"/>
        <v>0</v>
      </c>
      <c r="AU85" s="76">
        <f t="shared" si="17"/>
        <v>0</v>
      </c>
      <c r="AV85" s="84"/>
      <c r="AW85" s="90"/>
      <c r="AX85" s="90"/>
      <c r="AY85" s="90"/>
      <c r="AZ85" s="90"/>
      <c r="BA85" s="76">
        <f t="shared" si="18"/>
        <v>0</v>
      </c>
      <c r="BB85" s="91"/>
      <c r="BC85" s="92"/>
      <c r="BD85" s="66" t="str">
        <f t="shared" si="19"/>
        <v>正确</v>
      </c>
    </row>
    <row r="86" s="1" customFormat="1" ht="33" customHeight="1" spans="1:56">
      <c r="A86" s="41">
        <f t="shared" si="11"/>
        <v>82</v>
      </c>
      <c r="B86" s="49"/>
      <c r="C86" s="50"/>
      <c r="D86" s="44"/>
      <c r="E86" s="36"/>
      <c r="F86" s="42">
        <f t="shared" si="12"/>
        <v>31</v>
      </c>
      <c r="G86" s="38" t="s">
        <v>79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3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4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5"/>
        <v>0</v>
      </c>
      <c r="AT86" s="76">
        <f t="shared" si="16"/>
        <v>0</v>
      </c>
      <c r="AU86" s="76">
        <f t="shared" si="17"/>
        <v>0</v>
      </c>
      <c r="AV86" s="84"/>
      <c r="AW86" s="90"/>
      <c r="AX86" s="90"/>
      <c r="AY86" s="90"/>
      <c r="AZ86" s="90"/>
      <c r="BA86" s="76">
        <f t="shared" si="18"/>
        <v>0</v>
      </c>
      <c r="BB86" s="91"/>
      <c r="BC86" s="92"/>
      <c r="BD86" s="66" t="str">
        <f t="shared" si="19"/>
        <v>正确</v>
      </c>
    </row>
    <row r="87" s="1" customFormat="1" ht="33" customHeight="1" spans="1:56">
      <c r="A87" s="41">
        <f t="shared" si="11"/>
        <v>83</v>
      </c>
      <c r="B87" s="49"/>
      <c r="C87" s="50"/>
      <c r="D87" s="44"/>
      <c r="E87" s="36"/>
      <c r="F87" s="42">
        <f t="shared" si="12"/>
        <v>31</v>
      </c>
      <c r="G87" s="38" t="s">
        <v>79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3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4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5"/>
        <v>0</v>
      </c>
      <c r="AT87" s="76">
        <f t="shared" si="16"/>
        <v>0</v>
      </c>
      <c r="AU87" s="76">
        <f t="shared" si="17"/>
        <v>0</v>
      </c>
      <c r="AV87" s="84"/>
      <c r="AW87" s="90"/>
      <c r="AX87" s="90"/>
      <c r="AY87" s="90"/>
      <c r="AZ87" s="90"/>
      <c r="BA87" s="76">
        <f t="shared" si="18"/>
        <v>0</v>
      </c>
      <c r="BB87" s="91"/>
      <c r="BC87" s="92"/>
      <c r="BD87" s="66" t="str">
        <f t="shared" si="19"/>
        <v>正确</v>
      </c>
    </row>
    <row r="88" s="1" customFormat="1" ht="33" customHeight="1" spans="1:56">
      <c r="A88" s="41">
        <f t="shared" si="11"/>
        <v>84</v>
      </c>
      <c r="B88" s="49"/>
      <c r="C88" s="50"/>
      <c r="D88" s="44"/>
      <c r="E88" s="36"/>
      <c r="F88" s="42">
        <f t="shared" si="12"/>
        <v>31</v>
      </c>
      <c r="G88" s="38" t="s">
        <v>79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3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4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5"/>
        <v>0</v>
      </c>
      <c r="AT88" s="76">
        <f t="shared" si="16"/>
        <v>0</v>
      </c>
      <c r="AU88" s="76">
        <f t="shared" si="17"/>
        <v>0</v>
      </c>
      <c r="AV88" s="84"/>
      <c r="AW88" s="90"/>
      <c r="AX88" s="90"/>
      <c r="AY88" s="90"/>
      <c r="AZ88" s="90"/>
      <c r="BA88" s="76">
        <f t="shared" si="18"/>
        <v>0</v>
      </c>
      <c r="BB88" s="91"/>
      <c r="BC88" s="92"/>
      <c r="BD88" s="66" t="str">
        <f t="shared" si="19"/>
        <v>正确</v>
      </c>
    </row>
    <row r="89" s="1" customFormat="1" ht="33" customHeight="1" spans="1:56">
      <c r="A89" s="41">
        <f t="shared" si="11"/>
        <v>85</v>
      </c>
      <c r="B89" s="49"/>
      <c r="C89" s="50"/>
      <c r="D89" s="44"/>
      <c r="E89" s="36"/>
      <c r="F89" s="42">
        <f t="shared" si="12"/>
        <v>31</v>
      </c>
      <c r="G89" s="38" t="s">
        <v>79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3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4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5"/>
        <v>0</v>
      </c>
      <c r="AT89" s="76">
        <f t="shared" si="16"/>
        <v>0</v>
      </c>
      <c r="AU89" s="76">
        <f t="shared" si="17"/>
        <v>0</v>
      </c>
      <c r="AV89" s="84"/>
      <c r="AW89" s="90"/>
      <c r="AX89" s="90"/>
      <c r="AY89" s="90"/>
      <c r="AZ89" s="90"/>
      <c r="BA89" s="76">
        <f t="shared" si="18"/>
        <v>0</v>
      </c>
      <c r="BB89" s="91"/>
      <c r="BC89" s="92"/>
      <c r="BD89" s="66" t="str">
        <f t="shared" si="19"/>
        <v>正确</v>
      </c>
    </row>
    <row r="90" s="1" customFormat="1" ht="33" customHeight="1" spans="1:56">
      <c r="A90" s="41">
        <f t="shared" si="11"/>
        <v>86</v>
      </c>
      <c r="B90" s="49"/>
      <c r="C90" s="50"/>
      <c r="D90" s="44"/>
      <c r="E90" s="36"/>
      <c r="F90" s="42">
        <f t="shared" si="12"/>
        <v>31</v>
      </c>
      <c r="G90" s="38" t="s">
        <v>79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3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4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5"/>
        <v>0</v>
      </c>
      <c r="AT90" s="76">
        <f t="shared" si="16"/>
        <v>0</v>
      </c>
      <c r="AU90" s="76">
        <f t="shared" si="17"/>
        <v>0</v>
      </c>
      <c r="AV90" s="84"/>
      <c r="AW90" s="90"/>
      <c r="AX90" s="90"/>
      <c r="AY90" s="90"/>
      <c r="AZ90" s="90"/>
      <c r="BA90" s="76">
        <f t="shared" si="18"/>
        <v>0</v>
      </c>
      <c r="BB90" s="91"/>
      <c r="BC90" s="92"/>
      <c r="BD90" s="66" t="str">
        <f t="shared" si="19"/>
        <v>正确</v>
      </c>
    </row>
    <row r="91" s="1" customFormat="1" ht="33" customHeight="1" spans="1:56">
      <c r="A91" s="41">
        <f t="shared" si="11"/>
        <v>87</v>
      </c>
      <c r="B91" s="49"/>
      <c r="C91" s="50"/>
      <c r="D91" s="44"/>
      <c r="E91" s="36"/>
      <c r="F91" s="42">
        <f t="shared" si="12"/>
        <v>31</v>
      </c>
      <c r="G91" s="38" t="s">
        <v>79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3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4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5"/>
        <v>0</v>
      </c>
      <c r="AT91" s="76">
        <f t="shared" si="16"/>
        <v>0</v>
      </c>
      <c r="AU91" s="76">
        <f t="shared" si="17"/>
        <v>0</v>
      </c>
      <c r="AV91" s="84"/>
      <c r="AW91" s="90"/>
      <c r="AX91" s="90"/>
      <c r="AY91" s="90"/>
      <c r="AZ91" s="90"/>
      <c r="BA91" s="76">
        <f t="shared" si="18"/>
        <v>0</v>
      </c>
      <c r="BB91" s="91"/>
      <c r="BC91" s="92"/>
      <c r="BD91" s="66" t="str">
        <f t="shared" si="19"/>
        <v>正确</v>
      </c>
    </row>
    <row r="92" s="1" customFormat="1" ht="33" customHeight="1" spans="1:56">
      <c r="A92" s="41">
        <f t="shared" si="11"/>
        <v>88</v>
      </c>
      <c r="B92" s="49"/>
      <c r="C92" s="50"/>
      <c r="D92" s="44"/>
      <c r="E92" s="36"/>
      <c r="F92" s="42">
        <f t="shared" si="12"/>
        <v>31</v>
      </c>
      <c r="G92" s="38" t="s">
        <v>79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3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4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5"/>
        <v>0</v>
      </c>
      <c r="AT92" s="76">
        <f t="shared" si="16"/>
        <v>0</v>
      </c>
      <c r="AU92" s="76">
        <f t="shared" si="17"/>
        <v>0</v>
      </c>
      <c r="AV92" s="84"/>
      <c r="AW92" s="90"/>
      <c r="AX92" s="90"/>
      <c r="AY92" s="90"/>
      <c r="AZ92" s="90"/>
      <c r="BA92" s="76">
        <f t="shared" si="18"/>
        <v>0</v>
      </c>
      <c r="BB92" s="91"/>
      <c r="BC92" s="92"/>
      <c r="BD92" s="66" t="str">
        <f t="shared" si="19"/>
        <v>正确</v>
      </c>
    </row>
    <row r="93" s="1" customFormat="1" ht="33" customHeight="1" spans="1:56">
      <c r="A93" s="41">
        <f t="shared" si="11"/>
        <v>89</v>
      </c>
      <c r="B93" s="49"/>
      <c r="C93" s="50"/>
      <c r="D93" s="44"/>
      <c r="E93" s="36"/>
      <c r="F93" s="42">
        <f t="shared" si="12"/>
        <v>31</v>
      </c>
      <c r="G93" s="38" t="s">
        <v>79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3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4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5"/>
        <v>0</v>
      </c>
      <c r="AT93" s="76">
        <f t="shared" si="16"/>
        <v>0</v>
      </c>
      <c r="AU93" s="76">
        <f t="shared" si="17"/>
        <v>0</v>
      </c>
      <c r="AV93" s="84"/>
      <c r="AW93" s="90"/>
      <c r="AX93" s="90"/>
      <c r="AY93" s="90"/>
      <c r="AZ93" s="90"/>
      <c r="BA93" s="76">
        <f t="shared" si="18"/>
        <v>0</v>
      </c>
      <c r="BB93" s="91"/>
      <c r="BC93" s="92"/>
      <c r="BD93" s="66" t="str">
        <f t="shared" si="19"/>
        <v>正确</v>
      </c>
    </row>
    <row r="94" s="1" customFormat="1" ht="33" customHeight="1" spans="1:56">
      <c r="A94" s="41">
        <f t="shared" si="11"/>
        <v>90</v>
      </c>
      <c r="B94" s="49"/>
      <c r="C94" s="50"/>
      <c r="D94" s="44"/>
      <c r="E94" s="36"/>
      <c r="F94" s="42">
        <f t="shared" si="12"/>
        <v>31</v>
      </c>
      <c r="G94" s="38" t="s">
        <v>79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3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4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5"/>
        <v>0</v>
      </c>
      <c r="AT94" s="76">
        <f t="shared" si="16"/>
        <v>0</v>
      </c>
      <c r="AU94" s="76">
        <f t="shared" si="17"/>
        <v>0</v>
      </c>
      <c r="AV94" s="84"/>
      <c r="AW94" s="90"/>
      <c r="AX94" s="90"/>
      <c r="AY94" s="90"/>
      <c r="AZ94" s="90"/>
      <c r="BA94" s="76">
        <f t="shared" si="18"/>
        <v>0</v>
      </c>
      <c r="BB94" s="91"/>
      <c r="BC94" s="92"/>
      <c r="BD94" s="66" t="str">
        <f t="shared" si="19"/>
        <v>正确</v>
      </c>
    </row>
    <row r="95" s="1" customFormat="1" ht="33" customHeight="1" spans="1:56">
      <c r="A95" s="41">
        <f t="shared" si="11"/>
        <v>91</v>
      </c>
      <c r="B95" s="49"/>
      <c r="C95" s="50"/>
      <c r="D95" s="44"/>
      <c r="E95" s="36"/>
      <c r="F95" s="42">
        <f t="shared" si="12"/>
        <v>31</v>
      </c>
      <c r="G95" s="38" t="s">
        <v>79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3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4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5"/>
        <v>0</v>
      </c>
      <c r="AT95" s="76">
        <f t="shared" si="16"/>
        <v>0</v>
      </c>
      <c r="AU95" s="76">
        <f t="shared" si="17"/>
        <v>0</v>
      </c>
      <c r="AV95" s="84"/>
      <c r="AW95" s="90"/>
      <c r="AX95" s="90"/>
      <c r="AY95" s="90"/>
      <c r="AZ95" s="90"/>
      <c r="BA95" s="76">
        <f t="shared" si="18"/>
        <v>0</v>
      </c>
      <c r="BB95" s="91"/>
      <c r="BC95" s="92"/>
      <c r="BD95" s="66" t="str">
        <f t="shared" si="19"/>
        <v>正确</v>
      </c>
    </row>
    <row r="96" s="1" customFormat="1" ht="33" customHeight="1" spans="1:56">
      <c r="A96" s="41">
        <f t="shared" si="11"/>
        <v>92</v>
      </c>
      <c r="B96" s="49"/>
      <c r="C96" s="50"/>
      <c r="D96" s="44"/>
      <c r="E96" s="36"/>
      <c r="F96" s="42">
        <f t="shared" si="12"/>
        <v>31</v>
      </c>
      <c r="G96" s="38" t="s">
        <v>79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3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4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5"/>
        <v>0</v>
      </c>
      <c r="AT96" s="76">
        <f t="shared" si="16"/>
        <v>0</v>
      </c>
      <c r="AU96" s="76">
        <f t="shared" si="17"/>
        <v>0</v>
      </c>
      <c r="AV96" s="84"/>
      <c r="AW96" s="90"/>
      <c r="AX96" s="90"/>
      <c r="AY96" s="90"/>
      <c r="AZ96" s="90"/>
      <c r="BA96" s="76">
        <f t="shared" si="18"/>
        <v>0</v>
      </c>
      <c r="BB96" s="91"/>
      <c r="BC96" s="92"/>
      <c r="BD96" s="66" t="str">
        <f t="shared" si="19"/>
        <v>正确</v>
      </c>
    </row>
    <row r="97" s="1" customFormat="1" ht="33" customHeight="1" spans="1:56">
      <c r="A97" s="41">
        <f t="shared" si="11"/>
        <v>93</v>
      </c>
      <c r="B97" s="49"/>
      <c r="C97" s="50"/>
      <c r="D97" s="44"/>
      <c r="E97" s="36"/>
      <c r="F97" s="42">
        <f t="shared" si="12"/>
        <v>31</v>
      </c>
      <c r="G97" s="38" t="s">
        <v>79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3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4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5"/>
        <v>0</v>
      </c>
      <c r="AT97" s="76">
        <f t="shared" si="16"/>
        <v>0</v>
      </c>
      <c r="AU97" s="76">
        <f t="shared" si="17"/>
        <v>0</v>
      </c>
      <c r="AV97" s="84"/>
      <c r="AW97" s="90"/>
      <c r="AX97" s="90"/>
      <c r="AY97" s="90"/>
      <c r="AZ97" s="90"/>
      <c r="BA97" s="76">
        <f t="shared" si="18"/>
        <v>0</v>
      </c>
      <c r="BB97" s="91"/>
      <c r="BC97" s="92"/>
      <c r="BD97" s="66" t="str">
        <f t="shared" si="19"/>
        <v>正确</v>
      </c>
    </row>
    <row r="98" s="1" customFormat="1" ht="33" customHeight="1" spans="1:56">
      <c r="A98" s="41">
        <f t="shared" si="11"/>
        <v>94</v>
      </c>
      <c r="B98" s="49"/>
      <c r="C98" s="50"/>
      <c r="D98" s="44"/>
      <c r="E98" s="36"/>
      <c r="F98" s="42">
        <f t="shared" si="12"/>
        <v>31</v>
      </c>
      <c r="G98" s="38" t="s">
        <v>79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3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4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5"/>
        <v>0</v>
      </c>
      <c r="AT98" s="76">
        <f t="shared" si="16"/>
        <v>0</v>
      </c>
      <c r="AU98" s="76">
        <f t="shared" si="17"/>
        <v>0</v>
      </c>
      <c r="AV98" s="84"/>
      <c r="AW98" s="90"/>
      <c r="AX98" s="90"/>
      <c r="AY98" s="90"/>
      <c r="AZ98" s="90"/>
      <c r="BA98" s="76">
        <f t="shared" si="18"/>
        <v>0</v>
      </c>
      <c r="BB98" s="91"/>
      <c r="BC98" s="92"/>
      <c r="BD98" s="66" t="str">
        <f t="shared" si="19"/>
        <v>正确</v>
      </c>
    </row>
    <row r="99" s="1" customFormat="1" ht="33" customHeight="1" spans="1:56">
      <c r="A99" s="41">
        <f t="shared" si="11"/>
        <v>95</v>
      </c>
      <c r="B99" s="49"/>
      <c r="C99" s="50"/>
      <c r="D99" s="44"/>
      <c r="E99" s="36"/>
      <c r="F99" s="42">
        <f t="shared" si="12"/>
        <v>31</v>
      </c>
      <c r="G99" s="38" t="s">
        <v>79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3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4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5"/>
        <v>0</v>
      </c>
      <c r="AT99" s="76">
        <f t="shared" si="16"/>
        <v>0</v>
      </c>
      <c r="AU99" s="76">
        <f t="shared" si="17"/>
        <v>0</v>
      </c>
      <c r="AV99" s="84"/>
      <c r="AW99" s="90"/>
      <c r="AX99" s="90"/>
      <c r="AY99" s="90"/>
      <c r="AZ99" s="90"/>
      <c r="BA99" s="76">
        <f t="shared" si="18"/>
        <v>0</v>
      </c>
      <c r="BB99" s="91"/>
      <c r="BC99" s="92"/>
      <c r="BD99" s="66" t="str">
        <f t="shared" si="19"/>
        <v>正确</v>
      </c>
    </row>
    <row r="100" s="1" customFormat="1" ht="33" customHeight="1" spans="1:56">
      <c r="A100" s="41">
        <f t="shared" si="11"/>
        <v>96</v>
      </c>
      <c r="B100" s="49"/>
      <c r="C100" s="50"/>
      <c r="D100" s="44"/>
      <c r="E100" s="36"/>
      <c r="F100" s="42">
        <f t="shared" si="12"/>
        <v>31</v>
      </c>
      <c r="G100" s="38" t="s">
        <v>79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3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4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5"/>
        <v>0</v>
      </c>
      <c r="AT100" s="76">
        <f t="shared" si="16"/>
        <v>0</v>
      </c>
      <c r="AU100" s="76">
        <f t="shared" si="17"/>
        <v>0</v>
      </c>
      <c r="AV100" s="84"/>
      <c r="AW100" s="90"/>
      <c r="AX100" s="90"/>
      <c r="AY100" s="90"/>
      <c r="AZ100" s="90"/>
      <c r="BA100" s="76">
        <f t="shared" si="18"/>
        <v>0</v>
      </c>
      <c r="BB100" s="91"/>
      <c r="BC100" s="92"/>
      <c r="BD100" s="66" t="str">
        <f t="shared" si="19"/>
        <v>正确</v>
      </c>
    </row>
    <row r="101" s="1" customFormat="1" ht="33" customHeight="1" spans="1:56">
      <c r="A101" s="41">
        <f t="shared" si="11"/>
        <v>97</v>
      </c>
      <c r="B101" s="49"/>
      <c r="C101" s="50"/>
      <c r="D101" s="44"/>
      <c r="E101" s="36"/>
      <c r="F101" s="42">
        <f t="shared" si="12"/>
        <v>31</v>
      </c>
      <c r="G101" s="38" t="s">
        <v>79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3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4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5"/>
        <v>0</v>
      </c>
      <c r="AT101" s="76">
        <f t="shared" si="16"/>
        <v>0</v>
      </c>
      <c r="AU101" s="76">
        <f t="shared" si="17"/>
        <v>0</v>
      </c>
      <c r="AV101" s="84"/>
      <c r="AW101" s="90"/>
      <c r="AX101" s="90"/>
      <c r="AY101" s="90"/>
      <c r="AZ101" s="90"/>
      <c r="BA101" s="76">
        <f t="shared" si="18"/>
        <v>0</v>
      </c>
      <c r="BB101" s="91"/>
      <c r="BC101" s="92"/>
      <c r="BD101" s="66" t="str">
        <f t="shared" si="19"/>
        <v>正确</v>
      </c>
    </row>
    <row r="102" s="1" customFormat="1" ht="33" customHeight="1" spans="1:56">
      <c r="A102" s="41">
        <f t="shared" si="11"/>
        <v>98</v>
      </c>
      <c r="B102" s="49"/>
      <c r="C102" s="50"/>
      <c r="D102" s="44"/>
      <c r="E102" s="36"/>
      <c r="F102" s="42">
        <f t="shared" si="12"/>
        <v>31</v>
      </c>
      <c r="G102" s="38" t="s">
        <v>79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3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4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5"/>
        <v>0</v>
      </c>
      <c r="AT102" s="76">
        <f t="shared" si="16"/>
        <v>0</v>
      </c>
      <c r="AU102" s="76">
        <f t="shared" si="17"/>
        <v>0</v>
      </c>
      <c r="AV102" s="84"/>
      <c r="AW102" s="90"/>
      <c r="AX102" s="90"/>
      <c r="AY102" s="90"/>
      <c r="AZ102" s="90"/>
      <c r="BA102" s="76">
        <f t="shared" si="18"/>
        <v>0</v>
      </c>
      <c r="BB102" s="91"/>
      <c r="BC102" s="92"/>
      <c r="BD102" s="66" t="str">
        <f t="shared" si="19"/>
        <v>正确</v>
      </c>
    </row>
    <row r="103" s="1" customFormat="1" ht="33" customHeight="1" spans="1:56">
      <c r="A103" s="41">
        <f t="shared" si="11"/>
        <v>99</v>
      </c>
      <c r="B103" s="49"/>
      <c r="C103" s="50"/>
      <c r="D103" s="44"/>
      <c r="E103" s="36"/>
      <c r="F103" s="42">
        <f t="shared" si="12"/>
        <v>31</v>
      </c>
      <c r="G103" s="38" t="s">
        <v>79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3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4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5"/>
        <v>0</v>
      </c>
      <c r="AT103" s="76">
        <f t="shared" si="16"/>
        <v>0</v>
      </c>
      <c r="AU103" s="76">
        <f t="shared" si="17"/>
        <v>0</v>
      </c>
      <c r="AV103" s="84"/>
      <c r="AW103" s="90"/>
      <c r="AX103" s="90"/>
      <c r="AY103" s="90"/>
      <c r="AZ103" s="90"/>
      <c r="BA103" s="76">
        <f t="shared" si="18"/>
        <v>0</v>
      </c>
      <c r="BB103" s="91"/>
      <c r="BC103" s="92"/>
      <c r="BD103" s="66" t="str">
        <f t="shared" si="19"/>
        <v>正确</v>
      </c>
    </row>
    <row r="104" s="1" customFormat="1" ht="33" customHeight="1" spans="1:56">
      <c r="A104" s="41">
        <f t="shared" si="11"/>
        <v>100</v>
      </c>
      <c r="B104" s="49"/>
      <c r="C104" s="50"/>
      <c r="D104" s="44"/>
      <c r="E104" s="36"/>
      <c r="F104" s="42">
        <f t="shared" si="12"/>
        <v>31</v>
      </c>
      <c r="G104" s="38" t="s">
        <v>79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3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4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5"/>
        <v>0</v>
      </c>
      <c r="AT104" s="76">
        <f t="shared" si="16"/>
        <v>0</v>
      </c>
      <c r="AU104" s="76">
        <f t="shared" si="17"/>
        <v>0</v>
      </c>
      <c r="AV104" s="84"/>
      <c r="AW104" s="90"/>
      <c r="AX104" s="90"/>
      <c r="AY104" s="90"/>
      <c r="AZ104" s="90"/>
      <c r="BA104" s="76">
        <f t="shared" si="18"/>
        <v>0</v>
      </c>
      <c r="BB104" s="91"/>
      <c r="BC104" s="92"/>
      <c r="BD104" s="66" t="str">
        <f t="shared" si="19"/>
        <v>正确</v>
      </c>
    </row>
    <row r="105" s="1" customFormat="1" ht="33" customHeight="1" spans="1:56">
      <c r="A105" s="41">
        <f t="shared" si="11"/>
        <v>101</v>
      </c>
      <c r="B105" s="49"/>
      <c r="C105" s="50"/>
      <c r="D105" s="44"/>
      <c r="E105" s="36"/>
      <c r="F105" s="42">
        <f t="shared" si="12"/>
        <v>31</v>
      </c>
      <c r="G105" s="38" t="s">
        <v>79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3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4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5"/>
        <v>0</v>
      </c>
      <c r="AT105" s="76">
        <f t="shared" si="16"/>
        <v>0</v>
      </c>
      <c r="AU105" s="76">
        <f t="shared" si="17"/>
        <v>0</v>
      </c>
      <c r="AV105" s="84"/>
      <c r="AW105" s="90"/>
      <c r="AX105" s="90"/>
      <c r="AY105" s="90"/>
      <c r="AZ105" s="90"/>
      <c r="BA105" s="76">
        <f t="shared" si="18"/>
        <v>0</v>
      </c>
      <c r="BB105" s="91"/>
      <c r="BC105" s="92"/>
      <c r="BD105" s="66" t="str">
        <f t="shared" si="19"/>
        <v>正确</v>
      </c>
    </row>
    <row r="106" s="1" customFormat="1" ht="33" customHeight="1" spans="1:56">
      <c r="A106" s="41">
        <f t="shared" si="11"/>
        <v>102</v>
      </c>
      <c r="B106" s="49"/>
      <c r="C106" s="50"/>
      <c r="D106" s="44"/>
      <c r="E106" s="36"/>
      <c r="F106" s="42">
        <f t="shared" si="12"/>
        <v>31</v>
      </c>
      <c r="G106" s="38" t="s">
        <v>79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3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4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5"/>
        <v>0</v>
      </c>
      <c r="AT106" s="76">
        <f t="shared" si="16"/>
        <v>0</v>
      </c>
      <c r="AU106" s="76">
        <f t="shared" si="17"/>
        <v>0</v>
      </c>
      <c r="AV106" s="84"/>
      <c r="AW106" s="90"/>
      <c r="AX106" s="90"/>
      <c r="AY106" s="90"/>
      <c r="AZ106" s="90"/>
      <c r="BA106" s="76">
        <f t="shared" si="18"/>
        <v>0</v>
      </c>
      <c r="BB106" s="91"/>
      <c r="BC106" s="92"/>
      <c r="BD106" s="66" t="str">
        <f t="shared" si="19"/>
        <v>正确</v>
      </c>
    </row>
    <row r="107" s="1" customFormat="1" ht="33" customHeight="1" spans="1:56">
      <c r="A107" s="41">
        <f t="shared" si="11"/>
        <v>103</v>
      </c>
      <c r="B107" s="49"/>
      <c r="C107" s="50"/>
      <c r="D107" s="44"/>
      <c r="E107" s="36"/>
      <c r="F107" s="42">
        <f t="shared" si="12"/>
        <v>31</v>
      </c>
      <c r="G107" s="38" t="s">
        <v>79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3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4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5"/>
        <v>0</v>
      </c>
      <c r="AT107" s="76">
        <f t="shared" si="16"/>
        <v>0</v>
      </c>
      <c r="AU107" s="76">
        <f t="shared" si="17"/>
        <v>0</v>
      </c>
      <c r="AV107" s="84"/>
      <c r="AW107" s="90"/>
      <c r="AX107" s="90"/>
      <c r="AY107" s="90"/>
      <c r="AZ107" s="90"/>
      <c r="BA107" s="76">
        <f t="shared" si="18"/>
        <v>0</v>
      </c>
      <c r="BB107" s="91"/>
      <c r="BC107" s="92"/>
      <c r="BD107" s="66" t="str">
        <f t="shared" si="19"/>
        <v>正确</v>
      </c>
    </row>
    <row r="108" s="1" customFormat="1" ht="33" customHeight="1" spans="1:56">
      <c r="A108" s="41">
        <f t="shared" si="11"/>
        <v>104</v>
      </c>
      <c r="B108" s="49"/>
      <c r="C108" s="50"/>
      <c r="D108" s="44"/>
      <c r="E108" s="36"/>
      <c r="F108" s="42">
        <f t="shared" si="12"/>
        <v>31</v>
      </c>
      <c r="G108" s="38" t="s">
        <v>79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3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4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5"/>
        <v>0</v>
      </c>
      <c r="AT108" s="76">
        <f t="shared" si="16"/>
        <v>0</v>
      </c>
      <c r="AU108" s="76">
        <f t="shared" si="17"/>
        <v>0</v>
      </c>
      <c r="AV108" s="84"/>
      <c r="AW108" s="90"/>
      <c r="AX108" s="90"/>
      <c r="AY108" s="90"/>
      <c r="AZ108" s="90"/>
      <c r="BA108" s="76">
        <f t="shared" si="18"/>
        <v>0</v>
      </c>
      <c r="BB108" s="91"/>
      <c r="BC108" s="92"/>
      <c r="BD108" s="66" t="str">
        <f t="shared" si="19"/>
        <v>正确</v>
      </c>
    </row>
    <row r="109" s="1" customFormat="1" ht="33" customHeight="1" spans="1:56">
      <c r="A109" s="41">
        <f t="shared" si="11"/>
        <v>105</v>
      </c>
      <c r="B109" s="49"/>
      <c r="C109" s="50"/>
      <c r="D109" s="44"/>
      <c r="E109" s="36"/>
      <c r="F109" s="42">
        <f t="shared" si="12"/>
        <v>31</v>
      </c>
      <c r="G109" s="38" t="s">
        <v>79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3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4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5"/>
        <v>0</v>
      </c>
      <c r="AT109" s="76">
        <f t="shared" si="16"/>
        <v>0</v>
      </c>
      <c r="AU109" s="76">
        <f t="shared" si="17"/>
        <v>0</v>
      </c>
      <c r="AV109" s="84"/>
      <c r="AW109" s="90"/>
      <c r="AX109" s="90"/>
      <c r="AY109" s="90"/>
      <c r="AZ109" s="90"/>
      <c r="BA109" s="76">
        <f t="shared" si="18"/>
        <v>0</v>
      </c>
      <c r="BB109" s="91"/>
      <c r="BC109" s="92"/>
      <c r="BD109" s="66" t="str">
        <f t="shared" si="19"/>
        <v>正确</v>
      </c>
    </row>
    <row r="110" s="1" customFormat="1" ht="33" customHeight="1" spans="1:56">
      <c r="A110" s="41">
        <f t="shared" si="11"/>
        <v>106</v>
      </c>
      <c r="B110" s="49"/>
      <c r="C110" s="50"/>
      <c r="D110" s="44"/>
      <c r="E110" s="36"/>
      <c r="F110" s="42">
        <f t="shared" si="12"/>
        <v>31</v>
      </c>
      <c r="G110" s="38" t="s">
        <v>79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3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4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5"/>
        <v>0</v>
      </c>
      <c r="AT110" s="76">
        <f t="shared" si="16"/>
        <v>0</v>
      </c>
      <c r="AU110" s="76">
        <f t="shared" si="17"/>
        <v>0</v>
      </c>
      <c r="AV110" s="84"/>
      <c r="AW110" s="90"/>
      <c r="AX110" s="90"/>
      <c r="AY110" s="90"/>
      <c r="AZ110" s="90"/>
      <c r="BA110" s="76">
        <f t="shared" si="18"/>
        <v>0</v>
      </c>
      <c r="BB110" s="91"/>
      <c r="BC110" s="92"/>
      <c r="BD110" s="66" t="str">
        <f t="shared" si="19"/>
        <v>正确</v>
      </c>
    </row>
    <row r="111" s="1" customFormat="1" ht="33" customHeight="1" spans="1:56">
      <c r="A111" s="41">
        <f t="shared" si="11"/>
        <v>107</v>
      </c>
      <c r="B111" s="49"/>
      <c r="C111" s="50"/>
      <c r="D111" s="44"/>
      <c r="E111" s="36"/>
      <c r="F111" s="42">
        <f t="shared" si="12"/>
        <v>31</v>
      </c>
      <c r="G111" s="38" t="s">
        <v>79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3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4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5"/>
        <v>0</v>
      </c>
      <c r="AT111" s="76">
        <f t="shared" si="16"/>
        <v>0</v>
      </c>
      <c r="AU111" s="76">
        <f t="shared" si="17"/>
        <v>0</v>
      </c>
      <c r="AV111" s="84"/>
      <c r="AW111" s="90"/>
      <c r="AX111" s="90"/>
      <c r="AY111" s="90"/>
      <c r="AZ111" s="90"/>
      <c r="BA111" s="76">
        <f t="shared" si="18"/>
        <v>0</v>
      </c>
      <c r="BB111" s="91"/>
      <c r="BC111" s="92"/>
      <c r="BD111" s="66" t="str">
        <f t="shared" si="19"/>
        <v>正确</v>
      </c>
    </row>
    <row r="112" s="1" customFormat="1" ht="33" customHeight="1" spans="1:56">
      <c r="A112" s="41">
        <f t="shared" si="11"/>
        <v>108</v>
      </c>
      <c r="B112" s="49"/>
      <c r="C112" s="50"/>
      <c r="D112" s="44"/>
      <c r="E112" s="36"/>
      <c r="F112" s="42">
        <f t="shared" si="12"/>
        <v>31</v>
      </c>
      <c r="G112" s="38" t="s">
        <v>79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3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4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5"/>
        <v>0</v>
      </c>
      <c r="AT112" s="76">
        <f t="shared" si="16"/>
        <v>0</v>
      </c>
      <c r="AU112" s="76">
        <f t="shared" si="17"/>
        <v>0</v>
      </c>
      <c r="AV112" s="84"/>
      <c r="AW112" s="90"/>
      <c r="AX112" s="90"/>
      <c r="AY112" s="90"/>
      <c r="AZ112" s="90"/>
      <c r="BA112" s="76">
        <f t="shared" si="18"/>
        <v>0</v>
      </c>
      <c r="BB112" s="91"/>
      <c r="BC112" s="92"/>
      <c r="BD112" s="66" t="str">
        <f t="shared" si="19"/>
        <v>正确</v>
      </c>
    </row>
    <row r="113" s="1" customFormat="1" ht="33" customHeight="1" spans="1:56">
      <c r="A113" s="41">
        <f t="shared" si="11"/>
        <v>109</v>
      </c>
      <c r="B113" s="49"/>
      <c r="C113" s="50"/>
      <c r="D113" s="44"/>
      <c r="E113" s="36"/>
      <c r="F113" s="42">
        <f t="shared" si="12"/>
        <v>31</v>
      </c>
      <c r="G113" s="38" t="s">
        <v>79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3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4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5"/>
        <v>0</v>
      </c>
      <c r="AT113" s="76">
        <f t="shared" si="16"/>
        <v>0</v>
      </c>
      <c r="AU113" s="76">
        <f t="shared" si="17"/>
        <v>0</v>
      </c>
      <c r="AV113" s="84"/>
      <c r="AW113" s="90"/>
      <c r="AX113" s="90"/>
      <c r="AY113" s="90"/>
      <c r="AZ113" s="90"/>
      <c r="BA113" s="76">
        <f t="shared" si="18"/>
        <v>0</v>
      </c>
      <c r="BB113" s="91"/>
      <c r="BC113" s="92"/>
      <c r="BD113" s="66" t="str">
        <f t="shared" si="19"/>
        <v>正确</v>
      </c>
    </row>
    <row r="114" s="1" customFormat="1" ht="33" customHeight="1" spans="1:56">
      <c r="A114" s="41">
        <f t="shared" si="11"/>
        <v>110</v>
      </c>
      <c r="B114" s="49"/>
      <c r="C114" s="50"/>
      <c r="D114" s="44"/>
      <c r="E114" s="36"/>
      <c r="F114" s="42">
        <f t="shared" si="12"/>
        <v>31</v>
      </c>
      <c r="G114" s="38" t="s">
        <v>79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3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4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5"/>
        <v>0</v>
      </c>
      <c r="AT114" s="76">
        <f t="shared" si="16"/>
        <v>0</v>
      </c>
      <c r="AU114" s="76">
        <f t="shared" si="17"/>
        <v>0</v>
      </c>
      <c r="AV114" s="84"/>
      <c r="AW114" s="90"/>
      <c r="AX114" s="90"/>
      <c r="AY114" s="90"/>
      <c r="AZ114" s="90"/>
      <c r="BA114" s="76">
        <f t="shared" si="18"/>
        <v>0</v>
      </c>
      <c r="BB114" s="91"/>
      <c r="BC114" s="92"/>
      <c r="BD114" s="66" t="str">
        <f t="shared" si="19"/>
        <v>正确</v>
      </c>
    </row>
    <row r="115" s="1" customFormat="1" ht="33" customHeight="1" spans="1:56">
      <c r="A115" s="41">
        <f t="shared" si="11"/>
        <v>111</v>
      </c>
      <c r="B115" s="49"/>
      <c r="C115" s="50"/>
      <c r="D115" s="44"/>
      <c r="E115" s="36"/>
      <c r="F115" s="42">
        <f t="shared" si="12"/>
        <v>31</v>
      </c>
      <c r="G115" s="38" t="s">
        <v>79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3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4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5"/>
        <v>0</v>
      </c>
      <c r="AT115" s="76">
        <f t="shared" si="16"/>
        <v>0</v>
      </c>
      <c r="AU115" s="76">
        <f t="shared" si="17"/>
        <v>0</v>
      </c>
      <c r="AV115" s="84"/>
      <c r="AW115" s="90"/>
      <c r="AX115" s="90"/>
      <c r="AY115" s="90"/>
      <c r="AZ115" s="90"/>
      <c r="BA115" s="76">
        <f t="shared" si="18"/>
        <v>0</v>
      </c>
      <c r="BB115" s="91"/>
      <c r="BC115" s="92"/>
      <c r="BD115" s="66" t="str">
        <f t="shared" si="19"/>
        <v>正确</v>
      </c>
    </row>
    <row r="116" s="1" customFormat="1" ht="33" customHeight="1" spans="1:56">
      <c r="A116" s="41">
        <f t="shared" si="11"/>
        <v>112</v>
      </c>
      <c r="B116" s="49"/>
      <c r="C116" s="50"/>
      <c r="D116" s="44"/>
      <c r="E116" s="36"/>
      <c r="F116" s="42">
        <f t="shared" si="12"/>
        <v>31</v>
      </c>
      <c r="G116" s="38" t="s">
        <v>79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3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4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5"/>
        <v>0</v>
      </c>
      <c r="AT116" s="76">
        <f t="shared" si="16"/>
        <v>0</v>
      </c>
      <c r="AU116" s="76">
        <f t="shared" si="17"/>
        <v>0</v>
      </c>
      <c r="AV116" s="84"/>
      <c r="AW116" s="90"/>
      <c r="AX116" s="90"/>
      <c r="AY116" s="90"/>
      <c r="AZ116" s="90"/>
      <c r="BA116" s="76">
        <f t="shared" si="18"/>
        <v>0</v>
      </c>
      <c r="BB116" s="91"/>
      <c r="BC116" s="92"/>
      <c r="BD116" s="66" t="str">
        <f t="shared" si="19"/>
        <v>正确</v>
      </c>
    </row>
    <row r="117" s="1" customFormat="1" ht="33" customHeight="1" spans="1:56">
      <c r="A117" s="41">
        <f t="shared" si="11"/>
        <v>113</v>
      </c>
      <c r="B117" s="49"/>
      <c r="C117" s="50"/>
      <c r="D117" s="44"/>
      <c r="E117" s="36"/>
      <c r="F117" s="42">
        <f t="shared" si="12"/>
        <v>31</v>
      </c>
      <c r="G117" s="38" t="s">
        <v>79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3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4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5"/>
        <v>0</v>
      </c>
      <c r="AT117" s="76">
        <f t="shared" si="16"/>
        <v>0</v>
      </c>
      <c r="AU117" s="76">
        <f t="shared" si="17"/>
        <v>0</v>
      </c>
      <c r="AV117" s="84"/>
      <c r="AW117" s="90"/>
      <c r="AX117" s="90"/>
      <c r="AY117" s="90"/>
      <c r="AZ117" s="90"/>
      <c r="BA117" s="76">
        <f t="shared" si="18"/>
        <v>0</v>
      </c>
      <c r="BB117" s="91"/>
      <c r="BC117" s="92"/>
      <c r="BD117" s="66" t="str">
        <f t="shared" si="19"/>
        <v>正确</v>
      </c>
    </row>
    <row r="118" s="1" customFormat="1" ht="33" customHeight="1" spans="1:56">
      <c r="A118" s="41">
        <f t="shared" si="11"/>
        <v>114</v>
      </c>
      <c r="B118" s="49"/>
      <c r="C118" s="50"/>
      <c r="D118" s="44"/>
      <c r="E118" s="36"/>
      <c r="F118" s="42">
        <f t="shared" si="12"/>
        <v>31</v>
      </c>
      <c r="G118" s="38" t="s">
        <v>79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3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4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5"/>
        <v>0</v>
      </c>
      <c r="AT118" s="76">
        <f t="shared" si="16"/>
        <v>0</v>
      </c>
      <c r="AU118" s="76">
        <f t="shared" si="17"/>
        <v>0</v>
      </c>
      <c r="AV118" s="84"/>
      <c r="AW118" s="90"/>
      <c r="AX118" s="90"/>
      <c r="AY118" s="90"/>
      <c r="AZ118" s="90"/>
      <c r="BA118" s="76">
        <f t="shared" si="18"/>
        <v>0</v>
      </c>
      <c r="BB118" s="91"/>
      <c r="BC118" s="92"/>
      <c r="BD118" s="66" t="str">
        <f t="shared" si="19"/>
        <v>正确</v>
      </c>
    </row>
    <row r="119" s="1" customFormat="1" ht="33" customHeight="1" spans="1:56">
      <c r="A119" s="41">
        <f t="shared" si="11"/>
        <v>115</v>
      </c>
      <c r="B119" s="49"/>
      <c r="C119" s="50"/>
      <c r="D119" s="44"/>
      <c r="E119" s="36"/>
      <c r="F119" s="42">
        <f t="shared" si="12"/>
        <v>31</v>
      </c>
      <c r="G119" s="38" t="s">
        <v>79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3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4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5"/>
        <v>0</v>
      </c>
      <c r="AT119" s="76">
        <f t="shared" si="16"/>
        <v>0</v>
      </c>
      <c r="AU119" s="76">
        <f t="shared" si="17"/>
        <v>0</v>
      </c>
      <c r="AV119" s="84"/>
      <c r="AW119" s="90"/>
      <c r="AX119" s="90"/>
      <c r="AY119" s="90"/>
      <c r="AZ119" s="90"/>
      <c r="BA119" s="76">
        <f t="shared" si="18"/>
        <v>0</v>
      </c>
      <c r="BB119" s="91"/>
      <c r="BC119" s="92"/>
      <c r="BD119" s="66" t="str">
        <f t="shared" si="19"/>
        <v>正确</v>
      </c>
    </row>
    <row r="120" s="1" customFormat="1" ht="33" customHeight="1" spans="1:56">
      <c r="A120" s="41">
        <f t="shared" si="11"/>
        <v>116</v>
      </c>
      <c r="B120" s="49"/>
      <c r="C120" s="50"/>
      <c r="D120" s="44"/>
      <c r="E120" s="36"/>
      <c r="F120" s="42">
        <f t="shared" si="12"/>
        <v>31</v>
      </c>
      <c r="G120" s="38" t="s">
        <v>79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3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4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5"/>
        <v>0</v>
      </c>
      <c r="AT120" s="76">
        <f t="shared" si="16"/>
        <v>0</v>
      </c>
      <c r="AU120" s="76">
        <f t="shared" si="17"/>
        <v>0</v>
      </c>
      <c r="AV120" s="84"/>
      <c r="AW120" s="90"/>
      <c r="AX120" s="90"/>
      <c r="AY120" s="90"/>
      <c r="AZ120" s="90"/>
      <c r="BA120" s="76">
        <f t="shared" si="18"/>
        <v>0</v>
      </c>
      <c r="BB120" s="91"/>
      <c r="BC120" s="92"/>
      <c r="BD120" s="66" t="str">
        <f t="shared" si="19"/>
        <v>正确</v>
      </c>
    </row>
    <row r="121" s="1" customFormat="1" ht="33" customHeight="1" spans="1:56">
      <c r="A121" s="41">
        <f t="shared" si="11"/>
        <v>117</v>
      </c>
      <c r="B121" s="49"/>
      <c r="C121" s="50"/>
      <c r="D121" s="44"/>
      <c r="E121" s="36"/>
      <c r="F121" s="42">
        <f t="shared" si="12"/>
        <v>31</v>
      </c>
      <c r="G121" s="38" t="s">
        <v>79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3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4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5"/>
        <v>0</v>
      </c>
      <c r="AT121" s="76">
        <f t="shared" si="16"/>
        <v>0</v>
      </c>
      <c r="AU121" s="76">
        <f t="shared" si="17"/>
        <v>0</v>
      </c>
      <c r="AV121" s="84"/>
      <c r="AW121" s="90"/>
      <c r="AX121" s="90"/>
      <c r="AY121" s="90"/>
      <c r="AZ121" s="90"/>
      <c r="BA121" s="76">
        <f t="shared" si="18"/>
        <v>0</v>
      </c>
      <c r="BB121" s="91"/>
      <c r="BC121" s="92"/>
      <c r="BD121" s="66" t="str">
        <f t="shared" si="19"/>
        <v>正确</v>
      </c>
    </row>
    <row r="122" s="1" customFormat="1" ht="33" customHeight="1" spans="1:56">
      <c r="A122" s="41">
        <f t="shared" si="11"/>
        <v>118</v>
      </c>
      <c r="B122" s="49"/>
      <c r="C122" s="50"/>
      <c r="D122" s="44"/>
      <c r="E122" s="36"/>
      <c r="F122" s="42">
        <f t="shared" si="12"/>
        <v>31</v>
      </c>
      <c r="G122" s="38" t="s">
        <v>79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3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4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5"/>
        <v>0</v>
      </c>
      <c r="AT122" s="76">
        <f t="shared" si="16"/>
        <v>0</v>
      </c>
      <c r="AU122" s="76">
        <f t="shared" si="17"/>
        <v>0</v>
      </c>
      <c r="AV122" s="84"/>
      <c r="AW122" s="90"/>
      <c r="AX122" s="90"/>
      <c r="AY122" s="90"/>
      <c r="AZ122" s="90"/>
      <c r="BA122" s="76">
        <f t="shared" si="18"/>
        <v>0</v>
      </c>
      <c r="BB122" s="91"/>
      <c r="BC122" s="92"/>
      <c r="BD122" s="66" t="str">
        <f t="shared" si="19"/>
        <v>正确</v>
      </c>
    </row>
    <row r="123" s="1" customFormat="1" ht="33" customHeight="1" spans="1:56">
      <c r="A123" s="41">
        <f t="shared" si="11"/>
        <v>119</v>
      </c>
      <c r="B123" s="49"/>
      <c r="C123" s="50"/>
      <c r="D123" s="44"/>
      <c r="E123" s="36"/>
      <c r="F123" s="42">
        <f t="shared" si="12"/>
        <v>31</v>
      </c>
      <c r="G123" s="38" t="s">
        <v>79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3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4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5"/>
        <v>0</v>
      </c>
      <c r="AT123" s="76">
        <f t="shared" si="16"/>
        <v>0</v>
      </c>
      <c r="AU123" s="76">
        <f t="shared" si="17"/>
        <v>0</v>
      </c>
      <c r="AV123" s="84"/>
      <c r="AW123" s="90"/>
      <c r="AX123" s="90"/>
      <c r="AY123" s="90"/>
      <c r="AZ123" s="90"/>
      <c r="BA123" s="76">
        <f t="shared" si="18"/>
        <v>0</v>
      </c>
      <c r="BB123" s="91"/>
      <c r="BC123" s="92"/>
      <c r="BD123" s="66" t="str">
        <f t="shared" si="19"/>
        <v>正确</v>
      </c>
    </row>
    <row r="124" s="1" customFormat="1" ht="33" customHeight="1" spans="1:56">
      <c r="A124" s="41">
        <f t="shared" si="11"/>
        <v>120</v>
      </c>
      <c r="B124" s="49"/>
      <c r="C124" s="50"/>
      <c r="D124" s="44"/>
      <c r="E124" s="36"/>
      <c r="F124" s="42">
        <f t="shared" si="12"/>
        <v>31</v>
      </c>
      <c r="G124" s="38" t="s">
        <v>79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3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4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5"/>
        <v>0</v>
      </c>
      <c r="AT124" s="76">
        <f t="shared" si="16"/>
        <v>0</v>
      </c>
      <c r="AU124" s="76">
        <f t="shared" si="17"/>
        <v>0</v>
      </c>
      <c r="AV124" s="84"/>
      <c r="AW124" s="90"/>
      <c r="AX124" s="90"/>
      <c r="AY124" s="90"/>
      <c r="AZ124" s="90"/>
      <c r="BA124" s="76">
        <f t="shared" si="18"/>
        <v>0</v>
      </c>
      <c r="BB124" s="91"/>
      <c r="BC124" s="92"/>
      <c r="BD124" s="66" t="str">
        <f t="shared" si="19"/>
        <v>正确</v>
      </c>
    </row>
    <row r="125" s="1" customFormat="1" ht="33" customHeight="1" spans="1:56">
      <c r="A125" s="41">
        <f t="shared" si="11"/>
        <v>121</v>
      </c>
      <c r="B125" s="49"/>
      <c r="C125" s="50"/>
      <c r="D125" s="44"/>
      <c r="E125" s="36"/>
      <c r="F125" s="42">
        <f t="shared" si="12"/>
        <v>31</v>
      </c>
      <c r="G125" s="38" t="s">
        <v>79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3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4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5"/>
        <v>0</v>
      </c>
      <c r="AT125" s="76">
        <f t="shared" si="16"/>
        <v>0</v>
      </c>
      <c r="AU125" s="76">
        <f t="shared" si="17"/>
        <v>0</v>
      </c>
      <c r="AV125" s="84"/>
      <c r="AW125" s="90"/>
      <c r="AX125" s="90"/>
      <c r="AY125" s="90"/>
      <c r="AZ125" s="90"/>
      <c r="BA125" s="76">
        <f t="shared" si="18"/>
        <v>0</v>
      </c>
      <c r="BB125" s="91"/>
      <c r="BC125" s="92"/>
      <c r="BD125" s="66" t="str">
        <f t="shared" si="19"/>
        <v>正确</v>
      </c>
    </row>
    <row r="126" s="1" customFormat="1" ht="33" customHeight="1" spans="1:56">
      <c r="A126" s="41">
        <f t="shared" si="11"/>
        <v>122</v>
      </c>
      <c r="B126" s="49"/>
      <c r="C126" s="50"/>
      <c r="D126" s="44"/>
      <c r="E126" s="36"/>
      <c r="F126" s="42">
        <f t="shared" si="12"/>
        <v>31</v>
      </c>
      <c r="G126" s="38" t="s">
        <v>79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3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4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5"/>
        <v>0</v>
      </c>
      <c r="AT126" s="76">
        <f t="shared" si="16"/>
        <v>0</v>
      </c>
      <c r="AU126" s="76">
        <f t="shared" si="17"/>
        <v>0</v>
      </c>
      <c r="AV126" s="84"/>
      <c r="AW126" s="90"/>
      <c r="AX126" s="90"/>
      <c r="AY126" s="90"/>
      <c r="AZ126" s="90"/>
      <c r="BA126" s="76">
        <f t="shared" si="18"/>
        <v>0</v>
      </c>
      <c r="BB126" s="91"/>
      <c r="BC126" s="92"/>
      <c r="BD126" s="66" t="str">
        <f t="shared" si="19"/>
        <v>正确</v>
      </c>
    </row>
    <row r="127" s="1" customFormat="1" ht="33" customHeight="1" spans="1:56">
      <c r="A127" s="41">
        <f t="shared" si="11"/>
        <v>123</v>
      </c>
      <c r="B127" s="49"/>
      <c r="C127" s="50"/>
      <c r="D127" s="44"/>
      <c r="E127" s="36"/>
      <c r="F127" s="42">
        <f t="shared" si="12"/>
        <v>31</v>
      </c>
      <c r="G127" s="38" t="s">
        <v>79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3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4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5"/>
        <v>0</v>
      </c>
      <c r="AT127" s="76">
        <f t="shared" si="16"/>
        <v>0</v>
      </c>
      <c r="AU127" s="76">
        <f t="shared" si="17"/>
        <v>0</v>
      </c>
      <c r="AV127" s="84"/>
      <c r="AW127" s="90"/>
      <c r="AX127" s="90"/>
      <c r="AY127" s="90"/>
      <c r="AZ127" s="90"/>
      <c r="BA127" s="76">
        <f t="shared" si="18"/>
        <v>0</v>
      </c>
      <c r="BB127" s="91"/>
      <c r="BC127" s="92"/>
      <c r="BD127" s="66" t="str">
        <f t="shared" si="19"/>
        <v>正确</v>
      </c>
    </row>
    <row r="128" s="1" customFormat="1" ht="33" customHeight="1" spans="1:56">
      <c r="A128" s="41">
        <f t="shared" si="11"/>
        <v>124</v>
      </c>
      <c r="B128" s="49"/>
      <c r="C128" s="50"/>
      <c r="D128" s="44"/>
      <c r="E128" s="36"/>
      <c r="F128" s="42">
        <f t="shared" si="12"/>
        <v>31</v>
      </c>
      <c r="G128" s="38" t="s">
        <v>79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3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4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5"/>
        <v>0</v>
      </c>
      <c r="AT128" s="76">
        <f t="shared" si="16"/>
        <v>0</v>
      </c>
      <c r="AU128" s="76">
        <f t="shared" si="17"/>
        <v>0</v>
      </c>
      <c r="AV128" s="84"/>
      <c r="AW128" s="90"/>
      <c r="AX128" s="90"/>
      <c r="AY128" s="90"/>
      <c r="AZ128" s="90"/>
      <c r="BA128" s="76">
        <f t="shared" si="18"/>
        <v>0</v>
      </c>
      <c r="BB128" s="91"/>
      <c r="BC128" s="92"/>
      <c r="BD128" s="66" t="str">
        <f t="shared" si="19"/>
        <v>正确</v>
      </c>
    </row>
    <row r="129" s="1" customFormat="1" ht="33" customHeight="1" spans="1:56">
      <c r="A129" s="41">
        <f t="shared" si="11"/>
        <v>125</v>
      </c>
      <c r="B129" s="49"/>
      <c r="C129" s="50"/>
      <c r="D129" s="44"/>
      <c r="E129" s="36"/>
      <c r="F129" s="42">
        <f t="shared" si="12"/>
        <v>31</v>
      </c>
      <c r="G129" s="38" t="s">
        <v>79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3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4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5"/>
        <v>0</v>
      </c>
      <c r="AT129" s="76">
        <f t="shared" si="16"/>
        <v>0</v>
      </c>
      <c r="AU129" s="76">
        <f t="shared" si="17"/>
        <v>0</v>
      </c>
      <c r="AV129" s="84"/>
      <c r="AW129" s="90"/>
      <c r="AX129" s="90"/>
      <c r="AY129" s="90"/>
      <c r="AZ129" s="90"/>
      <c r="BA129" s="76">
        <f t="shared" si="18"/>
        <v>0</v>
      </c>
      <c r="BB129" s="91"/>
      <c r="BC129" s="92"/>
      <c r="BD129" s="66" t="str">
        <f t="shared" si="19"/>
        <v>正确</v>
      </c>
    </row>
    <row r="130" s="1" customFormat="1" ht="33" customHeight="1" spans="1:56">
      <c r="A130" s="41">
        <f t="shared" si="11"/>
        <v>126</v>
      </c>
      <c r="B130" s="49"/>
      <c r="C130" s="50"/>
      <c r="D130" s="44"/>
      <c r="E130" s="36"/>
      <c r="F130" s="42">
        <f t="shared" si="12"/>
        <v>31</v>
      </c>
      <c r="G130" s="38" t="s">
        <v>79</v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3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4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5"/>
        <v>0</v>
      </c>
      <c r="AT130" s="76">
        <f t="shared" si="16"/>
        <v>0</v>
      </c>
      <c r="AU130" s="76">
        <f t="shared" si="17"/>
        <v>0</v>
      </c>
      <c r="AV130" s="84"/>
      <c r="AW130" s="90"/>
      <c r="AX130" s="90"/>
      <c r="AY130" s="90"/>
      <c r="AZ130" s="90"/>
      <c r="BA130" s="76">
        <f t="shared" si="18"/>
        <v>0</v>
      </c>
      <c r="BB130" s="91"/>
      <c r="BC130" s="92"/>
      <c r="BD130" s="66" t="str">
        <f t="shared" si="19"/>
        <v>正确</v>
      </c>
    </row>
    <row r="131" s="1" customFormat="1" ht="33" customHeight="1" spans="1:56">
      <c r="A131" s="41">
        <f t="shared" si="11"/>
        <v>127</v>
      </c>
      <c r="B131" s="49"/>
      <c r="C131" s="50"/>
      <c r="D131" s="44"/>
      <c r="E131" s="36"/>
      <c r="F131" s="42">
        <f t="shared" si="12"/>
        <v>31</v>
      </c>
      <c r="G131" s="38" t="s">
        <v>79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3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4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5"/>
        <v>0</v>
      </c>
      <c r="AT131" s="76">
        <f t="shared" si="16"/>
        <v>0</v>
      </c>
      <c r="AU131" s="76">
        <f t="shared" si="17"/>
        <v>0</v>
      </c>
      <c r="AV131" s="84"/>
      <c r="AW131" s="90"/>
      <c r="AX131" s="90"/>
      <c r="AY131" s="90"/>
      <c r="AZ131" s="90"/>
      <c r="BA131" s="76">
        <f t="shared" si="18"/>
        <v>0</v>
      </c>
      <c r="BB131" s="91"/>
      <c r="BC131" s="92"/>
      <c r="BD131" s="66" t="str">
        <f t="shared" si="19"/>
        <v>正确</v>
      </c>
    </row>
    <row r="132" s="1" customFormat="1" ht="33" customHeight="1" spans="1:56">
      <c r="A132" s="41">
        <f t="shared" si="11"/>
        <v>128</v>
      </c>
      <c r="B132" s="49"/>
      <c r="C132" s="50"/>
      <c r="D132" s="44"/>
      <c r="E132" s="36"/>
      <c r="F132" s="42">
        <f t="shared" si="12"/>
        <v>31</v>
      </c>
      <c r="G132" s="38" t="s">
        <v>79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3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4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5"/>
        <v>0</v>
      </c>
      <c r="AT132" s="76">
        <f t="shared" si="16"/>
        <v>0</v>
      </c>
      <c r="AU132" s="76">
        <f t="shared" si="17"/>
        <v>0</v>
      </c>
      <c r="AV132" s="84"/>
      <c r="AW132" s="90"/>
      <c r="AX132" s="90"/>
      <c r="AY132" s="90"/>
      <c r="AZ132" s="90"/>
      <c r="BA132" s="76">
        <f t="shared" si="18"/>
        <v>0</v>
      </c>
      <c r="BB132" s="91"/>
      <c r="BC132" s="92"/>
      <c r="BD132" s="66" t="str">
        <f t="shared" si="19"/>
        <v>正确</v>
      </c>
    </row>
    <row r="133" s="1" customFormat="1" ht="33" customHeight="1" spans="1:56">
      <c r="A133" s="41">
        <f t="shared" ref="A133:A165" si="20">ROW()-4</f>
        <v>129</v>
      </c>
      <c r="B133" s="49"/>
      <c r="C133" s="50"/>
      <c r="D133" s="44"/>
      <c r="E133" s="36"/>
      <c r="F133" s="42">
        <f t="shared" ref="F133:F165" si="21">IF($C$2-D133+1&lt;$E$2,$C$2-D133+1,$E$2)</f>
        <v>31</v>
      </c>
      <c r="G133" s="38" t="s">
        <v>79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5" si="22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5" si="23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5" si="24">IFERROR(U133/$E$2*2*H133+I133*2,0)</f>
        <v>0</v>
      </c>
      <c r="AT133" s="76">
        <f t="shared" ref="AT133:AT165" si="25">IFERROR(U133/$E$2*(J133+K133*0.2+L133+M133*0.5),0)</f>
        <v>0</v>
      </c>
      <c r="AU133" s="76">
        <f t="shared" ref="AU133:AU165" si="26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5" si="27">ROUND(AU133-SUM(AV133:AZ133),2)</f>
        <v>0</v>
      </c>
      <c r="BB133" s="91"/>
      <c r="BC133" s="92"/>
      <c r="BD133" s="66" t="str">
        <f t="shared" ref="BD133:BD165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49"/>
      <c r="C134" s="50"/>
      <c r="D134" s="44"/>
      <c r="E134" s="36"/>
      <c r="F134" s="42">
        <f t="shared" si="21"/>
        <v>31</v>
      </c>
      <c r="G134" s="38" t="s">
        <v>79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2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3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4"/>
        <v>0</v>
      </c>
      <c r="AT134" s="76">
        <f t="shared" si="25"/>
        <v>0</v>
      </c>
      <c r="AU134" s="76">
        <f t="shared" si="26"/>
        <v>0</v>
      </c>
      <c r="AV134" s="84"/>
      <c r="AW134" s="90"/>
      <c r="AX134" s="90"/>
      <c r="AY134" s="90"/>
      <c r="AZ134" s="90"/>
      <c r="BA134" s="76">
        <f t="shared" si="27"/>
        <v>0</v>
      </c>
      <c r="BB134" s="91"/>
      <c r="BC134" s="92"/>
      <c r="BD134" s="66" t="str">
        <f t="shared" si="28"/>
        <v>正确</v>
      </c>
    </row>
    <row r="135" s="1" customFormat="1" ht="33" customHeight="1" spans="1:56">
      <c r="A135" s="41">
        <f t="shared" si="20"/>
        <v>131</v>
      </c>
      <c r="B135" s="49"/>
      <c r="C135" s="50"/>
      <c r="D135" s="44"/>
      <c r="E135" s="36"/>
      <c r="F135" s="42">
        <f t="shared" si="21"/>
        <v>31</v>
      </c>
      <c r="G135" s="38" t="s">
        <v>79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2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3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4"/>
        <v>0</v>
      </c>
      <c r="AT135" s="76">
        <f t="shared" si="25"/>
        <v>0</v>
      </c>
      <c r="AU135" s="76">
        <f t="shared" si="26"/>
        <v>0</v>
      </c>
      <c r="AV135" s="84"/>
      <c r="AW135" s="90"/>
      <c r="AX135" s="90"/>
      <c r="AY135" s="90"/>
      <c r="AZ135" s="90"/>
      <c r="BA135" s="76">
        <f t="shared" si="27"/>
        <v>0</v>
      </c>
      <c r="BB135" s="91"/>
      <c r="BC135" s="92"/>
      <c r="BD135" s="66" t="str">
        <f t="shared" si="28"/>
        <v>正确</v>
      </c>
    </row>
    <row r="136" s="1" customFormat="1" ht="33" customHeight="1" spans="1:56">
      <c r="A136" s="41">
        <f t="shared" si="20"/>
        <v>132</v>
      </c>
      <c r="B136" s="49"/>
      <c r="C136" s="50"/>
      <c r="D136" s="44"/>
      <c r="E136" s="36"/>
      <c r="F136" s="42">
        <f t="shared" si="21"/>
        <v>31</v>
      </c>
      <c r="G136" s="38" t="s">
        <v>79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2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3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4"/>
        <v>0</v>
      </c>
      <c r="AT136" s="76">
        <f t="shared" si="25"/>
        <v>0</v>
      </c>
      <c r="AU136" s="76">
        <f t="shared" si="26"/>
        <v>0</v>
      </c>
      <c r="AV136" s="84"/>
      <c r="AW136" s="90"/>
      <c r="AX136" s="90"/>
      <c r="AY136" s="90"/>
      <c r="AZ136" s="90"/>
      <c r="BA136" s="76">
        <f t="shared" si="27"/>
        <v>0</v>
      </c>
      <c r="BB136" s="91"/>
      <c r="BC136" s="92"/>
      <c r="BD136" s="66" t="str">
        <f t="shared" si="28"/>
        <v>正确</v>
      </c>
    </row>
    <row r="137" s="1" customFormat="1" ht="33" customHeight="1" spans="1:56">
      <c r="A137" s="41">
        <f t="shared" si="20"/>
        <v>133</v>
      </c>
      <c r="B137" s="49"/>
      <c r="C137" s="50"/>
      <c r="D137" s="44"/>
      <c r="E137" s="36"/>
      <c r="F137" s="42">
        <f t="shared" si="21"/>
        <v>31</v>
      </c>
      <c r="G137" s="38" t="s">
        <v>79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2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3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4"/>
        <v>0</v>
      </c>
      <c r="AT137" s="76">
        <f t="shared" si="25"/>
        <v>0</v>
      </c>
      <c r="AU137" s="76">
        <f t="shared" si="26"/>
        <v>0</v>
      </c>
      <c r="AV137" s="84"/>
      <c r="AW137" s="90"/>
      <c r="AX137" s="90"/>
      <c r="AY137" s="90"/>
      <c r="AZ137" s="90"/>
      <c r="BA137" s="76">
        <f t="shared" si="27"/>
        <v>0</v>
      </c>
      <c r="BB137" s="91"/>
      <c r="BC137" s="92"/>
      <c r="BD137" s="66" t="str">
        <f t="shared" si="28"/>
        <v>正确</v>
      </c>
    </row>
    <row r="138" s="1" customFormat="1" ht="33" customHeight="1" spans="1:56">
      <c r="A138" s="41">
        <f t="shared" si="20"/>
        <v>134</v>
      </c>
      <c r="B138" s="49"/>
      <c r="C138" s="50"/>
      <c r="D138" s="44"/>
      <c r="E138" s="36"/>
      <c r="F138" s="42">
        <f t="shared" si="21"/>
        <v>31</v>
      </c>
      <c r="G138" s="38" t="s">
        <v>79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2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3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4"/>
        <v>0</v>
      </c>
      <c r="AT138" s="76">
        <f t="shared" si="25"/>
        <v>0</v>
      </c>
      <c r="AU138" s="76">
        <f t="shared" si="26"/>
        <v>0</v>
      </c>
      <c r="AV138" s="84"/>
      <c r="AW138" s="90"/>
      <c r="AX138" s="90"/>
      <c r="AY138" s="90"/>
      <c r="AZ138" s="90"/>
      <c r="BA138" s="76">
        <f t="shared" si="27"/>
        <v>0</v>
      </c>
      <c r="BB138" s="91"/>
      <c r="BC138" s="92"/>
      <c r="BD138" s="66" t="str">
        <f t="shared" si="28"/>
        <v>正确</v>
      </c>
    </row>
    <row r="139" s="1" customFormat="1" ht="33" customHeight="1" spans="1:56">
      <c r="A139" s="41">
        <f t="shared" si="20"/>
        <v>135</v>
      </c>
      <c r="B139" s="49"/>
      <c r="C139" s="50"/>
      <c r="D139" s="44"/>
      <c r="E139" s="36"/>
      <c r="F139" s="42">
        <f t="shared" si="21"/>
        <v>31</v>
      </c>
      <c r="G139" s="38" t="s">
        <v>79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2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3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4"/>
        <v>0</v>
      </c>
      <c r="AT139" s="76">
        <f t="shared" si="25"/>
        <v>0</v>
      </c>
      <c r="AU139" s="76">
        <f t="shared" si="26"/>
        <v>0</v>
      </c>
      <c r="AV139" s="84"/>
      <c r="AW139" s="90"/>
      <c r="AX139" s="90"/>
      <c r="AY139" s="90"/>
      <c r="AZ139" s="90"/>
      <c r="BA139" s="76">
        <f t="shared" si="27"/>
        <v>0</v>
      </c>
      <c r="BB139" s="91"/>
      <c r="BC139" s="92"/>
      <c r="BD139" s="66" t="str">
        <f t="shared" si="28"/>
        <v>正确</v>
      </c>
    </row>
    <row r="140" s="1" customFormat="1" ht="33" customHeight="1" spans="1:56">
      <c r="A140" s="41">
        <f t="shared" si="20"/>
        <v>136</v>
      </c>
      <c r="B140" s="49"/>
      <c r="C140" s="50"/>
      <c r="D140" s="44"/>
      <c r="E140" s="36"/>
      <c r="F140" s="42">
        <f t="shared" si="21"/>
        <v>31</v>
      </c>
      <c r="G140" s="38" t="s">
        <v>79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2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3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4"/>
        <v>0</v>
      </c>
      <c r="AT140" s="76">
        <f t="shared" si="25"/>
        <v>0</v>
      </c>
      <c r="AU140" s="76">
        <f t="shared" si="26"/>
        <v>0</v>
      </c>
      <c r="AV140" s="84"/>
      <c r="AW140" s="90"/>
      <c r="AX140" s="90"/>
      <c r="AY140" s="90"/>
      <c r="AZ140" s="90"/>
      <c r="BA140" s="76">
        <f t="shared" si="27"/>
        <v>0</v>
      </c>
      <c r="BB140" s="91"/>
      <c r="BC140" s="92"/>
      <c r="BD140" s="66" t="str">
        <f t="shared" si="28"/>
        <v>正确</v>
      </c>
    </row>
    <row r="141" s="1" customFormat="1" ht="33" customHeight="1" spans="1:56">
      <c r="A141" s="41">
        <f t="shared" si="20"/>
        <v>137</v>
      </c>
      <c r="B141" s="49"/>
      <c r="C141" s="50"/>
      <c r="D141" s="44"/>
      <c r="E141" s="36"/>
      <c r="F141" s="42">
        <f t="shared" si="21"/>
        <v>31</v>
      </c>
      <c r="G141" s="38" t="s">
        <v>79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2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3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4"/>
        <v>0</v>
      </c>
      <c r="AT141" s="76">
        <f t="shared" si="25"/>
        <v>0</v>
      </c>
      <c r="AU141" s="76">
        <f t="shared" si="26"/>
        <v>0</v>
      </c>
      <c r="AV141" s="84"/>
      <c r="AW141" s="90"/>
      <c r="AX141" s="90"/>
      <c r="AY141" s="90"/>
      <c r="AZ141" s="90"/>
      <c r="BA141" s="76">
        <f t="shared" si="27"/>
        <v>0</v>
      </c>
      <c r="BB141" s="91"/>
      <c r="BC141" s="92"/>
      <c r="BD141" s="66" t="str">
        <f t="shared" si="28"/>
        <v>正确</v>
      </c>
    </row>
    <row r="142" s="1" customFormat="1" ht="33" customHeight="1" spans="1:56">
      <c r="A142" s="41">
        <f t="shared" si="20"/>
        <v>138</v>
      </c>
      <c r="B142" s="49"/>
      <c r="C142" s="50"/>
      <c r="D142" s="44"/>
      <c r="E142" s="36"/>
      <c r="F142" s="42">
        <f t="shared" si="21"/>
        <v>31</v>
      </c>
      <c r="G142" s="38" t="s">
        <v>79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2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3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4"/>
        <v>0</v>
      </c>
      <c r="AT142" s="76">
        <f t="shared" si="25"/>
        <v>0</v>
      </c>
      <c r="AU142" s="76">
        <f t="shared" si="26"/>
        <v>0</v>
      </c>
      <c r="AV142" s="84"/>
      <c r="AW142" s="90"/>
      <c r="AX142" s="90"/>
      <c r="AY142" s="90"/>
      <c r="AZ142" s="90"/>
      <c r="BA142" s="76">
        <f t="shared" si="27"/>
        <v>0</v>
      </c>
      <c r="BB142" s="91"/>
      <c r="BC142" s="92"/>
      <c r="BD142" s="66" t="str">
        <f t="shared" si="28"/>
        <v>正确</v>
      </c>
    </row>
    <row r="143" s="1" customFormat="1" ht="33" customHeight="1" spans="1:56">
      <c r="A143" s="41">
        <f t="shared" si="20"/>
        <v>139</v>
      </c>
      <c r="B143" s="49"/>
      <c r="C143" s="50"/>
      <c r="D143" s="44"/>
      <c r="E143" s="36"/>
      <c r="F143" s="42">
        <f t="shared" si="21"/>
        <v>31</v>
      </c>
      <c r="G143" s="38" t="s">
        <v>79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2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3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4"/>
        <v>0</v>
      </c>
      <c r="AT143" s="76">
        <f t="shared" si="25"/>
        <v>0</v>
      </c>
      <c r="AU143" s="76">
        <f t="shared" si="26"/>
        <v>0</v>
      </c>
      <c r="AV143" s="84"/>
      <c r="AW143" s="90"/>
      <c r="AX143" s="90"/>
      <c r="AY143" s="90"/>
      <c r="AZ143" s="90"/>
      <c r="BA143" s="76">
        <f t="shared" si="27"/>
        <v>0</v>
      </c>
      <c r="BB143" s="91"/>
      <c r="BC143" s="92"/>
      <c r="BD143" s="66" t="str">
        <f t="shared" si="28"/>
        <v>正确</v>
      </c>
    </row>
    <row r="144" s="1" customFormat="1" ht="33" customHeight="1" spans="1:56">
      <c r="A144" s="41">
        <f t="shared" si="20"/>
        <v>140</v>
      </c>
      <c r="B144" s="49"/>
      <c r="C144" s="50"/>
      <c r="D144" s="44"/>
      <c r="E144" s="36"/>
      <c r="F144" s="42">
        <f t="shared" si="21"/>
        <v>31</v>
      </c>
      <c r="G144" s="38" t="s">
        <v>79</v>
      </c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2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3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4"/>
        <v>0</v>
      </c>
      <c r="AT144" s="76">
        <f t="shared" si="25"/>
        <v>0</v>
      </c>
      <c r="AU144" s="76">
        <f t="shared" si="26"/>
        <v>0</v>
      </c>
      <c r="AV144" s="84"/>
      <c r="AW144" s="90"/>
      <c r="AX144" s="90"/>
      <c r="AY144" s="90"/>
      <c r="AZ144" s="90"/>
      <c r="BA144" s="76">
        <f t="shared" si="27"/>
        <v>0</v>
      </c>
      <c r="BB144" s="91"/>
      <c r="BC144" s="92"/>
      <c r="BD144" s="66" t="str">
        <f t="shared" si="28"/>
        <v>正确</v>
      </c>
    </row>
    <row r="145" s="1" customFormat="1" ht="33" customHeight="1" spans="1:56">
      <c r="A145" s="41">
        <f t="shared" si="20"/>
        <v>141</v>
      </c>
      <c r="B145" s="49"/>
      <c r="C145" s="50"/>
      <c r="D145" s="44"/>
      <c r="E145" s="36"/>
      <c r="F145" s="42">
        <f t="shared" si="21"/>
        <v>31</v>
      </c>
      <c r="G145" s="38" t="s">
        <v>79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2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3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4"/>
        <v>0</v>
      </c>
      <c r="AT145" s="76">
        <f t="shared" si="25"/>
        <v>0</v>
      </c>
      <c r="AU145" s="76">
        <f t="shared" si="26"/>
        <v>0</v>
      </c>
      <c r="AV145" s="84"/>
      <c r="AW145" s="90"/>
      <c r="AX145" s="90"/>
      <c r="AY145" s="90"/>
      <c r="AZ145" s="90"/>
      <c r="BA145" s="76">
        <f t="shared" si="27"/>
        <v>0</v>
      </c>
      <c r="BB145" s="91"/>
      <c r="BC145" s="92"/>
      <c r="BD145" s="66" t="str">
        <f t="shared" si="28"/>
        <v>正确</v>
      </c>
    </row>
    <row r="146" s="1" customFormat="1" ht="33" customHeight="1" spans="1:56">
      <c r="A146" s="41">
        <f t="shared" si="20"/>
        <v>142</v>
      </c>
      <c r="B146" s="49"/>
      <c r="C146" s="50"/>
      <c r="D146" s="44"/>
      <c r="E146" s="36"/>
      <c r="F146" s="42">
        <f t="shared" si="21"/>
        <v>31</v>
      </c>
      <c r="G146" s="38" t="s">
        <v>79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2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3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4"/>
        <v>0</v>
      </c>
      <c r="AT146" s="76">
        <f t="shared" si="25"/>
        <v>0</v>
      </c>
      <c r="AU146" s="76">
        <f t="shared" si="26"/>
        <v>0</v>
      </c>
      <c r="AV146" s="84"/>
      <c r="AW146" s="90"/>
      <c r="AX146" s="90"/>
      <c r="AY146" s="90"/>
      <c r="AZ146" s="90"/>
      <c r="BA146" s="76">
        <f t="shared" si="27"/>
        <v>0</v>
      </c>
      <c r="BB146" s="91"/>
      <c r="BC146" s="92"/>
      <c r="BD146" s="66" t="str">
        <f t="shared" si="28"/>
        <v>正确</v>
      </c>
    </row>
    <row r="147" s="1" customFormat="1" ht="33" customHeight="1" spans="1:56">
      <c r="A147" s="41">
        <f t="shared" si="20"/>
        <v>143</v>
      </c>
      <c r="B147" s="49"/>
      <c r="C147" s="50"/>
      <c r="D147" s="44"/>
      <c r="E147" s="36"/>
      <c r="F147" s="42">
        <f t="shared" si="21"/>
        <v>31</v>
      </c>
      <c r="G147" s="38" t="s">
        <v>79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2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3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4"/>
        <v>0</v>
      </c>
      <c r="AT147" s="76">
        <f t="shared" si="25"/>
        <v>0</v>
      </c>
      <c r="AU147" s="76">
        <f t="shared" si="26"/>
        <v>0</v>
      </c>
      <c r="AV147" s="84"/>
      <c r="AW147" s="90"/>
      <c r="AX147" s="90"/>
      <c r="AY147" s="90"/>
      <c r="AZ147" s="90"/>
      <c r="BA147" s="76">
        <f t="shared" si="27"/>
        <v>0</v>
      </c>
      <c r="BB147" s="91"/>
      <c r="BC147" s="92"/>
      <c r="BD147" s="66" t="str">
        <f t="shared" si="28"/>
        <v>正确</v>
      </c>
    </row>
    <row r="148" s="1" customFormat="1" ht="33" customHeight="1" spans="1:56">
      <c r="A148" s="41">
        <f t="shared" si="20"/>
        <v>144</v>
      </c>
      <c r="B148" s="49"/>
      <c r="C148" s="50"/>
      <c r="D148" s="44"/>
      <c r="E148" s="36"/>
      <c r="F148" s="42">
        <f t="shared" si="21"/>
        <v>31</v>
      </c>
      <c r="G148" s="38" t="s">
        <v>79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2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3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4"/>
        <v>0</v>
      </c>
      <c r="AT148" s="76">
        <f t="shared" si="25"/>
        <v>0</v>
      </c>
      <c r="AU148" s="76">
        <f t="shared" si="26"/>
        <v>0</v>
      </c>
      <c r="AV148" s="84"/>
      <c r="AW148" s="90"/>
      <c r="AX148" s="90"/>
      <c r="AY148" s="90"/>
      <c r="AZ148" s="90"/>
      <c r="BA148" s="76">
        <f t="shared" si="27"/>
        <v>0</v>
      </c>
      <c r="BB148" s="91"/>
      <c r="BC148" s="92"/>
      <c r="BD148" s="66" t="str">
        <f t="shared" si="28"/>
        <v>正确</v>
      </c>
    </row>
    <row r="149" s="1" customFormat="1" ht="33" customHeight="1" spans="1:56">
      <c r="A149" s="41">
        <f t="shared" si="20"/>
        <v>145</v>
      </c>
      <c r="B149" s="49"/>
      <c r="C149" s="50"/>
      <c r="D149" s="44"/>
      <c r="E149" s="36"/>
      <c r="F149" s="42">
        <f t="shared" si="21"/>
        <v>31</v>
      </c>
      <c r="G149" s="38" t="s">
        <v>79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2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3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4"/>
        <v>0</v>
      </c>
      <c r="AT149" s="76">
        <f t="shared" si="25"/>
        <v>0</v>
      </c>
      <c r="AU149" s="76">
        <f t="shared" si="26"/>
        <v>0</v>
      </c>
      <c r="AV149" s="84"/>
      <c r="AW149" s="90"/>
      <c r="AX149" s="90"/>
      <c r="AY149" s="90"/>
      <c r="AZ149" s="90"/>
      <c r="BA149" s="76">
        <f t="shared" si="27"/>
        <v>0</v>
      </c>
      <c r="BB149" s="91"/>
      <c r="BC149" s="92"/>
      <c r="BD149" s="66" t="str">
        <f t="shared" si="28"/>
        <v>正确</v>
      </c>
    </row>
    <row r="150" s="1" customFormat="1" ht="33" customHeight="1" spans="1:56">
      <c r="A150" s="41">
        <f t="shared" si="20"/>
        <v>146</v>
      </c>
      <c r="B150" s="49"/>
      <c r="C150" s="50"/>
      <c r="D150" s="44"/>
      <c r="E150" s="36"/>
      <c r="F150" s="42">
        <f t="shared" si="21"/>
        <v>31</v>
      </c>
      <c r="G150" s="38" t="s">
        <v>79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2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3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4"/>
        <v>0</v>
      </c>
      <c r="AT150" s="76">
        <f t="shared" si="25"/>
        <v>0</v>
      </c>
      <c r="AU150" s="76">
        <f t="shared" si="26"/>
        <v>0</v>
      </c>
      <c r="AV150" s="84"/>
      <c r="AW150" s="90"/>
      <c r="AX150" s="90"/>
      <c r="AY150" s="90"/>
      <c r="AZ150" s="90"/>
      <c r="BA150" s="76">
        <f t="shared" si="27"/>
        <v>0</v>
      </c>
      <c r="BB150" s="91"/>
      <c r="BC150" s="92"/>
      <c r="BD150" s="66" t="str">
        <f t="shared" si="28"/>
        <v>正确</v>
      </c>
    </row>
    <row r="151" s="1" customFormat="1" ht="33" customHeight="1" spans="1:56">
      <c r="A151" s="41">
        <f t="shared" si="20"/>
        <v>147</v>
      </c>
      <c r="B151" s="49"/>
      <c r="C151" s="50"/>
      <c r="D151" s="44"/>
      <c r="E151" s="36"/>
      <c r="F151" s="42">
        <f t="shared" si="21"/>
        <v>31</v>
      </c>
      <c r="G151" s="38" t="s">
        <v>79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2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3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4"/>
        <v>0</v>
      </c>
      <c r="AT151" s="76">
        <f t="shared" si="25"/>
        <v>0</v>
      </c>
      <c r="AU151" s="76">
        <f t="shared" si="26"/>
        <v>0</v>
      </c>
      <c r="AV151" s="84"/>
      <c r="AW151" s="90"/>
      <c r="AX151" s="90"/>
      <c r="AY151" s="90"/>
      <c r="AZ151" s="90"/>
      <c r="BA151" s="76">
        <f t="shared" si="27"/>
        <v>0</v>
      </c>
      <c r="BB151" s="91"/>
      <c r="BC151" s="92"/>
      <c r="BD151" s="66" t="str">
        <f t="shared" si="28"/>
        <v>正确</v>
      </c>
    </row>
    <row r="152" s="1" customFormat="1" ht="33" customHeight="1" spans="1:56">
      <c r="A152" s="41">
        <f t="shared" si="20"/>
        <v>148</v>
      </c>
      <c r="B152" s="49"/>
      <c r="C152" s="50"/>
      <c r="D152" s="44"/>
      <c r="E152" s="36"/>
      <c r="F152" s="42">
        <f t="shared" si="21"/>
        <v>31</v>
      </c>
      <c r="G152" s="38" t="s">
        <v>79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2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3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4"/>
        <v>0</v>
      </c>
      <c r="AT152" s="76">
        <f t="shared" si="25"/>
        <v>0</v>
      </c>
      <c r="AU152" s="76">
        <f t="shared" si="26"/>
        <v>0</v>
      </c>
      <c r="AV152" s="84"/>
      <c r="AW152" s="90"/>
      <c r="AX152" s="90"/>
      <c r="AY152" s="90"/>
      <c r="AZ152" s="90"/>
      <c r="BA152" s="76">
        <f t="shared" si="27"/>
        <v>0</v>
      </c>
      <c r="BB152" s="91"/>
      <c r="BC152" s="92"/>
      <c r="BD152" s="66" t="str">
        <f t="shared" si="28"/>
        <v>正确</v>
      </c>
    </row>
    <row r="153" s="1" customFormat="1" ht="33" customHeight="1" spans="1:56">
      <c r="A153" s="41">
        <f t="shared" si="20"/>
        <v>149</v>
      </c>
      <c r="B153" s="49"/>
      <c r="C153" s="50"/>
      <c r="D153" s="44"/>
      <c r="E153" s="36"/>
      <c r="F153" s="42">
        <f t="shared" si="21"/>
        <v>31</v>
      </c>
      <c r="G153" s="38" t="s">
        <v>79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2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3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4"/>
        <v>0</v>
      </c>
      <c r="AT153" s="76">
        <f t="shared" si="25"/>
        <v>0</v>
      </c>
      <c r="AU153" s="76">
        <f t="shared" si="26"/>
        <v>0</v>
      </c>
      <c r="AV153" s="84"/>
      <c r="AW153" s="90"/>
      <c r="AX153" s="90"/>
      <c r="AY153" s="90"/>
      <c r="AZ153" s="90"/>
      <c r="BA153" s="76">
        <f t="shared" si="27"/>
        <v>0</v>
      </c>
      <c r="BB153" s="91"/>
      <c r="BC153" s="92"/>
      <c r="BD153" s="66" t="str">
        <f t="shared" si="28"/>
        <v>正确</v>
      </c>
    </row>
    <row r="154" s="1" customFormat="1" ht="33" customHeight="1" spans="1:56">
      <c r="A154" s="41">
        <f t="shared" si="20"/>
        <v>150</v>
      </c>
      <c r="B154" s="49"/>
      <c r="C154" s="50"/>
      <c r="D154" s="44"/>
      <c r="E154" s="36"/>
      <c r="F154" s="42">
        <f t="shared" si="21"/>
        <v>31</v>
      </c>
      <c r="G154" s="38" t="s">
        <v>79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2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3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4"/>
        <v>0</v>
      </c>
      <c r="AT154" s="76">
        <f t="shared" si="25"/>
        <v>0</v>
      </c>
      <c r="AU154" s="76">
        <f t="shared" si="26"/>
        <v>0</v>
      </c>
      <c r="AV154" s="84"/>
      <c r="AW154" s="90"/>
      <c r="AX154" s="90"/>
      <c r="AY154" s="90"/>
      <c r="AZ154" s="90"/>
      <c r="BA154" s="76">
        <f t="shared" si="27"/>
        <v>0</v>
      </c>
      <c r="BB154" s="91"/>
      <c r="BC154" s="92"/>
      <c r="BD154" s="66" t="str">
        <f t="shared" si="28"/>
        <v>正确</v>
      </c>
    </row>
    <row r="155" s="1" customFormat="1" ht="33" customHeight="1" spans="1:56">
      <c r="A155" s="41">
        <f t="shared" si="20"/>
        <v>151</v>
      </c>
      <c r="B155" s="49"/>
      <c r="C155" s="50"/>
      <c r="D155" s="44"/>
      <c r="E155" s="36"/>
      <c r="F155" s="42">
        <f t="shared" si="21"/>
        <v>31</v>
      </c>
      <c r="G155" s="38" t="s">
        <v>79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2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3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4"/>
        <v>0</v>
      </c>
      <c r="AT155" s="76">
        <f t="shared" si="25"/>
        <v>0</v>
      </c>
      <c r="AU155" s="76">
        <f t="shared" si="26"/>
        <v>0</v>
      </c>
      <c r="AV155" s="84"/>
      <c r="AW155" s="90"/>
      <c r="AX155" s="90"/>
      <c r="AY155" s="90"/>
      <c r="AZ155" s="90"/>
      <c r="BA155" s="76">
        <f t="shared" si="27"/>
        <v>0</v>
      </c>
      <c r="BB155" s="91"/>
      <c r="BC155" s="92"/>
      <c r="BD155" s="66" t="str">
        <f t="shared" si="28"/>
        <v>正确</v>
      </c>
    </row>
    <row r="156" s="1" customFormat="1" ht="33" customHeight="1" spans="1:56">
      <c r="A156" s="41">
        <f t="shared" si="20"/>
        <v>152</v>
      </c>
      <c r="B156" s="49"/>
      <c r="C156" s="50"/>
      <c r="D156" s="44"/>
      <c r="E156" s="36"/>
      <c r="F156" s="42">
        <f t="shared" si="21"/>
        <v>31</v>
      </c>
      <c r="G156" s="38" t="s">
        <v>79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2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3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4"/>
        <v>0</v>
      </c>
      <c r="AT156" s="76">
        <f t="shared" si="25"/>
        <v>0</v>
      </c>
      <c r="AU156" s="76">
        <f t="shared" si="26"/>
        <v>0</v>
      </c>
      <c r="AV156" s="84"/>
      <c r="AW156" s="90"/>
      <c r="AX156" s="90"/>
      <c r="AY156" s="90"/>
      <c r="AZ156" s="90"/>
      <c r="BA156" s="76">
        <f t="shared" si="27"/>
        <v>0</v>
      </c>
      <c r="BB156" s="91"/>
      <c r="BC156" s="92"/>
      <c r="BD156" s="66" t="str">
        <f t="shared" si="28"/>
        <v>正确</v>
      </c>
    </row>
    <row r="157" s="1" customFormat="1" ht="33" customHeight="1" spans="1:56">
      <c r="A157" s="41">
        <f t="shared" si="20"/>
        <v>153</v>
      </c>
      <c r="B157" s="49"/>
      <c r="C157" s="50"/>
      <c r="D157" s="44"/>
      <c r="E157" s="36"/>
      <c r="F157" s="42">
        <f t="shared" si="21"/>
        <v>31</v>
      </c>
      <c r="G157" s="38" t="s">
        <v>79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2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3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4"/>
        <v>0</v>
      </c>
      <c r="AT157" s="76">
        <f t="shared" si="25"/>
        <v>0</v>
      </c>
      <c r="AU157" s="76">
        <f t="shared" si="26"/>
        <v>0</v>
      </c>
      <c r="AV157" s="84"/>
      <c r="AW157" s="90"/>
      <c r="AX157" s="90"/>
      <c r="AY157" s="90"/>
      <c r="AZ157" s="90"/>
      <c r="BA157" s="76">
        <f t="shared" si="27"/>
        <v>0</v>
      </c>
      <c r="BB157" s="91"/>
      <c r="BC157" s="92"/>
      <c r="BD157" s="66" t="str">
        <f t="shared" si="28"/>
        <v>正确</v>
      </c>
    </row>
    <row r="158" s="1" customFormat="1" ht="33" customHeight="1" spans="1:56">
      <c r="A158" s="41">
        <f t="shared" si="20"/>
        <v>154</v>
      </c>
      <c r="B158" s="49"/>
      <c r="C158" s="50"/>
      <c r="D158" s="44"/>
      <c r="E158" s="36"/>
      <c r="F158" s="42">
        <f t="shared" si="21"/>
        <v>31</v>
      </c>
      <c r="G158" s="38" t="s">
        <v>79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2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3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4"/>
        <v>0</v>
      </c>
      <c r="AT158" s="76">
        <f t="shared" si="25"/>
        <v>0</v>
      </c>
      <c r="AU158" s="76">
        <f t="shared" si="26"/>
        <v>0</v>
      </c>
      <c r="AV158" s="84"/>
      <c r="AW158" s="90"/>
      <c r="AX158" s="90"/>
      <c r="AY158" s="90"/>
      <c r="AZ158" s="90"/>
      <c r="BA158" s="76">
        <f t="shared" si="27"/>
        <v>0</v>
      </c>
      <c r="BB158" s="91"/>
      <c r="BC158" s="92"/>
      <c r="BD158" s="66" t="str">
        <f t="shared" si="28"/>
        <v>正确</v>
      </c>
    </row>
    <row r="159" s="1" customFormat="1" ht="33" customHeight="1" spans="1:56">
      <c r="A159" s="41">
        <f t="shared" si="20"/>
        <v>155</v>
      </c>
      <c r="B159" s="49"/>
      <c r="C159" s="50"/>
      <c r="D159" s="44"/>
      <c r="E159" s="36"/>
      <c r="F159" s="42">
        <f t="shared" si="21"/>
        <v>31</v>
      </c>
      <c r="G159" s="38" t="s">
        <v>79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2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3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4"/>
        <v>0</v>
      </c>
      <c r="AT159" s="76">
        <f t="shared" si="25"/>
        <v>0</v>
      </c>
      <c r="AU159" s="76">
        <f t="shared" si="26"/>
        <v>0</v>
      </c>
      <c r="AV159" s="84"/>
      <c r="AW159" s="90"/>
      <c r="AX159" s="90"/>
      <c r="AY159" s="90"/>
      <c r="AZ159" s="90"/>
      <c r="BA159" s="76">
        <f t="shared" si="27"/>
        <v>0</v>
      </c>
      <c r="BB159" s="91"/>
      <c r="BC159" s="92"/>
      <c r="BD159" s="66" t="str">
        <f t="shared" si="28"/>
        <v>正确</v>
      </c>
    </row>
    <row r="160" s="1" customFormat="1" ht="33" customHeight="1" spans="1:56">
      <c r="A160" s="41">
        <f t="shared" si="20"/>
        <v>156</v>
      </c>
      <c r="B160" s="49"/>
      <c r="C160" s="50"/>
      <c r="D160" s="44"/>
      <c r="E160" s="36"/>
      <c r="F160" s="42">
        <f t="shared" si="21"/>
        <v>31</v>
      </c>
      <c r="G160" s="38" t="s">
        <v>79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2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3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4"/>
        <v>0</v>
      </c>
      <c r="AT160" s="76">
        <f t="shared" si="25"/>
        <v>0</v>
      </c>
      <c r="AU160" s="76">
        <f t="shared" si="26"/>
        <v>0</v>
      </c>
      <c r="AV160" s="84"/>
      <c r="AW160" s="90"/>
      <c r="AX160" s="90"/>
      <c r="AY160" s="90"/>
      <c r="AZ160" s="90"/>
      <c r="BA160" s="76">
        <f t="shared" si="27"/>
        <v>0</v>
      </c>
      <c r="BB160" s="91"/>
      <c r="BC160" s="92"/>
      <c r="BD160" s="66" t="str">
        <f t="shared" si="28"/>
        <v>正确</v>
      </c>
    </row>
    <row r="161" s="1" customFormat="1" ht="33" customHeight="1" spans="1:56">
      <c r="A161" s="41">
        <f t="shared" si="20"/>
        <v>157</v>
      </c>
      <c r="B161" s="49"/>
      <c r="C161" s="50"/>
      <c r="D161" s="44"/>
      <c r="E161" s="36"/>
      <c r="F161" s="42">
        <f t="shared" si="21"/>
        <v>31</v>
      </c>
      <c r="G161" s="38" t="s">
        <v>79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2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3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4"/>
        <v>0</v>
      </c>
      <c r="AT161" s="76">
        <f t="shared" si="25"/>
        <v>0</v>
      </c>
      <c r="AU161" s="76">
        <f t="shared" si="26"/>
        <v>0</v>
      </c>
      <c r="AV161" s="84"/>
      <c r="AW161" s="90"/>
      <c r="AX161" s="90"/>
      <c r="AY161" s="90"/>
      <c r="AZ161" s="90"/>
      <c r="BA161" s="76">
        <f t="shared" si="27"/>
        <v>0</v>
      </c>
      <c r="BB161" s="91"/>
      <c r="BC161" s="92"/>
      <c r="BD161" s="66" t="str">
        <f t="shared" si="28"/>
        <v>正确</v>
      </c>
    </row>
    <row r="162" s="1" customFormat="1" ht="33" customHeight="1" spans="1:56">
      <c r="A162" s="41">
        <f t="shared" si="20"/>
        <v>158</v>
      </c>
      <c r="B162" s="49"/>
      <c r="C162" s="50"/>
      <c r="D162" s="44"/>
      <c r="E162" s="36"/>
      <c r="F162" s="42">
        <f t="shared" si="21"/>
        <v>31</v>
      </c>
      <c r="G162" s="38" t="s">
        <v>79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2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3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4"/>
        <v>0</v>
      </c>
      <c r="AT162" s="76">
        <f t="shared" si="25"/>
        <v>0</v>
      </c>
      <c r="AU162" s="76">
        <f t="shared" si="26"/>
        <v>0</v>
      </c>
      <c r="AV162" s="84"/>
      <c r="AW162" s="90"/>
      <c r="AX162" s="90"/>
      <c r="AY162" s="90"/>
      <c r="AZ162" s="90"/>
      <c r="BA162" s="76">
        <f t="shared" si="27"/>
        <v>0</v>
      </c>
      <c r="BB162" s="91"/>
      <c r="BC162" s="92"/>
      <c r="BD162" s="66" t="str">
        <f t="shared" si="28"/>
        <v>正确</v>
      </c>
    </row>
    <row r="163" s="1" customFormat="1" ht="33" customHeight="1" spans="1:56">
      <c r="A163" s="41">
        <f t="shared" si="20"/>
        <v>159</v>
      </c>
      <c r="B163" s="49"/>
      <c r="C163" s="50"/>
      <c r="D163" s="44"/>
      <c r="E163" s="36"/>
      <c r="F163" s="42">
        <f t="shared" si="21"/>
        <v>31</v>
      </c>
      <c r="G163" s="38" t="s">
        <v>79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2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3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4"/>
        <v>0</v>
      </c>
      <c r="AT163" s="76">
        <f t="shared" si="25"/>
        <v>0</v>
      </c>
      <c r="AU163" s="76">
        <f t="shared" si="26"/>
        <v>0</v>
      </c>
      <c r="AV163" s="84"/>
      <c r="AW163" s="90"/>
      <c r="AX163" s="90"/>
      <c r="AY163" s="90"/>
      <c r="AZ163" s="90"/>
      <c r="BA163" s="76">
        <f t="shared" si="27"/>
        <v>0</v>
      </c>
      <c r="BB163" s="91"/>
      <c r="BC163" s="92"/>
      <c r="BD163" s="66" t="str">
        <f t="shared" si="28"/>
        <v>正确</v>
      </c>
    </row>
    <row r="164" s="1" customFormat="1" ht="33" customHeight="1" spans="1:56">
      <c r="A164" s="41">
        <f t="shared" si="20"/>
        <v>160</v>
      </c>
      <c r="B164" s="49"/>
      <c r="C164" s="50"/>
      <c r="D164" s="44"/>
      <c r="E164" s="36"/>
      <c r="F164" s="42">
        <f t="shared" si="21"/>
        <v>31</v>
      </c>
      <c r="G164" s="38" t="s">
        <v>79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2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3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4"/>
        <v>0</v>
      </c>
      <c r="AT164" s="76">
        <f t="shared" si="25"/>
        <v>0</v>
      </c>
      <c r="AU164" s="76">
        <f t="shared" si="26"/>
        <v>0</v>
      </c>
      <c r="AV164" s="84"/>
      <c r="AW164" s="90"/>
      <c r="AX164" s="90"/>
      <c r="AY164" s="90"/>
      <c r="AZ164" s="90"/>
      <c r="BA164" s="76">
        <f t="shared" si="27"/>
        <v>0</v>
      </c>
      <c r="BB164" s="91"/>
      <c r="BC164" s="92"/>
      <c r="BD164" s="66" t="str">
        <f t="shared" si="28"/>
        <v>正确</v>
      </c>
    </row>
    <row r="165" s="1" customFormat="1" ht="33" customHeight="1" spans="1:56">
      <c r="A165" s="41">
        <f t="shared" si="20"/>
        <v>161</v>
      </c>
      <c r="B165" s="49"/>
      <c r="C165" s="50"/>
      <c r="D165" s="44"/>
      <c r="E165" s="36"/>
      <c r="F165" s="42">
        <f t="shared" si="21"/>
        <v>31</v>
      </c>
      <c r="G165" s="38" t="s">
        <v>79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67">
        <f t="shared" si="22"/>
        <v>0</v>
      </c>
      <c r="T165" s="68"/>
      <c r="U165" s="71"/>
      <c r="V165" s="69"/>
      <c r="W165" s="70"/>
      <c r="X165" s="70"/>
      <c r="Y165" s="70"/>
      <c r="Z165" s="70"/>
      <c r="AA165" s="70"/>
      <c r="AB165" s="75"/>
      <c r="AC165" s="76">
        <f t="shared" si="23"/>
        <v>0</v>
      </c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83">
        <f t="shared" si="24"/>
        <v>0</v>
      </c>
      <c r="AT165" s="76">
        <f t="shared" si="25"/>
        <v>0</v>
      </c>
      <c r="AU165" s="76">
        <f t="shared" si="26"/>
        <v>0</v>
      </c>
      <c r="AV165" s="84"/>
      <c r="AW165" s="90"/>
      <c r="AX165" s="90"/>
      <c r="AY165" s="90"/>
      <c r="AZ165" s="90"/>
      <c r="BA165" s="76">
        <f t="shared" si="27"/>
        <v>0</v>
      </c>
      <c r="BB165" s="91"/>
      <c r="BC165" s="92"/>
      <c r="BD165" s="66" t="str">
        <f t="shared" si="28"/>
        <v>正确</v>
      </c>
    </row>
  </sheetData>
  <sheetProtection algorithmName="SHA-512" hashValue="2FB8giEc3VbyjZyYuEXSMQgoL5xp6N8angX3Cltze1BaIIkPiLMVTayTwPzEQ17MnIjj71D9lsGoC+zVPG/jrg==" saltValue="JLrpf9rXXsnO6EFemDqkBQ==" spinCount="100000" sheet="1" formatCells="0" formatRows="0" deleteRows="0" autoFilter="0" objects="1"/>
  <autoFilter xmlns:etc="http://www.wps.cn/officeDocument/2017/etCustomData" ref="A4:XFC165" etc:filterBottomFollowUsedRange="0">
    <extLst/>
  </autoFilter>
  <mergeCells count="2">
    <mergeCell ref="A1:BB1"/>
    <mergeCell ref="A4:E4"/>
  </mergeCells>
  <conditionalFormatting sqref="B6">
    <cfRule type="duplicateValues" dxfId="0" priority="1"/>
  </conditionalFormatting>
  <conditionalFormatting sqref="C6">
    <cfRule type="duplicateValues" dxfId="0" priority="2"/>
  </conditionalFormatting>
  <conditionalFormatting sqref="B7">
    <cfRule type="duplicateValues" dxfId="0" priority="3"/>
  </conditionalFormatting>
  <conditionalFormatting sqref="C7">
    <cfRule type="duplicateValues" dxfId="0" priority="4"/>
  </conditionalFormatting>
  <conditionalFormatting sqref="B17">
    <cfRule type="duplicateValues" dxfId="0" priority="5"/>
  </conditionalFormatting>
  <conditionalFormatting sqref="C12:C165">
    <cfRule type="duplicateValues" dxfId="0" priority="8"/>
  </conditionalFormatting>
  <conditionalFormatting sqref="B5 B8:B10">
    <cfRule type="duplicateValues" dxfId="0" priority="6"/>
  </conditionalFormatting>
  <conditionalFormatting sqref="C5 C8:C11">
    <cfRule type="duplicateValues" dxfId="0" priority="7"/>
  </conditionalFormatting>
  <conditionalFormatting sqref="B11:B15 B18:B165">
    <cfRule type="duplicateValues" dxfId="0" priority="9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64"/>
  <sheetViews>
    <sheetView zoomScale="80" zoomScaleNormal="80" workbookViewId="0">
      <pane xSplit="7" ySplit="4" topLeftCell="AU5" activePane="bottomRight" state="frozen"/>
      <selection/>
      <selection pane="topRight"/>
      <selection pane="bottomLeft"/>
      <selection pane="bottomRight" activeCell="BH11" sqref="BH11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403" customWidth="1"/>
    <col min="13" max="13" width="9.25833333333333" style="1" customWidth="1"/>
    <col min="14" max="14" width="15.375" style="1" customWidth="1"/>
    <col min="15" max="15" width="8.75833333333333" style="403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403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333333333333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404" customWidth="1"/>
    <col min="63" max="16382" width="12.7583333333333" style="404" hidden="1" customWidth="1"/>
    <col min="16383" max="16384" width="12.7583333333333" style="404"/>
  </cols>
  <sheetData>
    <row r="1" s="1" customFormat="1" ht="38" customHeight="1" spans="1:56">
      <c r="A1" s="405" t="s">
        <v>127</v>
      </c>
      <c r="B1" s="406"/>
      <c r="C1" s="406"/>
      <c r="D1" s="406"/>
      <c r="E1" s="406"/>
      <c r="F1" s="407"/>
      <c r="G1" s="407"/>
      <c r="H1" s="406"/>
      <c r="I1" s="406"/>
      <c r="J1" s="406"/>
      <c r="K1" s="406"/>
      <c r="L1" s="434"/>
      <c r="M1" s="406"/>
      <c r="N1" s="406"/>
      <c r="O1" s="434"/>
      <c r="P1" s="406"/>
      <c r="Q1" s="406"/>
      <c r="R1" s="406"/>
      <c r="S1" s="406"/>
      <c r="T1" s="443"/>
      <c r="U1" s="444"/>
      <c r="V1" s="406"/>
      <c r="W1" s="406"/>
      <c r="X1" s="406"/>
      <c r="Y1" s="406"/>
      <c r="Z1" s="406"/>
      <c r="AA1" s="406"/>
      <c r="AB1" s="406"/>
      <c r="AC1" s="455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34"/>
      <c r="AS1" s="406"/>
      <c r="AT1" s="406"/>
      <c r="AU1" s="406"/>
      <c r="AV1" s="406"/>
      <c r="AW1" s="406"/>
      <c r="AX1" s="406"/>
      <c r="AY1" s="406"/>
      <c r="AZ1" s="406"/>
      <c r="BA1" s="406"/>
      <c r="BB1" s="465"/>
      <c r="BC1" s="11"/>
      <c r="BD1" s="406"/>
    </row>
    <row r="2" s="2" customFormat="1" ht="33" customHeight="1" spans="1:56">
      <c r="A2" s="408" t="s">
        <v>1</v>
      </c>
      <c r="B2" s="409" t="s">
        <v>2</v>
      </c>
      <c r="C2" s="410">
        <v>45869</v>
      </c>
      <c r="D2" s="411" t="s">
        <v>3</v>
      </c>
      <c r="E2" s="412">
        <v>31</v>
      </c>
      <c r="F2" s="408" t="s">
        <v>1</v>
      </c>
      <c r="G2" s="411" t="s">
        <v>4</v>
      </c>
      <c r="H2" s="411" t="s">
        <v>4</v>
      </c>
      <c r="I2" s="411" t="s">
        <v>4</v>
      </c>
      <c r="J2" s="411" t="s">
        <v>4</v>
      </c>
      <c r="K2" s="411" t="s">
        <v>4</v>
      </c>
      <c r="L2" s="435" t="s">
        <v>4</v>
      </c>
      <c r="M2" s="411" t="s">
        <v>4</v>
      </c>
      <c r="N2" s="411" t="s">
        <v>4</v>
      </c>
      <c r="O2" s="435" t="s">
        <v>4</v>
      </c>
      <c r="P2" s="411" t="s">
        <v>4</v>
      </c>
      <c r="Q2" s="411" t="s">
        <v>4</v>
      </c>
      <c r="R2" s="411" t="s">
        <v>4</v>
      </c>
      <c r="S2" s="408" t="s">
        <v>1</v>
      </c>
      <c r="T2" s="411" t="s">
        <v>5</v>
      </c>
      <c r="U2" s="445" t="s">
        <v>6</v>
      </c>
      <c r="V2" s="411" t="s">
        <v>7</v>
      </c>
      <c r="W2" s="411" t="s">
        <v>7</v>
      </c>
      <c r="X2" s="411" t="s">
        <v>7</v>
      </c>
      <c r="Y2" s="411" t="s">
        <v>7</v>
      </c>
      <c r="Z2" s="411" t="s">
        <v>7</v>
      </c>
      <c r="AA2" s="411" t="s">
        <v>7</v>
      </c>
      <c r="AB2" s="411" t="s">
        <v>7</v>
      </c>
      <c r="AC2" s="408" t="s">
        <v>8</v>
      </c>
      <c r="AD2" s="411" t="s">
        <v>7</v>
      </c>
      <c r="AE2" s="411" t="s">
        <v>7</v>
      </c>
      <c r="AF2" s="411" t="s">
        <v>7</v>
      </c>
      <c r="AG2" s="411" t="s">
        <v>7</v>
      </c>
      <c r="AH2" s="411" t="s">
        <v>7</v>
      </c>
      <c r="AI2" s="411" t="s">
        <v>7</v>
      </c>
      <c r="AJ2" s="411" t="s">
        <v>7</v>
      </c>
      <c r="AK2" s="411" t="s">
        <v>7</v>
      </c>
      <c r="AL2" s="411" t="s">
        <v>7</v>
      </c>
      <c r="AM2" s="411" t="s">
        <v>7</v>
      </c>
      <c r="AN2" s="411" t="s">
        <v>7</v>
      </c>
      <c r="AO2" s="411" t="s">
        <v>7</v>
      </c>
      <c r="AP2" s="411" t="s">
        <v>7</v>
      </c>
      <c r="AQ2" s="411" t="s">
        <v>9</v>
      </c>
      <c r="AR2" s="435" t="s">
        <v>9</v>
      </c>
      <c r="AS2" s="408" t="s">
        <v>10</v>
      </c>
      <c r="AT2" s="408" t="s">
        <v>10</v>
      </c>
      <c r="AU2" s="408" t="s">
        <v>11</v>
      </c>
      <c r="AV2" s="411" t="s">
        <v>12</v>
      </c>
      <c r="AW2" s="411" t="s">
        <v>12</v>
      </c>
      <c r="AX2" s="411" t="s">
        <v>12</v>
      </c>
      <c r="AY2" s="411" t="s">
        <v>13</v>
      </c>
      <c r="AZ2" s="411" t="s">
        <v>13</v>
      </c>
      <c r="BA2" s="408" t="s">
        <v>14</v>
      </c>
      <c r="BB2" s="411"/>
      <c r="BC2" s="86"/>
      <c r="BD2" s="408" t="s">
        <v>15</v>
      </c>
    </row>
    <row r="3" s="3" customFormat="1" ht="62" customHeight="1" spans="1:56">
      <c r="A3" s="413" t="s">
        <v>16</v>
      </c>
      <c r="B3" s="414" t="s">
        <v>17</v>
      </c>
      <c r="C3" s="414" t="s">
        <v>18</v>
      </c>
      <c r="D3" s="415" t="s">
        <v>19</v>
      </c>
      <c r="E3" s="414" t="s">
        <v>20</v>
      </c>
      <c r="F3" s="416" t="s">
        <v>21</v>
      </c>
      <c r="G3" s="417" t="s">
        <v>22</v>
      </c>
      <c r="H3" s="418" t="s">
        <v>23</v>
      </c>
      <c r="I3" s="417" t="s">
        <v>24</v>
      </c>
      <c r="J3" s="417" t="s">
        <v>25</v>
      </c>
      <c r="K3" s="417" t="s">
        <v>26</v>
      </c>
      <c r="L3" s="436" t="s">
        <v>27</v>
      </c>
      <c r="M3" s="417" t="s">
        <v>28</v>
      </c>
      <c r="N3" s="417" t="s">
        <v>29</v>
      </c>
      <c r="O3" s="436" t="s">
        <v>30</v>
      </c>
      <c r="P3" s="417" t="s">
        <v>31</v>
      </c>
      <c r="Q3" s="417" t="s">
        <v>32</v>
      </c>
      <c r="R3" s="417" t="s">
        <v>33</v>
      </c>
      <c r="S3" s="446" t="s">
        <v>34</v>
      </c>
      <c r="T3" s="447"/>
      <c r="U3" s="448" t="s">
        <v>35</v>
      </c>
      <c r="V3" s="449" t="s">
        <v>36</v>
      </c>
      <c r="W3" s="449" t="s">
        <v>37</v>
      </c>
      <c r="X3" s="449" t="s">
        <v>38</v>
      </c>
      <c r="Y3" s="449" t="s">
        <v>39</v>
      </c>
      <c r="Z3" s="449" t="s">
        <v>40</v>
      </c>
      <c r="AA3" s="449" t="s">
        <v>41</v>
      </c>
      <c r="AB3" s="449" t="s">
        <v>42</v>
      </c>
      <c r="AC3" s="456" t="s">
        <v>43</v>
      </c>
      <c r="AD3" s="457" t="s">
        <v>44</v>
      </c>
      <c r="AE3" s="457" t="s">
        <v>45</v>
      </c>
      <c r="AF3" s="457" t="s">
        <v>46</v>
      </c>
      <c r="AG3" s="457" t="s">
        <v>47</v>
      </c>
      <c r="AH3" s="457" t="s">
        <v>48</v>
      </c>
      <c r="AI3" s="457" t="s">
        <v>49</v>
      </c>
      <c r="AJ3" s="457" t="s">
        <v>50</v>
      </c>
      <c r="AK3" s="458" t="s">
        <v>51</v>
      </c>
      <c r="AL3" s="458" t="s">
        <v>52</v>
      </c>
      <c r="AM3" s="458" t="s">
        <v>53</v>
      </c>
      <c r="AN3" s="458" t="s">
        <v>54</v>
      </c>
      <c r="AO3" s="458" t="s">
        <v>55</v>
      </c>
      <c r="AP3" s="458" t="s">
        <v>56</v>
      </c>
      <c r="AQ3" s="459" t="s">
        <v>57</v>
      </c>
      <c r="AR3" s="460" t="s">
        <v>58</v>
      </c>
      <c r="AS3" s="461" t="s">
        <v>59</v>
      </c>
      <c r="AT3" s="461" t="s">
        <v>60</v>
      </c>
      <c r="AU3" s="461" t="s">
        <v>61</v>
      </c>
      <c r="AV3" s="462" t="s">
        <v>62</v>
      </c>
      <c r="AW3" s="462" t="s">
        <v>63</v>
      </c>
      <c r="AX3" s="462" t="s">
        <v>64</v>
      </c>
      <c r="AY3" s="466" t="s">
        <v>65</v>
      </c>
      <c r="AZ3" s="466" t="s">
        <v>66</v>
      </c>
      <c r="BA3" s="461" t="s">
        <v>67</v>
      </c>
      <c r="BB3" s="467" t="s">
        <v>68</v>
      </c>
      <c r="BC3" s="467" t="s">
        <v>69</v>
      </c>
      <c r="BD3" s="461" t="s">
        <v>70</v>
      </c>
    </row>
    <row r="4" s="4" customFormat="1" ht="33" customHeight="1" spans="1:57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437"/>
      <c r="M4" s="52"/>
      <c r="N4" s="52"/>
      <c r="O4" s="437"/>
      <c r="P4" s="52"/>
      <c r="Q4" s="52"/>
      <c r="R4" s="52"/>
      <c r="S4" s="52"/>
      <c r="T4" s="64"/>
      <c r="U4" s="65"/>
      <c r="V4" s="28">
        <f t="shared" ref="V4:BA4" si="0">SUBTOTAL(9,V5:V164)</f>
        <v>95213.8709677419</v>
      </c>
      <c r="W4" s="28">
        <f t="shared" si="0"/>
        <v>22500</v>
      </c>
      <c r="X4" s="28">
        <f t="shared" si="0"/>
        <v>22500</v>
      </c>
      <c r="Y4" s="28">
        <f t="shared" si="0"/>
        <v>9000</v>
      </c>
      <c r="Z4" s="28">
        <f t="shared" si="0"/>
        <v>4400</v>
      </c>
      <c r="AA4" s="28">
        <f t="shared" si="0"/>
        <v>4800</v>
      </c>
      <c r="AB4" s="28">
        <f t="shared" si="0"/>
        <v>4400</v>
      </c>
      <c r="AC4" s="28">
        <f t="shared" si="0"/>
        <v>0</v>
      </c>
      <c r="AD4" s="28">
        <f t="shared" si="0"/>
        <v>0</v>
      </c>
      <c r="AE4" s="28">
        <f t="shared" si="0"/>
        <v>0</v>
      </c>
      <c r="AF4" s="28">
        <f t="shared" si="0"/>
        <v>9203.70967741936</v>
      </c>
      <c r="AG4" s="28">
        <f t="shared" si="0"/>
        <v>930</v>
      </c>
      <c r="AH4" s="28">
        <f t="shared" si="0"/>
        <v>0</v>
      </c>
      <c r="AI4" s="28">
        <f t="shared" si="0"/>
        <v>2747.41935483871</v>
      </c>
      <c r="AJ4" s="28">
        <f t="shared" si="0"/>
        <v>642</v>
      </c>
      <c r="AK4" s="28">
        <f t="shared" si="0"/>
        <v>0</v>
      </c>
      <c r="AL4" s="28">
        <f t="shared" si="0"/>
        <v>100</v>
      </c>
      <c r="AM4" s="28">
        <f t="shared" si="0"/>
        <v>100</v>
      </c>
      <c r="AN4" s="28">
        <f t="shared" si="0"/>
        <v>0</v>
      </c>
      <c r="AO4" s="28">
        <f t="shared" si="0"/>
        <v>0</v>
      </c>
      <c r="AP4" s="28">
        <f t="shared" si="0"/>
        <v>0</v>
      </c>
      <c r="AQ4" s="28">
        <f t="shared" si="0"/>
        <v>600</v>
      </c>
      <c r="AR4" s="437">
        <f t="shared" si="0"/>
        <v>14451.6129032258</v>
      </c>
      <c r="AS4" s="28">
        <f t="shared" si="0"/>
        <v>0</v>
      </c>
      <c r="AT4" s="28">
        <f t="shared" si="0"/>
        <v>9680.64516129032</v>
      </c>
      <c r="AU4" s="28">
        <f t="shared" si="0"/>
        <v>151804.72</v>
      </c>
      <c r="AV4" s="28">
        <f t="shared" si="0"/>
        <v>1087.3</v>
      </c>
      <c r="AW4" s="28">
        <f t="shared" si="0"/>
        <v>0</v>
      </c>
      <c r="AX4" s="28">
        <f t="shared" si="0"/>
        <v>53</v>
      </c>
      <c r="AY4" s="28">
        <f t="shared" si="0"/>
        <v>0</v>
      </c>
      <c r="AZ4" s="28">
        <f t="shared" si="0"/>
        <v>0</v>
      </c>
      <c r="BA4" s="28">
        <f t="shared" si="0"/>
        <v>150664.42</v>
      </c>
      <c r="BB4" s="28"/>
      <c r="BC4" s="89"/>
      <c r="BD4" s="28"/>
      <c r="BE4" s="4" t="s">
        <v>128</v>
      </c>
    </row>
    <row r="5" s="1" customFormat="1" ht="40" customHeight="1" spans="1:56">
      <c r="A5" s="32">
        <f t="shared" ref="A5:A68" si="1">ROW()-4</f>
        <v>1</v>
      </c>
      <c r="B5" s="419" t="s">
        <v>129</v>
      </c>
      <c r="C5" s="420" t="s">
        <v>125</v>
      </c>
      <c r="D5" s="421">
        <v>45660</v>
      </c>
      <c r="E5" s="419" t="s">
        <v>78</v>
      </c>
      <c r="F5" s="422">
        <f t="shared" ref="F5:F68" si="2">IF($C$2-D5+1&lt;$E$2,$C$2-D5+1,$E$2)</f>
        <v>31</v>
      </c>
      <c r="G5" s="423" t="s">
        <v>79</v>
      </c>
      <c r="H5" s="424"/>
      <c r="I5" s="424"/>
      <c r="J5" s="424"/>
      <c r="K5" s="424"/>
      <c r="L5" s="438"/>
      <c r="M5" s="424"/>
      <c r="N5" s="424"/>
      <c r="O5" s="438"/>
      <c r="P5" s="424">
        <v>6</v>
      </c>
      <c r="Q5" s="424">
        <v>1</v>
      </c>
      <c r="R5" s="424">
        <v>4</v>
      </c>
      <c r="S5" s="450">
        <f t="shared" ref="S5:S68" si="3">P5+Q5-R5</f>
        <v>3</v>
      </c>
      <c r="T5" s="451" t="s">
        <v>130</v>
      </c>
      <c r="U5" s="71" t="s">
        <v>94</v>
      </c>
      <c r="V5" s="69">
        <v>2000</v>
      </c>
      <c r="W5" s="128">
        <v>500</v>
      </c>
      <c r="X5" s="128">
        <v>500</v>
      </c>
      <c r="Y5" s="128">
        <v>200</v>
      </c>
      <c r="Z5" s="128">
        <v>100</v>
      </c>
      <c r="AA5" s="128">
        <v>500</v>
      </c>
      <c r="AB5" s="91">
        <v>100</v>
      </c>
      <c r="AC5" s="52">
        <f t="shared" ref="AC5:AC68" si="4">IF(G5="是",30,0)</f>
        <v>0</v>
      </c>
      <c r="AD5" s="91"/>
      <c r="AE5" s="91"/>
      <c r="AF5" s="91"/>
      <c r="AG5" s="91">
        <v>930</v>
      </c>
      <c r="AH5" s="91"/>
      <c r="AI5" s="91"/>
      <c r="AJ5" s="91">
        <v>642</v>
      </c>
      <c r="AK5" s="91"/>
      <c r="AL5" s="91">
        <v>100</v>
      </c>
      <c r="AM5" s="91">
        <v>100</v>
      </c>
      <c r="AN5" s="91"/>
      <c r="AO5" s="91"/>
      <c r="AP5" s="91"/>
      <c r="AQ5" s="91">
        <v>600</v>
      </c>
      <c r="AR5" s="463"/>
      <c r="AS5" s="464">
        <f t="shared" ref="AS5:AS68" si="5">IFERROR(U5/$E$2*2*H5+I5*2,0)</f>
        <v>0</v>
      </c>
      <c r="AT5" s="52">
        <f t="shared" ref="AT5:AT68" si="6">IFERROR(U5/$E$2*(J5+K5*0.2+L5+M5*0.5),0)</f>
        <v>0</v>
      </c>
      <c r="AU5" s="52">
        <f t="shared" ref="AU5:AU68" si="7">ROUND(SUM(V5:AP5)-SUM(AQ5:AT5),2)</f>
        <v>5072</v>
      </c>
      <c r="AV5" s="84">
        <v>537.4</v>
      </c>
      <c r="AW5" s="90"/>
      <c r="AX5" s="90"/>
      <c r="AY5" s="90"/>
      <c r="AZ5" s="90"/>
      <c r="BA5" s="52">
        <f t="shared" ref="BA5:BA68" si="8">ROUND(AU5-SUM(AV5:AZ5),2)</f>
        <v>4534.6</v>
      </c>
      <c r="BB5" s="91"/>
      <c r="BC5" s="128" t="s">
        <v>131</v>
      </c>
      <c r="BD5" s="28" t="str">
        <f t="shared" ref="BD5:BD68" si="9">IF(U5-SUM(V5:AB5)=0,"正确","错误")</f>
        <v>正确</v>
      </c>
    </row>
    <row r="6" s="1" customFormat="1" ht="35" customHeight="1" spans="1:56">
      <c r="A6" s="41">
        <f t="shared" si="1"/>
        <v>2</v>
      </c>
      <c r="B6" s="425" t="s">
        <v>132</v>
      </c>
      <c r="C6" s="420" t="s">
        <v>133</v>
      </c>
      <c r="D6" s="421">
        <v>45853</v>
      </c>
      <c r="E6" s="425" t="s">
        <v>100</v>
      </c>
      <c r="F6" s="426">
        <f t="shared" si="2"/>
        <v>17</v>
      </c>
      <c r="G6" s="423" t="s">
        <v>79</v>
      </c>
      <c r="H6" s="424"/>
      <c r="I6" s="424"/>
      <c r="J6" s="424"/>
      <c r="K6" s="424"/>
      <c r="L6" s="438"/>
      <c r="M6" s="424"/>
      <c r="N6" s="424"/>
      <c r="O6" s="439">
        <v>5</v>
      </c>
      <c r="P6" s="424"/>
      <c r="Q6" s="424"/>
      <c r="R6" s="424"/>
      <c r="S6" s="450">
        <f t="shared" si="3"/>
        <v>0</v>
      </c>
      <c r="T6" s="451" t="s">
        <v>134</v>
      </c>
      <c r="U6" s="71" t="s">
        <v>135</v>
      </c>
      <c r="V6" s="69">
        <f>3800/31*17</f>
        <v>2083.87096774194</v>
      </c>
      <c r="W6" s="128"/>
      <c r="X6" s="128"/>
      <c r="Y6" s="128"/>
      <c r="Z6" s="128"/>
      <c r="AA6" s="128"/>
      <c r="AB6" s="91"/>
      <c r="AC6" s="52">
        <f t="shared" si="4"/>
        <v>0</v>
      </c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463"/>
      <c r="AS6" s="464">
        <f t="shared" si="5"/>
        <v>0</v>
      </c>
      <c r="AT6" s="52">
        <f t="shared" si="6"/>
        <v>0</v>
      </c>
      <c r="AU6" s="52">
        <f t="shared" si="7"/>
        <v>2083.87</v>
      </c>
      <c r="AV6" s="84">
        <v>549.9</v>
      </c>
      <c r="AW6" s="90"/>
      <c r="AX6" s="90"/>
      <c r="AY6" s="90"/>
      <c r="AZ6" s="90"/>
      <c r="BA6" s="52">
        <f t="shared" si="8"/>
        <v>1533.97</v>
      </c>
      <c r="BB6" s="91"/>
      <c r="BC6" s="128"/>
      <c r="BD6" s="28" t="str">
        <f t="shared" si="9"/>
        <v>错误</v>
      </c>
    </row>
    <row r="7" s="1" customFormat="1" ht="33" customHeight="1" spans="1:57">
      <c r="A7" s="41">
        <f t="shared" si="1"/>
        <v>3</v>
      </c>
      <c r="B7" s="427" t="s">
        <v>136</v>
      </c>
      <c r="C7" s="420" t="s">
        <v>137</v>
      </c>
      <c r="D7" s="421">
        <v>45582</v>
      </c>
      <c r="E7" s="428" t="s">
        <v>78</v>
      </c>
      <c r="F7" s="426">
        <f t="shared" si="2"/>
        <v>31</v>
      </c>
      <c r="G7" s="423" t="s">
        <v>79</v>
      </c>
      <c r="H7" s="424"/>
      <c r="I7" s="424"/>
      <c r="J7" s="424"/>
      <c r="K7" s="424"/>
      <c r="L7" s="438"/>
      <c r="M7" s="424"/>
      <c r="N7" s="424"/>
      <c r="O7" s="440"/>
      <c r="P7" s="424"/>
      <c r="Q7" s="424"/>
      <c r="R7" s="424"/>
      <c r="S7" s="450">
        <f t="shared" si="3"/>
        <v>0</v>
      </c>
      <c r="T7" s="452" t="s">
        <v>138</v>
      </c>
      <c r="U7" s="71" t="s">
        <v>139</v>
      </c>
      <c r="V7" s="69">
        <f>270*10</f>
        <v>2700</v>
      </c>
      <c r="W7" s="128"/>
      <c r="X7" s="128"/>
      <c r="Y7" s="128"/>
      <c r="Z7" s="128"/>
      <c r="AA7" s="128"/>
      <c r="AB7" s="91"/>
      <c r="AC7" s="52">
        <f t="shared" si="4"/>
        <v>0</v>
      </c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463"/>
      <c r="AS7" s="464">
        <f t="shared" si="5"/>
        <v>0</v>
      </c>
      <c r="AT7" s="52">
        <f t="shared" si="6"/>
        <v>0</v>
      </c>
      <c r="AU7" s="52">
        <f t="shared" si="7"/>
        <v>2700</v>
      </c>
      <c r="AV7" s="84"/>
      <c r="AW7" s="90"/>
      <c r="AX7" s="90"/>
      <c r="AY7" s="90"/>
      <c r="AZ7" s="90"/>
      <c r="BA7" s="52">
        <f t="shared" si="8"/>
        <v>2700</v>
      </c>
      <c r="BB7" s="91"/>
      <c r="BC7" s="128" t="s">
        <v>140</v>
      </c>
      <c r="BD7" s="28" t="str">
        <f t="shared" si="9"/>
        <v>正确</v>
      </c>
      <c r="BE7" s="1">
        <f>3500/31*22</f>
        <v>2483.87096774194</v>
      </c>
    </row>
    <row r="8" s="1" customFormat="1" ht="31" customHeight="1" spans="1:56">
      <c r="A8" s="41">
        <f t="shared" si="1"/>
        <v>4</v>
      </c>
      <c r="B8" s="427" t="s">
        <v>141</v>
      </c>
      <c r="C8" s="427" t="s">
        <v>137</v>
      </c>
      <c r="D8" s="421">
        <v>45582</v>
      </c>
      <c r="E8" s="428" t="s">
        <v>78</v>
      </c>
      <c r="F8" s="426">
        <f t="shared" si="2"/>
        <v>31</v>
      </c>
      <c r="G8" s="423" t="s">
        <v>79</v>
      </c>
      <c r="H8" s="424"/>
      <c r="I8" s="424"/>
      <c r="J8" s="424"/>
      <c r="K8" s="424"/>
      <c r="L8" s="438"/>
      <c r="M8" s="424"/>
      <c r="N8" s="424"/>
      <c r="O8" s="440"/>
      <c r="P8" s="424"/>
      <c r="Q8" s="424"/>
      <c r="R8" s="424"/>
      <c r="S8" s="450">
        <f t="shared" si="3"/>
        <v>0</v>
      </c>
      <c r="T8" s="452" t="s">
        <v>142</v>
      </c>
      <c r="U8" s="71" t="s">
        <v>143</v>
      </c>
      <c r="V8" s="69">
        <f>270*9</f>
        <v>2430</v>
      </c>
      <c r="W8" s="128"/>
      <c r="X8" s="128"/>
      <c r="Y8" s="128"/>
      <c r="Z8" s="128"/>
      <c r="AA8" s="128"/>
      <c r="AB8" s="91"/>
      <c r="AC8" s="52">
        <f t="shared" si="4"/>
        <v>0</v>
      </c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463"/>
      <c r="AS8" s="464">
        <f t="shared" si="5"/>
        <v>0</v>
      </c>
      <c r="AT8" s="52">
        <f t="shared" si="6"/>
        <v>0</v>
      </c>
      <c r="AU8" s="52">
        <f t="shared" si="7"/>
        <v>2430</v>
      </c>
      <c r="AV8" s="84"/>
      <c r="AW8" s="90"/>
      <c r="AX8" s="90"/>
      <c r="AY8" s="90"/>
      <c r="AZ8" s="90"/>
      <c r="BA8" s="52">
        <f t="shared" si="8"/>
        <v>2430</v>
      </c>
      <c r="BB8" s="91"/>
      <c r="BC8" s="128"/>
      <c r="BD8" s="28" t="str">
        <f t="shared" si="9"/>
        <v>正确</v>
      </c>
    </row>
    <row r="9" s="1" customFormat="1" ht="29" customHeight="1" spans="1:56">
      <c r="A9" s="41">
        <f t="shared" si="1"/>
        <v>5</v>
      </c>
      <c r="B9" s="427" t="s">
        <v>144</v>
      </c>
      <c r="C9" s="427" t="s">
        <v>145</v>
      </c>
      <c r="D9" s="421">
        <v>45581</v>
      </c>
      <c r="E9" s="128" t="s">
        <v>78</v>
      </c>
      <c r="F9" s="426">
        <f t="shared" si="2"/>
        <v>31</v>
      </c>
      <c r="G9" s="423" t="s">
        <v>79</v>
      </c>
      <c r="H9" s="424"/>
      <c r="I9" s="424"/>
      <c r="J9" s="424"/>
      <c r="L9" s="438"/>
      <c r="M9" s="424"/>
      <c r="N9" s="424"/>
      <c r="O9" s="440">
        <v>7</v>
      </c>
      <c r="P9" s="424"/>
      <c r="Q9" s="424"/>
      <c r="R9" s="424"/>
      <c r="S9" s="450">
        <f t="shared" si="3"/>
        <v>0</v>
      </c>
      <c r="T9" s="451" t="s">
        <v>146</v>
      </c>
      <c r="U9" s="71" t="s">
        <v>102</v>
      </c>
      <c r="V9" s="69">
        <v>2000</v>
      </c>
      <c r="W9" s="128">
        <v>500</v>
      </c>
      <c r="X9" s="128">
        <v>500</v>
      </c>
      <c r="Y9" s="128">
        <v>200</v>
      </c>
      <c r="Z9" s="128">
        <v>100</v>
      </c>
      <c r="AA9" s="128">
        <v>100</v>
      </c>
      <c r="AB9" s="91">
        <v>100</v>
      </c>
      <c r="AC9" s="52">
        <f t="shared" si="4"/>
        <v>0</v>
      </c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128">
        <f>U9/31*O9*0.5</f>
        <v>395.161290322581</v>
      </c>
      <c r="AS9" s="464">
        <f t="shared" si="5"/>
        <v>0</v>
      </c>
      <c r="AT9" s="52">
        <f t="shared" si="6"/>
        <v>0</v>
      </c>
      <c r="AU9" s="52">
        <f t="shared" si="7"/>
        <v>3104.84</v>
      </c>
      <c r="AV9" s="84"/>
      <c r="AW9" s="90"/>
      <c r="AX9" s="90"/>
      <c r="AY9" s="90"/>
      <c r="AZ9" s="90"/>
      <c r="BA9" s="52">
        <f t="shared" si="8"/>
        <v>3104.84</v>
      </c>
      <c r="BB9" s="91"/>
      <c r="BC9" s="128"/>
      <c r="BD9" s="28" t="str">
        <f t="shared" si="9"/>
        <v>正确</v>
      </c>
    </row>
    <row r="10" s="1" customFormat="1" ht="29" customHeight="1" spans="1:56">
      <c r="A10" s="41">
        <f t="shared" si="1"/>
        <v>6</v>
      </c>
      <c r="B10" s="427" t="s">
        <v>147</v>
      </c>
      <c r="C10" s="427" t="s">
        <v>145</v>
      </c>
      <c r="D10" s="421">
        <v>45581</v>
      </c>
      <c r="E10" s="128" t="s">
        <v>78</v>
      </c>
      <c r="F10" s="426">
        <f t="shared" si="2"/>
        <v>31</v>
      </c>
      <c r="G10" s="423" t="s">
        <v>79</v>
      </c>
      <c r="H10" s="424"/>
      <c r="I10" s="424"/>
      <c r="J10" s="424"/>
      <c r="K10" s="424"/>
      <c r="L10" s="438"/>
      <c r="M10" s="424"/>
      <c r="N10" s="424"/>
      <c r="O10" s="441">
        <v>7</v>
      </c>
      <c r="P10" s="424"/>
      <c r="Q10" s="424"/>
      <c r="R10" s="424"/>
      <c r="S10" s="450">
        <f t="shared" si="3"/>
        <v>0</v>
      </c>
      <c r="T10" s="451" t="s">
        <v>146</v>
      </c>
      <c r="U10" s="71" t="s">
        <v>102</v>
      </c>
      <c r="V10" s="69">
        <v>2000</v>
      </c>
      <c r="W10" s="128">
        <v>500</v>
      </c>
      <c r="X10" s="128">
        <v>500</v>
      </c>
      <c r="Y10" s="128">
        <v>200</v>
      </c>
      <c r="Z10" s="128">
        <v>100</v>
      </c>
      <c r="AA10" s="128">
        <v>100</v>
      </c>
      <c r="AB10" s="91">
        <v>100</v>
      </c>
      <c r="AC10" s="52">
        <f t="shared" si="4"/>
        <v>0</v>
      </c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128">
        <f t="shared" ref="AR10:AR51" si="10">U10/31*O10*0.5</f>
        <v>395.161290322581</v>
      </c>
      <c r="AS10" s="464">
        <f t="shared" si="5"/>
        <v>0</v>
      </c>
      <c r="AT10" s="52">
        <f t="shared" si="6"/>
        <v>0</v>
      </c>
      <c r="AU10" s="52">
        <f t="shared" si="7"/>
        <v>3104.84</v>
      </c>
      <c r="AV10" s="84"/>
      <c r="AW10" s="90"/>
      <c r="AX10" s="90"/>
      <c r="AY10" s="90"/>
      <c r="AZ10" s="90"/>
      <c r="BA10" s="52">
        <f t="shared" si="8"/>
        <v>3104.84</v>
      </c>
      <c r="BB10" s="91"/>
      <c r="BC10" s="128"/>
      <c r="BD10" s="28" t="str">
        <f t="shared" si="9"/>
        <v>正确</v>
      </c>
    </row>
    <row r="11" s="1" customFormat="1" ht="27" customHeight="1" spans="1:56">
      <c r="A11" s="41">
        <f t="shared" si="1"/>
        <v>7</v>
      </c>
      <c r="B11" s="427" t="s">
        <v>148</v>
      </c>
      <c r="C11" s="427" t="s">
        <v>145</v>
      </c>
      <c r="D11" s="421">
        <v>45581</v>
      </c>
      <c r="E11" s="128" t="s">
        <v>78</v>
      </c>
      <c r="F11" s="426">
        <f t="shared" si="2"/>
        <v>31</v>
      </c>
      <c r="G11" s="423" t="s">
        <v>79</v>
      </c>
      <c r="H11" s="424"/>
      <c r="I11" s="424"/>
      <c r="J11" s="424"/>
      <c r="K11" s="424"/>
      <c r="L11" s="438"/>
      <c r="M11" s="424"/>
      <c r="N11" s="424"/>
      <c r="O11" s="438">
        <v>7</v>
      </c>
      <c r="P11" s="424"/>
      <c r="Q11" s="424"/>
      <c r="R11" s="424"/>
      <c r="S11" s="450">
        <f t="shared" si="3"/>
        <v>0</v>
      </c>
      <c r="T11" s="451" t="s">
        <v>146</v>
      </c>
      <c r="U11" s="71" t="s">
        <v>102</v>
      </c>
      <c r="V11" s="69">
        <v>2000</v>
      </c>
      <c r="W11" s="128">
        <v>500</v>
      </c>
      <c r="X11" s="128">
        <v>500</v>
      </c>
      <c r="Y11" s="128">
        <v>200</v>
      </c>
      <c r="Z11" s="128">
        <v>100</v>
      </c>
      <c r="AA11" s="128">
        <v>100</v>
      </c>
      <c r="AB11" s="91">
        <v>100</v>
      </c>
      <c r="AC11" s="52">
        <f t="shared" si="4"/>
        <v>0</v>
      </c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128">
        <f t="shared" si="10"/>
        <v>395.161290322581</v>
      </c>
      <c r="AS11" s="464">
        <f t="shared" si="5"/>
        <v>0</v>
      </c>
      <c r="AT11" s="52">
        <f t="shared" si="6"/>
        <v>0</v>
      </c>
      <c r="AU11" s="52">
        <f t="shared" si="7"/>
        <v>3104.84</v>
      </c>
      <c r="AV11" s="84"/>
      <c r="AW11" s="90"/>
      <c r="AX11" s="90"/>
      <c r="AY11" s="90"/>
      <c r="AZ11" s="90"/>
      <c r="BA11" s="52">
        <f t="shared" si="8"/>
        <v>3104.84</v>
      </c>
      <c r="BB11" s="91"/>
      <c r="BC11" s="128"/>
      <c r="BD11" s="28" t="str">
        <f t="shared" si="9"/>
        <v>正确</v>
      </c>
    </row>
    <row r="12" s="1" customFormat="1" ht="72" customHeight="1" spans="1:56">
      <c r="A12" s="41">
        <f t="shared" si="1"/>
        <v>8</v>
      </c>
      <c r="B12" s="427" t="s">
        <v>149</v>
      </c>
      <c r="C12" s="427" t="s">
        <v>145</v>
      </c>
      <c r="D12" s="421">
        <v>45581</v>
      </c>
      <c r="E12" s="128" t="s">
        <v>78</v>
      </c>
      <c r="F12" s="426">
        <f t="shared" si="2"/>
        <v>31</v>
      </c>
      <c r="G12" s="423" t="s">
        <v>79</v>
      </c>
      <c r="H12" s="424"/>
      <c r="I12" s="424"/>
      <c r="J12" s="424"/>
      <c r="K12" s="424"/>
      <c r="L12" s="438"/>
      <c r="M12" s="424"/>
      <c r="N12" s="424"/>
      <c r="O12" s="438">
        <v>7</v>
      </c>
      <c r="P12" s="424"/>
      <c r="Q12" s="424"/>
      <c r="R12" s="424"/>
      <c r="S12" s="450">
        <f t="shared" si="3"/>
        <v>0</v>
      </c>
      <c r="T12" s="451" t="s">
        <v>146</v>
      </c>
      <c r="U12" s="71" t="s">
        <v>102</v>
      </c>
      <c r="V12" s="69">
        <v>2000</v>
      </c>
      <c r="W12" s="128">
        <v>500</v>
      </c>
      <c r="X12" s="128">
        <v>500</v>
      </c>
      <c r="Y12" s="128">
        <v>200</v>
      </c>
      <c r="Z12" s="128">
        <v>100</v>
      </c>
      <c r="AA12" s="128">
        <v>100</v>
      </c>
      <c r="AB12" s="91">
        <v>100</v>
      </c>
      <c r="AC12" s="52">
        <f t="shared" si="4"/>
        <v>0</v>
      </c>
      <c r="AD12" s="91"/>
      <c r="AE12" s="91"/>
      <c r="AF12" s="91">
        <f>1500/31*24+1500/31*9+2500/31*7</f>
        <v>2161.29032258065</v>
      </c>
      <c r="AG12" s="91"/>
      <c r="AH12" s="91"/>
      <c r="AI12" s="91">
        <f>3500/31*4.5</f>
        <v>508.064516129032</v>
      </c>
      <c r="AJ12" s="91"/>
      <c r="AK12" s="91"/>
      <c r="AL12" s="91"/>
      <c r="AM12" s="91"/>
      <c r="AN12" s="91"/>
      <c r="AO12" s="91"/>
      <c r="AP12" s="91"/>
      <c r="AQ12" s="91"/>
      <c r="AR12" s="128">
        <f t="shared" si="10"/>
        <v>395.161290322581</v>
      </c>
      <c r="AS12" s="464">
        <f t="shared" si="5"/>
        <v>0</v>
      </c>
      <c r="AT12" s="52">
        <f t="shared" si="6"/>
        <v>0</v>
      </c>
      <c r="AU12" s="52">
        <f t="shared" si="7"/>
        <v>5774.19</v>
      </c>
      <c r="AV12" s="84"/>
      <c r="AW12" s="90"/>
      <c r="AX12" s="90"/>
      <c r="AY12" s="90"/>
      <c r="AZ12" s="90"/>
      <c r="BA12" s="52">
        <f t="shared" si="8"/>
        <v>5774.19</v>
      </c>
      <c r="BB12" s="91"/>
      <c r="BC12" s="128" t="s">
        <v>150</v>
      </c>
      <c r="BD12" s="28" t="str">
        <f t="shared" si="9"/>
        <v>正确</v>
      </c>
    </row>
    <row r="13" s="1" customFormat="1" ht="29" customHeight="1" spans="1:56">
      <c r="A13" s="41">
        <f t="shared" si="1"/>
        <v>9</v>
      </c>
      <c r="B13" s="427" t="s">
        <v>151</v>
      </c>
      <c r="C13" s="427" t="s">
        <v>145</v>
      </c>
      <c r="D13" s="421">
        <v>45581</v>
      </c>
      <c r="E13" s="128" t="s">
        <v>78</v>
      </c>
      <c r="F13" s="426">
        <f t="shared" si="2"/>
        <v>31</v>
      </c>
      <c r="G13" s="423" t="s">
        <v>79</v>
      </c>
      <c r="H13" s="424"/>
      <c r="I13" s="424"/>
      <c r="J13" s="424"/>
      <c r="K13" s="424"/>
      <c r="L13" s="438"/>
      <c r="M13" s="424"/>
      <c r="N13" s="424"/>
      <c r="O13" s="438">
        <v>7</v>
      </c>
      <c r="P13" s="424"/>
      <c r="Q13" s="424"/>
      <c r="R13" s="424"/>
      <c r="S13" s="450">
        <f t="shared" si="3"/>
        <v>0</v>
      </c>
      <c r="T13" s="451" t="s">
        <v>146</v>
      </c>
      <c r="U13" s="71" t="s">
        <v>102</v>
      </c>
      <c r="V13" s="69">
        <v>2000</v>
      </c>
      <c r="W13" s="128">
        <v>500</v>
      </c>
      <c r="X13" s="128">
        <v>500</v>
      </c>
      <c r="Y13" s="128">
        <v>200</v>
      </c>
      <c r="Z13" s="128">
        <v>100</v>
      </c>
      <c r="AA13" s="128">
        <v>100</v>
      </c>
      <c r="AB13" s="91">
        <v>100</v>
      </c>
      <c r="AC13" s="52">
        <f t="shared" si="4"/>
        <v>0</v>
      </c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128">
        <f t="shared" si="10"/>
        <v>395.161290322581</v>
      </c>
      <c r="AS13" s="464">
        <f t="shared" si="5"/>
        <v>0</v>
      </c>
      <c r="AT13" s="52">
        <f t="shared" si="6"/>
        <v>0</v>
      </c>
      <c r="AU13" s="52">
        <f t="shared" si="7"/>
        <v>3104.84</v>
      </c>
      <c r="AV13" s="84"/>
      <c r="AW13" s="90"/>
      <c r="AX13" s="90"/>
      <c r="AY13" s="90"/>
      <c r="AZ13" s="90"/>
      <c r="BA13" s="52">
        <f t="shared" si="8"/>
        <v>3104.84</v>
      </c>
      <c r="BB13" s="91"/>
      <c r="BC13" s="128"/>
      <c r="BD13" s="28" t="str">
        <f t="shared" si="9"/>
        <v>正确</v>
      </c>
    </row>
    <row r="14" s="1" customFormat="1" ht="39" customHeight="1" spans="1:56">
      <c r="A14" s="41">
        <f t="shared" si="1"/>
        <v>10</v>
      </c>
      <c r="B14" s="427" t="s">
        <v>152</v>
      </c>
      <c r="C14" s="427" t="s">
        <v>145</v>
      </c>
      <c r="D14" s="421">
        <v>45583</v>
      </c>
      <c r="E14" s="128" t="s">
        <v>78</v>
      </c>
      <c r="F14" s="426">
        <f t="shared" si="2"/>
        <v>31</v>
      </c>
      <c r="G14" s="423" t="s">
        <v>79</v>
      </c>
      <c r="H14" s="424"/>
      <c r="I14" s="424"/>
      <c r="J14" s="424"/>
      <c r="K14" s="424"/>
      <c r="L14" s="438"/>
      <c r="M14" s="424"/>
      <c r="N14" s="424"/>
      <c r="O14" s="438">
        <v>5</v>
      </c>
      <c r="P14" s="424"/>
      <c r="Q14" s="424"/>
      <c r="R14" s="424"/>
      <c r="S14" s="450">
        <f t="shared" si="3"/>
        <v>0</v>
      </c>
      <c r="T14" s="451" t="s">
        <v>153</v>
      </c>
      <c r="U14" s="71" t="s">
        <v>102</v>
      </c>
      <c r="V14" s="69">
        <v>2000</v>
      </c>
      <c r="W14" s="128">
        <v>500</v>
      </c>
      <c r="X14" s="128">
        <v>500</v>
      </c>
      <c r="Y14" s="128">
        <v>200</v>
      </c>
      <c r="Z14" s="128">
        <v>100</v>
      </c>
      <c r="AA14" s="128">
        <v>100</v>
      </c>
      <c r="AB14" s="91">
        <v>100</v>
      </c>
      <c r="AC14" s="52">
        <f t="shared" si="4"/>
        <v>0</v>
      </c>
      <c r="AD14" s="91"/>
      <c r="AE14" s="91"/>
      <c r="AF14" s="91">
        <f>1860/31*12</f>
        <v>720</v>
      </c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128">
        <f t="shared" si="10"/>
        <v>282.258064516129</v>
      </c>
      <c r="AS14" s="464">
        <f t="shared" si="5"/>
        <v>0</v>
      </c>
      <c r="AT14" s="52">
        <f t="shared" si="6"/>
        <v>0</v>
      </c>
      <c r="AU14" s="52">
        <f t="shared" si="7"/>
        <v>3937.74</v>
      </c>
      <c r="AV14" s="84"/>
      <c r="AW14" s="90"/>
      <c r="AX14" s="90"/>
      <c r="AY14" s="90"/>
      <c r="AZ14" s="90"/>
      <c r="BA14" s="52">
        <f t="shared" si="8"/>
        <v>3937.74</v>
      </c>
      <c r="BB14" s="91"/>
      <c r="BC14" s="128" t="s">
        <v>154</v>
      </c>
      <c r="BD14" s="28" t="str">
        <f t="shared" si="9"/>
        <v>正确</v>
      </c>
    </row>
    <row r="15" s="1" customFormat="1" ht="34" customHeight="1" spans="1:56">
      <c r="A15" s="41">
        <f t="shared" si="1"/>
        <v>11</v>
      </c>
      <c r="B15" s="427" t="s">
        <v>155</v>
      </c>
      <c r="C15" s="427" t="s">
        <v>145</v>
      </c>
      <c r="D15" s="421">
        <v>45583</v>
      </c>
      <c r="E15" s="128" t="s">
        <v>78</v>
      </c>
      <c r="F15" s="426">
        <f t="shared" si="2"/>
        <v>31</v>
      </c>
      <c r="G15" s="423" t="s">
        <v>79</v>
      </c>
      <c r="H15" s="424"/>
      <c r="I15" s="424"/>
      <c r="J15" s="424"/>
      <c r="K15" s="424"/>
      <c r="L15" s="438"/>
      <c r="M15" s="424"/>
      <c r="N15" s="424"/>
      <c r="O15" s="438">
        <v>7</v>
      </c>
      <c r="P15" s="424"/>
      <c r="Q15" s="424"/>
      <c r="R15" s="424"/>
      <c r="S15" s="450">
        <f t="shared" si="3"/>
        <v>0</v>
      </c>
      <c r="T15" s="451" t="s">
        <v>146</v>
      </c>
      <c r="U15" s="71" t="s">
        <v>102</v>
      </c>
      <c r="V15" s="69">
        <v>2000</v>
      </c>
      <c r="W15" s="128">
        <v>500</v>
      </c>
      <c r="X15" s="128">
        <v>500</v>
      </c>
      <c r="Y15" s="128">
        <v>200</v>
      </c>
      <c r="Z15" s="128">
        <v>100</v>
      </c>
      <c r="AA15" s="128">
        <v>100</v>
      </c>
      <c r="AB15" s="91">
        <v>100</v>
      </c>
      <c r="AC15" s="52">
        <f t="shared" si="4"/>
        <v>0</v>
      </c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128">
        <f t="shared" si="10"/>
        <v>395.161290322581</v>
      </c>
      <c r="AS15" s="464">
        <f t="shared" si="5"/>
        <v>0</v>
      </c>
      <c r="AT15" s="52">
        <f t="shared" si="6"/>
        <v>0</v>
      </c>
      <c r="AU15" s="52">
        <f t="shared" si="7"/>
        <v>3104.84</v>
      </c>
      <c r="AV15" s="84"/>
      <c r="AW15" s="90"/>
      <c r="AX15" s="90"/>
      <c r="AY15" s="90"/>
      <c r="AZ15" s="90"/>
      <c r="BA15" s="52">
        <f t="shared" si="8"/>
        <v>3104.84</v>
      </c>
      <c r="BB15" s="91"/>
      <c r="BC15" s="128"/>
      <c r="BD15" s="28" t="str">
        <f t="shared" si="9"/>
        <v>正确</v>
      </c>
    </row>
    <row r="16" s="1" customFormat="1" ht="31" customHeight="1" spans="1:56">
      <c r="A16" s="41">
        <f t="shared" si="1"/>
        <v>12</v>
      </c>
      <c r="B16" s="427" t="s">
        <v>156</v>
      </c>
      <c r="C16" s="427" t="s">
        <v>145</v>
      </c>
      <c r="D16" s="421">
        <v>45583</v>
      </c>
      <c r="E16" s="128" t="s">
        <v>78</v>
      </c>
      <c r="F16" s="426">
        <f t="shared" si="2"/>
        <v>31</v>
      </c>
      <c r="G16" s="423" t="s">
        <v>79</v>
      </c>
      <c r="H16" s="424"/>
      <c r="I16" s="424"/>
      <c r="J16" s="424"/>
      <c r="K16" s="424"/>
      <c r="L16" s="438"/>
      <c r="M16" s="424"/>
      <c r="N16" s="424"/>
      <c r="O16" s="438">
        <v>7</v>
      </c>
      <c r="P16" s="424"/>
      <c r="Q16" s="424"/>
      <c r="R16" s="424"/>
      <c r="S16" s="450">
        <f t="shared" si="3"/>
        <v>0</v>
      </c>
      <c r="T16" s="451" t="s">
        <v>146</v>
      </c>
      <c r="U16" s="71" t="s">
        <v>102</v>
      </c>
      <c r="V16" s="69">
        <v>2000</v>
      </c>
      <c r="W16" s="128">
        <v>500</v>
      </c>
      <c r="X16" s="128">
        <v>500</v>
      </c>
      <c r="Y16" s="128">
        <v>200</v>
      </c>
      <c r="Z16" s="128">
        <v>100</v>
      </c>
      <c r="AA16" s="128">
        <v>100</v>
      </c>
      <c r="AB16" s="91">
        <v>100</v>
      </c>
      <c r="AC16" s="52">
        <f t="shared" si="4"/>
        <v>0</v>
      </c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128">
        <f t="shared" si="10"/>
        <v>395.161290322581</v>
      </c>
      <c r="AS16" s="464">
        <f t="shared" si="5"/>
        <v>0</v>
      </c>
      <c r="AT16" s="52">
        <f t="shared" si="6"/>
        <v>0</v>
      </c>
      <c r="AU16" s="52">
        <f t="shared" si="7"/>
        <v>3104.84</v>
      </c>
      <c r="AV16" s="84"/>
      <c r="AW16" s="90"/>
      <c r="AX16" s="90"/>
      <c r="AY16" s="90"/>
      <c r="AZ16" s="90"/>
      <c r="BA16" s="52">
        <f t="shared" si="8"/>
        <v>3104.84</v>
      </c>
      <c r="BB16" s="91"/>
      <c r="BC16" s="128"/>
      <c r="BD16" s="28" t="str">
        <f t="shared" si="9"/>
        <v>正确</v>
      </c>
    </row>
    <row r="17" s="1" customFormat="1" ht="30" customHeight="1" spans="1:56">
      <c r="A17" s="41">
        <f t="shared" si="1"/>
        <v>13</v>
      </c>
      <c r="B17" s="427" t="s">
        <v>157</v>
      </c>
      <c r="C17" s="427" t="s">
        <v>145</v>
      </c>
      <c r="D17" s="421">
        <v>45581</v>
      </c>
      <c r="E17" s="128" t="s">
        <v>78</v>
      </c>
      <c r="F17" s="426">
        <f t="shared" si="2"/>
        <v>31</v>
      </c>
      <c r="G17" s="423" t="s">
        <v>79</v>
      </c>
      <c r="H17" s="424"/>
      <c r="I17" s="424"/>
      <c r="J17" s="424"/>
      <c r="K17" s="424"/>
      <c r="L17" s="438"/>
      <c r="M17" s="424"/>
      <c r="N17" s="424"/>
      <c r="O17" s="438">
        <v>7</v>
      </c>
      <c r="P17" s="424"/>
      <c r="Q17" s="424"/>
      <c r="R17" s="424"/>
      <c r="S17" s="450">
        <f t="shared" si="3"/>
        <v>0</v>
      </c>
      <c r="T17" s="451" t="s">
        <v>146</v>
      </c>
      <c r="U17" s="71" t="s">
        <v>102</v>
      </c>
      <c r="V17" s="69">
        <v>2000</v>
      </c>
      <c r="W17" s="128">
        <v>500</v>
      </c>
      <c r="X17" s="128">
        <v>500</v>
      </c>
      <c r="Y17" s="128">
        <v>200</v>
      </c>
      <c r="Z17" s="128">
        <v>100</v>
      </c>
      <c r="AA17" s="128">
        <v>100</v>
      </c>
      <c r="AB17" s="91">
        <v>100</v>
      </c>
      <c r="AC17" s="52">
        <f t="shared" si="4"/>
        <v>0</v>
      </c>
      <c r="AD17" s="91"/>
      <c r="AE17" s="91"/>
      <c r="AF17" s="91"/>
      <c r="AG17" s="91"/>
      <c r="AH17" s="91"/>
      <c r="AI17" s="91">
        <f>3500/31*2</f>
        <v>225.806451612903</v>
      </c>
      <c r="AJ17" s="91"/>
      <c r="AK17" s="91"/>
      <c r="AL17" s="91"/>
      <c r="AM17" s="91"/>
      <c r="AN17" s="91"/>
      <c r="AO17" s="91"/>
      <c r="AP17" s="91"/>
      <c r="AQ17" s="91"/>
      <c r="AR17" s="128">
        <f t="shared" si="10"/>
        <v>395.161290322581</v>
      </c>
      <c r="AS17" s="464">
        <f t="shared" si="5"/>
        <v>0</v>
      </c>
      <c r="AT17" s="52">
        <f t="shared" si="6"/>
        <v>0</v>
      </c>
      <c r="AU17" s="52">
        <f t="shared" si="7"/>
        <v>3330.65</v>
      </c>
      <c r="AV17" s="84"/>
      <c r="AW17" s="90"/>
      <c r="AX17" s="90"/>
      <c r="AY17" s="90"/>
      <c r="AZ17" s="90"/>
      <c r="BA17" s="52">
        <f t="shared" si="8"/>
        <v>3330.65</v>
      </c>
      <c r="BB17" s="91"/>
      <c r="BC17" s="128" t="s">
        <v>158</v>
      </c>
      <c r="BD17" s="28" t="str">
        <f t="shared" si="9"/>
        <v>正确</v>
      </c>
    </row>
    <row r="18" s="1" customFormat="1" ht="30" customHeight="1" spans="1:56">
      <c r="A18" s="41">
        <f t="shared" si="1"/>
        <v>14</v>
      </c>
      <c r="B18" s="427" t="s">
        <v>159</v>
      </c>
      <c r="C18" s="427" t="s">
        <v>145</v>
      </c>
      <c r="D18" s="421">
        <v>45581</v>
      </c>
      <c r="E18" s="128" t="s">
        <v>78</v>
      </c>
      <c r="F18" s="426">
        <f t="shared" si="2"/>
        <v>31</v>
      </c>
      <c r="G18" s="423" t="s">
        <v>79</v>
      </c>
      <c r="H18" s="424"/>
      <c r="I18" s="424"/>
      <c r="J18" s="424"/>
      <c r="K18" s="424"/>
      <c r="L18" s="438">
        <v>1.5</v>
      </c>
      <c r="M18" s="424"/>
      <c r="N18" s="424"/>
      <c r="O18" s="438">
        <v>5</v>
      </c>
      <c r="P18" s="424"/>
      <c r="Q18" s="424"/>
      <c r="R18" s="424"/>
      <c r="S18" s="450">
        <f t="shared" si="3"/>
        <v>0</v>
      </c>
      <c r="T18" s="451" t="s">
        <v>160</v>
      </c>
      <c r="U18" s="71" t="s">
        <v>102</v>
      </c>
      <c r="V18" s="69">
        <v>2000</v>
      </c>
      <c r="W18" s="128">
        <v>500</v>
      </c>
      <c r="X18" s="128">
        <v>500</v>
      </c>
      <c r="Y18" s="128">
        <v>200</v>
      </c>
      <c r="Z18" s="128">
        <v>100</v>
      </c>
      <c r="AA18" s="128">
        <v>100</v>
      </c>
      <c r="AB18" s="91">
        <v>100</v>
      </c>
      <c r="AC18" s="52">
        <f t="shared" si="4"/>
        <v>0</v>
      </c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128">
        <f t="shared" si="10"/>
        <v>282.258064516129</v>
      </c>
      <c r="AS18" s="464">
        <f t="shared" si="5"/>
        <v>0</v>
      </c>
      <c r="AT18" s="52">
        <f t="shared" si="6"/>
        <v>169.354838709677</v>
      </c>
      <c r="AU18" s="52">
        <f t="shared" si="7"/>
        <v>3048.39</v>
      </c>
      <c r="AV18" s="84"/>
      <c r="AW18" s="90"/>
      <c r="AX18" s="90"/>
      <c r="AY18" s="90"/>
      <c r="AZ18" s="90"/>
      <c r="BA18" s="52">
        <f t="shared" si="8"/>
        <v>3048.39</v>
      </c>
      <c r="BB18" s="91"/>
      <c r="BC18" s="128"/>
      <c r="BD18" s="28" t="str">
        <f t="shared" si="9"/>
        <v>正确</v>
      </c>
    </row>
    <row r="19" s="1" customFormat="1" ht="34" customHeight="1" spans="1:56">
      <c r="A19" s="41">
        <f t="shared" si="1"/>
        <v>15</v>
      </c>
      <c r="B19" s="427" t="s">
        <v>161</v>
      </c>
      <c r="C19" s="427" t="s">
        <v>145</v>
      </c>
      <c r="D19" s="421">
        <v>45584</v>
      </c>
      <c r="E19" s="128" t="s">
        <v>78</v>
      </c>
      <c r="F19" s="426">
        <f t="shared" si="2"/>
        <v>31</v>
      </c>
      <c r="G19" s="423" t="s">
        <v>79</v>
      </c>
      <c r="H19" s="424"/>
      <c r="I19" s="424"/>
      <c r="J19" s="424"/>
      <c r="K19" s="424"/>
      <c r="L19" s="438">
        <v>1</v>
      </c>
      <c r="M19" s="424"/>
      <c r="N19" s="424"/>
      <c r="O19" s="438">
        <v>10</v>
      </c>
      <c r="P19" s="424"/>
      <c r="Q19" s="424"/>
      <c r="R19" s="424"/>
      <c r="S19" s="450">
        <f t="shared" si="3"/>
        <v>0</v>
      </c>
      <c r="T19" s="451" t="s">
        <v>162</v>
      </c>
      <c r="U19" s="71" t="s">
        <v>102</v>
      </c>
      <c r="V19" s="69">
        <v>2000</v>
      </c>
      <c r="W19" s="128">
        <v>500</v>
      </c>
      <c r="X19" s="128">
        <v>500</v>
      </c>
      <c r="Y19" s="128">
        <v>200</v>
      </c>
      <c r="Z19" s="128">
        <v>100</v>
      </c>
      <c r="AA19" s="128">
        <v>100</v>
      </c>
      <c r="AB19" s="91">
        <v>100</v>
      </c>
      <c r="AC19" s="52">
        <f t="shared" si="4"/>
        <v>0</v>
      </c>
      <c r="AD19" s="91"/>
      <c r="AE19" s="91"/>
      <c r="AF19" s="91"/>
      <c r="AG19" s="91"/>
      <c r="AH19" s="91"/>
      <c r="AI19" s="91">
        <f>3500/31*3.5</f>
        <v>395.161290322581</v>
      </c>
      <c r="AJ19" s="91"/>
      <c r="AK19" s="91"/>
      <c r="AL19" s="91"/>
      <c r="AM19" s="91"/>
      <c r="AN19" s="91"/>
      <c r="AO19" s="91"/>
      <c r="AP19" s="91"/>
      <c r="AQ19" s="91"/>
      <c r="AR19" s="128">
        <f t="shared" si="10"/>
        <v>564.516129032258</v>
      </c>
      <c r="AS19" s="464">
        <f t="shared" si="5"/>
        <v>0</v>
      </c>
      <c r="AT19" s="52">
        <f t="shared" si="6"/>
        <v>112.903225806452</v>
      </c>
      <c r="AU19" s="52">
        <f t="shared" si="7"/>
        <v>3217.74</v>
      </c>
      <c r="AV19" s="84"/>
      <c r="AW19" s="90"/>
      <c r="AX19" s="90"/>
      <c r="AY19" s="90"/>
      <c r="AZ19" s="90"/>
      <c r="BA19" s="52">
        <f t="shared" si="8"/>
        <v>3217.74</v>
      </c>
      <c r="BB19" s="91"/>
      <c r="BC19" s="128" t="s">
        <v>163</v>
      </c>
      <c r="BD19" s="28" t="str">
        <f t="shared" si="9"/>
        <v>正确</v>
      </c>
    </row>
    <row r="20" s="1" customFormat="1" ht="33" customHeight="1" spans="1:56">
      <c r="A20" s="41">
        <f t="shared" si="1"/>
        <v>16</v>
      </c>
      <c r="B20" s="427" t="s">
        <v>164</v>
      </c>
      <c r="C20" s="427" t="s">
        <v>145</v>
      </c>
      <c r="D20" s="421">
        <v>45586</v>
      </c>
      <c r="E20" s="128" t="s">
        <v>78</v>
      </c>
      <c r="F20" s="426">
        <f t="shared" si="2"/>
        <v>31</v>
      </c>
      <c r="G20" s="423" t="s">
        <v>79</v>
      </c>
      <c r="H20" s="424"/>
      <c r="I20" s="424"/>
      <c r="J20" s="424"/>
      <c r="K20" s="424"/>
      <c r="L20" s="438"/>
      <c r="M20" s="424"/>
      <c r="N20" s="424"/>
      <c r="O20" s="438">
        <v>7</v>
      </c>
      <c r="P20" s="424"/>
      <c r="Q20" s="424"/>
      <c r="R20" s="424"/>
      <c r="S20" s="450">
        <f t="shared" si="3"/>
        <v>0</v>
      </c>
      <c r="T20" s="451" t="s">
        <v>146</v>
      </c>
      <c r="U20" s="71" t="s">
        <v>102</v>
      </c>
      <c r="V20" s="69">
        <v>2000</v>
      </c>
      <c r="W20" s="128">
        <v>500</v>
      </c>
      <c r="X20" s="128">
        <v>500</v>
      </c>
      <c r="Y20" s="128">
        <v>200</v>
      </c>
      <c r="Z20" s="128">
        <v>100</v>
      </c>
      <c r="AA20" s="128">
        <v>100</v>
      </c>
      <c r="AB20" s="91">
        <v>100</v>
      </c>
      <c r="AC20" s="52">
        <f t="shared" si="4"/>
        <v>0</v>
      </c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128">
        <f t="shared" si="10"/>
        <v>395.161290322581</v>
      </c>
      <c r="AS20" s="464">
        <f t="shared" si="5"/>
        <v>0</v>
      </c>
      <c r="AT20" s="52">
        <f t="shared" si="6"/>
        <v>0</v>
      </c>
      <c r="AU20" s="52">
        <f t="shared" si="7"/>
        <v>3104.84</v>
      </c>
      <c r="AV20" s="84"/>
      <c r="AW20" s="90"/>
      <c r="AX20" s="90"/>
      <c r="AY20" s="90"/>
      <c r="AZ20" s="90"/>
      <c r="BA20" s="52">
        <f t="shared" si="8"/>
        <v>3104.84</v>
      </c>
      <c r="BB20" s="91"/>
      <c r="BC20" s="128"/>
      <c r="BD20" s="28" t="str">
        <f t="shared" si="9"/>
        <v>正确</v>
      </c>
    </row>
    <row r="21" s="1" customFormat="1" ht="33" customHeight="1" spans="1:56">
      <c r="A21" s="41">
        <f t="shared" si="1"/>
        <v>17</v>
      </c>
      <c r="B21" s="427" t="s">
        <v>165</v>
      </c>
      <c r="C21" s="427" t="s">
        <v>145</v>
      </c>
      <c r="D21" s="421">
        <v>45588</v>
      </c>
      <c r="E21" s="128" t="s">
        <v>78</v>
      </c>
      <c r="F21" s="426">
        <f t="shared" si="2"/>
        <v>31</v>
      </c>
      <c r="G21" s="423" t="s">
        <v>79</v>
      </c>
      <c r="H21" s="424"/>
      <c r="I21" s="424"/>
      <c r="J21" s="424"/>
      <c r="K21" s="424"/>
      <c r="L21" s="438"/>
      <c r="M21" s="424"/>
      <c r="N21" s="424"/>
      <c r="O21" s="438">
        <v>7</v>
      </c>
      <c r="P21" s="424"/>
      <c r="Q21" s="424"/>
      <c r="R21" s="424"/>
      <c r="S21" s="450">
        <f t="shared" si="3"/>
        <v>0</v>
      </c>
      <c r="T21" s="451" t="s">
        <v>146</v>
      </c>
      <c r="U21" s="71" t="s">
        <v>102</v>
      </c>
      <c r="V21" s="69">
        <v>2000</v>
      </c>
      <c r="W21" s="128">
        <v>500</v>
      </c>
      <c r="X21" s="128">
        <v>500</v>
      </c>
      <c r="Y21" s="128">
        <v>200</v>
      </c>
      <c r="Z21" s="128">
        <v>100</v>
      </c>
      <c r="AA21" s="128">
        <v>100</v>
      </c>
      <c r="AB21" s="91">
        <v>100</v>
      </c>
      <c r="AC21" s="52">
        <f t="shared" si="4"/>
        <v>0</v>
      </c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128">
        <f t="shared" si="10"/>
        <v>395.161290322581</v>
      </c>
      <c r="AS21" s="464">
        <f t="shared" si="5"/>
        <v>0</v>
      </c>
      <c r="AT21" s="52">
        <f t="shared" si="6"/>
        <v>0</v>
      </c>
      <c r="AU21" s="52">
        <f t="shared" si="7"/>
        <v>3104.84</v>
      </c>
      <c r="AV21" s="84"/>
      <c r="AW21" s="90"/>
      <c r="AX21" s="90"/>
      <c r="AY21" s="90"/>
      <c r="AZ21" s="90"/>
      <c r="BA21" s="52">
        <f t="shared" si="8"/>
        <v>3104.84</v>
      </c>
      <c r="BB21" s="91"/>
      <c r="BC21" s="128"/>
      <c r="BD21" s="28" t="str">
        <f t="shared" si="9"/>
        <v>正确</v>
      </c>
    </row>
    <row r="22" s="1" customFormat="1" ht="30" customHeight="1" spans="1:56">
      <c r="A22" s="41">
        <f t="shared" si="1"/>
        <v>18</v>
      </c>
      <c r="B22" s="427" t="s">
        <v>166</v>
      </c>
      <c r="C22" s="427" t="s">
        <v>145</v>
      </c>
      <c r="D22" s="421">
        <v>45596</v>
      </c>
      <c r="E22" s="128" t="s">
        <v>78</v>
      </c>
      <c r="F22" s="426">
        <f t="shared" si="2"/>
        <v>31</v>
      </c>
      <c r="G22" s="423" t="s">
        <v>79</v>
      </c>
      <c r="H22" s="424"/>
      <c r="I22" s="424"/>
      <c r="J22" s="424"/>
      <c r="K22" s="424"/>
      <c r="L22" s="438"/>
      <c r="M22" s="424"/>
      <c r="N22" s="424"/>
      <c r="O22" s="438">
        <v>3</v>
      </c>
      <c r="P22" s="424"/>
      <c r="Q22" s="424"/>
      <c r="R22" s="424"/>
      <c r="S22" s="450">
        <f t="shared" si="3"/>
        <v>0</v>
      </c>
      <c r="T22" s="451" t="s">
        <v>167</v>
      </c>
      <c r="U22" s="71" t="s">
        <v>102</v>
      </c>
      <c r="V22" s="69">
        <v>2000</v>
      </c>
      <c r="W22" s="128">
        <v>500</v>
      </c>
      <c r="X22" s="128">
        <v>500</v>
      </c>
      <c r="Y22" s="128">
        <v>200</v>
      </c>
      <c r="Z22" s="128">
        <v>100</v>
      </c>
      <c r="AA22" s="128">
        <v>100</v>
      </c>
      <c r="AB22" s="91">
        <v>100</v>
      </c>
      <c r="AC22" s="52">
        <f t="shared" si="4"/>
        <v>0</v>
      </c>
      <c r="AD22" s="91"/>
      <c r="AE22" s="91"/>
      <c r="AF22" s="91"/>
      <c r="AG22" s="91"/>
      <c r="AH22" s="91"/>
      <c r="AI22" s="91">
        <v>100</v>
      </c>
      <c r="AJ22" s="91"/>
      <c r="AK22" s="91"/>
      <c r="AL22" s="91"/>
      <c r="AM22" s="91"/>
      <c r="AN22" s="91"/>
      <c r="AO22" s="91"/>
      <c r="AP22" s="91"/>
      <c r="AQ22" s="91"/>
      <c r="AR22" s="128">
        <f t="shared" si="10"/>
        <v>169.354838709677</v>
      </c>
      <c r="AS22" s="464">
        <f t="shared" si="5"/>
        <v>0</v>
      </c>
      <c r="AT22" s="52">
        <f t="shared" si="6"/>
        <v>0</v>
      </c>
      <c r="AU22" s="52">
        <f t="shared" si="7"/>
        <v>3430.65</v>
      </c>
      <c r="AV22" s="84"/>
      <c r="AW22" s="90"/>
      <c r="AX22" s="90"/>
      <c r="AY22" s="90"/>
      <c r="AZ22" s="90"/>
      <c r="BA22" s="52">
        <f t="shared" si="8"/>
        <v>3430.65</v>
      </c>
      <c r="BB22" s="91"/>
      <c r="BC22" s="128" t="s">
        <v>168</v>
      </c>
      <c r="BD22" s="28" t="str">
        <f t="shared" si="9"/>
        <v>正确</v>
      </c>
    </row>
    <row r="23" s="1" customFormat="1" ht="33" customHeight="1" spans="1:56">
      <c r="A23" s="41">
        <f t="shared" si="1"/>
        <v>19</v>
      </c>
      <c r="B23" s="427" t="s">
        <v>169</v>
      </c>
      <c r="C23" s="427" t="s">
        <v>145</v>
      </c>
      <c r="D23" s="421">
        <v>45596</v>
      </c>
      <c r="E23" s="128" t="s">
        <v>78</v>
      </c>
      <c r="F23" s="426">
        <f t="shared" si="2"/>
        <v>31</v>
      </c>
      <c r="G23" s="423" t="s">
        <v>79</v>
      </c>
      <c r="H23" s="424"/>
      <c r="I23" s="424"/>
      <c r="J23" s="424"/>
      <c r="K23" s="424"/>
      <c r="L23" s="438"/>
      <c r="M23" s="424"/>
      <c r="N23" s="424"/>
      <c r="O23" s="438">
        <v>4</v>
      </c>
      <c r="P23" s="424"/>
      <c r="Q23" s="424"/>
      <c r="R23" s="424"/>
      <c r="S23" s="450">
        <f t="shared" si="3"/>
        <v>0</v>
      </c>
      <c r="T23" s="451" t="s">
        <v>170</v>
      </c>
      <c r="U23" s="71" t="s">
        <v>102</v>
      </c>
      <c r="V23" s="69">
        <v>2000</v>
      </c>
      <c r="W23" s="128">
        <v>500</v>
      </c>
      <c r="X23" s="128">
        <v>500</v>
      </c>
      <c r="Y23" s="128">
        <v>200</v>
      </c>
      <c r="Z23" s="128">
        <v>100</v>
      </c>
      <c r="AA23" s="128">
        <v>100</v>
      </c>
      <c r="AB23" s="91">
        <v>100</v>
      </c>
      <c r="AC23" s="52">
        <f t="shared" si="4"/>
        <v>0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128">
        <f t="shared" si="10"/>
        <v>225.806451612903</v>
      </c>
      <c r="AS23" s="464">
        <f t="shared" si="5"/>
        <v>0</v>
      </c>
      <c r="AT23" s="52">
        <f t="shared" si="6"/>
        <v>0</v>
      </c>
      <c r="AU23" s="52">
        <f t="shared" si="7"/>
        <v>3274.19</v>
      </c>
      <c r="AV23" s="84"/>
      <c r="AW23" s="90"/>
      <c r="AX23" s="90"/>
      <c r="AY23" s="90"/>
      <c r="AZ23" s="90"/>
      <c r="BA23" s="52">
        <f t="shared" si="8"/>
        <v>3274.19</v>
      </c>
      <c r="BB23" s="91"/>
      <c r="BC23" s="128"/>
      <c r="BD23" s="28" t="str">
        <f t="shared" si="9"/>
        <v>正确</v>
      </c>
    </row>
    <row r="24" s="1" customFormat="1" ht="29" customHeight="1" spans="1:56">
      <c r="A24" s="41">
        <f t="shared" si="1"/>
        <v>20</v>
      </c>
      <c r="B24" s="427" t="s">
        <v>171</v>
      </c>
      <c r="C24" s="427" t="s">
        <v>145</v>
      </c>
      <c r="D24" s="421">
        <v>45596</v>
      </c>
      <c r="E24" s="128" t="s">
        <v>78</v>
      </c>
      <c r="F24" s="426">
        <f t="shared" si="2"/>
        <v>31</v>
      </c>
      <c r="G24" s="423" t="s">
        <v>79</v>
      </c>
      <c r="H24" s="424"/>
      <c r="I24" s="424"/>
      <c r="J24" s="424"/>
      <c r="K24" s="424"/>
      <c r="L24" s="438"/>
      <c r="M24" s="424"/>
      <c r="N24" s="424"/>
      <c r="O24" s="438">
        <v>5</v>
      </c>
      <c r="P24" s="424"/>
      <c r="Q24" s="424"/>
      <c r="R24" s="424"/>
      <c r="S24" s="450">
        <f t="shared" si="3"/>
        <v>0</v>
      </c>
      <c r="T24" s="451" t="s">
        <v>153</v>
      </c>
      <c r="U24" s="71" t="s">
        <v>102</v>
      </c>
      <c r="V24" s="69">
        <v>2000</v>
      </c>
      <c r="W24" s="128">
        <v>500</v>
      </c>
      <c r="X24" s="128">
        <v>500</v>
      </c>
      <c r="Y24" s="128">
        <v>200</v>
      </c>
      <c r="Z24" s="128">
        <v>100</v>
      </c>
      <c r="AA24" s="128">
        <v>100</v>
      </c>
      <c r="AB24" s="91">
        <v>100</v>
      </c>
      <c r="AC24" s="52">
        <f t="shared" si="4"/>
        <v>0</v>
      </c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128">
        <f t="shared" si="10"/>
        <v>282.258064516129</v>
      </c>
      <c r="AS24" s="464">
        <f t="shared" si="5"/>
        <v>0</v>
      </c>
      <c r="AT24" s="52">
        <f t="shared" si="6"/>
        <v>0</v>
      </c>
      <c r="AU24" s="52">
        <f t="shared" si="7"/>
        <v>3217.74</v>
      </c>
      <c r="AV24" s="84"/>
      <c r="AW24" s="90"/>
      <c r="AX24" s="90"/>
      <c r="AY24" s="90"/>
      <c r="AZ24" s="90"/>
      <c r="BA24" s="52">
        <f t="shared" si="8"/>
        <v>3217.74</v>
      </c>
      <c r="BB24" s="91"/>
      <c r="BC24" s="128"/>
      <c r="BD24" s="28" t="str">
        <f t="shared" si="9"/>
        <v>正确</v>
      </c>
    </row>
    <row r="25" s="1" customFormat="1" ht="30" customHeight="1" spans="1:56">
      <c r="A25" s="41">
        <f t="shared" si="1"/>
        <v>21</v>
      </c>
      <c r="B25" s="427" t="s">
        <v>172</v>
      </c>
      <c r="C25" s="427" t="s">
        <v>145</v>
      </c>
      <c r="D25" s="421">
        <v>45597</v>
      </c>
      <c r="E25" s="128" t="s">
        <v>78</v>
      </c>
      <c r="F25" s="426">
        <f t="shared" si="2"/>
        <v>31</v>
      </c>
      <c r="G25" s="423" t="s">
        <v>79</v>
      </c>
      <c r="H25" s="424"/>
      <c r="I25" s="424"/>
      <c r="J25" s="424"/>
      <c r="K25" s="424"/>
      <c r="L25" s="438"/>
      <c r="M25" s="424"/>
      <c r="N25" s="424"/>
      <c r="O25" s="438">
        <v>4</v>
      </c>
      <c r="P25" s="424"/>
      <c r="Q25" s="424"/>
      <c r="R25" s="424"/>
      <c r="S25" s="450">
        <f t="shared" si="3"/>
        <v>0</v>
      </c>
      <c r="T25" s="451" t="s">
        <v>170</v>
      </c>
      <c r="U25" s="71" t="s">
        <v>102</v>
      </c>
      <c r="V25" s="69">
        <v>2000</v>
      </c>
      <c r="W25" s="128">
        <v>500</v>
      </c>
      <c r="X25" s="128">
        <v>500</v>
      </c>
      <c r="Y25" s="128">
        <v>200</v>
      </c>
      <c r="Z25" s="128">
        <v>100</v>
      </c>
      <c r="AA25" s="128">
        <v>100</v>
      </c>
      <c r="AB25" s="91">
        <v>100</v>
      </c>
      <c r="AC25" s="52">
        <f t="shared" si="4"/>
        <v>0</v>
      </c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128">
        <f t="shared" si="10"/>
        <v>225.806451612903</v>
      </c>
      <c r="AS25" s="464">
        <f t="shared" si="5"/>
        <v>0</v>
      </c>
      <c r="AT25" s="52">
        <f t="shared" si="6"/>
        <v>0</v>
      </c>
      <c r="AU25" s="52">
        <f t="shared" si="7"/>
        <v>3274.19</v>
      </c>
      <c r="AV25" s="84"/>
      <c r="AW25" s="90"/>
      <c r="AX25" s="90"/>
      <c r="AY25" s="90"/>
      <c r="AZ25" s="90"/>
      <c r="BA25" s="52">
        <f t="shared" si="8"/>
        <v>3274.19</v>
      </c>
      <c r="BB25" s="91"/>
      <c r="BC25" s="128"/>
      <c r="BD25" s="28" t="str">
        <f t="shared" si="9"/>
        <v>正确</v>
      </c>
    </row>
    <row r="26" s="1" customFormat="1" ht="36" customHeight="1" spans="1:56">
      <c r="A26" s="41">
        <f t="shared" si="1"/>
        <v>22</v>
      </c>
      <c r="B26" s="427" t="s">
        <v>173</v>
      </c>
      <c r="C26" s="427" t="s">
        <v>145</v>
      </c>
      <c r="D26" s="421">
        <v>45603</v>
      </c>
      <c r="E26" s="128" t="s">
        <v>78</v>
      </c>
      <c r="F26" s="426">
        <f t="shared" si="2"/>
        <v>31</v>
      </c>
      <c r="G26" s="423" t="s">
        <v>79</v>
      </c>
      <c r="H26" s="424"/>
      <c r="I26" s="424"/>
      <c r="J26" s="424"/>
      <c r="K26" s="424"/>
      <c r="L26" s="438"/>
      <c r="M26" s="424"/>
      <c r="N26" s="424"/>
      <c r="O26" s="438">
        <v>7</v>
      </c>
      <c r="P26" s="424"/>
      <c r="Q26" s="424"/>
      <c r="R26" s="424"/>
      <c r="S26" s="450">
        <f t="shared" si="3"/>
        <v>0</v>
      </c>
      <c r="T26" s="451" t="s">
        <v>146</v>
      </c>
      <c r="U26" s="71" t="s">
        <v>102</v>
      </c>
      <c r="V26" s="69">
        <v>2000</v>
      </c>
      <c r="W26" s="128">
        <v>500</v>
      </c>
      <c r="X26" s="128">
        <v>500</v>
      </c>
      <c r="Y26" s="128">
        <v>200</v>
      </c>
      <c r="Z26" s="128">
        <v>100</v>
      </c>
      <c r="AA26" s="128">
        <v>100</v>
      </c>
      <c r="AB26" s="91">
        <v>100</v>
      </c>
      <c r="AC26" s="52">
        <f t="shared" si="4"/>
        <v>0</v>
      </c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128">
        <f t="shared" si="10"/>
        <v>395.161290322581</v>
      </c>
      <c r="AS26" s="464">
        <f t="shared" si="5"/>
        <v>0</v>
      </c>
      <c r="AT26" s="52">
        <f t="shared" si="6"/>
        <v>0</v>
      </c>
      <c r="AU26" s="52">
        <f t="shared" si="7"/>
        <v>3104.84</v>
      </c>
      <c r="AV26" s="84"/>
      <c r="AW26" s="90"/>
      <c r="AX26" s="90"/>
      <c r="AY26" s="90"/>
      <c r="AZ26" s="90"/>
      <c r="BA26" s="52">
        <f t="shared" si="8"/>
        <v>3104.84</v>
      </c>
      <c r="BB26" s="91"/>
      <c r="BC26" s="128"/>
      <c r="BD26" s="28" t="str">
        <f t="shared" si="9"/>
        <v>正确</v>
      </c>
    </row>
    <row r="27" s="1" customFormat="1" ht="42" customHeight="1" spans="1:56">
      <c r="A27" s="41">
        <f t="shared" si="1"/>
        <v>23</v>
      </c>
      <c r="B27" s="427" t="s">
        <v>174</v>
      </c>
      <c r="C27" s="427" t="s">
        <v>145</v>
      </c>
      <c r="D27" s="421">
        <v>45620</v>
      </c>
      <c r="E27" s="128" t="s">
        <v>78</v>
      </c>
      <c r="F27" s="426">
        <f t="shared" si="2"/>
        <v>31</v>
      </c>
      <c r="G27" s="423" t="s">
        <v>79</v>
      </c>
      <c r="H27" s="424"/>
      <c r="I27" s="424"/>
      <c r="J27" s="424"/>
      <c r="K27" s="424"/>
      <c r="L27" s="438"/>
      <c r="M27" s="424"/>
      <c r="N27" s="424"/>
      <c r="O27" s="438">
        <v>4</v>
      </c>
      <c r="P27" s="424"/>
      <c r="Q27" s="424"/>
      <c r="R27" s="424"/>
      <c r="S27" s="450">
        <f t="shared" si="3"/>
        <v>0</v>
      </c>
      <c r="T27" s="453" t="s">
        <v>170</v>
      </c>
      <c r="U27" s="71" t="s">
        <v>102</v>
      </c>
      <c r="V27" s="69">
        <v>2000</v>
      </c>
      <c r="W27" s="128">
        <v>500</v>
      </c>
      <c r="X27" s="128">
        <v>500</v>
      </c>
      <c r="Y27" s="128">
        <v>200</v>
      </c>
      <c r="Z27" s="128">
        <v>100</v>
      </c>
      <c r="AA27" s="128">
        <v>100</v>
      </c>
      <c r="AB27" s="91">
        <v>100</v>
      </c>
      <c r="AC27" s="52">
        <f t="shared" si="4"/>
        <v>0</v>
      </c>
      <c r="AD27" s="91"/>
      <c r="AE27" s="91"/>
      <c r="AF27" s="91">
        <f>2500/31*27+3750/31*4</f>
        <v>2661.29032258065</v>
      </c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128">
        <f t="shared" si="10"/>
        <v>225.806451612903</v>
      </c>
      <c r="AS27" s="464">
        <f t="shared" si="5"/>
        <v>0</v>
      </c>
      <c r="AT27" s="52">
        <f t="shared" si="6"/>
        <v>0</v>
      </c>
      <c r="AU27" s="52">
        <f t="shared" si="7"/>
        <v>5935.48</v>
      </c>
      <c r="AV27" s="84"/>
      <c r="AW27" s="90"/>
      <c r="AX27" s="90">
        <v>53</v>
      </c>
      <c r="AY27" s="90"/>
      <c r="AZ27" s="90"/>
      <c r="BA27" s="52">
        <f t="shared" si="8"/>
        <v>5882.48</v>
      </c>
      <c r="BB27" s="91"/>
      <c r="BC27" s="128" t="s">
        <v>175</v>
      </c>
      <c r="BD27" s="28" t="str">
        <f t="shared" si="9"/>
        <v>正确</v>
      </c>
    </row>
    <row r="28" s="1" customFormat="1" ht="31" customHeight="1" spans="1:56">
      <c r="A28" s="41">
        <f t="shared" si="1"/>
        <v>24</v>
      </c>
      <c r="B28" s="427" t="s">
        <v>176</v>
      </c>
      <c r="C28" s="427" t="s">
        <v>145</v>
      </c>
      <c r="D28" s="421">
        <v>45620</v>
      </c>
      <c r="E28" s="128" t="s">
        <v>78</v>
      </c>
      <c r="F28" s="426">
        <f t="shared" si="2"/>
        <v>31</v>
      </c>
      <c r="G28" s="423" t="s">
        <v>79</v>
      </c>
      <c r="H28" s="424"/>
      <c r="I28" s="424"/>
      <c r="J28" s="424"/>
      <c r="K28" s="424"/>
      <c r="L28" s="438"/>
      <c r="M28" s="424"/>
      <c r="N28" s="424"/>
      <c r="O28" s="438">
        <v>10</v>
      </c>
      <c r="P28" s="424"/>
      <c r="Q28" s="424"/>
      <c r="R28" s="424"/>
      <c r="S28" s="450">
        <f t="shared" si="3"/>
        <v>0</v>
      </c>
      <c r="T28" s="453" t="s">
        <v>177</v>
      </c>
      <c r="U28" s="71" t="s">
        <v>102</v>
      </c>
      <c r="V28" s="69">
        <v>2000</v>
      </c>
      <c r="W28" s="128">
        <v>500</v>
      </c>
      <c r="X28" s="128">
        <v>500</v>
      </c>
      <c r="Y28" s="128">
        <v>200</v>
      </c>
      <c r="Z28" s="128">
        <v>100</v>
      </c>
      <c r="AA28" s="128">
        <v>100</v>
      </c>
      <c r="AB28" s="91">
        <v>100</v>
      </c>
      <c r="AC28" s="52">
        <f t="shared" si="4"/>
        <v>0</v>
      </c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128">
        <f t="shared" si="10"/>
        <v>564.516129032258</v>
      </c>
      <c r="AS28" s="464">
        <f t="shared" si="5"/>
        <v>0</v>
      </c>
      <c r="AT28" s="52">
        <f t="shared" si="6"/>
        <v>0</v>
      </c>
      <c r="AU28" s="52">
        <f t="shared" si="7"/>
        <v>2935.48</v>
      </c>
      <c r="AV28" s="84"/>
      <c r="AW28" s="90"/>
      <c r="AX28" s="90"/>
      <c r="AY28" s="90"/>
      <c r="AZ28" s="90"/>
      <c r="BA28" s="52">
        <f t="shared" si="8"/>
        <v>2935.48</v>
      </c>
      <c r="BB28" s="91"/>
      <c r="BC28" s="128"/>
      <c r="BD28" s="28" t="str">
        <f t="shared" si="9"/>
        <v>正确</v>
      </c>
    </row>
    <row r="29" s="1" customFormat="1" ht="30" customHeight="1" spans="1:56">
      <c r="A29" s="41">
        <f t="shared" si="1"/>
        <v>25</v>
      </c>
      <c r="B29" s="427" t="s">
        <v>178</v>
      </c>
      <c r="C29" s="427" t="s">
        <v>145</v>
      </c>
      <c r="D29" s="421">
        <v>45620</v>
      </c>
      <c r="E29" s="128" t="s">
        <v>78</v>
      </c>
      <c r="F29" s="426">
        <f t="shared" si="2"/>
        <v>31</v>
      </c>
      <c r="G29" s="423" t="s">
        <v>79</v>
      </c>
      <c r="H29" s="424"/>
      <c r="I29" s="424"/>
      <c r="J29" s="424"/>
      <c r="K29" s="424"/>
      <c r="L29" s="438"/>
      <c r="M29" s="424"/>
      <c r="N29" s="424"/>
      <c r="O29" s="438">
        <v>7</v>
      </c>
      <c r="P29" s="424"/>
      <c r="Q29" s="424"/>
      <c r="R29" s="424"/>
      <c r="S29" s="450">
        <f t="shared" si="3"/>
        <v>0</v>
      </c>
      <c r="T29" s="451" t="s">
        <v>146</v>
      </c>
      <c r="U29" s="71" t="s">
        <v>102</v>
      </c>
      <c r="V29" s="69">
        <v>2000</v>
      </c>
      <c r="W29" s="128">
        <v>500</v>
      </c>
      <c r="X29" s="128">
        <v>500</v>
      </c>
      <c r="Y29" s="128">
        <v>200</v>
      </c>
      <c r="Z29" s="128">
        <v>100</v>
      </c>
      <c r="AA29" s="128">
        <v>100</v>
      </c>
      <c r="AB29" s="91">
        <v>100</v>
      </c>
      <c r="AC29" s="52">
        <f t="shared" si="4"/>
        <v>0</v>
      </c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128">
        <f t="shared" si="10"/>
        <v>395.161290322581</v>
      </c>
      <c r="AS29" s="464">
        <f t="shared" si="5"/>
        <v>0</v>
      </c>
      <c r="AT29" s="52">
        <f t="shared" si="6"/>
        <v>0</v>
      </c>
      <c r="AU29" s="52">
        <f t="shared" si="7"/>
        <v>3104.84</v>
      </c>
      <c r="AV29" s="84"/>
      <c r="AW29" s="90"/>
      <c r="AX29" s="90"/>
      <c r="AY29" s="90"/>
      <c r="AZ29" s="90"/>
      <c r="BA29" s="52">
        <f t="shared" si="8"/>
        <v>3104.84</v>
      </c>
      <c r="BB29" s="91"/>
      <c r="BC29" s="128"/>
      <c r="BD29" s="28" t="str">
        <f t="shared" si="9"/>
        <v>正确</v>
      </c>
    </row>
    <row r="30" s="1" customFormat="1" ht="30" customHeight="1" spans="1:56">
      <c r="A30" s="41">
        <f t="shared" si="1"/>
        <v>26</v>
      </c>
      <c r="B30" s="427" t="s">
        <v>179</v>
      </c>
      <c r="C30" s="427" t="s">
        <v>145</v>
      </c>
      <c r="D30" s="421">
        <v>45627</v>
      </c>
      <c r="E30" s="128" t="s">
        <v>78</v>
      </c>
      <c r="F30" s="426">
        <f t="shared" si="2"/>
        <v>31</v>
      </c>
      <c r="G30" s="423" t="s">
        <v>79</v>
      </c>
      <c r="H30" s="424"/>
      <c r="I30" s="424"/>
      <c r="J30" s="424"/>
      <c r="K30" s="424"/>
      <c r="L30" s="438"/>
      <c r="M30" s="424"/>
      <c r="N30" s="424"/>
      <c r="O30" s="438">
        <v>10</v>
      </c>
      <c r="P30" s="424"/>
      <c r="Q30" s="424"/>
      <c r="R30" s="424"/>
      <c r="S30" s="450">
        <f t="shared" si="3"/>
        <v>0</v>
      </c>
      <c r="T30" s="453" t="s">
        <v>177</v>
      </c>
      <c r="U30" s="71" t="s">
        <v>102</v>
      </c>
      <c r="V30" s="69">
        <v>2000</v>
      </c>
      <c r="W30" s="128">
        <v>500</v>
      </c>
      <c r="X30" s="128">
        <v>500</v>
      </c>
      <c r="Y30" s="128">
        <v>200</v>
      </c>
      <c r="Z30" s="128">
        <v>100</v>
      </c>
      <c r="AA30" s="128">
        <v>100</v>
      </c>
      <c r="AB30" s="91">
        <v>100</v>
      </c>
      <c r="AC30" s="52">
        <f t="shared" si="4"/>
        <v>0</v>
      </c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128">
        <f t="shared" si="10"/>
        <v>564.516129032258</v>
      </c>
      <c r="AS30" s="464">
        <f t="shared" si="5"/>
        <v>0</v>
      </c>
      <c r="AT30" s="52">
        <f t="shared" si="6"/>
        <v>0</v>
      </c>
      <c r="AU30" s="52">
        <f t="shared" si="7"/>
        <v>2935.48</v>
      </c>
      <c r="AV30" s="84"/>
      <c r="AW30" s="90"/>
      <c r="AX30" s="90"/>
      <c r="AY30" s="90"/>
      <c r="AZ30" s="90"/>
      <c r="BA30" s="52">
        <f t="shared" si="8"/>
        <v>2935.48</v>
      </c>
      <c r="BB30" s="91"/>
      <c r="BC30" s="128"/>
      <c r="BD30" s="28" t="str">
        <f t="shared" si="9"/>
        <v>正确</v>
      </c>
    </row>
    <row r="31" s="1" customFormat="1" ht="33" customHeight="1" spans="1:56">
      <c r="A31" s="41">
        <f t="shared" si="1"/>
        <v>27</v>
      </c>
      <c r="B31" s="427" t="s">
        <v>180</v>
      </c>
      <c r="C31" s="427" t="s">
        <v>145</v>
      </c>
      <c r="D31" s="421">
        <v>45631</v>
      </c>
      <c r="E31" s="128" t="s">
        <v>78</v>
      </c>
      <c r="F31" s="426">
        <f t="shared" si="2"/>
        <v>31</v>
      </c>
      <c r="G31" s="423" t="s">
        <v>79</v>
      </c>
      <c r="H31" s="424"/>
      <c r="I31" s="424"/>
      <c r="J31" s="424"/>
      <c r="K31" s="424"/>
      <c r="L31" s="442">
        <v>23</v>
      </c>
      <c r="M31" s="424"/>
      <c r="N31" s="424"/>
      <c r="O31" s="438"/>
      <c r="P31" s="424"/>
      <c r="Q31" s="424"/>
      <c r="R31" s="424"/>
      <c r="S31" s="450">
        <f t="shared" si="3"/>
        <v>0</v>
      </c>
      <c r="T31" s="451" t="s">
        <v>181</v>
      </c>
      <c r="U31" s="71" t="s">
        <v>102</v>
      </c>
      <c r="V31" s="69">
        <v>2000</v>
      </c>
      <c r="W31" s="128">
        <v>500</v>
      </c>
      <c r="X31" s="128">
        <v>500</v>
      </c>
      <c r="Y31" s="128">
        <v>200</v>
      </c>
      <c r="Z31" s="128">
        <v>100</v>
      </c>
      <c r="AA31" s="128">
        <v>100</v>
      </c>
      <c r="AB31" s="91">
        <v>100</v>
      </c>
      <c r="AC31" s="52">
        <f t="shared" si="4"/>
        <v>0</v>
      </c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128">
        <f t="shared" si="10"/>
        <v>0</v>
      </c>
      <c r="AS31" s="464">
        <f t="shared" si="5"/>
        <v>0</v>
      </c>
      <c r="AT31" s="52">
        <f t="shared" si="6"/>
        <v>2596.77419354839</v>
      </c>
      <c r="AU31" s="52">
        <f t="shared" si="7"/>
        <v>903.23</v>
      </c>
      <c r="AV31" s="84"/>
      <c r="AW31" s="90"/>
      <c r="AX31" s="90"/>
      <c r="AY31" s="90"/>
      <c r="AZ31" s="90"/>
      <c r="BA31" s="52">
        <f t="shared" si="8"/>
        <v>903.23</v>
      </c>
      <c r="BB31" s="91"/>
      <c r="BC31" s="128"/>
      <c r="BD31" s="28" t="str">
        <f t="shared" si="9"/>
        <v>正确</v>
      </c>
    </row>
    <row r="32" s="1" customFormat="1" ht="32" customHeight="1" spans="1:56">
      <c r="A32" s="41">
        <f t="shared" si="1"/>
        <v>28</v>
      </c>
      <c r="B32" s="427" t="s">
        <v>182</v>
      </c>
      <c r="C32" s="427" t="s">
        <v>145</v>
      </c>
      <c r="D32" s="421">
        <v>45633</v>
      </c>
      <c r="E32" s="128" t="s">
        <v>78</v>
      </c>
      <c r="F32" s="426">
        <f t="shared" si="2"/>
        <v>31</v>
      </c>
      <c r="G32" s="423" t="s">
        <v>79</v>
      </c>
      <c r="H32" s="424"/>
      <c r="I32" s="424"/>
      <c r="J32" s="424"/>
      <c r="K32" s="424"/>
      <c r="L32" s="438"/>
      <c r="M32" s="424"/>
      <c r="N32" s="424"/>
      <c r="O32" s="438">
        <v>4</v>
      </c>
      <c r="P32" s="424"/>
      <c r="Q32" s="424"/>
      <c r="R32" s="424"/>
      <c r="S32" s="450">
        <f t="shared" si="3"/>
        <v>0</v>
      </c>
      <c r="T32" s="453" t="s">
        <v>170</v>
      </c>
      <c r="U32" s="71" t="s">
        <v>102</v>
      </c>
      <c r="V32" s="69">
        <v>2000</v>
      </c>
      <c r="W32" s="128">
        <v>500</v>
      </c>
      <c r="X32" s="128">
        <v>500</v>
      </c>
      <c r="Y32" s="128">
        <v>200</v>
      </c>
      <c r="Z32" s="128">
        <v>100</v>
      </c>
      <c r="AA32" s="128">
        <v>100</v>
      </c>
      <c r="AB32" s="91">
        <v>100</v>
      </c>
      <c r="AC32" s="52">
        <f t="shared" si="4"/>
        <v>0</v>
      </c>
      <c r="AD32" s="91"/>
      <c r="AE32" s="91"/>
      <c r="AF32" s="91">
        <f>2500/31*7</f>
        <v>564.516129032258</v>
      </c>
      <c r="AG32" s="91"/>
      <c r="AH32" s="91"/>
      <c r="AI32" s="91">
        <f>3500/31*3.5+100</f>
        <v>495.161290322581</v>
      </c>
      <c r="AJ32" s="91"/>
      <c r="AK32" s="91"/>
      <c r="AL32" s="91"/>
      <c r="AM32" s="91"/>
      <c r="AN32" s="91"/>
      <c r="AO32" s="91"/>
      <c r="AP32" s="91"/>
      <c r="AQ32" s="91"/>
      <c r="AR32" s="128">
        <f t="shared" si="10"/>
        <v>225.806451612903</v>
      </c>
      <c r="AS32" s="464">
        <f t="shared" si="5"/>
        <v>0</v>
      </c>
      <c r="AT32" s="52">
        <f t="shared" si="6"/>
        <v>0</v>
      </c>
      <c r="AU32" s="52">
        <f t="shared" si="7"/>
        <v>4333.87</v>
      </c>
      <c r="AV32" s="84"/>
      <c r="AW32" s="90"/>
      <c r="AX32" s="90"/>
      <c r="AY32" s="90"/>
      <c r="AZ32" s="90"/>
      <c r="BA32" s="52">
        <f t="shared" si="8"/>
        <v>4333.87</v>
      </c>
      <c r="BB32" s="91"/>
      <c r="BC32" s="128" t="s">
        <v>183</v>
      </c>
      <c r="BD32" s="28" t="str">
        <f t="shared" si="9"/>
        <v>正确</v>
      </c>
    </row>
    <row r="33" s="1" customFormat="1" ht="34" customHeight="1" spans="1:56">
      <c r="A33" s="41">
        <f t="shared" si="1"/>
        <v>29</v>
      </c>
      <c r="B33" s="427" t="s">
        <v>184</v>
      </c>
      <c r="C33" s="427" t="s">
        <v>145</v>
      </c>
      <c r="D33" s="421">
        <v>45634</v>
      </c>
      <c r="E33" s="128" t="s">
        <v>78</v>
      </c>
      <c r="F33" s="426">
        <f t="shared" si="2"/>
        <v>31</v>
      </c>
      <c r="G33" s="423" t="s">
        <v>79</v>
      </c>
      <c r="H33" s="424"/>
      <c r="I33" s="424"/>
      <c r="J33" s="424"/>
      <c r="K33" s="424"/>
      <c r="L33" s="438"/>
      <c r="M33" s="424"/>
      <c r="N33" s="424"/>
      <c r="O33" s="438">
        <v>7</v>
      </c>
      <c r="P33" s="424"/>
      <c r="Q33" s="424"/>
      <c r="R33" s="424"/>
      <c r="S33" s="450">
        <f t="shared" si="3"/>
        <v>0</v>
      </c>
      <c r="T33" s="451" t="s">
        <v>146</v>
      </c>
      <c r="U33" s="71" t="s">
        <v>102</v>
      </c>
      <c r="V33" s="69">
        <v>2000</v>
      </c>
      <c r="W33" s="128">
        <v>500</v>
      </c>
      <c r="X33" s="128">
        <v>500</v>
      </c>
      <c r="Y33" s="128">
        <v>200</v>
      </c>
      <c r="Z33" s="128">
        <v>100</v>
      </c>
      <c r="AA33" s="128">
        <v>100</v>
      </c>
      <c r="AB33" s="91">
        <v>100</v>
      </c>
      <c r="AC33" s="52">
        <f t="shared" si="4"/>
        <v>0</v>
      </c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128">
        <f t="shared" si="10"/>
        <v>395.161290322581</v>
      </c>
      <c r="AS33" s="464">
        <f t="shared" si="5"/>
        <v>0</v>
      </c>
      <c r="AT33" s="52">
        <f t="shared" si="6"/>
        <v>0</v>
      </c>
      <c r="AU33" s="52">
        <f t="shared" si="7"/>
        <v>3104.84</v>
      </c>
      <c r="AV33" s="84"/>
      <c r="AW33" s="90"/>
      <c r="AX33" s="90"/>
      <c r="AY33" s="90"/>
      <c r="AZ33" s="90"/>
      <c r="BA33" s="52">
        <f t="shared" si="8"/>
        <v>3104.84</v>
      </c>
      <c r="BB33" s="91"/>
      <c r="BC33" s="128"/>
      <c r="BD33" s="28" t="str">
        <f t="shared" si="9"/>
        <v>正确</v>
      </c>
    </row>
    <row r="34" s="1" customFormat="1" ht="34" customHeight="1" spans="1:56">
      <c r="A34" s="41">
        <f t="shared" si="1"/>
        <v>30</v>
      </c>
      <c r="B34" s="427" t="s">
        <v>185</v>
      </c>
      <c r="C34" s="427" t="s">
        <v>145</v>
      </c>
      <c r="D34" s="421">
        <v>45702</v>
      </c>
      <c r="E34" s="128" t="s">
        <v>78</v>
      </c>
      <c r="F34" s="426">
        <f t="shared" si="2"/>
        <v>31</v>
      </c>
      <c r="G34" s="423" t="s">
        <v>79</v>
      </c>
      <c r="H34" s="424"/>
      <c r="I34" s="424"/>
      <c r="J34" s="424"/>
      <c r="K34" s="424"/>
      <c r="L34" s="438"/>
      <c r="M34" s="424"/>
      <c r="N34" s="424"/>
      <c r="O34" s="438">
        <v>3</v>
      </c>
      <c r="P34" s="424"/>
      <c r="Q34" s="424"/>
      <c r="R34" s="424"/>
      <c r="S34" s="450">
        <f t="shared" si="3"/>
        <v>0</v>
      </c>
      <c r="T34" s="453" t="s">
        <v>167</v>
      </c>
      <c r="U34" s="71" t="s">
        <v>102</v>
      </c>
      <c r="V34" s="69">
        <v>2000</v>
      </c>
      <c r="W34" s="128">
        <v>500</v>
      </c>
      <c r="X34" s="128">
        <v>500</v>
      </c>
      <c r="Y34" s="128">
        <v>200</v>
      </c>
      <c r="Z34" s="128">
        <v>100</v>
      </c>
      <c r="AA34" s="128">
        <v>100</v>
      </c>
      <c r="AB34" s="91">
        <v>100</v>
      </c>
      <c r="AC34" s="52">
        <f t="shared" si="4"/>
        <v>0</v>
      </c>
      <c r="AD34" s="91"/>
      <c r="AE34" s="91"/>
      <c r="AF34" s="91"/>
      <c r="AG34" s="91"/>
      <c r="AH34" s="91"/>
      <c r="AI34" s="91">
        <f>3500/31*4</f>
        <v>451.612903225806</v>
      </c>
      <c r="AJ34" s="91"/>
      <c r="AK34" s="91"/>
      <c r="AL34" s="91"/>
      <c r="AM34" s="91"/>
      <c r="AN34" s="91"/>
      <c r="AO34" s="91"/>
      <c r="AP34" s="91"/>
      <c r="AQ34" s="91"/>
      <c r="AR34" s="128">
        <f t="shared" si="10"/>
        <v>169.354838709677</v>
      </c>
      <c r="AS34" s="464">
        <f t="shared" si="5"/>
        <v>0</v>
      </c>
      <c r="AT34" s="52">
        <f t="shared" si="6"/>
        <v>0</v>
      </c>
      <c r="AU34" s="52">
        <f t="shared" si="7"/>
        <v>3782.26</v>
      </c>
      <c r="AV34" s="84"/>
      <c r="AW34" s="90"/>
      <c r="AX34" s="90"/>
      <c r="AY34" s="90"/>
      <c r="AZ34" s="90"/>
      <c r="BA34" s="52">
        <f t="shared" si="8"/>
        <v>3782.26</v>
      </c>
      <c r="BB34" s="91"/>
      <c r="BC34" s="128" t="s">
        <v>186</v>
      </c>
      <c r="BD34" s="28" t="str">
        <f t="shared" si="9"/>
        <v>正确</v>
      </c>
    </row>
    <row r="35" s="1" customFormat="1" ht="38" customHeight="1" spans="1:56">
      <c r="A35" s="41">
        <f t="shared" si="1"/>
        <v>31</v>
      </c>
      <c r="B35" s="427" t="s">
        <v>187</v>
      </c>
      <c r="C35" s="427" t="s">
        <v>145</v>
      </c>
      <c r="D35" s="421">
        <v>45701</v>
      </c>
      <c r="E35" s="128" t="s">
        <v>78</v>
      </c>
      <c r="F35" s="426">
        <f t="shared" si="2"/>
        <v>31</v>
      </c>
      <c r="G35" s="423" t="s">
        <v>79</v>
      </c>
      <c r="H35" s="424"/>
      <c r="I35" s="424"/>
      <c r="J35" s="424"/>
      <c r="K35" s="424"/>
      <c r="L35" s="438"/>
      <c r="M35" s="424"/>
      <c r="N35" s="424"/>
      <c r="O35" s="438">
        <v>5</v>
      </c>
      <c r="P35" s="424"/>
      <c r="Q35" s="424"/>
      <c r="R35" s="424"/>
      <c r="S35" s="450">
        <f t="shared" si="3"/>
        <v>0</v>
      </c>
      <c r="T35" s="453" t="s">
        <v>153</v>
      </c>
      <c r="U35" s="71" t="s">
        <v>102</v>
      </c>
      <c r="V35" s="69">
        <v>2000</v>
      </c>
      <c r="W35" s="128">
        <v>500</v>
      </c>
      <c r="X35" s="128">
        <v>500</v>
      </c>
      <c r="Y35" s="128">
        <v>200</v>
      </c>
      <c r="Z35" s="128">
        <v>100</v>
      </c>
      <c r="AA35" s="128">
        <v>100</v>
      </c>
      <c r="AB35" s="91">
        <v>100</v>
      </c>
      <c r="AC35" s="52">
        <f t="shared" si="4"/>
        <v>0</v>
      </c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128">
        <f t="shared" si="10"/>
        <v>282.258064516129</v>
      </c>
      <c r="AS35" s="464">
        <f t="shared" si="5"/>
        <v>0</v>
      </c>
      <c r="AT35" s="52">
        <f t="shared" si="6"/>
        <v>0</v>
      </c>
      <c r="AU35" s="52">
        <f t="shared" si="7"/>
        <v>3217.74</v>
      </c>
      <c r="AV35" s="84"/>
      <c r="AW35" s="90"/>
      <c r="AX35" s="90"/>
      <c r="AY35" s="90"/>
      <c r="AZ35" s="90"/>
      <c r="BA35" s="52">
        <f t="shared" si="8"/>
        <v>3217.74</v>
      </c>
      <c r="BB35" s="91"/>
      <c r="BC35" s="128"/>
      <c r="BD35" s="28" t="str">
        <f t="shared" si="9"/>
        <v>正确</v>
      </c>
    </row>
    <row r="36" s="1" customFormat="1" ht="39" customHeight="1" spans="1:56">
      <c r="A36" s="41">
        <f t="shared" si="1"/>
        <v>32</v>
      </c>
      <c r="B36" s="427" t="s">
        <v>188</v>
      </c>
      <c r="C36" s="427" t="s">
        <v>145</v>
      </c>
      <c r="D36" s="421">
        <v>45701</v>
      </c>
      <c r="E36" s="128" t="s">
        <v>78</v>
      </c>
      <c r="F36" s="426">
        <f t="shared" si="2"/>
        <v>31</v>
      </c>
      <c r="G36" s="423" t="s">
        <v>79</v>
      </c>
      <c r="H36" s="424"/>
      <c r="I36" s="424"/>
      <c r="J36" s="424"/>
      <c r="K36" s="424"/>
      <c r="L36" s="438"/>
      <c r="M36" s="424"/>
      <c r="N36" s="424"/>
      <c r="O36" s="438">
        <v>7</v>
      </c>
      <c r="P36" s="424"/>
      <c r="Q36" s="424"/>
      <c r="R36" s="424"/>
      <c r="S36" s="450">
        <f t="shared" si="3"/>
        <v>0</v>
      </c>
      <c r="T36" s="451" t="s">
        <v>146</v>
      </c>
      <c r="U36" s="71" t="s">
        <v>102</v>
      </c>
      <c r="V36" s="69">
        <v>2000</v>
      </c>
      <c r="W36" s="128">
        <v>500</v>
      </c>
      <c r="X36" s="128">
        <v>500</v>
      </c>
      <c r="Y36" s="128">
        <v>200</v>
      </c>
      <c r="Z36" s="128">
        <v>100</v>
      </c>
      <c r="AA36" s="128">
        <v>100</v>
      </c>
      <c r="AB36" s="91">
        <v>100</v>
      </c>
      <c r="AC36" s="52">
        <f t="shared" si="4"/>
        <v>0</v>
      </c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128">
        <f t="shared" si="10"/>
        <v>395.161290322581</v>
      </c>
      <c r="AS36" s="464">
        <f t="shared" si="5"/>
        <v>0</v>
      </c>
      <c r="AT36" s="52">
        <f t="shared" si="6"/>
        <v>0</v>
      </c>
      <c r="AU36" s="52">
        <f t="shared" si="7"/>
        <v>3104.84</v>
      </c>
      <c r="AV36" s="84"/>
      <c r="AW36" s="90"/>
      <c r="AX36" s="90"/>
      <c r="AY36" s="90"/>
      <c r="AZ36" s="90"/>
      <c r="BA36" s="52">
        <f t="shared" si="8"/>
        <v>3104.84</v>
      </c>
      <c r="BB36" s="91"/>
      <c r="BC36" s="128"/>
      <c r="BD36" s="28" t="str">
        <f t="shared" si="9"/>
        <v>正确</v>
      </c>
    </row>
    <row r="37" s="1" customFormat="1" ht="37" customHeight="1" spans="1:56">
      <c r="A37" s="41">
        <f t="shared" si="1"/>
        <v>33</v>
      </c>
      <c r="B37" s="427" t="s">
        <v>189</v>
      </c>
      <c r="C37" s="427" t="s">
        <v>145</v>
      </c>
      <c r="D37" s="421">
        <v>45698</v>
      </c>
      <c r="E37" s="128" t="s">
        <v>78</v>
      </c>
      <c r="F37" s="426">
        <f t="shared" si="2"/>
        <v>31</v>
      </c>
      <c r="G37" s="423" t="s">
        <v>79</v>
      </c>
      <c r="H37" s="424"/>
      <c r="I37" s="424"/>
      <c r="J37" s="424"/>
      <c r="K37" s="424"/>
      <c r="L37" s="438"/>
      <c r="M37" s="424"/>
      <c r="N37" s="424"/>
      <c r="O37" s="438">
        <v>5</v>
      </c>
      <c r="P37" s="424"/>
      <c r="Q37" s="424"/>
      <c r="R37" s="424"/>
      <c r="S37" s="450">
        <f t="shared" si="3"/>
        <v>0</v>
      </c>
      <c r="T37" s="453" t="s">
        <v>153</v>
      </c>
      <c r="U37" s="71" t="s">
        <v>102</v>
      </c>
      <c r="V37" s="69">
        <v>2000</v>
      </c>
      <c r="W37" s="128">
        <v>500</v>
      </c>
      <c r="X37" s="128">
        <v>500</v>
      </c>
      <c r="Y37" s="128">
        <v>200</v>
      </c>
      <c r="Z37" s="128">
        <v>100</v>
      </c>
      <c r="AA37" s="128">
        <v>100</v>
      </c>
      <c r="AB37" s="91">
        <v>100</v>
      </c>
      <c r="AC37" s="52">
        <f t="shared" si="4"/>
        <v>0</v>
      </c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128">
        <f t="shared" si="10"/>
        <v>282.258064516129</v>
      </c>
      <c r="AS37" s="464">
        <f t="shared" si="5"/>
        <v>0</v>
      </c>
      <c r="AT37" s="52">
        <f t="shared" si="6"/>
        <v>0</v>
      </c>
      <c r="AU37" s="52">
        <f t="shared" si="7"/>
        <v>3217.74</v>
      </c>
      <c r="AV37" s="84"/>
      <c r="AW37" s="90"/>
      <c r="AX37" s="90"/>
      <c r="AY37" s="90"/>
      <c r="AZ37" s="90"/>
      <c r="BA37" s="52">
        <f t="shared" si="8"/>
        <v>3217.74</v>
      </c>
      <c r="BB37" s="91"/>
      <c r="BC37" s="128"/>
      <c r="BD37" s="28" t="str">
        <f t="shared" si="9"/>
        <v>正确</v>
      </c>
    </row>
    <row r="38" s="1" customFormat="1" ht="30" customHeight="1" spans="1:56">
      <c r="A38" s="41">
        <f t="shared" si="1"/>
        <v>34</v>
      </c>
      <c r="B38" s="427" t="s">
        <v>190</v>
      </c>
      <c r="C38" s="427" t="s">
        <v>145</v>
      </c>
      <c r="D38" s="421">
        <v>45346</v>
      </c>
      <c r="E38" s="128" t="s">
        <v>78</v>
      </c>
      <c r="F38" s="426">
        <f t="shared" si="2"/>
        <v>31</v>
      </c>
      <c r="G38" s="423" t="s">
        <v>79</v>
      </c>
      <c r="H38" s="424"/>
      <c r="I38" s="424"/>
      <c r="J38" s="424"/>
      <c r="K38" s="424"/>
      <c r="L38" s="438"/>
      <c r="M38" s="424"/>
      <c r="N38" s="424"/>
      <c r="O38" s="438">
        <v>7</v>
      </c>
      <c r="P38" s="424"/>
      <c r="Q38" s="424"/>
      <c r="R38" s="424"/>
      <c r="S38" s="450">
        <f t="shared" si="3"/>
        <v>0</v>
      </c>
      <c r="T38" s="451" t="s">
        <v>146</v>
      </c>
      <c r="U38" s="71" t="s">
        <v>102</v>
      </c>
      <c r="V38" s="69">
        <v>2000</v>
      </c>
      <c r="W38" s="128">
        <v>500</v>
      </c>
      <c r="X38" s="128">
        <v>500</v>
      </c>
      <c r="Y38" s="128">
        <v>200</v>
      </c>
      <c r="Z38" s="128">
        <v>100</v>
      </c>
      <c r="AA38" s="128">
        <v>100</v>
      </c>
      <c r="AB38" s="91">
        <v>100</v>
      </c>
      <c r="AC38" s="52">
        <f t="shared" si="4"/>
        <v>0</v>
      </c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128">
        <f t="shared" si="10"/>
        <v>395.161290322581</v>
      </c>
      <c r="AS38" s="464">
        <f t="shared" si="5"/>
        <v>0</v>
      </c>
      <c r="AT38" s="52">
        <f t="shared" si="6"/>
        <v>0</v>
      </c>
      <c r="AU38" s="52">
        <f t="shared" si="7"/>
        <v>3104.84</v>
      </c>
      <c r="AV38" s="84"/>
      <c r="AW38" s="90"/>
      <c r="AX38" s="90"/>
      <c r="AY38" s="90"/>
      <c r="AZ38" s="90"/>
      <c r="BA38" s="52">
        <f t="shared" si="8"/>
        <v>3104.84</v>
      </c>
      <c r="BB38" s="91"/>
      <c r="BC38" s="128"/>
      <c r="BD38" s="28" t="str">
        <f t="shared" si="9"/>
        <v>正确</v>
      </c>
    </row>
    <row r="39" s="1" customFormat="1" ht="29" customHeight="1" spans="1:56">
      <c r="A39" s="41">
        <f t="shared" si="1"/>
        <v>35</v>
      </c>
      <c r="B39" s="427" t="s">
        <v>191</v>
      </c>
      <c r="C39" s="427" t="s">
        <v>145</v>
      </c>
      <c r="D39" s="421">
        <v>45719</v>
      </c>
      <c r="E39" s="128" t="s">
        <v>78</v>
      </c>
      <c r="F39" s="426">
        <f t="shared" si="2"/>
        <v>31</v>
      </c>
      <c r="G39" s="423" t="s">
        <v>79</v>
      </c>
      <c r="H39" s="424"/>
      <c r="I39" s="424"/>
      <c r="J39" s="424"/>
      <c r="K39" s="424"/>
      <c r="L39" s="438"/>
      <c r="M39" s="424"/>
      <c r="N39" s="424"/>
      <c r="O39" s="438">
        <v>10</v>
      </c>
      <c r="P39" s="424"/>
      <c r="Q39" s="424"/>
      <c r="R39" s="424"/>
      <c r="S39" s="450">
        <f t="shared" si="3"/>
        <v>0</v>
      </c>
      <c r="T39" s="451" t="s">
        <v>177</v>
      </c>
      <c r="U39" s="71" t="s">
        <v>102</v>
      </c>
      <c r="V39" s="69">
        <v>2000</v>
      </c>
      <c r="W39" s="128">
        <v>500</v>
      </c>
      <c r="X39" s="128">
        <v>500</v>
      </c>
      <c r="Y39" s="128">
        <v>200</v>
      </c>
      <c r="Z39" s="128">
        <v>100</v>
      </c>
      <c r="AA39" s="128">
        <v>100</v>
      </c>
      <c r="AB39" s="91">
        <v>100</v>
      </c>
      <c r="AC39" s="52">
        <f t="shared" si="4"/>
        <v>0</v>
      </c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128">
        <f t="shared" si="10"/>
        <v>564.516129032258</v>
      </c>
      <c r="AS39" s="464">
        <f t="shared" si="5"/>
        <v>0</v>
      </c>
      <c r="AT39" s="52">
        <f t="shared" si="6"/>
        <v>0</v>
      </c>
      <c r="AU39" s="52">
        <f t="shared" si="7"/>
        <v>2935.48</v>
      </c>
      <c r="AV39" s="84"/>
      <c r="AW39" s="90"/>
      <c r="AX39" s="90"/>
      <c r="AY39" s="90"/>
      <c r="AZ39" s="90"/>
      <c r="BA39" s="52">
        <f t="shared" si="8"/>
        <v>2935.48</v>
      </c>
      <c r="BB39" s="91"/>
      <c r="BC39" s="128"/>
      <c r="BD39" s="28" t="str">
        <f t="shared" si="9"/>
        <v>正确</v>
      </c>
    </row>
    <row r="40" s="1" customFormat="1" ht="40" customHeight="1" spans="1:56">
      <c r="A40" s="41">
        <f t="shared" si="1"/>
        <v>36</v>
      </c>
      <c r="B40" s="427" t="s">
        <v>192</v>
      </c>
      <c r="C40" s="427" t="s">
        <v>145</v>
      </c>
      <c r="D40" s="421">
        <v>45727</v>
      </c>
      <c r="E40" s="128" t="s">
        <v>78</v>
      </c>
      <c r="F40" s="426">
        <f t="shared" si="2"/>
        <v>31</v>
      </c>
      <c r="G40" s="423" t="s">
        <v>79</v>
      </c>
      <c r="H40" s="424"/>
      <c r="I40" s="424"/>
      <c r="J40" s="424"/>
      <c r="K40" s="424"/>
      <c r="L40" s="438"/>
      <c r="M40" s="424"/>
      <c r="N40" s="424"/>
      <c r="O40" s="438">
        <v>4</v>
      </c>
      <c r="P40" s="424"/>
      <c r="Q40" s="424"/>
      <c r="R40" s="424"/>
      <c r="S40" s="450">
        <f t="shared" si="3"/>
        <v>0</v>
      </c>
      <c r="T40" s="453" t="s">
        <v>170</v>
      </c>
      <c r="U40" s="71" t="s">
        <v>102</v>
      </c>
      <c r="V40" s="69">
        <v>2000</v>
      </c>
      <c r="W40" s="128">
        <v>500</v>
      </c>
      <c r="X40" s="128">
        <v>500</v>
      </c>
      <c r="Y40" s="128">
        <v>200</v>
      </c>
      <c r="Z40" s="128">
        <v>100</v>
      </c>
      <c r="AA40" s="128">
        <v>100</v>
      </c>
      <c r="AB40" s="91">
        <v>100</v>
      </c>
      <c r="AC40" s="52">
        <f t="shared" si="4"/>
        <v>0</v>
      </c>
      <c r="AD40" s="91"/>
      <c r="AE40" s="91"/>
      <c r="AF40" s="91">
        <f>2500/31*27</f>
        <v>2177.41935483871</v>
      </c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128">
        <f t="shared" si="10"/>
        <v>225.806451612903</v>
      </c>
      <c r="AS40" s="464">
        <f t="shared" si="5"/>
        <v>0</v>
      </c>
      <c r="AT40" s="52">
        <f t="shared" si="6"/>
        <v>0</v>
      </c>
      <c r="AU40" s="52">
        <f t="shared" si="7"/>
        <v>5451.61</v>
      </c>
      <c r="AV40" s="84"/>
      <c r="AW40" s="90"/>
      <c r="AX40" s="90"/>
      <c r="AY40" s="90"/>
      <c r="AZ40" s="90"/>
      <c r="BA40" s="52">
        <f t="shared" si="8"/>
        <v>5451.61</v>
      </c>
      <c r="BB40" s="91"/>
      <c r="BC40" s="128" t="s">
        <v>193</v>
      </c>
      <c r="BD40" s="28" t="str">
        <f t="shared" si="9"/>
        <v>正确</v>
      </c>
    </row>
    <row r="41" s="1" customFormat="1" ht="33" customHeight="1" spans="1:56">
      <c r="A41" s="41">
        <f t="shared" si="1"/>
        <v>37</v>
      </c>
      <c r="B41" s="427" t="s">
        <v>194</v>
      </c>
      <c r="C41" s="427" t="s">
        <v>145</v>
      </c>
      <c r="D41" s="421">
        <v>45745</v>
      </c>
      <c r="E41" s="128" t="s">
        <v>78</v>
      </c>
      <c r="F41" s="426">
        <f t="shared" si="2"/>
        <v>31</v>
      </c>
      <c r="G41" s="423" t="s">
        <v>79</v>
      </c>
      <c r="H41" s="424"/>
      <c r="I41" s="424"/>
      <c r="J41" s="424"/>
      <c r="K41" s="424"/>
      <c r="L41" s="438"/>
      <c r="M41" s="424"/>
      <c r="N41" s="424"/>
      <c r="O41" s="438">
        <v>5</v>
      </c>
      <c r="P41" s="424"/>
      <c r="Q41" s="424"/>
      <c r="R41" s="424"/>
      <c r="S41" s="450">
        <f t="shared" si="3"/>
        <v>0</v>
      </c>
      <c r="T41" s="451" t="s">
        <v>153</v>
      </c>
      <c r="U41" s="71" t="s">
        <v>102</v>
      </c>
      <c r="V41" s="69">
        <v>2000</v>
      </c>
      <c r="W41" s="128">
        <v>500</v>
      </c>
      <c r="X41" s="128">
        <v>500</v>
      </c>
      <c r="Y41" s="128">
        <v>200</v>
      </c>
      <c r="Z41" s="128">
        <v>100</v>
      </c>
      <c r="AA41" s="128">
        <v>100</v>
      </c>
      <c r="AB41" s="91">
        <v>100</v>
      </c>
      <c r="AC41" s="52">
        <f t="shared" si="4"/>
        <v>0</v>
      </c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128">
        <f t="shared" si="10"/>
        <v>282.258064516129</v>
      </c>
      <c r="AS41" s="464">
        <f t="shared" si="5"/>
        <v>0</v>
      </c>
      <c r="AT41" s="52">
        <f t="shared" si="6"/>
        <v>0</v>
      </c>
      <c r="AU41" s="52">
        <f t="shared" si="7"/>
        <v>3217.74</v>
      </c>
      <c r="AV41" s="84"/>
      <c r="AW41" s="90"/>
      <c r="AX41" s="90"/>
      <c r="AY41" s="90"/>
      <c r="AZ41" s="90"/>
      <c r="BA41" s="52">
        <f t="shared" si="8"/>
        <v>3217.74</v>
      </c>
      <c r="BB41" s="91"/>
      <c r="BC41" s="128"/>
      <c r="BD41" s="28" t="str">
        <f t="shared" si="9"/>
        <v>正确</v>
      </c>
    </row>
    <row r="42" s="1" customFormat="1" ht="30" customHeight="1" spans="1:56">
      <c r="A42" s="41">
        <f t="shared" si="1"/>
        <v>38</v>
      </c>
      <c r="B42" s="427" t="s">
        <v>195</v>
      </c>
      <c r="C42" s="427" t="s">
        <v>145</v>
      </c>
      <c r="D42" s="421">
        <v>45751</v>
      </c>
      <c r="E42" s="128" t="s">
        <v>78</v>
      </c>
      <c r="F42" s="426">
        <f t="shared" si="2"/>
        <v>31</v>
      </c>
      <c r="G42" s="423" t="s">
        <v>79</v>
      </c>
      <c r="H42" s="424"/>
      <c r="I42" s="424"/>
      <c r="J42" s="424"/>
      <c r="K42" s="424"/>
      <c r="L42" s="438"/>
      <c r="M42" s="424"/>
      <c r="N42" s="424"/>
      <c r="O42" s="438">
        <v>10</v>
      </c>
      <c r="P42" s="424"/>
      <c r="Q42" s="424"/>
      <c r="R42" s="424"/>
      <c r="S42" s="450">
        <f t="shared" si="3"/>
        <v>0</v>
      </c>
      <c r="T42" s="451" t="s">
        <v>177</v>
      </c>
      <c r="U42" s="71" t="s">
        <v>102</v>
      </c>
      <c r="V42" s="69">
        <v>2000</v>
      </c>
      <c r="W42" s="128">
        <v>500</v>
      </c>
      <c r="X42" s="128">
        <v>500</v>
      </c>
      <c r="Y42" s="128">
        <v>200</v>
      </c>
      <c r="Z42" s="128">
        <v>100</v>
      </c>
      <c r="AA42" s="128">
        <v>100</v>
      </c>
      <c r="AB42" s="91">
        <v>100</v>
      </c>
      <c r="AC42" s="52">
        <f t="shared" si="4"/>
        <v>0</v>
      </c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128">
        <f t="shared" si="10"/>
        <v>564.516129032258</v>
      </c>
      <c r="AS42" s="464">
        <f t="shared" si="5"/>
        <v>0</v>
      </c>
      <c r="AT42" s="52">
        <f t="shared" si="6"/>
        <v>0</v>
      </c>
      <c r="AU42" s="52">
        <f t="shared" si="7"/>
        <v>2935.48</v>
      </c>
      <c r="AV42" s="84"/>
      <c r="AW42" s="90"/>
      <c r="AX42" s="90"/>
      <c r="AY42" s="90"/>
      <c r="AZ42" s="90"/>
      <c r="BA42" s="52">
        <f t="shared" si="8"/>
        <v>2935.48</v>
      </c>
      <c r="BB42" s="91"/>
      <c r="BC42" s="128"/>
      <c r="BD42" s="28" t="str">
        <f t="shared" si="9"/>
        <v>正确</v>
      </c>
    </row>
    <row r="43" s="1" customFormat="1" ht="35" customHeight="1" spans="1:56">
      <c r="A43" s="41">
        <f t="shared" si="1"/>
        <v>39</v>
      </c>
      <c r="B43" s="427" t="s">
        <v>196</v>
      </c>
      <c r="C43" s="427" t="s">
        <v>145</v>
      </c>
      <c r="D43" s="421">
        <v>45768</v>
      </c>
      <c r="E43" s="128" t="s">
        <v>78</v>
      </c>
      <c r="F43" s="426">
        <f t="shared" si="2"/>
        <v>31</v>
      </c>
      <c r="G43" s="423" t="s">
        <v>79</v>
      </c>
      <c r="H43" s="424"/>
      <c r="I43" s="424"/>
      <c r="J43" s="424"/>
      <c r="K43" s="424"/>
      <c r="L43" s="438"/>
      <c r="M43" s="424"/>
      <c r="N43" s="424"/>
      <c r="O43" s="438">
        <v>10</v>
      </c>
      <c r="P43" s="424"/>
      <c r="Q43" s="424"/>
      <c r="R43" s="424"/>
      <c r="S43" s="450">
        <f t="shared" si="3"/>
        <v>0</v>
      </c>
      <c r="T43" s="451" t="s">
        <v>177</v>
      </c>
      <c r="U43" s="71" t="s">
        <v>102</v>
      </c>
      <c r="V43" s="69">
        <v>2000</v>
      </c>
      <c r="W43" s="128">
        <v>500</v>
      </c>
      <c r="X43" s="128">
        <v>500</v>
      </c>
      <c r="Y43" s="128">
        <v>200</v>
      </c>
      <c r="Z43" s="128">
        <v>100</v>
      </c>
      <c r="AA43" s="128">
        <v>100</v>
      </c>
      <c r="AB43" s="91">
        <v>100</v>
      </c>
      <c r="AC43" s="52">
        <f t="shared" si="4"/>
        <v>0</v>
      </c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128">
        <f t="shared" si="10"/>
        <v>564.516129032258</v>
      </c>
      <c r="AS43" s="464">
        <f t="shared" si="5"/>
        <v>0</v>
      </c>
      <c r="AT43" s="52">
        <f t="shared" si="6"/>
        <v>0</v>
      </c>
      <c r="AU43" s="52">
        <f t="shared" si="7"/>
        <v>2935.48</v>
      </c>
      <c r="AV43" s="84"/>
      <c r="AW43" s="90"/>
      <c r="AX43" s="90"/>
      <c r="AY43" s="90"/>
      <c r="AZ43" s="90"/>
      <c r="BA43" s="52">
        <f t="shared" si="8"/>
        <v>2935.48</v>
      </c>
      <c r="BB43" s="91"/>
      <c r="BC43" s="128"/>
      <c r="BD43" s="28" t="str">
        <f t="shared" si="9"/>
        <v>正确</v>
      </c>
    </row>
    <row r="44" s="1" customFormat="1" ht="38" customHeight="1" spans="1:56">
      <c r="A44" s="41">
        <f t="shared" si="1"/>
        <v>40</v>
      </c>
      <c r="B44" s="427" t="s">
        <v>197</v>
      </c>
      <c r="C44" s="427" t="s">
        <v>145</v>
      </c>
      <c r="D44" s="421">
        <v>45803</v>
      </c>
      <c r="E44" s="128" t="s">
        <v>78</v>
      </c>
      <c r="F44" s="426">
        <f t="shared" si="2"/>
        <v>31</v>
      </c>
      <c r="G44" s="423" t="s">
        <v>79</v>
      </c>
      <c r="H44" s="424"/>
      <c r="I44" s="424"/>
      <c r="J44" s="424"/>
      <c r="K44" s="424"/>
      <c r="L44" s="438"/>
      <c r="M44" s="424"/>
      <c r="N44" s="424"/>
      <c r="O44" s="438">
        <v>5</v>
      </c>
      <c r="P44" s="424"/>
      <c r="Q44" s="424"/>
      <c r="R44" s="424"/>
      <c r="S44" s="450">
        <f t="shared" si="3"/>
        <v>0</v>
      </c>
      <c r="T44" s="451" t="s">
        <v>153</v>
      </c>
      <c r="U44" s="71" t="s">
        <v>102</v>
      </c>
      <c r="V44" s="69">
        <v>2000</v>
      </c>
      <c r="W44" s="128">
        <v>500</v>
      </c>
      <c r="X44" s="128">
        <v>500</v>
      </c>
      <c r="Y44" s="128">
        <v>200</v>
      </c>
      <c r="Z44" s="128">
        <v>100</v>
      </c>
      <c r="AA44" s="128">
        <v>100</v>
      </c>
      <c r="AB44" s="91">
        <v>100</v>
      </c>
      <c r="AC44" s="52">
        <f t="shared" si="4"/>
        <v>0</v>
      </c>
      <c r="AD44" s="91"/>
      <c r="AE44" s="91"/>
      <c r="AF44" s="91">
        <f>2000/31*7</f>
        <v>451.612903225806</v>
      </c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128">
        <f t="shared" si="10"/>
        <v>282.258064516129</v>
      </c>
      <c r="AS44" s="464">
        <f t="shared" si="5"/>
        <v>0</v>
      </c>
      <c r="AT44" s="52">
        <f t="shared" si="6"/>
        <v>0</v>
      </c>
      <c r="AU44" s="52">
        <f t="shared" si="7"/>
        <v>3669.35</v>
      </c>
      <c r="AV44" s="84"/>
      <c r="AW44" s="90"/>
      <c r="AX44" s="90"/>
      <c r="AY44" s="90"/>
      <c r="AZ44" s="90"/>
      <c r="BA44" s="52">
        <f t="shared" si="8"/>
        <v>3669.35</v>
      </c>
      <c r="BB44" s="91"/>
      <c r="BC44" s="128" t="s">
        <v>198</v>
      </c>
      <c r="BD44" s="28" t="str">
        <f t="shared" si="9"/>
        <v>正确</v>
      </c>
    </row>
    <row r="45" s="1" customFormat="1" ht="37" customHeight="1" spans="1:56">
      <c r="A45" s="41">
        <f t="shared" si="1"/>
        <v>41</v>
      </c>
      <c r="B45" s="429" t="s">
        <v>199</v>
      </c>
      <c r="C45" s="427" t="s">
        <v>145</v>
      </c>
      <c r="D45" s="421">
        <v>45811</v>
      </c>
      <c r="E45" s="128" t="s">
        <v>78</v>
      </c>
      <c r="F45" s="426">
        <f t="shared" si="2"/>
        <v>31</v>
      </c>
      <c r="G45" s="423" t="s">
        <v>79</v>
      </c>
      <c r="H45" s="424"/>
      <c r="I45" s="424"/>
      <c r="J45" s="424"/>
      <c r="K45" s="424"/>
      <c r="L45" s="438"/>
      <c r="M45" s="424"/>
      <c r="N45" s="424"/>
      <c r="O45" s="438">
        <v>5</v>
      </c>
      <c r="P45" s="424"/>
      <c r="Q45" s="424"/>
      <c r="R45" s="424"/>
      <c r="S45" s="450">
        <f t="shared" si="3"/>
        <v>0</v>
      </c>
      <c r="T45" s="451" t="s">
        <v>153</v>
      </c>
      <c r="U45" s="71" t="s">
        <v>102</v>
      </c>
      <c r="V45" s="69">
        <v>2000</v>
      </c>
      <c r="W45" s="128">
        <v>500</v>
      </c>
      <c r="X45" s="128">
        <v>500</v>
      </c>
      <c r="Y45" s="128">
        <v>200</v>
      </c>
      <c r="Z45" s="128">
        <v>100</v>
      </c>
      <c r="AA45" s="128">
        <v>100</v>
      </c>
      <c r="AB45" s="91">
        <v>100</v>
      </c>
      <c r="AC45" s="52">
        <f t="shared" si="4"/>
        <v>0</v>
      </c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128">
        <f t="shared" si="10"/>
        <v>282.258064516129</v>
      </c>
      <c r="AS45" s="464">
        <f t="shared" si="5"/>
        <v>0</v>
      </c>
      <c r="AT45" s="52">
        <f t="shared" si="6"/>
        <v>0</v>
      </c>
      <c r="AU45" s="52">
        <f t="shared" si="7"/>
        <v>3217.74</v>
      </c>
      <c r="AV45" s="84"/>
      <c r="AW45" s="90"/>
      <c r="AX45" s="90"/>
      <c r="AY45" s="90"/>
      <c r="AZ45" s="90"/>
      <c r="BA45" s="52">
        <f t="shared" si="8"/>
        <v>3217.74</v>
      </c>
      <c r="BB45" s="91"/>
      <c r="BC45" s="128"/>
      <c r="BD45" s="28" t="str">
        <f t="shared" si="9"/>
        <v>正确</v>
      </c>
    </row>
    <row r="46" s="1" customFormat="1" ht="38" customHeight="1" spans="1:56">
      <c r="A46" s="41">
        <f t="shared" si="1"/>
        <v>42</v>
      </c>
      <c r="B46" s="429" t="s">
        <v>200</v>
      </c>
      <c r="C46" s="427" t="s">
        <v>145</v>
      </c>
      <c r="D46" s="421">
        <v>45824</v>
      </c>
      <c r="E46" s="128" t="s">
        <v>78</v>
      </c>
      <c r="F46" s="426">
        <f t="shared" si="2"/>
        <v>31</v>
      </c>
      <c r="G46" s="423" t="s">
        <v>79</v>
      </c>
      <c r="H46" s="424"/>
      <c r="I46" s="424"/>
      <c r="J46" s="424"/>
      <c r="K46" s="424"/>
      <c r="L46" s="438"/>
      <c r="M46" s="424"/>
      <c r="N46" s="424"/>
      <c r="O46" s="438">
        <v>8</v>
      </c>
      <c r="P46" s="424"/>
      <c r="Q46" s="424"/>
      <c r="R46" s="424"/>
      <c r="S46" s="450">
        <f t="shared" si="3"/>
        <v>0</v>
      </c>
      <c r="T46" s="451" t="s">
        <v>201</v>
      </c>
      <c r="U46" s="71" t="s">
        <v>102</v>
      </c>
      <c r="V46" s="69">
        <v>2000</v>
      </c>
      <c r="W46" s="128">
        <v>500</v>
      </c>
      <c r="X46" s="128">
        <v>500</v>
      </c>
      <c r="Y46" s="128">
        <v>200</v>
      </c>
      <c r="Z46" s="128">
        <v>100</v>
      </c>
      <c r="AA46" s="128">
        <v>100</v>
      </c>
      <c r="AB46" s="91">
        <v>100</v>
      </c>
      <c r="AC46" s="52">
        <f t="shared" si="4"/>
        <v>0</v>
      </c>
      <c r="AD46" s="91"/>
      <c r="AE46" s="91"/>
      <c r="AF46" s="91">
        <f>1000/31*10</f>
        <v>322.58064516129</v>
      </c>
      <c r="AG46" s="91"/>
      <c r="AH46" s="91"/>
      <c r="AI46" s="91">
        <f>3500/31*0.5</f>
        <v>56.4516129032258</v>
      </c>
      <c r="AJ46" s="91"/>
      <c r="AK46" s="91"/>
      <c r="AL46" s="91"/>
      <c r="AM46" s="91"/>
      <c r="AN46" s="91"/>
      <c r="AO46" s="91"/>
      <c r="AP46" s="91"/>
      <c r="AQ46" s="91"/>
      <c r="AR46" s="128">
        <f t="shared" si="10"/>
        <v>451.612903225806</v>
      </c>
      <c r="AS46" s="464">
        <f t="shared" si="5"/>
        <v>0</v>
      </c>
      <c r="AT46" s="52">
        <f t="shared" si="6"/>
        <v>0</v>
      </c>
      <c r="AU46" s="52">
        <f t="shared" si="7"/>
        <v>3427.42</v>
      </c>
      <c r="AV46" s="84"/>
      <c r="AW46" s="90"/>
      <c r="AX46" s="90"/>
      <c r="AY46" s="90"/>
      <c r="AZ46" s="90"/>
      <c r="BA46" s="52">
        <f t="shared" si="8"/>
        <v>3427.42</v>
      </c>
      <c r="BB46" s="91"/>
      <c r="BC46" s="128" t="s">
        <v>202</v>
      </c>
      <c r="BD46" s="28" t="str">
        <f t="shared" si="9"/>
        <v>正确</v>
      </c>
    </row>
    <row r="47" s="1" customFormat="1" ht="37" customHeight="1" spans="1:56">
      <c r="A47" s="41">
        <f t="shared" si="1"/>
        <v>43</v>
      </c>
      <c r="B47" s="429" t="s">
        <v>203</v>
      </c>
      <c r="C47" s="427" t="s">
        <v>145</v>
      </c>
      <c r="D47" s="421">
        <v>45828</v>
      </c>
      <c r="E47" s="128" t="s">
        <v>78</v>
      </c>
      <c r="F47" s="426">
        <f t="shared" si="2"/>
        <v>31</v>
      </c>
      <c r="G47" s="423" t="s">
        <v>79</v>
      </c>
      <c r="H47" s="424"/>
      <c r="I47" s="424"/>
      <c r="J47" s="424"/>
      <c r="K47" s="424"/>
      <c r="L47" s="438"/>
      <c r="M47" s="424"/>
      <c r="N47" s="424"/>
      <c r="O47" s="438">
        <v>5</v>
      </c>
      <c r="P47" s="424"/>
      <c r="Q47" s="424"/>
      <c r="R47" s="424"/>
      <c r="S47" s="450">
        <f t="shared" si="3"/>
        <v>0</v>
      </c>
      <c r="T47" s="451" t="s">
        <v>153</v>
      </c>
      <c r="U47" s="71" t="s">
        <v>102</v>
      </c>
      <c r="V47" s="69">
        <v>2000</v>
      </c>
      <c r="W47" s="128">
        <v>500</v>
      </c>
      <c r="X47" s="128">
        <v>500</v>
      </c>
      <c r="Y47" s="128">
        <v>200</v>
      </c>
      <c r="Z47" s="128">
        <v>100</v>
      </c>
      <c r="AA47" s="128">
        <v>100</v>
      </c>
      <c r="AB47" s="91">
        <v>100</v>
      </c>
      <c r="AC47" s="52">
        <f t="shared" si="4"/>
        <v>0</v>
      </c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128">
        <f t="shared" si="10"/>
        <v>282.258064516129</v>
      </c>
      <c r="AS47" s="464">
        <f t="shared" si="5"/>
        <v>0</v>
      </c>
      <c r="AT47" s="52">
        <f t="shared" si="6"/>
        <v>0</v>
      </c>
      <c r="AU47" s="52">
        <f t="shared" si="7"/>
        <v>3217.74</v>
      </c>
      <c r="AV47" s="84"/>
      <c r="AW47" s="90"/>
      <c r="AX47" s="90"/>
      <c r="AY47" s="90"/>
      <c r="AZ47" s="90"/>
      <c r="BA47" s="52">
        <f t="shared" si="8"/>
        <v>3217.74</v>
      </c>
      <c r="BB47" s="91"/>
      <c r="BC47" s="128"/>
      <c r="BD47" s="28" t="str">
        <f t="shared" si="9"/>
        <v>正确</v>
      </c>
    </row>
    <row r="48" s="1" customFormat="1" ht="37" customHeight="1" spans="1:56">
      <c r="A48" s="41">
        <f t="shared" si="1"/>
        <v>44</v>
      </c>
      <c r="B48" s="429" t="s">
        <v>204</v>
      </c>
      <c r="C48" s="427" t="s">
        <v>145</v>
      </c>
      <c r="D48" s="421">
        <v>45835</v>
      </c>
      <c r="E48" s="128" t="s">
        <v>78</v>
      </c>
      <c r="F48" s="426">
        <f t="shared" si="2"/>
        <v>31</v>
      </c>
      <c r="G48" s="423" t="s">
        <v>79</v>
      </c>
      <c r="H48" s="424"/>
      <c r="I48" s="424"/>
      <c r="J48" s="424"/>
      <c r="K48" s="424"/>
      <c r="L48" s="438"/>
      <c r="M48" s="424"/>
      <c r="N48" s="424"/>
      <c r="O48" s="438">
        <v>5</v>
      </c>
      <c r="P48" s="424"/>
      <c r="Q48" s="424"/>
      <c r="R48" s="424"/>
      <c r="S48" s="450">
        <f t="shared" si="3"/>
        <v>0</v>
      </c>
      <c r="T48" s="451" t="s">
        <v>153</v>
      </c>
      <c r="U48" s="71" t="s">
        <v>102</v>
      </c>
      <c r="V48" s="69">
        <v>2000</v>
      </c>
      <c r="W48" s="128">
        <v>500</v>
      </c>
      <c r="X48" s="128">
        <v>500</v>
      </c>
      <c r="Y48" s="128">
        <v>200</v>
      </c>
      <c r="Z48" s="128">
        <v>100</v>
      </c>
      <c r="AA48" s="128">
        <v>100</v>
      </c>
      <c r="AB48" s="91">
        <v>100</v>
      </c>
      <c r="AC48" s="52">
        <f t="shared" si="4"/>
        <v>0</v>
      </c>
      <c r="AD48" s="91"/>
      <c r="AE48" s="91"/>
      <c r="AF48" s="91"/>
      <c r="AG48" s="91"/>
      <c r="AH48" s="91"/>
      <c r="AI48" s="91">
        <f>3500/31*3.5</f>
        <v>395.161290322581</v>
      </c>
      <c r="AJ48" s="91"/>
      <c r="AK48" s="91"/>
      <c r="AL48" s="91"/>
      <c r="AM48" s="91"/>
      <c r="AN48" s="91"/>
      <c r="AO48" s="91"/>
      <c r="AP48" s="91"/>
      <c r="AQ48" s="91"/>
      <c r="AR48" s="128">
        <f t="shared" si="10"/>
        <v>282.258064516129</v>
      </c>
      <c r="AS48" s="464">
        <f t="shared" si="5"/>
        <v>0</v>
      </c>
      <c r="AT48" s="52">
        <f t="shared" si="6"/>
        <v>0</v>
      </c>
      <c r="AU48" s="52">
        <f t="shared" si="7"/>
        <v>3612.9</v>
      </c>
      <c r="AV48" s="84"/>
      <c r="AW48" s="90"/>
      <c r="AX48" s="90"/>
      <c r="AY48" s="90"/>
      <c r="AZ48" s="90"/>
      <c r="BA48" s="52">
        <f t="shared" si="8"/>
        <v>3612.9</v>
      </c>
      <c r="BB48" s="91"/>
      <c r="BC48" s="128" t="s">
        <v>205</v>
      </c>
      <c r="BD48" s="28" t="str">
        <f t="shared" si="9"/>
        <v>正确</v>
      </c>
    </row>
    <row r="49" s="1" customFormat="1" ht="38" customHeight="1" spans="1:56">
      <c r="A49" s="41">
        <f t="shared" si="1"/>
        <v>45</v>
      </c>
      <c r="B49" s="429" t="s">
        <v>206</v>
      </c>
      <c r="C49" s="427" t="s">
        <v>145</v>
      </c>
      <c r="D49" s="421">
        <v>45837</v>
      </c>
      <c r="E49" s="128" t="s">
        <v>78</v>
      </c>
      <c r="F49" s="426">
        <f t="shared" si="2"/>
        <v>31</v>
      </c>
      <c r="G49" s="423" t="s">
        <v>79</v>
      </c>
      <c r="H49" s="424"/>
      <c r="I49" s="424"/>
      <c r="J49" s="424"/>
      <c r="K49" s="424"/>
      <c r="L49" s="438"/>
      <c r="M49" s="424"/>
      <c r="N49" s="424"/>
      <c r="O49" s="438">
        <v>7</v>
      </c>
      <c r="P49" s="424"/>
      <c r="Q49" s="424"/>
      <c r="R49" s="424"/>
      <c r="S49" s="450">
        <f t="shared" si="3"/>
        <v>0</v>
      </c>
      <c r="T49" s="451" t="s">
        <v>146</v>
      </c>
      <c r="U49" s="71" t="s">
        <v>102</v>
      </c>
      <c r="V49" s="69">
        <v>2000</v>
      </c>
      <c r="W49" s="128">
        <v>500</v>
      </c>
      <c r="X49" s="128">
        <v>500</v>
      </c>
      <c r="Y49" s="128">
        <v>200</v>
      </c>
      <c r="Z49" s="128">
        <v>100</v>
      </c>
      <c r="AA49" s="128">
        <v>100</v>
      </c>
      <c r="AB49" s="91">
        <v>100</v>
      </c>
      <c r="AC49" s="52">
        <f t="shared" si="4"/>
        <v>0</v>
      </c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128">
        <f t="shared" si="10"/>
        <v>395.161290322581</v>
      </c>
      <c r="AS49" s="464">
        <f t="shared" si="5"/>
        <v>0</v>
      </c>
      <c r="AT49" s="52">
        <f t="shared" si="6"/>
        <v>0</v>
      </c>
      <c r="AU49" s="52">
        <f t="shared" si="7"/>
        <v>3104.84</v>
      </c>
      <c r="AV49" s="84"/>
      <c r="AW49" s="90"/>
      <c r="AX49" s="90"/>
      <c r="AY49" s="90"/>
      <c r="AZ49" s="90"/>
      <c r="BA49" s="52">
        <f t="shared" si="8"/>
        <v>3104.84</v>
      </c>
      <c r="BB49" s="91"/>
      <c r="BC49" s="128"/>
      <c r="BD49" s="28" t="str">
        <f t="shared" si="9"/>
        <v>正确</v>
      </c>
    </row>
    <row r="50" s="1" customFormat="1" ht="33" spans="1:56">
      <c r="A50" s="41">
        <f t="shared" si="1"/>
        <v>46</v>
      </c>
      <c r="B50" s="430" t="s">
        <v>207</v>
      </c>
      <c r="C50" s="427" t="s">
        <v>145</v>
      </c>
      <c r="D50" s="421">
        <v>45635</v>
      </c>
      <c r="E50" s="431" t="s">
        <v>116</v>
      </c>
      <c r="F50" s="426">
        <f t="shared" si="2"/>
        <v>31</v>
      </c>
      <c r="G50" s="423" t="s">
        <v>79</v>
      </c>
      <c r="H50" s="424"/>
      <c r="I50" s="424"/>
      <c r="J50" s="424">
        <v>26</v>
      </c>
      <c r="K50" s="424"/>
      <c r="L50" s="438"/>
      <c r="M50" s="424"/>
      <c r="N50" s="424"/>
      <c r="O50" s="438"/>
      <c r="P50" s="424"/>
      <c r="Q50" s="424"/>
      <c r="R50" s="424"/>
      <c r="S50" s="450">
        <f t="shared" si="3"/>
        <v>0</v>
      </c>
      <c r="T50" s="359" t="s">
        <v>208</v>
      </c>
      <c r="U50" s="71" t="s">
        <v>102</v>
      </c>
      <c r="V50" s="69">
        <v>2000</v>
      </c>
      <c r="W50" s="128">
        <v>500</v>
      </c>
      <c r="X50" s="128">
        <v>500</v>
      </c>
      <c r="Y50" s="128">
        <v>200</v>
      </c>
      <c r="Z50" s="128">
        <v>100</v>
      </c>
      <c r="AA50" s="128">
        <v>100</v>
      </c>
      <c r="AB50" s="91">
        <v>100</v>
      </c>
      <c r="AC50" s="52">
        <f t="shared" si="4"/>
        <v>0</v>
      </c>
      <c r="AD50" s="91"/>
      <c r="AE50" s="91"/>
      <c r="AF50" s="91">
        <f>29*5</f>
        <v>145</v>
      </c>
      <c r="AG50" s="91"/>
      <c r="AH50" s="91"/>
      <c r="AI50" s="91">
        <v>120</v>
      </c>
      <c r="AJ50" s="91"/>
      <c r="AK50" s="91"/>
      <c r="AL50" s="91"/>
      <c r="AM50" s="91"/>
      <c r="AN50" s="91"/>
      <c r="AO50" s="91"/>
      <c r="AP50" s="91"/>
      <c r="AQ50" s="91"/>
      <c r="AR50" s="128">
        <f t="shared" si="10"/>
        <v>0</v>
      </c>
      <c r="AS50" s="464">
        <f t="shared" si="5"/>
        <v>0</v>
      </c>
      <c r="AT50" s="52">
        <f t="shared" si="6"/>
        <v>2935.48387096774</v>
      </c>
      <c r="AU50" s="52">
        <f t="shared" si="7"/>
        <v>829.52</v>
      </c>
      <c r="AV50" s="84"/>
      <c r="AW50" s="90"/>
      <c r="AX50" s="90"/>
      <c r="AY50" s="90"/>
      <c r="AZ50" s="90"/>
      <c r="BA50" s="52">
        <f t="shared" si="8"/>
        <v>829.52</v>
      </c>
      <c r="BB50" s="91"/>
      <c r="BC50" s="128" t="s">
        <v>209</v>
      </c>
      <c r="BD50" s="28" t="str">
        <f t="shared" si="9"/>
        <v>正确</v>
      </c>
    </row>
    <row r="51" s="1" customFormat="1" ht="33" customHeight="1" spans="1:56">
      <c r="A51" s="41">
        <f t="shared" si="1"/>
        <v>47</v>
      </c>
      <c r="B51" s="431" t="s">
        <v>210</v>
      </c>
      <c r="C51" s="420" t="s">
        <v>125</v>
      </c>
      <c r="D51" s="421">
        <v>45811</v>
      </c>
      <c r="E51" s="431" t="s">
        <v>116</v>
      </c>
      <c r="F51" s="426">
        <f t="shared" si="2"/>
        <v>31</v>
      </c>
      <c r="G51" s="432" t="s">
        <v>79</v>
      </c>
      <c r="H51" s="424"/>
      <c r="I51" s="424"/>
      <c r="J51" s="424">
        <v>25</v>
      </c>
      <c r="K51" s="424"/>
      <c r="L51" s="438">
        <v>0.5</v>
      </c>
      <c r="M51" s="424"/>
      <c r="N51" s="424"/>
      <c r="O51" s="438"/>
      <c r="P51" s="424"/>
      <c r="Q51" s="424"/>
      <c r="R51" s="424"/>
      <c r="S51" s="450">
        <f t="shared" si="3"/>
        <v>0</v>
      </c>
      <c r="T51" s="359" t="s">
        <v>211</v>
      </c>
      <c r="U51" s="71" t="s">
        <v>126</v>
      </c>
      <c r="V51" s="69">
        <v>2000</v>
      </c>
      <c r="W51" s="128">
        <v>1000</v>
      </c>
      <c r="X51" s="128">
        <v>1000</v>
      </c>
      <c r="Y51" s="128">
        <v>400</v>
      </c>
      <c r="Z51" s="128">
        <v>100</v>
      </c>
      <c r="AA51" s="128">
        <v>100</v>
      </c>
      <c r="AB51" s="91">
        <v>100</v>
      </c>
      <c r="AC51" s="52">
        <f t="shared" si="4"/>
        <v>0</v>
      </c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128">
        <f t="shared" si="10"/>
        <v>0</v>
      </c>
      <c r="AS51" s="464">
        <f t="shared" si="5"/>
        <v>0</v>
      </c>
      <c r="AT51" s="52">
        <f t="shared" si="6"/>
        <v>3866.12903225806</v>
      </c>
      <c r="AU51" s="52">
        <f t="shared" si="7"/>
        <v>833.87</v>
      </c>
      <c r="AV51" s="84"/>
      <c r="AW51" s="90"/>
      <c r="AX51" s="90"/>
      <c r="AY51" s="90"/>
      <c r="AZ51" s="90"/>
      <c r="BA51" s="52">
        <f t="shared" si="8"/>
        <v>833.87</v>
      </c>
      <c r="BB51" s="91"/>
      <c r="BC51" s="128"/>
      <c r="BD51" s="28" t="str">
        <f t="shared" si="9"/>
        <v>正确</v>
      </c>
    </row>
    <row r="52" s="1" customFormat="1" ht="33" customHeight="1" spans="1:56">
      <c r="A52" s="41">
        <f t="shared" si="1"/>
        <v>48</v>
      </c>
      <c r="B52" s="128"/>
      <c r="C52" s="420"/>
      <c r="D52" s="433"/>
      <c r="E52" s="128"/>
      <c r="F52" s="426">
        <f t="shared" si="2"/>
        <v>31</v>
      </c>
      <c r="G52" s="432"/>
      <c r="H52" s="424"/>
      <c r="I52" s="424"/>
      <c r="J52" s="424"/>
      <c r="K52" s="424"/>
      <c r="L52" s="438"/>
      <c r="M52" s="424"/>
      <c r="N52" s="424"/>
      <c r="O52" s="438"/>
      <c r="P52" s="424"/>
      <c r="Q52" s="424"/>
      <c r="R52" s="424"/>
      <c r="S52" s="450">
        <f t="shared" si="3"/>
        <v>0</v>
      </c>
      <c r="T52" s="454"/>
      <c r="U52" s="71"/>
      <c r="V52" s="69"/>
      <c r="W52" s="128"/>
      <c r="X52" s="128"/>
      <c r="Y52" s="128"/>
      <c r="Z52" s="128"/>
      <c r="AA52" s="128"/>
      <c r="AB52" s="91"/>
      <c r="AC52" s="52">
        <f t="shared" si="4"/>
        <v>0</v>
      </c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463"/>
      <c r="AS52" s="464">
        <f t="shared" si="5"/>
        <v>0</v>
      </c>
      <c r="AT52" s="52">
        <f t="shared" si="6"/>
        <v>0</v>
      </c>
      <c r="AU52" s="52">
        <f t="shared" si="7"/>
        <v>0</v>
      </c>
      <c r="AV52" s="84"/>
      <c r="AW52" s="90"/>
      <c r="AX52" s="90"/>
      <c r="AY52" s="90"/>
      <c r="AZ52" s="90"/>
      <c r="BA52" s="52">
        <f t="shared" si="8"/>
        <v>0</v>
      </c>
      <c r="BB52" s="91"/>
      <c r="BC52" s="92"/>
      <c r="BD52" s="28" t="str">
        <f t="shared" si="9"/>
        <v>正确</v>
      </c>
    </row>
    <row r="53" s="1" customFormat="1" ht="33" customHeight="1" spans="1:56">
      <c r="A53" s="41">
        <f t="shared" si="1"/>
        <v>49</v>
      </c>
      <c r="B53" s="128"/>
      <c r="C53" s="420"/>
      <c r="D53" s="433"/>
      <c r="E53" s="128"/>
      <c r="F53" s="426">
        <f t="shared" si="2"/>
        <v>31</v>
      </c>
      <c r="G53" s="432"/>
      <c r="H53" s="424"/>
      <c r="I53" s="424"/>
      <c r="J53" s="424"/>
      <c r="K53" s="424"/>
      <c r="L53" s="438"/>
      <c r="M53" s="424"/>
      <c r="N53" s="424"/>
      <c r="O53" s="438"/>
      <c r="P53" s="424"/>
      <c r="Q53" s="424"/>
      <c r="R53" s="424"/>
      <c r="S53" s="450">
        <f t="shared" si="3"/>
        <v>0</v>
      </c>
      <c r="T53" s="454"/>
      <c r="U53" s="71"/>
      <c r="V53" s="69"/>
      <c r="W53" s="128"/>
      <c r="X53" s="128"/>
      <c r="Y53" s="128"/>
      <c r="Z53" s="128"/>
      <c r="AA53" s="128"/>
      <c r="AB53" s="91"/>
      <c r="AC53" s="52">
        <f t="shared" si="4"/>
        <v>0</v>
      </c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463"/>
      <c r="AS53" s="464">
        <f t="shared" si="5"/>
        <v>0</v>
      </c>
      <c r="AT53" s="52">
        <f t="shared" si="6"/>
        <v>0</v>
      </c>
      <c r="AU53" s="52">
        <f t="shared" si="7"/>
        <v>0</v>
      </c>
      <c r="AV53" s="84"/>
      <c r="AW53" s="90"/>
      <c r="AX53" s="90"/>
      <c r="AY53" s="90"/>
      <c r="AZ53" s="90"/>
      <c r="BA53" s="52">
        <f t="shared" si="8"/>
        <v>0</v>
      </c>
      <c r="BB53" s="91"/>
      <c r="BC53" s="92"/>
      <c r="BD53" s="28" t="str">
        <f t="shared" si="9"/>
        <v>正确</v>
      </c>
    </row>
    <row r="54" s="1" customFormat="1" ht="33" customHeight="1" spans="1:56">
      <c r="A54" s="41">
        <f t="shared" si="1"/>
        <v>50</v>
      </c>
      <c r="B54" s="128"/>
      <c r="C54" s="420"/>
      <c r="D54" s="433"/>
      <c r="E54" s="128"/>
      <c r="F54" s="426">
        <f t="shared" si="2"/>
        <v>31</v>
      </c>
      <c r="G54" s="432"/>
      <c r="H54" s="424"/>
      <c r="I54" s="424"/>
      <c r="J54" s="424"/>
      <c r="K54" s="424"/>
      <c r="L54" s="438"/>
      <c r="M54" s="424"/>
      <c r="N54" s="424"/>
      <c r="O54" s="438"/>
      <c r="P54" s="424"/>
      <c r="Q54" s="424"/>
      <c r="R54" s="424"/>
      <c r="S54" s="450">
        <f t="shared" si="3"/>
        <v>0</v>
      </c>
      <c r="T54" s="454"/>
      <c r="U54" s="71"/>
      <c r="V54" s="69"/>
      <c r="W54" s="128"/>
      <c r="X54" s="128"/>
      <c r="Y54" s="128"/>
      <c r="Z54" s="128"/>
      <c r="AA54" s="128"/>
      <c r="AB54" s="91"/>
      <c r="AC54" s="52">
        <f t="shared" si="4"/>
        <v>0</v>
      </c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463"/>
      <c r="AS54" s="464">
        <f t="shared" si="5"/>
        <v>0</v>
      </c>
      <c r="AT54" s="52">
        <f t="shared" si="6"/>
        <v>0</v>
      </c>
      <c r="AU54" s="52">
        <f t="shared" si="7"/>
        <v>0</v>
      </c>
      <c r="AV54" s="84"/>
      <c r="AW54" s="90"/>
      <c r="AX54" s="90"/>
      <c r="AY54" s="90"/>
      <c r="AZ54" s="90"/>
      <c r="BA54" s="52">
        <f t="shared" si="8"/>
        <v>0</v>
      </c>
      <c r="BB54" s="91"/>
      <c r="BC54" s="92"/>
      <c r="BD54" s="28" t="str">
        <f t="shared" si="9"/>
        <v>正确</v>
      </c>
    </row>
    <row r="55" s="1" customFormat="1" ht="33" customHeight="1" spans="1:56">
      <c r="A55" s="41">
        <f t="shared" si="1"/>
        <v>51</v>
      </c>
      <c r="B55" s="128"/>
      <c r="C55" s="420"/>
      <c r="D55" s="433"/>
      <c r="E55" s="128"/>
      <c r="F55" s="426">
        <f t="shared" si="2"/>
        <v>31</v>
      </c>
      <c r="G55" s="432"/>
      <c r="H55" s="424"/>
      <c r="I55" s="424"/>
      <c r="J55" s="424"/>
      <c r="K55" s="424"/>
      <c r="L55" s="438"/>
      <c r="M55" s="424"/>
      <c r="N55" s="424"/>
      <c r="O55" s="438"/>
      <c r="P55" s="424"/>
      <c r="Q55" s="424"/>
      <c r="R55" s="424"/>
      <c r="S55" s="450">
        <f t="shared" si="3"/>
        <v>0</v>
      </c>
      <c r="T55" s="454"/>
      <c r="U55" s="71"/>
      <c r="V55" s="69"/>
      <c r="W55" s="128"/>
      <c r="X55" s="128"/>
      <c r="Y55" s="128"/>
      <c r="Z55" s="128"/>
      <c r="AA55" s="128"/>
      <c r="AB55" s="91"/>
      <c r="AC55" s="52">
        <f t="shared" si="4"/>
        <v>0</v>
      </c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463"/>
      <c r="AS55" s="464">
        <f t="shared" si="5"/>
        <v>0</v>
      </c>
      <c r="AT55" s="52">
        <f t="shared" si="6"/>
        <v>0</v>
      </c>
      <c r="AU55" s="52">
        <f t="shared" si="7"/>
        <v>0</v>
      </c>
      <c r="AV55" s="84"/>
      <c r="AW55" s="90"/>
      <c r="AX55" s="90"/>
      <c r="AY55" s="90"/>
      <c r="AZ55" s="90"/>
      <c r="BA55" s="52">
        <f t="shared" si="8"/>
        <v>0</v>
      </c>
      <c r="BB55" s="91"/>
      <c r="BC55" s="92"/>
      <c r="BD55" s="28" t="str">
        <f t="shared" si="9"/>
        <v>正确</v>
      </c>
    </row>
    <row r="56" s="1" customFormat="1" ht="33" customHeight="1" spans="1:56">
      <c r="A56" s="41">
        <f t="shared" si="1"/>
        <v>52</v>
      </c>
      <c r="B56" s="128"/>
      <c r="C56" s="420"/>
      <c r="D56" s="433"/>
      <c r="E56" s="128"/>
      <c r="F56" s="426">
        <f t="shared" si="2"/>
        <v>31</v>
      </c>
      <c r="G56" s="432"/>
      <c r="H56" s="424"/>
      <c r="I56" s="424"/>
      <c r="J56" s="424"/>
      <c r="K56" s="424"/>
      <c r="L56" s="438"/>
      <c r="M56" s="424"/>
      <c r="N56" s="424"/>
      <c r="O56" s="438"/>
      <c r="P56" s="424"/>
      <c r="Q56" s="424"/>
      <c r="R56" s="424"/>
      <c r="S56" s="450">
        <f t="shared" si="3"/>
        <v>0</v>
      </c>
      <c r="T56" s="454"/>
      <c r="U56" s="71"/>
      <c r="V56" s="69"/>
      <c r="W56" s="128"/>
      <c r="X56" s="128"/>
      <c r="Y56" s="128"/>
      <c r="Z56" s="128"/>
      <c r="AA56" s="128"/>
      <c r="AB56" s="91"/>
      <c r="AC56" s="52">
        <f t="shared" si="4"/>
        <v>0</v>
      </c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463"/>
      <c r="AS56" s="464">
        <f t="shared" si="5"/>
        <v>0</v>
      </c>
      <c r="AT56" s="52">
        <f t="shared" si="6"/>
        <v>0</v>
      </c>
      <c r="AU56" s="52">
        <f t="shared" si="7"/>
        <v>0</v>
      </c>
      <c r="AV56" s="84"/>
      <c r="AW56" s="90"/>
      <c r="AX56" s="90"/>
      <c r="AY56" s="90"/>
      <c r="AZ56" s="90"/>
      <c r="BA56" s="52">
        <f t="shared" si="8"/>
        <v>0</v>
      </c>
      <c r="BB56" s="91"/>
      <c r="BC56" s="92"/>
      <c r="BD56" s="28" t="str">
        <f t="shared" si="9"/>
        <v>正确</v>
      </c>
    </row>
    <row r="57" s="1" customFormat="1" ht="33" customHeight="1" spans="1:56">
      <c r="A57" s="41">
        <f t="shared" si="1"/>
        <v>53</v>
      </c>
      <c r="B57" s="128"/>
      <c r="C57" s="420"/>
      <c r="D57" s="433"/>
      <c r="E57" s="128"/>
      <c r="F57" s="426">
        <f t="shared" si="2"/>
        <v>31</v>
      </c>
      <c r="G57" s="432"/>
      <c r="H57" s="424"/>
      <c r="I57" s="424"/>
      <c r="J57" s="424"/>
      <c r="K57" s="424"/>
      <c r="L57" s="438"/>
      <c r="M57" s="424"/>
      <c r="N57" s="424"/>
      <c r="O57" s="438"/>
      <c r="P57" s="424"/>
      <c r="Q57" s="424"/>
      <c r="R57" s="424"/>
      <c r="S57" s="450">
        <f t="shared" si="3"/>
        <v>0</v>
      </c>
      <c r="T57" s="454"/>
      <c r="U57" s="71"/>
      <c r="V57" s="69"/>
      <c r="W57" s="128"/>
      <c r="X57" s="128"/>
      <c r="Y57" s="128"/>
      <c r="Z57" s="128"/>
      <c r="AA57" s="128"/>
      <c r="AB57" s="91"/>
      <c r="AC57" s="52">
        <f t="shared" si="4"/>
        <v>0</v>
      </c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463"/>
      <c r="AS57" s="464">
        <f t="shared" si="5"/>
        <v>0</v>
      </c>
      <c r="AT57" s="52">
        <f t="shared" si="6"/>
        <v>0</v>
      </c>
      <c r="AU57" s="52">
        <f t="shared" si="7"/>
        <v>0</v>
      </c>
      <c r="AV57" s="84"/>
      <c r="AW57" s="90"/>
      <c r="AX57" s="90"/>
      <c r="AY57" s="90"/>
      <c r="AZ57" s="90"/>
      <c r="BA57" s="52">
        <f t="shared" si="8"/>
        <v>0</v>
      </c>
      <c r="BB57" s="91"/>
      <c r="BC57" s="92"/>
      <c r="BD57" s="28" t="str">
        <f t="shared" si="9"/>
        <v>正确</v>
      </c>
    </row>
    <row r="58" s="1" customFormat="1" ht="33" customHeight="1" spans="1:56">
      <c r="A58" s="41">
        <f t="shared" si="1"/>
        <v>54</v>
      </c>
      <c r="B58" s="128"/>
      <c r="C58" s="420"/>
      <c r="D58" s="433"/>
      <c r="E58" s="128"/>
      <c r="F58" s="426">
        <f t="shared" si="2"/>
        <v>31</v>
      </c>
      <c r="G58" s="432"/>
      <c r="H58" s="424"/>
      <c r="I58" s="424"/>
      <c r="J58" s="424"/>
      <c r="K58" s="424"/>
      <c r="L58" s="438"/>
      <c r="M58" s="424"/>
      <c r="N58" s="424"/>
      <c r="O58" s="438"/>
      <c r="P58" s="424"/>
      <c r="Q58" s="424"/>
      <c r="R58" s="424"/>
      <c r="S58" s="450">
        <f t="shared" si="3"/>
        <v>0</v>
      </c>
      <c r="T58" s="454"/>
      <c r="U58" s="71"/>
      <c r="V58" s="69"/>
      <c r="W58" s="128"/>
      <c r="X58" s="128"/>
      <c r="Y58" s="128"/>
      <c r="Z58" s="128"/>
      <c r="AA58" s="128"/>
      <c r="AB58" s="91"/>
      <c r="AC58" s="52">
        <f t="shared" si="4"/>
        <v>0</v>
      </c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463"/>
      <c r="AS58" s="464">
        <f t="shared" si="5"/>
        <v>0</v>
      </c>
      <c r="AT58" s="52">
        <f t="shared" si="6"/>
        <v>0</v>
      </c>
      <c r="AU58" s="52">
        <f t="shared" si="7"/>
        <v>0</v>
      </c>
      <c r="AV58" s="84"/>
      <c r="AW58" s="90"/>
      <c r="AX58" s="90"/>
      <c r="AY58" s="90"/>
      <c r="AZ58" s="90"/>
      <c r="BA58" s="52">
        <f t="shared" si="8"/>
        <v>0</v>
      </c>
      <c r="BB58" s="91"/>
      <c r="BC58" s="92"/>
      <c r="BD58" s="28" t="str">
        <f t="shared" si="9"/>
        <v>正确</v>
      </c>
    </row>
    <row r="59" s="1" customFormat="1" ht="33" customHeight="1" spans="1:56">
      <c r="A59" s="41">
        <f t="shared" si="1"/>
        <v>55</v>
      </c>
      <c r="B59" s="128"/>
      <c r="C59" s="420"/>
      <c r="D59" s="433"/>
      <c r="E59" s="128"/>
      <c r="F59" s="426">
        <f t="shared" si="2"/>
        <v>31</v>
      </c>
      <c r="G59" s="432"/>
      <c r="H59" s="424"/>
      <c r="I59" s="424"/>
      <c r="J59" s="424"/>
      <c r="K59" s="424"/>
      <c r="L59" s="438"/>
      <c r="M59" s="424"/>
      <c r="N59" s="424"/>
      <c r="O59" s="438"/>
      <c r="P59" s="424"/>
      <c r="Q59" s="424"/>
      <c r="R59" s="424"/>
      <c r="S59" s="450">
        <f t="shared" si="3"/>
        <v>0</v>
      </c>
      <c r="T59" s="454"/>
      <c r="U59" s="71"/>
      <c r="V59" s="69"/>
      <c r="W59" s="128"/>
      <c r="X59" s="128"/>
      <c r="Y59" s="128"/>
      <c r="Z59" s="128"/>
      <c r="AA59" s="128"/>
      <c r="AB59" s="91"/>
      <c r="AC59" s="52">
        <f t="shared" si="4"/>
        <v>0</v>
      </c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463"/>
      <c r="AS59" s="464">
        <f t="shared" si="5"/>
        <v>0</v>
      </c>
      <c r="AT59" s="52">
        <f t="shared" si="6"/>
        <v>0</v>
      </c>
      <c r="AU59" s="52">
        <f t="shared" si="7"/>
        <v>0</v>
      </c>
      <c r="AV59" s="84"/>
      <c r="AW59" s="90"/>
      <c r="AX59" s="90"/>
      <c r="AY59" s="90"/>
      <c r="AZ59" s="90"/>
      <c r="BA59" s="52">
        <f t="shared" si="8"/>
        <v>0</v>
      </c>
      <c r="BB59" s="91"/>
      <c r="BC59" s="92"/>
      <c r="BD59" s="28" t="str">
        <f t="shared" si="9"/>
        <v>正确</v>
      </c>
    </row>
    <row r="60" s="1" customFormat="1" ht="33" customHeight="1" spans="1:56">
      <c r="A60" s="41">
        <f t="shared" si="1"/>
        <v>56</v>
      </c>
      <c r="B60" s="128"/>
      <c r="C60" s="420"/>
      <c r="D60" s="433"/>
      <c r="E60" s="128"/>
      <c r="F60" s="426">
        <f t="shared" si="2"/>
        <v>31</v>
      </c>
      <c r="G60" s="432"/>
      <c r="H60" s="424"/>
      <c r="I60" s="424"/>
      <c r="J60" s="424"/>
      <c r="K60" s="424"/>
      <c r="L60" s="438"/>
      <c r="M60" s="424"/>
      <c r="N60" s="424"/>
      <c r="O60" s="438"/>
      <c r="P60" s="424"/>
      <c r="Q60" s="424"/>
      <c r="R60" s="424"/>
      <c r="S60" s="450">
        <f t="shared" si="3"/>
        <v>0</v>
      </c>
      <c r="T60" s="454"/>
      <c r="U60" s="71"/>
      <c r="V60" s="69"/>
      <c r="W60" s="128"/>
      <c r="X60" s="128"/>
      <c r="Y60" s="128"/>
      <c r="Z60" s="128"/>
      <c r="AA60" s="128"/>
      <c r="AB60" s="91"/>
      <c r="AC60" s="52">
        <f t="shared" si="4"/>
        <v>0</v>
      </c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463"/>
      <c r="AS60" s="464">
        <f t="shared" si="5"/>
        <v>0</v>
      </c>
      <c r="AT60" s="52">
        <f t="shared" si="6"/>
        <v>0</v>
      </c>
      <c r="AU60" s="52">
        <f t="shared" si="7"/>
        <v>0</v>
      </c>
      <c r="AV60" s="84"/>
      <c r="AW60" s="90"/>
      <c r="AX60" s="90"/>
      <c r="AY60" s="90"/>
      <c r="AZ60" s="90"/>
      <c r="BA60" s="52">
        <f t="shared" si="8"/>
        <v>0</v>
      </c>
      <c r="BB60" s="91"/>
      <c r="BC60" s="92"/>
      <c r="BD60" s="28" t="str">
        <f t="shared" si="9"/>
        <v>正确</v>
      </c>
    </row>
    <row r="61" s="1" customFormat="1" ht="33" customHeight="1" spans="1:56">
      <c r="A61" s="41">
        <f t="shared" si="1"/>
        <v>57</v>
      </c>
      <c r="B61" s="128"/>
      <c r="C61" s="420"/>
      <c r="D61" s="433"/>
      <c r="E61" s="128"/>
      <c r="F61" s="426">
        <f t="shared" si="2"/>
        <v>31</v>
      </c>
      <c r="G61" s="432"/>
      <c r="H61" s="424"/>
      <c r="I61" s="424"/>
      <c r="J61" s="424"/>
      <c r="K61" s="424"/>
      <c r="L61" s="438"/>
      <c r="M61" s="424"/>
      <c r="N61" s="424"/>
      <c r="O61" s="438"/>
      <c r="P61" s="424"/>
      <c r="Q61" s="424"/>
      <c r="R61" s="424"/>
      <c r="S61" s="450">
        <f t="shared" si="3"/>
        <v>0</v>
      </c>
      <c r="T61" s="454"/>
      <c r="U61" s="71"/>
      <c r="V61" s="69"/>
      <c r="W61" s="128"/>
      <c r="X61" s="128"/>
      <c r="Y61" s="128"/>
      <c r="Z61" s="128"/>
      <c r="AA61" s="128"/>
      <c r="AB61" s="91"/>
      <c r="AC61" s="52">
        <f t="shared" si="4"/>
        <v>0</v>
      </c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463"/>
      <c r="AS61" s="464">
        <f t="shared" si="5"/>
        <v>0</v>
      </c>
      <c r="AT61" s="52">
        <f t="shared" si="6"/>
        <v>0</v>
      </c>
      <c r="AU61" s="52">
        <f t="shared" si="7"/>
        <v>0</v>
      </c>
      <c r="AV61" s="84"/>
      <c r="AW61" s="90"/>
      <c r="AX61" s="90"/>
      <c r="AY61" s="90"/>
      <c r="AZ61" s="90"/>
      <c r="BA61" s="52">
        <f t="shared" si="8"/>
        <v>0</v>
      </c>
      <c r="BB61" s="91"/>
      <c r="BC61" s="92"/>
      <c r="BD61" s="28" t="str">
        <f t="shared" si="9"/>
        <v>正确</v>
      </c>
    </row>
    <row r="62" s="1" customFormat="1" ht="33" customHeight="1" spans="1:56">
      <c r="A62" s="41">
        <f t="shared" si="1"/>
        <v>58</v>
      </c>
      <c r="B62" s="128"/>
      <c r="C62" s="420"/>
      <c r="D62" s="433"/>
      <c r="E62" s="128"/>
      <c r="F62" s="426">
        <f t="shared" si="2"/>
        <v>31</v>
      </c>
      <c r="G62" s="432"/>
      <c r="H62" s="424"/>
      <c r="I62" s="424"/>
      <c r="J62" s="424"/>
      <c r="K62" s="424"/>
      <c r="L62" s="438"/>
      <c r="M62" s="424"/>
      <c r="N62" s="424"/>
      <c r="O62" s="438"/>
      <c r="P62" s="424"/>
      <c r="Q62" s="424"/>
      <c r="R62" s="424"/>
      <c r="S62" s="450">
        <f t="shared" si="3"/>
        <v>0</v>
      </c>
      <c r="T62" s="454"/>
      <c r="U62" s="71"/>
      <c r="V62" s="69"/>
      <c r="W62" s="128"/>
      <c r="X62" s="128"/>
      <c r="Y62" s="128"/>
      <c r="Z62" s="128"/>
      <c r="AA62" s="128"/>
      <c r="AB62" s="91"/>
      <c r="AC62" s="52">
        <f t="shared" si="4"/>
        <v>0</v>
      </c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463"/>
      <c r="AS62" s="464">
        <f t="shared" si="5"/>
        <v>0</v>
      </c>
      <c r="AT62" s="52">
        <f t="shared" si="6"/>
        <v>0</v>
      </c>
      <c r="AU62" s="52">
        <f t="shared" si="7"/>
        <v>0</v>
      </c>
      <c r="AV62" s="84"/>
      <c r="AW62" s="90"/>
      <c r="AX62" s="90"/>
      <c r="AY62" s="90"/>
      <c r="AZ62" s="90"/>
      <c r="BA62" s="52">
        <f t="shared" si="8"/>
        <v>0</v>
      </c>
      <c r="BB62" s="91"/>
      <c r="BC62" s="92"/>
      <c r="BD62" s="28" t="str">
        <f t="shared" si="9"/>
        <v>正确</v>
      </c>
    </row>
    <row r="63" s="1" customFormat="1" ht="33" customHeight="1" spans="1:56">
      <c r="A63" s="41">
        <f t="shared" si="1"/>
        <v>59</v>
      </c>
      <c r="B63" s="128"/>
      <c r="C63" s="420"/>
      <c r="D63" s="433"/>
      <c r="E63" s="128"/>
      <c r="F63" s="426">
        <f t="shared" si="2"/>
        <v>31</v>
      </c>
      <c r="G63" s="432"/>
      <c r="H63" s="424"/>
      <c r="I63" s="424"/>
      <c r="J63" s="424"/>
      <c r="K63" s="424"/>
      <c r="L63" s="438"/>
      <c r="M63" s="424"/>
      <c r="N63" s="424"/>
      <c r="O63" s="438"/>
      <c r="P63" s="424"/>
      <c r="Q63" s="424"/>
      <c r="R63" s="424"/>
      <c r="S63" s="450">
        <f t="shared" si="3"/>
        <v>0</v>
      </c>
      <c r="T63" s="454"/>
      <c r="U63" s="71"/>
      <c r="V63" s="69"/>
      <c r="W63" s="128"/>
      <c r="X63" s="128"/>
      <c r="Y63" s="128"/>
      <c r="Z63" s="128"/>
      <c r="AA63" s="128"/>
      <c r="AB63" s="91"/>
      <c r="AC63" s="52">
        <f t="shared" si="4"/>
        <v>0</v>
      </c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463"/>
      <c r="AS63" s="464">
        <f t="shared" si="5"/>
        <v>0</v>
      </c>
      <c r="AT63" s="52">
        <f t="shared" si="6"/>
        <v>0</v>
      </c>
      <c r="AU63" s="52">
        <f t="shared" si="7"/>
        <v>0</v>
      </c>
      <c r="AV63" s="84"/>
      <c r="AW63" s="90"/>
      <c r="AX63" s="90"/>
      <c r="AY63" s="90"/>
      <c r="AZ63" s="90"/>
      <c r="BA63" s="52">
        <f t="shared" si="8"/>
        <v>0</v>
      </c>
      <c r="BB63" s="91"/>
      <c r="BC63" s="92"/>
      <c r="BD63" s="28" t="str">
        <f t="shared" si="9"/>
        <v>正确</v>
      </c>
    </row>
    <row r="64" s="1" customFormat="1" ht="33" customHeight="1" spans="1:56">
      <c r="A64" s="41">
        <f t="shared" si="1"/>
        <v>60</v>
      </c>
      <c r="B64" s="128"/>
      <c r="C64" s="420"/>
      <c r="D64" s="433"/>
      <c r="E64" s="128"/>
      <c r="F64" s="426">
        <f t="shared" si="2"/>
        <v>31</v>
      </c>
      <c r="G64" s="432"/>
      <c r="H64" s="424"/>
      <c r="I64" s="424"/>
      <c r="J64" s="424"/>
      <c r="K64" s="424"/>
      <c r="L64" s="438"/>
      <c r="M64" s="424"/>
      <c r="N64" s="424"/>
      <c r="O64" s="438"/>
      <c r="P64" s="424"/>
      <c r="Q64" s="424"/>
      <c r="R64" s="424"/>
      <c r="S64" s="450">
        <f t="shared" si="3"/>
        <v>0</v>
      </c>
      <c r="T64" s="454"/>
      <c r="U64" s="71"/>
      <c r="V64" s="69"/>
      <c r="W64" s="128"/>
      <c r="X64" s="128"/>
      <c r="Y64" s="128"/>
      <c r="Z64" s="128"/>
      <c r="AA64" s="128"/>
      <c r="AB64" s="91"/>
      <c r="AC64" s="52">
        <f t="shared" si="4"/>
        <v>0</v>
      </c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463"/>
      <c r="AS64" s="464">
        <f t="shared" si="5"/>
        <v>0</v>
      </c>
      <c r="AT64" s="52">
        <f t="shared" si="6"/>
        <v>0</v>
      </c>
      <c r="AU64" s="52">
        <f t="shared" si="7"/>
        <v>0</v>
      </c>
      <c r="AV64" s="84"/>
      <c r="AW64" s="90"/>
      <c r="AX64" s="90"/>
      <c r="AY64" s="90"/>
      <c r="AZ64" s="90"/>
      <c r="BA64" s="52">
        <f t="shared" si="8"/>
        <v>0</v>
      </c>
      <c r="BB64" s="91"/>
      <c r="BC64" s="92"/>
      <c r="BD64" s="28" t="str">
        <f t="shared" si="9"/>
        <v>正确</v>
      </c>
    </row>
    <row r="65" s="1" customFormat="1" ht="33" customHeight="1" spans="1:56">
      <c r="A65" s="41">
        <f t="shared" si="1"/>
        <v>61</v>
      </c>
      <c r="B65" s="128"/>
      <c r="C65" s="420"/>
      <c r="D65" s="433"/>
      <c r="E65" s="128"/>
      <c r="F65" s="426">
        <f t="shared" si="2"/>
        <v>31</v>
      </c>
      <c r="G65" s="432"/>
      <c r="H65" s="424"/>
      <c r="I65" s="424"/>
      <c r="J65" s="424"/>
      <c r="K65" s="424"/>
      <c r="L65" s="438"/>
      <c r="M65" s="424"/>
      <c r="N65" s="424"/>
      <c r="O65" s="438"/>
      <c r="P65" s="424"/>
      <c r="Q65" s="424"/>
      <c r="R65" s="424"/>
      <c r="S65" s="450">
        <f t="shared" si="3"/>
        <v>0</v>
      </c>
      <c r="T65" s="454"/>
      <c r="U65" s="71"/>
      <c r="V65" s="69"/>
      <c r="W65" s="128"/>
      <c r="X65" s="128"/>
      <c r="Y65" s="128"/>
      <c r="Z65" s="128"/>
      <c r="AA65" s="128"/>
      <c r="AB65" s="91"/>
      <c r="AC65" s="52">
        <f t="shared" si="4"/>
        <v>0</v>
      </c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463"/>
      <c r="AS65" s="464">
        <f t="shared" si="5"/>
        <v>0</v>
      </c>
      <c r="AT65" s="52">
        <f t="shared" si="6"/>
        <v>0</v>
      </c>
      <c r="AU65" s="52">
        <f t="shared" si="7"/>
        <v>0</v>
      </c>
      <c r="AV65" s="84"/>
      <c r="AW65" s="90"/>
      <c r="AX65" s="90"/>
      <c r="AY65" s="90"/>
      <c r="AZ65" s="90"/>
      <c r="BA65" s="52">
        <f t="shared" si="8"/>
        <v>0</v>
      </c>
      <c r="BB65" s="91"/>
      <c r="BC65" s="92"/>
      <c r="BD65" s="28" t="str">
        <f t="shared" si="9"/>
        <v>正确</v>
      </c>
    </row>
    <row r="66" s="1" customFormat="1" ht="33" customHeight="1" spans="1:56">
      <c r="A66" s="41">
        <f t="shared" si="1"/>
        <v>62</v>
      </c>
      <c r="B66" s="128"/>
      <c r="C66" s="420"/>
      <c r="D66" s="433"/>
      <c r="E66" s="128"/>
      <c r="F66" s="426">
        <f t="shared" si="2"/>
        <v>31</v>
      </c>
      <c r="G66" s="432"/>
      <c r="H66" s="424"/>
      <c r="I66" s="424"/>
      <c r="J66" s="424"/>
      <c r="K66" s="424"/>
      <c r="L66" s="438"/>
      <c r="M66" s="424"/>
      <c r="N66" s="424"/>
      <c r="O66" s="438"/>
      <c r="P66" s="424"/>
      <c r="Q66" s="424"/>
      <c r="R66" s="424"/>
      <c r="S66" s="450">
        <f t="shared" si="3"/>
        <v>0</v>
      </c>
      <c r="T66" s="454"/>
      <c r="U66" s="71"/>
      <c r="V66" s="69"/>
      <c r="W66" s="128"/>
      <c r="X66" s="128"/>
      <c r="Y66" s="128"/>
      <c r="Z66" s="128"/>
      <c r="AA66" s="128"/>
      <c r="AB66" s="91"/>
      <c r="AC66" s="52">
        <f t="shared" si="4"/>
        <v>0</v>
      </c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463"/>
      <c r="AS66" s="464">
        <f t="shared" si="5"/>
        <v>0</v>
      </c>
      <c r="AT66" s="52">
        <f t="shared" si="6"/>
        <v>0</v>
      </c>
      <c r="AU66" s="52">
        <f t="shared" si="7"/>
        <v>0</v>
      </c>
      <c r="AV66" s="84"/>
      <c r="AW66" s="90"/>
      <c r="AX66" s="90"/>
      <c r="AY66" s="90"/>
      <c r="AZ66" s="90"/>
      <c r="BA66" s="52">
        <f t="shared" si="8"/>
        <v>0</v>
      </c>
      <c r="BB66" s="91"/>
      <c r="BC66" s="92"/>
      <c r="BD66" s="28" t="str">
        <f t="shared" si="9"/>
        <v>正确</v>
      </c>
    </row>
    <row r="67" s="1" customFormat="1" ht="33" customHeight="1" spans="1:56">
      <c r="A67" s="41">
        <f t="shared" si="1"/>
        <v>63</v>
      </c>
      <c r="B67" s="128"/>
      <c r="C67" s="420"/>
      <c r="D67" s="433"/>
      <c r="E67" s="128"/>
      <c r="F67" s="426">
        <f t="shared" si="2"/>
        <v>31</v>
      </c>
      <c r="G67" s="432"/>
      <c r="H67" s="424"/>
      <c r="I67" s="424"/>
      <c r="J67" s="424"/>
      <c r="K67" s="424"/>
      <c r="L67" s="438"/>
      <c r="M67" s="424"/>
      <c r="N67" s="424"/>
      <c r="O67" s="438"/>
      <c r="P67" s="424"/>
      <c r="Q67" s="424"/>
      <c r="R67" s="424"/>
      <c r="S67" s="450">
        <f t="shared" si="3"/>
        <v>0</v>
      </c>
      <c r="T67" s="454"/>
      <c r="U67" s="71"/>
      <c r="V67" s="69"/>
      <c r="W67" s="128"/>
      <c r="X67" s="128"/>
      <c r="Y67" s="128"/>
      <c r="Z67" s="128"/>
      <c r="AA67" s="128"/>
      <c r="AB67" s="91"/>
      <c r="AC67" s="52">
        <f t="shared" si="4"/>
        <v>0</v>
      </c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463"/>
      <c r="AS67" s="464">
        <f t="shared" si="5"/>
        <v>0</v>
      </c>
      <c r="AT67" s="52">
        <f t="shared" si="6"/>
        <v>0</v>
      </c>
      <c r="AU67" s="52">
        <f t="shared" si="7"/>
        <v>0</v>
      </c>
      <c r="AV67" s="84"/>
      <c r="AW67" s="90"/>
      <c r="AX67" s="90"/>
      <c r="AY67" s="90"/>
      <c r="AZ67" s="90"/>
      <c r="BA67" s="52">
        <f t="shared" si="8"/>
        <v>0</v>
      </c>
      <c r="BB67" s="91"/>
      <c r="BC67" s="92"/>
      <c r="BD67" s="28" t="str">
        <f t="shared" si="9"/>
        <v>正确</v>
      </c>
    </row>
    <row r="68" s="1" customFormat="1" ht="33" customHeight="1" spans="1:56">
      <c r="A68" s="41">
        <f t="shared" si="1"/>
        <v>64</v>
      </c>
      <c r="B68" s="128"/>
      <c r="C68" s="420"/>
      <c r="D68" s="433"/>
      <c r="E68" s="128"/>
      <c r="F68" s="426">
        <f t="shared" si="2"/>
        <v>31</v>
      </c>
      <c r="G68" s="432"/>
      <c r="H68" s="424"/>
      <c r="I68" s="424"/>
      <c r="J68" s="424"/>
      <c r="K68" s="424"/>
      <c r="L68" s="438"/>
      <c r="M68" s="424"/>
      <c r="N68" s="424"/>
      <c r="O68" s="438"/>
      <c r="P68" s="424"/>
      <c r="Q68" s="424"/>
      <c r="R68" s="424"/>
      <c r="S68" s="450">
        <f t="shared" si="3"/>
        <v>0</v>
      </c>
      <c r="T68" s="454"/>
      <c r="U68" s="71"/>
      <c r="V68" s="69"/>
      <c r="W68" s="128"/>
      <c r="X68" s="128"/>
      <c r="Y68" s="128"/>
      <c r="Z68" s="128"/>
      <c r="AA68" s="128"/>
      <c r="AB68" s="91"/>
      <c r="AC68" s="52">
        <f t="shared" si="4"/>
        <v>0</v>
      </c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463"/>
      <c r="AS68" s="464">
        <f t="shared" si="5"/>
        <v>0</v>
      </c>
      <c r="AT68" s="52">
        <f t="shared" si="6"/>
        <v>0</v>
      </c>
      <c r="AU68" s="52">
        <f t="shared" si="7"/>
        <v>0</v>
      </c>
      <c r="AV68" s="84"/>
      <c r="AW68" s="90"/>
      <c r="AX68" s="90"/>
      <c r="AY68" s="90"/>
      <c r="AZ68" s="90"/>
      <c r="BA68" s="52">
        <f t="shared" si="8"/>
        <v>0</v>
      </c>
      <c r="BB68" s="91"/>
      <c r="BC68" s="92"/>
      <c r="BD68" s="28" t="str">
        <f t="shared" si="9"/>
        <v>正确</v>
      </c>
    </row>
    <row r="69" s="1" customFormat="1" ht="33" customHeight="1" spans="1:56">
      <c r="A69" s="41">
        <f t="shared" ref="A69:A132" si="11">ROW()-4</f>
        <v>65</v>
      </c>
      <c r="B69" s="128"/>
      <c r="C69" s="420"/>
      <c r="D69" s="433"/>
      <c r="E69" s="128"/>
      <c r="F69" s="426">
        <f t="shared" ref="F69:F132" si="12">IF($C$2-D69+1&lt;$E$2,$C$2-D69+1,$E$2)</f>
        <v>31</v>
      </c>
      <c r="G69" s="432"/>
      <c r="H69" s="424"/>
      <c r="I69" s="424"/>
      <c r="J69" s="424"/>
      <c r="K69" s="424"/>
      <c r="L69" s="438"/>
      <c r="M69" s="424"/>
      <c r="N69" s="424"/>
      <c r="O69" s="438"/>
      <c r="P69" s="424"/>
      <c r="Q69" s="424"/>
      <c r="R69" s="424"/>
      <c r="S69" s="450">
        <f t="shared" ref="S69:S132" si="13">P69+Q69-R69</f>
        <v>0</v>
      </c>
      <c r="T69" s="454"/>
      <c r="U69" s="71"/>
      <c r="V69" s="69"/>
      <c r="W69" s="128"/>
      <c r="X69" s="128"/>
      <c r="Y69" s="128"/>
      <c r="Z69" s="128"/>
      <c r="AA69" s="128"/>
      <c r="AB69" s="91"/>
      <c r="AC69" s="52">
        <f t="shared" ref="AC69:AC132" si="14">IF(G69="是",30,0)</f>
        <v>0</v>
      </c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463"/>
      <c r="AS69" s="464">
        <f t="shared" ref="AS69:AS132" si="15">IFERROR(U69/$E$2*2*H69+I69*2,0)</f>
        <v>0</v>
      </c>
      <c r="AT69" s="52">
        <f t="shared" ref="AT69:AT132" si="16">IFERROR(U69/$E$2*(J69+K69*0.2+L69+M69*0.5),0)</f>
        <v>0</v>
      </c>
      <c r="AU69" s="52">
        <f t="shared" ref="AU69:AU132" si="17">ROUND(SUM(V69:AP69)-SUM(AQ69:AT69),2)</f>
        <v>0</v>
      </c>
      <c r="AV69" s="84"/>
      <c r="AW69" s="90"/>
      <c r="AX69" s="90"/>
      <c r="AY69" s="90"/>
      <c r="AZ69" s="90"/>
      <c r="BA69" s="52">
        <f t="shared" ref="BA69:BA132" si="18">ROUND(AU69-SUM(AV69:AZ69),2)</f>
        <v>0</v>
      </c>
      <c r="BB69" s="91"/>
      <c r="BC69" s="92"/>
      <c r="BD69" s="28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128"/>
      <c r="C70" s="420"/>
      <c r="D70" s="433"/>
      <c r="E70" s="128"/>
      <c r="F70" s="426">
        <f t="shared" si="12"/>
        <v>31</v>
      </c>
      <c r="G70" s="432"/>
      <c r="H70" s="424"/>
      <c r="I70" s="424"/>
      <c r="J70" s="424"/>
      <c r="K70" s="424"/>
      <c r="L70" s="438"/>
      <c r="M70" s="424"/>
      <c r="N70" s="424"/>
      <c r="O70" s="438"/>
      <c r="P70" s="424"/>
      <c r="Q70" s="424"/>
      <c r="R70" s="424"/>
      <c r="S70" s="450">
        <f t="shared" si="13"/>
        <v>0</v>
      </c>
      <c r="T70" s="454"/>
      <c r="U70" s="71"/>
      <c r="V70" s="69"/>
      <c r="W70" s="128"/>
      <c r="X70" s="128"/>
      <c r="Y70" s="128"/>
      <c r="Z70" s="128"/>
      <c r="AA70" s="128"/>
      <c r="AB70" s="91"/>
      <c r="AC70" s="52">
        <f t="shared" si="14"/>
        <v>0</v>
      </c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463"/>
      <c r="AS70" s="464">
        <f t="shared" si="15"/>
        <v>0</v>
      </c>
      <c r="AT70" s="52">
        <f t="shared" si="16"/>
        <v>0</v>
      </c>
      <c r="AU70" s="52">
        <f t="shared" si="17"/>
        <v>0</v>
      </c>
      <c r="AV70" s="84"/>
      <c r="AW70" s="90"/>
      <c r="AX70" s="90"/>
      <c r="AY70" s="90"/>
      <c r="AZ70" s="90"/>
      <c r="BA70" s="52">
        <f t="shared" si="18"/>
        <v>0</v>
      </c>
      <c r="BB70" s="91"/>
      <c r="BC70" s="92"/>
      <c r="BD70" s="28" t="str">
        <f t="shared" si="19"/>
        <v>正确</v>
      </c>
    </row>
    <row r="71" s="1" customFormat="1" ht="33" customHeight="1" spans="1:56">
      <c r="A71" s="41">
        <f t="shared" si="11"/>
        <v>67</v>
      </c>
      <c r="B71" s="128"/>
      <c r="C71" s="420"/>
      <c r="D71" s="433"/>
      <c r="E71" s="128"/>
      <c r="F71" s="426">
        <f t="shared" si="12"/>
        <v>31</v>
      </c>
      <c r="G71" s="432"/>
      <c r="H71" s="424"/>
      <c r="I71" s="424"/>
      <c r="J71" s="424"/>
      <c r="K71" s="424"/>
      <c r="L71" s="438"/>
      <c r="M71" s="424"/>
      <c r="N71" s="424"/>
      <c r="O71" s="438"/>
      <c r="P71" s="424"/>
      <c r="Q71" s="424"/>
      <c r="R71" s="424"/>
      <c r="S71" s="450">
        <f t="shared" si="13"/>
        <v>0</v>
      </c>
      <c r="T71" s="454"/>
      <c r="U71" s="71"/>
      <c r="V71" s="69"/>
      <c r="W71" s="128"/>
      <c r="X71" s="128"/>
      <c r="Y71" s="128"/>
      <c r="Z71" s="128"/>
      <c r="AA71" s="128"/>
      <c r="AB71" s="91"/>
      <c r="AC71" s="52">
        <f t="shared" si="14"/>
        <v>0</v>
      </c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463"/>
      <c r="AS71" s="464">
        <f t="shared" si="15"/>
        <v>0</v>
      </c>
      <c r="AT71" s="52">
        <f t="shared" si="16"/>
        <v>0</v>
      </c>
      <c r="AU71" s="52">
        <f t="shared" si="17"/>
        <v>0</v>
      </c>
      <c r="AV71" s="84"/>
      <c r="AW71" s="90"/>
      <c r="AX71" s="90"/>
      <c r="AY71" s="90"/>
      <c r="AZ71" s="90"/>
      <c r="BA71" s="52">
        <f t="shared" si="18"/>
        <v>0</v>
      </c>
      <c r="BB71" s="91"/>
      <c r="BC71" s="92"/>
      <c r="BD71" s="28" t="str">
        <f t="shared" si="19"/>
        <v>正确</v>
      </c>
    </row>
    <row r="72" s="1" customFormat="1" ht="33" customHeight="1" spans="1:56">
      <c r="A72" s="41">
        <f t="shared" si="11"/>
        <v>68</v>
      </c>
      <c r="B72" s="128"/>
      <c r="C72" s="420"/>
      <c r="D72" s="433"/>
      <c r="E72" s="128"/>
      <c r="F72" s="426">
        <f t="shared" si="12"/>
        <v>31</v>
      </c>
      <c r="G72" s="432"/>
      <c r="H72" s="424"/>
      <c r="I72" s="424"/>
      <c r="J72" s="424"/>
      <c r="K72" s="424"/>
      <c r="L72" s="438"/>
      <c r="M72" s="424"/>
      <c r="N72" s="424"/>
      <c r="O72" s="438"/>
      <c r="P72" s="424"/>
      <c r="Q72" s="424"/>
      <c r="R72" s="424"/>
      <c r="S72" s="450">
        <f t="shared" si="13"/>
        <v>0</v>
      </c>
      <c r="T72" s="454"/>
      <c r="U72" s="71"/>
      <c r="V72" s="69"/>
      <c r="W72" s="128"/>
      <c r="X72" s="128"/>
      <c r="Y72" s="128"/>
      <c r="Z72" s="128"/>
      <c r="AA72" s="128"/>
      <c r="AB72" s="91"/>
      <c r="AC72" s="52">
        <f t="shared" si="14"/>
        <v>0</v>
      </c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463"/>
      <c r="AS72" s="464">
        <f t="shared" si="15"/>
        <v>0</v>
      </c>
      <c r="AT72" s="52">
        <f t="shared" si="16"/>
        <v>0</v>
      </c>
      <c r="AU72" s="52">
        <f t="shared" si="17"/>
        <v>0</v>
      </c>
      <c r="AV72" s="84"/>
      <c r="AW72" s="90"/>
      <c r="AX72" s="90"/>
      <c r="AY72" s="90"/>
      <c r="AZ72" s="90"/>
      <c r="BA72" s="52">
        <f t="shared" si="18"/>
        <v>0</v>
      </c>
      <c r="BB72" s="91"/>
      <c r="BC72" s="92"/>
      <c r="BD72" s="28" t="str">
        <f t="shared" si="19"/>
        <v>正确</v>
      </c>
    </row>
    <row r="73" s="1" customFormat="1" ht="33" customHeight="1" spans="1:56">
      <c r="A73" s="41">
        <f t="shared" si="11"/>
        <v>69</v>
      </c>
      <c r="B73" s="128"/>
      <c r="C73" s="420"/>
      <c r="D73" s="433"/>
      <c r="E73" s="128"/>
      <c r="F73" s="426">
        <f t="shared" si="12"/>
        <v>31</v>
      </c>
      <c r="G73" s="432"/>
      <c r="H73" s="424"/>
      <c r="I73" s="424"/>
      <c r="J73" s="424"/>
      <c r="K73" s="424"/>
      <c r="L73" s="438"/>
      <c r="M73" s="424"/>
      <c r="N73" s="424"/>
      <c r="O73" s="438"/>
      <c r="P73" s="424"/>
      <c r="Q73" s="424"/>
      <c r="R73" s="424"/>
      <c r="S73" s="450">
        <f t="shared" si="13"/>
        <v>0</v>
      </c>
      <c r="T73" s="454"/>
      <c r="U73" s="71"/>
      <c r="V73" s="69"/>
      <c r="W73" s="128"/>
      <c r="X73" s="128"/>
      <c r="Y73" s="128"/>
      <c r="Z73" s="128"/>
      <c r="AA73" s="128"/>
      <c r="AB73" s="91"/>
      <c r="AC73" s="52">
        <f t="shared" si="14"/>
        <v>0</v>
      </c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463"/>
      <c r="AS73" s="464">
        <f t="shared" si="15"/>
        <v>0</v>
      </c>
      <c r="AT73" s="52">
        <f t="shared" si="16"/>
        <v>0</v>
      </c>
      <c r="AU73" s="52">
        <f t="shared" si="17"/>
        <v>0</v>
      </c>
      <c r="AV73" s="84"/>
      <c r="AW73" s="90"/>
      <c r="AX73" s="90"/>
      <c r="AY73" s="90"/>
      <c r="AZ73" s="90"/>
      <c r="BA73" s="52">
        <f t="shared" si="18"/>
        <v>0</v>
      </c>
      <c r="BB73" s="91"/>
      <c r="BC73" s="92"/>
      <c r="BD73" s="28" t="str">
        <f t="shared" si="19"/>
        <v>正确</v>
      </c>
    </row>
    <row r="74" s="1" customFormat="1" ht="33" customHeight="1" spans="1:56">
      <c r="A74" s="41">
        <f t="shared" si="11"/>
        <v>70</v>
      </c>
      <c r="B74" s="128"/>
      <c r="C74" s="420"/>
      <c r="D74" s="433"/>
      <c r="E74" s="128"/>
      <c r="F74" s="426">
        <f t="shared" si="12"/>
        <v>31</v>
      </c>
      <c r="G74" s="432"/>
      <c r="H74" s="424"/>
      <c r="I74" s="424"/>
      <c r="J74" s="424"/>
      <c r="K74" s="424"/>
      <c r="L74" s="438"/>
      <c r="M74" s="424"/>
      <c r="N74" s="424"/>
      <c r="O74" s="438"/>
      <c r="P74" s="424"/>
      <c r="Q74" s="424"/>
      <c r="R74" s="424"/>
      <c r="S74" s="450">
        <f t="shared" si="13"/>
        <v>0</v>
      </c>
      <c r="T74" s="454"/>
      <c r="U74" s="71"/>
      <c r="V74" s="69"/>
      <c r="W74" s="128"/>
      <c r="X74" s="128"/>
      <c r="Y74" s="128"/>
      <c r="Z74" s="128"/>
      <c r="AA74" s="128"/>
      <c r="AB74" s="91"/>
      <c r="AC74" s="52">
        <f t="shared" si="14"/>
        <v>0</v>
      </c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463"/>
      <c r="AS74" s="464">
        <f t="shared" si="15"/>
        <v>0</v>
      </c>
      <c r="AT74" s="52">
        <f t="shared" si="16"/>
        <v>0</v>
      </c>
      <c r="AU74" s="52">
        <f t="shared" si="17"/>
        <v>0</v>
      </c>
      <c r="AV74" s="84"/>
      <c r="AW74" s="90"/>
      <c r="AX74" s="90"/>
      <c r="AY74" s="90"/>
      <c r="AZ74" s="90"/>
      <c r="BA74" s="52">
        <f t="shared" si="18"/>
        <v>0</v>
      </c>
      <c r="BB74" s="91"/>
      <c r="BC74" s="92"/>
      <c r="BD74" s="28" t="str">
        <f t="shared" si="19"/>
        <v>正确</v>
      </c>
    </row>
    <row r="75" s="1" customFormat="1" ht="33" customHeight="1" spans="1:56">
      <c r="A75" s="41">
        <f t="shared" si="11"/>
        <v>71</v>
      </c>
      <c r="B75" s="128"/>
      <c r="C75" s="420"/>
      <c r="D75" s="433"/>
      <c r="E75" s="128"/>
      <c r="F75" s="426">
        <f t="shared" si="12"/>
        <v>31</v>
      </c>
      <c r="G75" s="432"/>
      <c r="H75" s="424"/>
      <c r="I75" s="424"/>
      <c r="J75" s="424"/>
      <c r="K75" s="424"/>
      <c r="L75" s="438"/>
      <c r="M75" s="424"/>
      <c r="N75" s="424"/>
      <c r="O75" s="438"/>
      <c r="P75" s="424"/>
      <c r="Q75" s="424"/>
      <c r="R75" s="424"/>
      <c r="S75" s="450">
        <f t="shared" si="13"/>
        <v>0</v>
      </c>
      <c r="T75" s="454"/>
      <c r="U75" s="71"/>
      <c r="V75" s="69"/>
      <c r="W75" s="128"/>
      <c r="X75" s="128"/>
      <c r="Y75" s="128"/>
      <c r="Z75" s="128"/>
      <c r="AA75" s="128"/>
      <c r="AB75" s="91"/>
      <c r="AC75" s="52">
        <f t="shared" si="14"/>
        <v>0</v>
      </c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463"/>
      <c r="AS75" s="464">
        <f t="shared" si="15"/>
        <v>0</v>
      </c>
      <c r="AT75" s="52">
        <f t="shared" si="16"/>
        <v>0</v>
      </c>
      <c r="AU75" s="52">
        <f t="shared" si="17"/>
        <v>0</v>
      </c>
      <c r="AV75" s="84"/>
      <c r="AW75" s="90"/>
      <c r="AX75" s="90"/>
      <c r="AY75" s="90"/>
      <c r="AZ75" s="90"/>
      <c r="BA75" s="52">
        <f t="shared" si="18"/>
        <v>0</v>
      </c>
      <c r="BB75" s="91"/>
      <c r="BC75" s="92"/>
      <c r="BD75" s="28" t="str">
        <f t="shared" si="19"/>
        <v>正确</v>
      </c>
    </row>
    <row r="76" s="1" customFormat="1" ht="33" customHeight="1" spans="1:56">
      <c r="A76" s="41">
        <f t="shared" si="11"/>
        <v>72</v>
      </c>
      <c r="B76" s="128"/>
      <c r="C76" s="420"/>
      <c r="D76" s="433"/>
      <c r="E76" s="128"/>
      <c r="F76" s="426">
        <f t="shared" si="12"/>
        <v>31</v>
      </c>
      <c r="G76" s="432"/>
      <c r="H76" s="424"/>
      <c r="I76" s="424"/>
      <c r="J76" s="424"/>
      <c r="K76" s="424"/>
      <c r="L76" s="438"/>
      <c r="M76" s="424"/>
      <c r="N76" s="424"/>
      <c r="O76" s="438"/>
      <c r="P76" s="424"/>
      <c r="Q76" s="424"/>
      <c r="R76" s="424"/>
      <c r="S76" s="450">
        <f t="shared" si="13"/>
        <v>0</v>
      </c>
      <c r="T76" s="454"/>
      <c r="U76" s="71"/>
      <c r="V76" s="69"/>
      <c r="W76" s="128"/>
      <c r="X76" s="128"/>
      <c r="Y76" s="128"/>
      <c r="Z76" s="128"/>
      <c r="AA76" s="128"/>
      <c r="AB76" s="91"/>
      <c r="AC76" s="52">
        <f t="shared" si="14"/>
        <v>0</v>
      </c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463"/>
      <c r="AS76" s="464">
        <f t="shared" si="15"/>
        <v>0</v>
      </c>
      <c r="AT76" s="52">
        <f t="shared" si="16"/>
        <v>0</v>
      </c>
      <c r="AU76" s="52">
        <f t="shared" si="17"/>
        <v>0</v>
      </c>
      <c r="AV76" s="84"/>
      <c r="AW76" s="90"/>
      <c r="AX76" s="90"/>
      <c r="AY76" s="90"/>
      <c r="AZ76" s="90"/>
      <c r="BA76" s="52">
        <f t="shared" si="18"/>
        <v>0</v>
      </c>
      <c r="BB76" s="91"/>
      <c r="BC76" s="92"/>
      <c r="BD76" s="28" t="str">
        <f t="shared" si="19"/>
        <v>正确</v>
      </c>
    </row>
    <row r="77" s="1" customFormat="1" ht="33" customHeight="1" spans="1:56">
      <c r="A77" s="41">
        <f t="shared" si="11"/>
        <v>73</v>
      </c>
      <c r="B77" s="128"/>
      <c r="C77" s="420"/>
      <c r="D77" s="433"/>
      <c r="E77" s="128"/>
      <c r="F77" s="426">
        <f t="shared" si="12"/>
        <v>31</v>
      </c>
      <c r="G77" s="432"/>
      <c r="H77" s="424"/>
      <c r="I77" s="424"/>
      <c r="J77" s="424"/>
      <c r="K77" s="424"/>
      <c r="L77" s="438"/>
      <c r="M77" s="424"/>
      <c r="N77" s="424"/>
      <c r="O77" s="438"/>
      <c r="P77" s="424"/>
      <c r="Q77" s="424"/>
      <c r="R77" s="424"/>
      <c r="S77" s="450">
        <f t="shared" si="13"/>
        <v>0</v>
      </c>
      <c r="T77" s="454"/>
      <c r="U77" s="71"/>
      <c r="V77" s="69"/>
      <c r="W77" s="128"/>
      <c r="X77" s="128"/>
      <c r="Y77" s="128"/>
      <c r="Z77" s="128"/>
      <c r="AA77" s="128"/>
      <c r="AB77" s="91"/>
      <c r="AC77" s="52">
        <f t="shared" si="14"/>
        <v>0</v>
      </c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463"/>
      <c r="AS77" s="464">
        <f t="shared" si="15"/>
        <v>0</v>
      </c>
      <c r="AT77" s="52">
        <f t="shared" si="16"/>
        <v>0</v>
      </c>
      <c r="AU77" s="52">
        <f t="shared" si="17"/>
        <v>0</v>
      </c>
      <c r="AV77" s="84"/>
      <c r="AW77" s="90"/>
      <c r="AX77" s="90"/>
      <c r="AY77" s="90"/>
      <c r="AZ77" s="90"/>
      <c r="BA77" s="52">
        <f t="shared" si="18"/>
        <v>0</v>
      </c>
      <c r="BB77" s="91"/>
      <c r="BC77" s="92"/>
      <c r="BD77" s="28" t="str">
        <f t="shared" si="19"/>
        <v>正确</v>
      </c>
    </row>
    <row r="78" s="1" customFormat="1" ht="33" customHeight="1" spans="1:56">
      <c r="A78" s="41">
        <f t="shared" si="11"/>
        <v>74</v>
      </c>
      <c r="B78" s="128"/>
      <c r="C78" s="420"/>
      <c r="D78" s="433"/>
      <c r="E78" s="128"/>
      <c r="F78" s="426">
        <f t="shared" si="12"/>
        <v>31</v>
      </c>
      <c r="G78" s="432"/>
      <c r="H78" s="424"/>
      <c r="I78" s="424"/>
      <c r="J78" s="424"/>
      <c r="K78" s="424"/>
      <c r="L78" s="438"/>
      <c r="M78" s="424"/>
      <c r="N78" s="424"/>
      <c r="O78" s="438"/>
      <c r="P78" s="424"/>
      <c r="Q78" s="424"/>
      <c r="R78" s="424"/>
      <c r="S78" s="450">
        <f t="shared" si="13"/>
        <v>0</v>
      </c>
      <c r="T78" s="454"/>
      <c r="U78" s="71"/>
      <c r="V78" s="69"/>
      <c r="W78" s="128"/>
      <c r="X78" s="128"/>
      <c r="Y78" s="128"/>
      <c r="Z78" s="128"/>
      <c r="AA78" s="128"/>
      <c r="AB78" s="91"/>
      <c r="AC78" s="52">
        <f t="shared" si="14"/>
        <v>0</v>
      </c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463"/>
      <c r="AS78" s="464">
        <f t="shared" si="15"/>
        <v>0</v>
      </c>
      <c r="AT78" s="52">
        <f t="shared" si="16"/>
        <v>0</v>
      </c>
      <c r="AU78" s="52">
        <f t="shared" si="17"/>
        <v>0</v>
      </c>
      <c r="AV78" s="84"/>
      <c r="AW78" s="90"/>
      <c r="AX78" s="90"/>
      <c r="AY78" s="90"/>
      <c r="AZ78" s="90"/>
      <c r="BA78" s="52">
        <f t="shared" si="18"/>
        <v>0</v>
      </c>
      <c r="BB78" s="91"/>
      <c r="BC78" s="92"/>
      <c r="BD78" s="28" t="str">
        <f t="shared" si="19"/>
        <v>正确</v>
      </c>
    </row>
    <row r="79" s="1" customFormat="1" ht="33" customHeight="1" spans="1:56">
      <c r="A79" s="41">
        <f t="shared" si="11"/>
        <v>75</v>
      </c>
      <c r="B79" s="128"/>
      <c r="C79" s="420"/>
      <c r="D79" s="433"/>
      <c r="E79" s="128"/>
      <c r="F79" s="426">
        <f t="shared" si="12"/>
        <v>31</v>
      </c>
      <c r="G79" s="432"/>
      <c r="H79" s="424"/>
      <c r="I79" s="424"/>
      <c r="J79" s="424"/>
      <c r="K79" s="424"/>
      <c r="L79" s="438"/>
      <c r="M79" s="424"/>
      <c r="N79" s="424"/>
      <c r="O79" s="438"/>
      <c r="P79" s="424"/>
      <c r="Q79" s="424"/>
      <c r="R79" s="424"/>
      <c r="S79" s="450">
        <f t="shared" si="13"/>
        <v>0</v>
      </c>
      <c r="T79" s="454"/>
      <c r="U79" s="71"/>
      <c r="V79" s="69"/>
      <c r="W79" s="128"/>
      <c r="X79" s="128"/>
      <c r="Y79" s="128"/>
      <c r="Z79" s="128"/>
      <c r="AA79" s="128"/>
      <c r="AB79" s="91"/>
      <c r="AC79" s="52">
        <f t="shared" si="14"/>
        <v>0</v>
      </c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463"/>
      <c r="AS79" s="464">
        <f t="shared" si="15"/>
        <v>0</v>
      </c>
      <c r="AT79" s="52">
        <f t="shared" si="16"/>
        <v>0</v>
      </c>
      <c r="AU79" s="52">
        <f t="shared" si="17"/>
        <v>0</v>
      </c>
      <c r="AV79" s="84"/>
      <c r="AW79" s="90"/>
      <c r="AX79" s="90"/>
      <c r="AY79" s="90"/>
      <c r="AZ79" s="90"/>
      <c r="BA79" s="52">
        <f t="shared" si="18"/>
        <v>0</v>
      </c>
      <c r="BB79" s="91"/>
      <c r="BC79" s="92"/>
      <c r="BD79" s="28" t="str">
        <f t="shared" si="19"/>
        <v>正确</v>
      </c>
    </row>
    <row r="80" s="1" customFormat="1" ht="33" customHeight="1" spans="1:56">
      <c r="A80" s="41">
        <f t="shared" si="11"/>
        <v>76</v>
      </c>
      <c r="B80" s="128"/>
      <c r="C80" s="420"/>
      <c r="D80" s="433"/>
      <c r="E80" s="128"/>
      <c r="F80" s="426">
        <f t="shared" si="12"/>
        <v>31</v>
      </c>
      <c r="G80" s="432"/>
      <c r="H80" s="424"/>
      <c r="I80" s="424"/>
      <c r="J80" s="424"/>
      <c r="K80" s="424"/>
      <c r="L80" s="438"/>
      <c r="M80" s="424"/>
      <c r="N80" s="424"/>
      <c r="O80" s="438"/>
      <c r="P80" s="424"/>
      <c r="Q80" s="424"/>
      <c r="R80" s="424"/>
      <c r="S80" s="450">
        <f t="shared" si="13"/>
        <v>0</v>
      </c>
      <c r="T80" s="454"/>
      <c r="U80" s="71"/>
      <c r="V80" s="69"/>
      <c r="W80" s="128"/>
      <c r="X80" s="128"/>
      <c r="Y80" s="128"/>
      <c r="Z80" s="128"/>
      <c r="AA80" s="128"/>
      <c r="AB80" s="91"/>
      <c r="AC80" s="52">
        <f t="shared" si="14"/>
        <v>0</v>
      </c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463"/>
      <c r="AS80" s="464">
        <f t="shared" si="15"/>
        <v>0</v>
      </c>
      <c r="AT80" s="52">
        <f t="shared" si="16"/>
        <v>0</v>
      </c>
      <c r="AU80" s="52">
        <f t="shared" si="17"/>
        <v>0</v>
      </c>
      <c r="AV80" s="84"/>
      <c r="AW80" s="90"/>
      <c r="AX80" s="90"/>
      <c r="AY80" s="90"/>
      <c r="AZ80" s="90"/>
      <c r="BA80" s="52">
        <f t="shared" si="18"/>
        <v>0</v>
      </c>
      <c r="BB80" s="91"/>
      <c r="BC80" s="92"/>
      <c r="BD80" s="28" t="str">
        <f t="shared" si="19"/>
        <v>正确</v>
      </c>
    </row>
    <row r="81" s="1" customFormat="1" ht="33" customHeight="1" spans="1:56">
      <c r="A81" s="41">
        <f t="shared" si="11"/>
        <v>77</v>
      </c>
      <c r="B81" s="128"/>
      <c r="C81" s="420"/>
      <c r="D81" s="433"/>
      <c r="E81" s="128"/>
      <c r="F81" s="426">
        <f t="shared" si="12"/>
        <v>31</v>
      </c>
      <c r="G81" s="432"/>
      <c r="H81" s="424"/>
      <c r="I81" s="424"/>
      <c r="J81" s="424"/>
      <c r="K81" s="424"/>
      <c r="L81" s="438"/>
      <c r="M81" s="424"/>
      <c r="N81" s="424"/>
      <c r="O81" s="438"/>
      <c r="P81" s="424"/>
      <c r="Q81" s="424"/>
      <c r="R81" s="424"/>
      <c r="S81" s="450">
        <f t="shared" si="13"/>
        <v>0</v>
      </c>
      <c r="T81" s="454"/>
      <c r="U81" s="71"/>
      <c r="V81" s="69"/>
      <c r="W81" s="128"/>
      <c r="X81" s="128"/>
      <c r="Y81" s="128"/>
      <c r="Z81" s="128"/>
      <c r="AA81" s="128"/>
      <c r="AB81" s="91"/>
      <c r="AC81" s="52">
        <f t="shared" si="14"/>
        <v>0</v>
      </c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463"/>
      <c r="AS81" s="464">
        <f t="shared" si="15"/>
        <v>0</v>
      </c>
      <c r="AT81" s="52">
        <f t="shared" si="16"/>
        <v>0</v>
      </c>
      <c r="AU81" s="52">
        <f t="shared" si="17"/>
        <v>0</v>
      </c>
      <c r="AV81" s="84"/>
      <c r="AW81" s="90"/>
      <c r="AX81" s="90"/>
      <c r="AY81" s="90"/>
      <c r="AZ81" s="90"/>
      <c r="BA81" s="52">
        <f t="shared" si="18"/>
        <v>0</v>
      </c>
      <c r="BB81" s="91"/>
      <c r="BC81" s="92"/>
      <c r="BD81" s="28" t="str">
        <f t="shared" si="19"/>
        <v>正确</v>
      </c>
    </row>
    <row r="82" s="1" customFormat="1" ht="33" customHeight="1" spans="1:56">
      <c r="A82" s="41">
        <f t="shared" si="11"/>
        <v>78</v>
      </c>
      <c r="B82" s="128"/>
      <c r="C82" s="420"/>
      <c r="D82" s="433"/>
      <c r="E82" s="128"/>
      <c r="F82" s="426">
        <f t="shared" si="12"/>
        <v>31</v>
      </c>
      <c r="G82" s="432"/>
      <c r="H82" s="424"/>
      <c r="I82" s="424"/>
      <c r="J82" s="424"/>
      <c r="K82" s="424"/>
      <c r="L82" s="438"/>
      <c r="M82" s="424"/>
      <c r="N82" s="424"/>
      <c r="O82" s="438"/>
      <c r="P82" s="424"/>
      <c r="Q82" s="424"/>
      <c r="R82" s="424"/>
      <c r="S82" s="450">
        <f t="shared" si="13"/>
        <v>0</v>
      </c>
      <c r="T82" s="454"/>
      <c r="U82" s="71"/>
      <c r="V82" s="69"/>
      <c r="W82" s="128"/>
      <c r="X82" s="128"/>
      <c r="Y82" s="128"/>
      <c r="Z82" s="128"/>
      <c r="AA82" s="128"/>
      <c r="AB82" s="91"/>
      <c r="AC82" s="52">
        <f t="shared" si="14"/>
        <v>0</v>
      </c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463"/>
      <c r="AS82" s="464">
        <f t="shared" si="15"/>
        <v>0</v>
      </c>
      <c r="AT82" s="52">
        <f t="shared" si="16"/>
        <v>0</v>
      </c>
      <c r="AU82" s="52">
        <f t="shared" si="17"/>
        <v>0</v>
      </c>
      <c r="AV82" s="84"/>
      <c r="AW82" s="90"/>
      <c r="AX82" s="90"/>
      <c r="AY82" s="90"/>
      <c r="AZ82" s="90"/>
      <c r="BA82" s="52">
        <f t="shared" si="18"/>
        <v>0</v>
      </c>
      <c r="BB82" s="91"/>
      <c r="BC82" s="92"/>
      <c r="BD82" s="28" t="str">
        <f t="shared" si="19"/>
        <v>正确</v>
      </c>
    </row>
    <row r="83" s="1" customFormat="1" ht="33" customHeight="1" spans="1:56">
      <c r="A83" s="41">
        <f t="shared" si="11"/>
        <v>79</v>
      </c>
      <c r="B83" s="128"/>
      <c r="C83" s="420"/>
      <c r="D83" s="433"/>
      <c r="E83" s="128"/>
      <c r="F83" s="426">
        <f t="shared" si="12"/>
        <v>31</v>
      </c>
      <c r="G83" s="432"/>
      <c r="H83" s="424"/>
      <c r="I83" s="424"/>
      <c r="J83" s="424"/>
      <c r="K83" s="424"/>
      <c r="L83" s="438"/>
      <c r="M83" s="424"/>
      <c r="N83" s="424"/>
      <c r="O83" s="438"/>
      <c r="P83" s="424"/>
      <c r="Q83" s="424"/>
      <c r="R83" s="424"/>
      <c r="S83" s="450">
        <f t="shared" si="13"/>
        <v>0</v>
      </c>
      <c r="T83" s="454"/>
      <c r="U83" s="71"/>
      <c r="V83" s="69"/>
      <c r="W83" s="128"/>
      <c r="X83" s="128"/>
      <c r="Y83" s="128"/>
      <c r="Z83" s="128"/>
      <c r="AA83" s="128"/>
      <c r="AB83" s="91"/>
      <c r="AC83" s="52">
        <f t="shared" si="14"/>
        <v>0</v>
      </c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463"/>
      <c r="AS83" s="464">
        <f t="shared" si="15"/>
        <v>0</v>
      </c>
      <c r="AT83" s="52">
        <f t="shared" si="16"/>
        <v>0</v>
      </c>
      <c r="AU83" s="52">
        <f t="shared" si="17"/>
        <v>0</v>
      </c>
      <c r="AV83" s="84"/>
      <c r="AW83" s="90"/>
      <c r="AX83" s="90"/>
      <c r="AY83" s="90"/>
      <c r="AZ83" s="90"/>
      <c r="BA83" s="52">
        <f t="shared" si="18"/>
        <v>0</v>
      </c>
      <c r="BB83" s="91"/>
      <c r="BC83" s="92"/>
      <c r="BD83" s="28" t="str">
        <f t="shared" si="19"/>
        <v>正确</v>
      </c>
    </row>
    <row r="84" s="1" customFormat="1" ht="33" customHeight="1" spans="1:56">
      <c r="A84" s="41">
        <f t="shared" si="11"/>
        <v>80</v>
      </c>
      <c r="B84" s="128"/>
      <c r="C84" s="420"/>
      <c r="D84" s="433"/>
      <c r="E84" s="128"/>
      <c r="F84" s="426">
        <f t="shared" si="12"/>
        <v>31</v>
      </c>
      <c r="G84" s="432"/>
      <c r="H84" s="424"/>
      <c r="I84" s="424"/>
      <c r="J84" s="424"/>
      <c r="K84" s="424"/>
      <c r="L84" s="438"/>
      <c r="M84" s="424"/>
      <c r="N84" s="424"/>
      <c r="O84" s="438"/>
      <c r="P84" s="424"/>
      <c r="Q84" s="424"/>
      <c r="R84" s="424"/>
      <c r="S84" s="450">
        <f t="shared" si="13"/>
        <v>0</v>
      </c>
      <c r="T84" s="454"/>
      <c r="U84" s="71"/>
      <c r="V84" s="69"/>
      <c r="W84" s="128"/>
      <c r="X84" s="128"/>
      <c r="Y84" s="128"/>
      <c r="Z84" s="128"/>
      <c r="AA84" s="128"/>
      <c r="AB84" s="91"/>
      <c r="AC84" s="52">
        <f t="shared" si="14"/>
        <v>0</v>
      </c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463"/>
      <c r="AS84" s="464">
        <f t="shared" si="15"/>
        <v>0</v>
      </c>
      <c r="AT84" s="52">
        <f t="shared" si="16"/>
        <v>0</v>
      </c>
      <c r="AU84" s="52">
        <f t="shared" si="17"/>
        <v>0</v>
      </c>
      <c r="AV84" s="84"/>
      <c r="AW84" s="90"/>
      <c r="AX84" s="90"/>
      <c r="AY84" s="90"/>
      <c r="AZ84" s="90"/>
      <c r="BA84" s="52">
        <f t="shared" si="18"/>
        <v>0</v>
      </c>
      <c r="BB84" s="91"/>
      <c r="BC84" s="92"/>
      <c r="BD84" s="28" t="str">
        <f t="shared" si="19"/>
        <v>正确</v>
      </c>
    </row>
    <row r="85" s="1" customFormat="1" ht="33" customHeight="1" spans="1:56">
      <c r="A85" s="41">
        <f t="shared" si="11"/>
        <v>81</v>
      </c>
      <c r="B85" s="128"/>
      <c r="C85" s="420"/>
      <c r="D85" s="433"/>
      <c r="E85" s="128"/>
      <c r="F85" s="426">
        <f t="shared" si="12"/>
        <v>31</v>
      </c>
      <c r="G85" s="432"/>
      <c r="H85" s="424"/>
      <c r="I85" s="424"/>
      <c r="J85" s="424"/>
      <c r="K85" s="424"/>
      <c r="L85" s="438"/>
      <c r="M85" s="424"/>
      <c r="N85" s="424"/>
      <c r="O85" s="438"/>
      <c r="P85" s="424"/>
      <c r="Q85" s="424"/>
      <c r="R85" s="424"/>
      <c r="S85" s="450">
        <f t="shared" si="13"/>
        <v>0</v>
      </c>
      <c r="T85" s="454"/>
      <c r="U85" s="71"/>
      <c r="V85" s="69"/>
      <c r="W85" s="128"/>
      <c r="X85" s="128"/>
      <c r="Y85" s="128"/>
      <c r="Z85" s="128"/>
      <c r="AA85" s="128"/>
      <c r="AB85" s="91"/>
      <c r="AC85" s="52">
        <f t="shared" si="14"/>
        <v>0</v>
      </c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463"/>
      <c r="AS85" s="464">
        <f t="shared" si="15"/>
        <v>0</v>
      </c>
      <c r="AT85" s="52">
        <f t="shared" si="16"/>
        <v>0</v>
      </c>
      <c r="AU85" s="52">
        <f t="shared" si="17"/>
        <v>0</v>
      </c>
      <c r="AV85" s="84"/>
      <c r="AW85" s="90"/>
      <c r="AX85" s="90"/>
      <c r="AY85" s="90"/>
      <c r="AZ85" s="90"/>
      <c r="BA85" s="52">
        <f t="shared" si="18"/>
        <v>0</v>
      </c>
      <c r="BB85" s="91"/>
      <c r="BC85" s="92"/>
      <c r="BD85" s="28" t="str">
        <f t="shared" si="19"/>
        <v>正确</v>
      </c>
    </row>
    <row r="86" s="1" customFormat="1" ht="33" customHeight="1" spans="1:56">
      <c r="A86" s="41">
        <f t="shared" si="11"/>
        <v>82</v>
      </c>
      <c r="B86" s="128"/>
      <c r="C86" s="420"/>
      <c r="D86" s="433"/>
      <c r="E86" s="128"/>
      <c r="F86" s="426">
        <f t="shared" si="12"/>
        <v>31</v>
      </c>
      <c r="G86" s="432"/>
      <c r="H86" s="424"/>
      <c r="I86" s="424"/>
      <c r="J86" s="424"/>
      <c r="K86" s="424"/>
      <c r="L86" s="438"/>
      <c r="M86" s="424"/>
      <c r="N86" s="424"/>
      <c r="O86" s="438"/>
      <c r="P86" s="424"/>
      <c r="Q86" s="424"/>
      <c r="R86" s="424"/>
      <c r="S86" s="450">
        <f t="shared" si="13"/>
        <v>0</v>
      </c>
      <c r="T86" s="454"/>
      <c r="U86" s="71"/>
      <c r="V86" s="69"/>
      <c r="W86" s="128"/>
      <c r="X86" s="128"/>
      <c r="Y86" s="128"/>
      <c r="Z86" s="128"/>
      <c r="AA86" s="128"/>
      <c r="AB86" s="91"/>
      <c r="AC86" s="52">
        <f t="shared" si="14"/>
        <v>0</v>
      </c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463"/>
      <c r="AS86" s="464">
        <f t="shared" si="15"/>
        <v>0</v>
      </c>
      <c r="AT86" s="52">
        <f t="shared" si="16"/>
        <v>0</v>
      </c>
      <c r="AU86" s="52">
        <f t="shared" si="17"/>
        <v>0</v>
      </c>
      <c r="AV86" s="84"/>
      <c r="AW86" s="90"/>
      <c r="AX86" s="90"/>
      <c r="AY86" s="90"/>
      <c r="AZ86" s="90"/>
      <c r="BA86" s="52">
        <f t="shared" si="18"/>
        <v>0</v>
      </c>
      <c r="BB86" s="91"/>
      <c r="BC86" s="92"/>
      <c r="BD86" s="28" t="str">
        <f t="shared" si="19"/>
        <v>正确</v>
      </c>
    </row>
    <row r="87" s="1" customFormat="1" ht="33" customHeight="1" spans="1:56">
      <c r="A87" s="41">
        <f t="shared" si="11"/>
        <v>83</v>
      </c>
      <c r="B87" s="128"/>
      <c r="C87" s="420"/>
      <c r="D87" s="433"/>
      <c r="E87" s="128"/>
      <c r="F87" s="426">
        <f t="shared" si="12"/>
        <v>31</v>
      </c>
      <c r="G87" s="432"/>
      <c r="H87" s="424"/>
      <c r="I87" s="424"/>
      <c r="J87" s="424"/>
      <c r="K87" s="424"/>
      <c r="L87" s="438"/>
      <c r="M87" s="424"/>
      <c r="N87" s="424"/>
      <c r="O87" s="438"/>
      <c r="P87" s="424"/>
      <c r="Q87" s="424"/>
      <c r="R87" s="424"/>
      <c r="S87" s="450">
        <f t="shared" si="13"/>
        <v>0</v>
      </c>
      <c r="T87" s="454"/>
      <c r="U87" s="71"/>
      <c r="V87" s="69"/>
      <c r="W87" s="128"/>
      <c r="X87" s="128"/>
      <c r="Y87" s="128"/>
      <c r="Z87" s="128"/>
      <c r="AA87" s="128"/>
      <c r="AB87" s="91"/>
      <c r="AC87" s="52">
        <f t="shared" si="14"/>
        <v>0</v>
      </c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463"/>
      <c r="AS87" s="464">
        <f t="shared" si="15"/>
        <v>0</v>
      </c>
      <c r="AT87" s="52">
        <f t="shared" si="16"/>
        <v>0</v>
      </c>
      <c r="AU87" s="52">
        <f t="shared" si="17"/>
        <v>0</v>
      </c>
      <c r="AV87" s="84"/>
      <c r="AW87" s="90"/>
      <c r="AX87" s="90"/>
      <c r="AY87" s="90"/>
      <c r="AZ87" s="90"/>
      <c r="BA87" s="52">
        <f t="shared" si="18"/>
        <v>0</v>
      </c>
      <c r="BB87" s="91"/>
      <c r="BC87" s="92"/>
      <c r="BD87" s="28" t="str">
        <f t="shared" si="19"/>
        <v>正确</v>
      </c>
    </row>
    <row r="88" s="1" customFormat="1" ht="33" customHeight="1" spans="1:56">
      <c r="A88" s="41">
        <f t="shared" si="11"/>
        <v>84</v>
      </c>
      <c r="B88" s="128"/>
      <c r="C88" s="420"/>
      <c r="D88" s="433"/>
      <c r="E88" s="128"/>
      <c r="F88" s="426">
        <f t="shared" si="12"/>
        <v>31</v>
      </c>
      <c r="G88" s="432"/>
      <c r="H88" s="424"/>
      <c r="I88" s="424"/>
      <c r="J88" s="424"/>
      <c r="K88" s="424"/>
      <c r="L88" s="438"/>
      <c r="M88" s="424"/>
      <c r="N88" s="424"/>
      <c r="O88" s="438"/>
      <c r="P88" s="424"/>
      <c r="Q88" s="424"/>
      <c r="R88" s="424"/>
      <c r="S88" s="450">
        <f t="shared" si="13"/>
        <v>0</v>
      </c>
      <c r="T88" s="454"/>
      <c r="U88" s="71"/>
      <c r="V88" s="69"/>
      <c r="W88" s="128"/>
      <c r="X88" s="128"/>
      <c r="Y88" s="128"/>
      <c r="Z88" s="128"/>
      <c r="AA88" s="128"/>
      <c r="AB88" s="91"/>
      <c r="AC88" s="52">
        <f t="shared" si="14"/>
        <v>0</v>
      </c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463"/>
      <c r="AS88" s="464">
        <f t="shared" si="15"/>
        <v>0</v>
      </c>
      <c r="AT88" s="52">
        <f t="shared" si="16"/>
        <v>0</v>
      </c>
      <c r="AU88" s="52">
        <f t="shared" si="17"/>
        <v>0</v>
      </c>
      <c r="AV88" s="84"/>
      <c r="AW88" s="90"/>
      <c r="AX88" s="90"/>
      <c r="AY88" s="90"/>
      <c r="AZ88" s="90"/>
      <c r="BA88" s="52">
        <f t="shared" si="18"/>
        <v>0</v>
      </c>
      <c r="BB88" s="91"/>
      <c r="BC88" s="92"/>
      <c r="BD88" s="28" t="str">
        <f t="shared" si="19"/>
        <v>正确</v>
      </c>
    </row>
    <row r="89" s="1" customFormat="1" ht="33" customHeight="1" spans="1:56">
      <c r="A89" s="41">
        <f t="shared" si="11"/>
        <v>85</v>
      </c>
      <c r="B89" s="128"/>
      <c r="C89" s="420"/>
      <c r="D89" s="433"/>
      <c r="E89" s="128"/>
      <c r="F89" s="426">
        <f t="shared" si="12"/>
        <v>31</v>
      </c>
      <c r="G89" s="432"/>
      <c r="H89" s="424"/>
      <c r="I89" s="424"/>
      <c r="J89" s="424"/>
      <c r="K89" s="424"/>
      <c r="L89" s="438"/>
      <c r="M89" s="424"/>
      <c r="N89" s="424"/>
      <c r="O89" s="438"/>
      <c r="P89" s="424"/>
      <c r="Q89" s="424"/>
      <c r="R89" s="424"/>
      <c r="S89" s="450">
        <f t="shared" si="13"/>
        <v>0</v>
      </c>
      <c r="T89" s="454"/>
      <c r="U89" s="71"/>
      <c r="V89" s="69"/>
      <c r="W89" s="128"/>
      <c r="X89" s="128"/>
      <c r="Y89" s="128"/>
      <c r="Z89" s="128"/>
      <c r="AA89" s="128"/>
      <c r="AB89" s="91"/>
      <c r="AC89" s="52">
        <f t="shared" si="14"/>
        <v>0</v>
      </c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463"/>
      <c r="AS89" s="464">
        <f t="shared" si="15"/>
        <v>0</v>
      </c>
      <c r="AT89" s="52">
        <f t="shared" si="16"/>
        <v>0</v>
      </c>
      <c r="AU89" s="52">
        <f t="shared" si="17"/>
        <v>0</v>
      </c>
      <c r="AV89" s="84"/>
      <c r="AW89" s="90"/>
      <c r="AX89" s="90"/>
      <c r="AY89" s="90"/>
      <c r="AZ89" s="90"/>
      <c r="BA89" s="52">
        <f t="shared" si="18"/>
        <v>0</v>
      </c>
      <c r="BB89" s="91"/>
      <c r="BC89" s="92"/>
      <c r="BD89" s="28" t="str">
        <f t="shared" si="19"/>
        <v>正确</v>
      </c>
    </row>
    <row r="90" s="1" customFormat="1" ht="33" customHeight="1" spans="1:56">
      <c r="A90" s="41">
        <f t="shared" si="11"/>
        <v>86</v>
      </c>
      <c r="B90" s="128"/>
      <c r="C90" s="420"/>
      <c r="D90" s="433"/>
      <c r="E90" s="128"/>
      <c r="F90" s="426">
        <f t="shared" si="12"/>
        <v>31</v>
      </c>
      <c r="G90" s="432"/>
      <c r="H90" s="424"/>
      <c r="I90" s="424"/>
      <c r="J90" s="424"/>
      <c r="K90" s="424"/>
      <c r="L90" s="438"/>
      <c r="M90" s="424"/>
      <c r="N90" s="424"/>
      <c r="O90" s="438"/>
      <c r="P90" s="424"/>
      <c r="Q90" s="424"/>
      <c r="R90" s="424"/>
      <c r="S90" s="450">
        <f t="shared" si="13"/>
        <v>0</v>
      </c>
      <c r="T90" s="454"/>
      <c r="U90" s="71"/>
      <c r="V90" s="69"/>
      <c r="W90" s="128"/>
      <c r="X90" s="128"/>
      <c r="Y90" s="128"/>
      <c r="Z90" s="128"/>
      <c r="AA90" s="128"/>
      <c r="AB90" s="91"/>
      <c r="AC90" s="52">
        <f t="shared" si="14"/>
        <v>0</v>
      </c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463"/>
      <c r="AS90" s="464">
        <f t="shared" si="15"/>
        <v>0</v>
      </c>
      <c r="AT90" s="52">
        <f t="shared" si="16"/>
        <v>0</v>
      </c>
      <c r="AU90" s="52">
        <f t="shared" si="17"/>
        <v>0</v>
      </c>
      <c r="AV90" s="84"/>
      <c r="AW90" s="90"/>
      <c r="AX90" s="90"/>
      <c r="AY90" s="90"/>
      <c r="AZ90" s="90"/>
      <c r="BA90" s="52">
        <f t="shared" si="18"/>
        <v>0</v>
      </c>
      <c r="BB90" s="91"/>
      <c r="BC90" s="92"/>
      <c r="BD90" s="28" t="str">
        <f t="shared" si="19"/>
        <v>正确</v>
      </c>
    </row>
    <row r="91" s="1" customFormat="1" ht="33" customHeight="1" spans="1:56">
      <c r="A91" s="41">
        <f t="shared" si="11"/>
        <v>87</v>
      </c>
      <c r="B91" s="128"/>
      <c r="C91" s="420"/>
      <c r="D91" s="433"/>
      <c r="E91" s="128"/>
      <c r="F91" s="426">
        <f t="shared" si="12"/>
        <v>31</v>
      </c>
      <c r="G91" s="432"/>
      <c r="H91" s="424"/>
      <c r="I91" s="424"/>
      <c r="J91" s="424"/>
      <c r="K91" s="424"/>
      <c r="L91" s="438"/>
      <c r="M91" s="424"/>
      <c r="N91" s="424"/>
      <c r="O91" s="438"/>
      <c r="P91" s="424"/>
      <c r="Q91" s="424"/>
      <c r="R91" s="424"/>
      <c r="S91" s="450">
        <f t="shared" si="13"/>
        <v>0</v>
      </c>
      <c r="T91" s="454"/>
      <c r="U91" s="71"/>
      <c r="V91" s="69"/>
      <c r="W91" s="128"/>
      <c r="X91" s="128"/>
      <c r="Y91" s="128"/>
      <c r="Z91" s="128"/>
      <c r="AA91" s="128"/>
      <c r="AB91" s="91"/>
      <c r="AC91" s="52">
        <f t="shared" si="14"/>
        <v>0</v>
      </c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463"/>
      <c r="AS91" s="464">
        <f t="shared" si="15"/>
        <v>0</v>
      </c>
      <c r="AT91" s="52">
        <f t="shared" si="16"/>
        <v>0</v>
      </c>
      <c r="AU91" s="52">
        <f t="shared" si="17"/>
        <v>0</v>
      </c>
      <c r="AV91" s="84"/>
      <c r="AW91" s="90"/>
      <c r="AX91" s="90"/>
      <c r="AY91" s="90"/>
      <c r="AZ91" s="90"/>
      <c r="BA91" s="52">
        <f t="shared" si="18"/>
        <v>0</v>
      </c>
      <c r="BB91" s="91"/>
      <c r="BC91" s="92"/>
      <c r="BD91" s="28" t="str">
        <f t="shared" si="19"/>
        <v>正确</v>
      </c>
    </row>
    <row r="92" s="1" customFormat="1" ht="33" customHeight="1" spans="1:56">
      <c r="A92" s="41">
        <f t="shared" si="11"/>
        <v>88</v>
      </c>
      <c r="B92" s="128"/>
      <c r="C92" s="420"/>
      <c r="D92" s="433"/>
      <c r="E92" s="128"/>
      <c r="F92" s="426">
        <f t="shared" si="12"/>
        <v>31</v>
      </c>
      <c r="G92" s="432"/>
      <c r="H92" s="424"/>
      <c r="I92" s="424"/>
      <c r="J92" s="424"/>
      <c r="K92" s="424"/>
      <c r="L92" s="438"/>
      <c r="M92" s="424"/>
      <c r="N92" s="424"/>
      <c r="O92" s="438"/>
      <c r="P92" s="424"/>
      <c r="Q92" s="424"/>
      <c r="R92" s="424"/>
      <c r="S92" s="450">
        <f t="shared" si="13"/>
        <v>0</v>
      </c>
      <c r="T92" s="454"/>
      <c r="U92" s="71"/>
      <c r="V92" s="69"/>
      <c r="W92" s="128"/>
      <c r="X92" s="128"/>
      <c r="Y92" s="128"/>
      <c r="Z92" s="128"/>
      <c r="AA92" s="128"/>
      <c r="AB92" s="91"/>
      <c r="AC92" s="52">
        <f t="shared" si="14"/>
        <v>0</v>
      </c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463"/>
      <c r="AS92" s="464">
        <f t="shared" si="15"/>
        <v>0</v>
      </c>
      <c r="AT92" s="52">
        <f t="shared" si="16"/>
        <v>0</v>
      </c>
      <c r="AU92" s="52">
        <f t="shared" si="17"/>
        <v>0</v>
      </c>
      <c r="AV92" s="84"/>
      <c r="AW92" s="90"/>
      <c r="AX92" s="90"/>
      <c r="AY92" s="90"/>
      <c r="AZ92" s="90"/>
      <c r="BA92" s="52">
        <f t="shared" si="18"/>
        <v>0</v>
      </c>
      <c r="BB92" s="91"/>
      <c r="BC92" s="92"/>
      <c r="BD92" s="28" t="str">
        <f t="shared" si="19"/>
        <v>正确</v>
      </c>
    </row>
    <row r="93" s="1" customFormat="1" ht="33" customHeight="1" spans="1:56">
      <c r="A93" s="41">
        <f t="shared" si="11"/>
        <v>89</v>
      </c>
      <c r="B93" s="128"/>
      <c r="C93" s="420"/>
      <c r="D93" s="433"/>
      <c r="E93" s="128"/>
      <c r="F93" s="426">
        <f t="shared" si="12"/>
        <v>31</v>
      </c>
      <c r="G93" s="432"/>
      <c r="H93" s="424"/>
      <c r="I93" s="424"/>
      <c r="J93" s="424"/>
      <c r="K93" s="424"/>
      <c r="L93" s="438"/>
      <c r="M93" s="424"/>
      <c r="N93" s="424"/>
      <c r="O93" s="438"/>
      <c r="P93" s="424"/>
      <c r="Q93" s="424"/>
      <c r="R93" s="424"/>
      <c r="S93" s="450">
        <f t="shared" si="13"/>
        <v>0</v>
      </c>
      <c r="T93" s="454"/>
      <c r="U93" s="71"/>
      <c r="V93" s="69"/>
      <c r="W93" s="128"/>
      <c r="X93" s="128"/>
      <c r="Y93" s="128"/>
      <c r="Z93" s="128"/>
      <c r="AA93" s="128"/>
      <c r="AB93" s="91"/>
      <c r="AC93" s="52">
        <f t="shared" si="14"/>
        <v>0</v>
      </c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463"/>
      <c r="AS93" s="464">
        <f t="shared" si="15"/>
        <v>0</v>
      </c>
      <c r="AT93" s="52">
        <f t="shared" si="16"/>
        <v>0</v>
      </c>
      <c r="AU93" s="52">
        <f t="shared" si="17"/>
        <v>0</v>
      </c>
      <c r="AV93" s="84"/>
      <c r="AW93" s="90"/>
      <c r="AX93" s="90"/>
      <c r="AY93" s="90"/>
      <c r="AZ93" s="90"/>
      <c r="BA93" s="52">
        <f t="shared" si="18"/>
        <v>0</v>
      </c>
      <c r="BB93" s="91"/>
      <c r="BC93" s="92"/>
      <c r="BD93" s="28" t="str">
        <f t="shared" si="19"/>
        <v>正确</v>
      </c>
    </row>
    <row r="94" s="1" customFormat="1" ht="33" customHeight="1" spans="1:56">
      <c r="A94" s="41">
        <f t="shared" si="11"/>
        <v>90</v>
      </c>
      <c r="B94" s="128"/>
      <c r="C94" s="420"/>
      <c r="D94" s="433"/>
      <c r="E94" s="128"/>
      <c r="F94" s="426">
        <f t="shared" si="12"/>
        <v>31</v>
      </c>
      <c r="G94" s="432"/>
      <c r="H94" s="424"/>
      <c r="I94" s="424"/>
      <c r="J94" s="424"/>
      <c r="K94" s="424"/>
      <c r="L94" s="438"/>
      <c r="M94" s="424"/>
      <c r="N94" s="424"/>
      <c r="O94" s="438"/>
      <c r="P94" s="424"/>
      <c r="Q94" s="424"/>
      <c r="R94" s="424"/>
      <c r="S94" s="450">
        <f t="shared" si="13"/>
        <v>0</v>
      </c>
      <c r="T94" s="454"/>
      <c r="U94" s="71"/>
      <c r="V94" s="69"/>
      <c r="W94" s="128"/>
      <c r="X94" s="128"/>
      <c r="Y94" s="128"/>
      <c r="Z94" s="128"/>
      <c r="AA94" s="128"/>
      <c r="AB94" s="91"/>
      <c r="AC94" s="52">
        <f t="shared" si="14"/>
        <v>0</v>
      </c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463"/>
      <c r="AS94" s="464">
        <f t="shared" si="15"/>
        <v>0</v>
      </c>
      <c r="AT94" s="52">
        <f t="shared" si="16"/>
        <v>0</v>
      </c>
      <c r="AU94" s="52">
        <f t="shared" si="17"/>
        <v>0</v>
      </c>
      <c r="AV94" s="84"/>
      <c r="AW94" s="90"/>
      <c r="AX94" s="90"/>
      <c r="AY94" s="90"/>
      <c r="AZ94" s="90"/>
      <c r="BA94" s="52">
        <f t="shared" si="18"/>
        <v>0</v>
      </c>
      <c r="BB94" s="91"/>
      <c r="BC94" s="92"/>
      <c r="BD94" s="28" t="str">
        <f t="shared" si="19"/>
        <v>正确</v>
      </c>
    </row>
    <row r="95" s="1" customFormat="1" ht="33" customHeight="1" spans="1:56">
      <c r="A95" s="41">
        <f t="shared" si="11"/>
        <v>91</v>
      </c>
      <c r="B95" s="128"/>
      <c r="C95" s="420"/>
      <c r="D95" s="433"/>
      <c r="E95" s="128"/>
      <c r="F95" s="426">
        <f t="shared" si="12"/>
        <v>31</v>
      </c>
      <c r="G95" s="432"/>
      <c r="H95" s="424"/>
      <c r="I95" s="424"/>
      <c r="J95" s="424"/>
      <c r="K95" s="424"/>
      <c r="L95" s="438"/>
      <c r="M95" s="424"/>
      <c r="N95" s="424"/>
      <c r="O95" s="438"/>
      <c r="P95" s="424"/>
      <c r="Q95" s="424"/>
      <c r="R95" s="424"/>
      <c r="S95" s="450">
        <f t="shared" si="13"/>
        <v>0</v>
      </c>
      <c r="T95" s="454"/>
      <c r="U95" s="71"/>
      <c r="V95" s="69"/>
      <c r="W95" s="128"/>
      <c r="X95" s="128"/>
      <c r="Y95" s="128"/>
      <c r="Z95" s="128"/>
      <c r="AA95" s="128"/>
      <c r="AB95" s="91"/>
      <c r="AC95" s="52">
        <f t="shared" si="14"/>
        <v>0</v>
      </c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463"/>
      <c r="AS95" s="464">
        <f t="shared" si="15"/>
        <v>0</v>
      </c>
      <c r="AT95" s="52">
        <f t="shared" si="16"/>
        <v>0</v>
      </c>
      <c r="AU95" s="52">
        <f t="shared" si="17"/>
        <v>0</v>
      </c>
      <c r="AV95" s="84"/>
      <c r="AW95" s="90"/>
      <c r="AX95" s="90"/>
      <c r="AY95" s="90"/>
      <c r="AZ95" s="90"/>
      <c r="BA95" s="52">
        <f t="shared" si="18"/>
        <v>0</v>
      </c>
      <c r="BB95" s="91"/>
      <c r="BC95" s="92"/>
      <c r="BD95" s="28" t="str">
        <f t="shared" si="19"/>
        <v>正确</v>
      </c>
    </row>
    <row r="96" s="1" customFormat="1" ht="33" customHeight="1" spans="1:56">
      <c r="A96" s="41">
        <f t="shared" si="11"/>
        <v>92</v>
      </c>
      <c r="B96" s="128"/>
      <c r="C96" s="420"/>
      <c r="D96" s="433"/>
      <c r="E96" s="128"/>
      <c r="F96" s="426">
        <f t="shared" si="12"/>
        <v>31</v>
      </c>
      <c r="G96" s="432"/>
      <c r="H96" s="424"/>
      <c r="I96" s="424"/>
      <c r="J96" s="424"/>
      <c r="K96" s="424"/>
      <c r="L96" s="438"/>
      <c r="M96" s="424"/>
      <c r="N96" s="424"/>
      <c r="O96" s="438"/>
      <c r="P96" s="424"/>
      <c r="Q96" s="424"/>
      <c r="R96" s="424"/>
      <c r="S96" s="450">
        <f t="shared" si="13"/>
        <v>0</v>
      </c>
      <c r="T96" s="454"/>
      <c r="U96" s="71"/>
      <c r="V96" s="69"/>
      <c r="W96" s="128"/>
      <c r="X96" s="128"/>
      <c r="Y96" s="128"/>
      <c r="Z96" s="128"/>
      <c r="AA96" s="128"/>
      <c r="AB96" s="91"/>
      <c r="AC96" s="52">
        <f t="shared" si="14"/>
        <v>0</v>
      </c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463"/>
      <c r="AS96" s="464">
        <f t="shared" si="15"/>
        <v>0</v>
      </c>
      <c r="AT96" s="52">
        <f t="shared" si="16"/>
        <v>0</v>
      </c>
      <c r="AU96" s="52">
        <f t="shared" si="17"/>
        <v>0</v>
      </c>
      <c r="AV96" s="84"/>
      <c r="AW96" s="90"/>
      <c r="AX96" s="90"/>
      <c r="AY96" s="90"/>
      <c r="AZ96" s="90"/>
      <c r="BA96" s="52">
        <f t="shared" si="18"/>
        <v>0</v>
      </c>
      <c r="BB96" s="91"/>
      <c r="BC96" s="92"/>
      <c r="BD96" s="28" t="str">
        <f t="shared" si="19"/>
        <v>正确</v>
      </c>
    </row>
    <row r="97" s="1" customFormat="1" ht="33" customHeight="1" spans="1:56">
      <c r="A97" s="41">
        <f t="shared" si="11"/>
        <v>93</v>
      </c>
      <c r="B97" s="128"/>
      <c r="C97" s="420"/>
      <c r="D97" s="433"/>
      <c r="E97" s="128"/>
      <c r="F97" s="426">
        <f t="shared" si="12"/>
        <v>31</v>
      </c>
      <c r="G97" s="432"/>
      <c r="H97" s="424"/>
      <c r="I97" s="424"/>
      <c r="J97" s="424"/>
      <c r="K97" s="424"/>
      <c r="L97" s="438"/>
      <c r="M97" s="424"/>
      <c r="N97" s="424"/>
      <c r="O97" s="438"/>
      <c r="P97" s="424"/>
      <c r="Q97" s="424"/>
      <c r="R97" s="424"/>
      <c r="S97" s="450">
        <f t="shared" si="13"/>
        <v>0</v>
      </c>
      <c r="T97" s="454"/>
      <c r="U97" s="71"/>
      <c r="V97" s="69"/>
      <c r="W97" s="128"/>
      <c r="X97" s="128"/>
      <c r="Y97" s="128"/>
      <c r="Z97" s="128"/>
      <c r="AA97" s="128"/>
      <c r="AB97" s="91"/>
      <c r="AC97" s="52">
        <f t="shared" si="14"/>
        <v>0</v>
      </c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463"/>
      <c r="AS97" s="464">
        <f t="shared" si="15"/>
        <v>0</v>
      </c>
      <c r="AT97" s="52">
        <f t="shared" si="16"/>
        <v>0</v>
      </c>
      <c r="AU97" s="52">
        <f t="shared" si="17"/>
        <v>0</v>
      </c>
      <c r="AV97" s="84"/>
      <c r="AW97" s="90"/>
      <c r="AX97" s="90"/>
      <c r="AY97" s="90"/>
      <c r="AZ97" s="90"/>
      <c r="BA97" s="52">
        <f t="shared" si="18"/>
        <v>0</v>
      </c>
      <c r="BB97" s="91"/>
      <c r="BC97" s="92"/>
      <c r="BD97" s="28" t="str">
        <f t="shared" si="19"/>
        <v>正确</v>
      </c>
    </row>
    <row r="98" s="1" customFormat="1" ht="33" customHeight="1" spans="1:56">
      <c r="A98" s="41">
        <f t="shared" si="11"/>
        <v>94</v>
      </c>
      <c r="B98" s="128"/>
      <c r="C98" s="420"/>
      <c r="D98" s="433"/>
      <c r="E98" s="128"/>
      <c r="F98" s="426">
        <f t="shared" si="12"/>
        <v>31</v>
      </c>
      <c r="G98" s="432"/>
      <c r="H98" s="424"/>
      <c r="I98" s="424"/>
      <c r="J98" s="424"/>
      <c r="K98" s="424"/>
      <c r="L98" s="438"/>
      <c r="M98" s="424"/>
      <c r="N98" s="424"/>
      <c r="O98" s="438"/>
      <c r="P98" s="424"/>
      <c r="Q98" s="424"/>
      <c r="R98" s="424"/>
      <c r="S98" s="450">
        <f t="shared" si="13"/>
        <v>0</v>
      </c>
      <c r="T98" s="454"/>
      <c r="U98" s="71"/>
      <c r="V98" s="69"/>
      <c r="W98" s="128"/>
      <c r="X98" s="128"/>
      <c r="Y98" s="128"/>
      <c r="Z98" s="128"/>
      <c r="AA98" s="128"/>
      <c r="AB98" s="91"/>
      <c r="AC98" s="52">
        <f t="shared" si="14"/>
        <v>0</v>
      </c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463"/>
      <c r="AS98" s="464">
        <f t="shared" si="15"/>
        <v>0</v>
      </c>
      <c r="AT98" s="52">
        <f t="shared" si="16"/>
        <v>0</v>
      </c>
      <c r="AU98" s="52">
        <f t="shared" si="17"/>
        <v>0</v>
      </c>
      <c r="AV98" s="84"/>
      <c r="AW98" s="90"/>
      <c r="AX98" s="90"/>
      <c r="AY98" s="90"/>
      <c r="AZ98" s="90"/>
      <c r="BA98" s="52">
        <f t="shared" si="18"/>
        <v>0</v>
      </c>
      <c r="BB98" s="91"/>
      <c r="BC98" s="92"/>
      <c r="BD98" s="28" t="str">
        <f t="shared" si="19"/>
        <v>正确</v>
      </c>
    </row>
    <row r="99" s="1" customFormat="1" ht="33" customHeight="1" spans="1:56">
      <c r="A99" s="41">
        <f t="shared" si="11"/>
        <v>95</v>
      </c>
      <c r="B99" s="128"/>
      <c r="C99" s="420"/>
      <c r="D99" s="433"/>
      <c r="E99" s="128"/>
      <c r="F99" s="426">
        <f t="shared" si="12"/>
        <v>31</v>
      </c>
      <c r="G99" s="432"/>
      <c r="H99" s="424"/>
      <c r="I99" s="424"/>
      <c r="J99" s="424"/>
      <c r="K99" s="424"/>
      <c r="L99" s="438"/>
      <c r="M99" s="424"/>
      <c r="N99" s="424"/>
      <c r="O99" s="438"/>
      <c r="P99" s="424"/>
      <c r="Q99" s="424"/>
      <c r="R99" s="424"/>
      <c r="S99" s="450">
        <f t="shared" si="13"/>
        <v>0</v>
      </c>
      <c r="T99" s="454"/>
      <c r="U99" s="71"/>
      <c r="V99" s="69"/>
      <c r="W99" s="128"/>
      <c r="X99" s="128"/>
      <c r="Y99" s="128"/>
      <c r="Z99" s="128"/>
      <c r="AA99" s="128"/>
      <c r="AB99" s="91"/>
      <c r="AC99" s="52">
        <f t="shared" si="14"/>
        <v>0</v>
      </c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463"/>
      <c r="AS99" s="464">
        <f t="shared" si="15"/>
        <v>0</v>
      </c>
      <c r="AT99" s="52">
        <f t="shared" si="16"/>
        <v>0</v>
      </c>
      <c r="AU99" s="52">
        <f t="shared" si="17"/>
        <v>0</v>
      </c>
      <c r="AV99" s="84"/>
      <c r="AW99" s="90"/>
      <c r="AX99" s="90"/>
      <c r="AY99" s="90"/>
      <c r="AZ99" s="90"/>
      <c r="BA99" s="52">
        <f t="shared" si="18"/>
        <v>0</v>
      </c>
      <c r="BB99" s="91"/>
      <c r="BC99" s="92"/>
      <c r="BD99" s="28" t="str">
        <f t="shared" si="19"/>
        <v>正确</v>
      </c>
    </row>
    <row r="100" s="1" customFormat="1" ht="33" customHeight="1" spans="1:56">
      <c r="A100" s="41">
        <f t="shared" si="11"/>
        <v>96</v>
      </c>
      <c r="B100" s="128"/>
      <c r="C100" s="420"/>
      <c r="D100" s="433"/>
      <c r="E100" s="128"/>
      <c r="F100" s="426">
        <f t="shared" si="12"/>
        <v>31</v>
      </c>
      <c r="G100" s="432"/>
      <c r="H100" s="424"/>
      <c r="I100" s="424"/>
      <c r="J100" s="424"/>
      <c r="K100" s="424"/>
      <c r="L100" s="438"/>
      <c r="M100" s="424"/>
      <c r="N100" s="424"/>
      <c r="O100" s="438"/>
      <c r="P100" s="424"/>
      <c r="Q100" s="424"/>
      <c r="R100" s="424"/>
      <c r="S100" s="450">
        <f t="shared" si="13"/>
        <v>0</v>
      </c>
      <c r="T100" s="454"/>
      <c r="U100" s="71"/>
      <c r="V100" s="69"/>
      <c r="W100" s="128"/>
      <c r="X100" s="128"/>
      <c r="Y100" s="128"/>
      <c r="Z100" s="128"/>
      <c r="AA100" s="128"/>
      <c r="AB100" s="91"/>
      <c r="AC100" s="52">
        <f t="shared" si="14"/>
        <v>0</v>
      </c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463"/>
      <c r="AS100" s="464">
        <f t="shared" si="15"/>
        <v>0</v>
      </c>
      <c r="AT100" s="52">
        <f t="shared" si="16"/>
        <v>0</v>
      </c>
      <c r="AU100" s="52">
        <f t="shared" si="17"/>
        <v>0</v>
      </c>
      <c r="AV100" s="84"/>
      <c r="AW100" s="90"/>
      <c r="AX100" s="90"/>
      <c r="AY100" s="90"/>
      <c r="AZ100" s="90"/>
      <c r="BA100" s="52">
        <f t="shared" si="18"/>
        <v>0</v>
      </c>
      <c r="BB100" s="91"/>
      <c r="BC100" s="92"/>
      <c r="BD100" s="28" t="str">
        <f t="shared" si="19"/>
        <v>正确</v>
      </c>
    </row>
    <row r="101" s="1" customFormat="1" ht="33" customHeight="1" spans="1:56">
      <c r="A101" s="41">
        <f t="shared" si="11"/>
        <v>97</v>
      </c>
      <c r="B101" s="128"/>
      <c r="C101" s="420"/>
      <c r="D101" s="433"/>
      <c r="E101" s="128"/>
      <c r="F101" s="426">
        <f t="shared" si="12"/>
        <v>31</v>
      </c>
      <c r="G101" s="432"/>
      <c r="H101" s="424"/>
      <c r="I101" s="424"/>
      <c r="J101" s="424"/>
      <c r="K101" s="424"/>
      <c r="L101" s="438"/>
      <c r="M101" s="424"/>
      <c r="N101" s="424"/>
      <c r="O101" s="438"/>
      <c r="P101" s="424"/>
      <c r="Q101" s="424"/>
      <c r="R101" s="424"/>
      <c r="S101" s="450">
        <f t="shared" si="13"/>
        <v>0</v>
      </c>
      <c r="T101" s="454"/>
      <c r="U101" s="71"/>
      <c r="V101" s="69"/>
      <c r="W101" s="128"/>
      <c r="X101" s="128"/>
      <c r="Y101" s="128"/>
      <c r="Z101" s="128"/>
      <c r="AA101" s="128"/>
      <c r="AB101" s="91"/>
      <c r="AC101" s="52">
        <f t="shared" si="14"/>
        <v>0</v>
      </c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463"/>
      <c r="AS101" s="464">
        <f t="shared" si="15"/>
        <v>0</v>
      </c>
      <c r="AT101" s="52">
        <f t="shared" si="16"/>
        <v>0</v>
      </c>
      <c r="AU101" s="52">
        <f t="shared" si="17"/>
        <v>0</v>
      </c>
      <c r="AV101" s="84"/>
      <c r="AW101" s="90"/>
      <c r="AX101" s="90"/>
      <c r="AY101" s="90"/>
      <c r="AZ101" s="90"/>
      <c r="BA101" s="52">
        <f t="shared" si="18"/>
        <v>0</v>
      </c>
      <c r="BB101" s="91"/>
      <c r="BC101" s="92"/>
      <c r="BD101" s="28" t="str">
        <f t="shared" si="19"/>
        <v>正确</v>
      </c>
    </row>
    <row r="102" s="1" customFormat="1" ht="33" customHeight="1" spans="1:56">
      <c r="A102" s="41">
        <f t="shared" si="11"/>
        <v>98</v>
      </c>
      <c r="B102" s="128"/>
      <c r="C102" s="420"/>
      <c r="D102" s="433"/>
      <c r="E102" s="128"/>
      <c r="F102" s="426">
        <f t="shared" si="12"/>
        <v>31</v>
      </c>
      <c r="G102" s="432"/>
      <c r="H102" s="424"/>
      <c r="I102" s="424"/>
      <c r="J102" s="424"/>
      <c r="K102" s="424"/>
      <c r="L102" s="438"/>
      <c r="M102" s="424"/>
      <c r="N102" s="424"/>
      <c r="O102" s="438"/>
      <c r="P102" s="424"/>
      <c r="Q102" s="424"/>
      <c r="R102" s="424"/>
      <c r="S102" s="450">
        <f t="shared" si="13"/>
        <v>0</v>
      </c>
      <c r="T102" s="454"/>
      <c r="U102" s="71"/>
      <c r="V102" s="69"/>
      <c r="W102" s="128"/>
      <c r="X102" s="128"/>
      <c r="Y102" s="128"/>
      <c r="Z102" s="128"/>
      <c r="AA102" s="128"/>
      <c r="AB102" s="91"/>
      <c r="AC102" s="52">
        <f t="shared" si="14"/>
        <v>0</v>
      </c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463"/>
      <c r="AS102" s="464">
        <f t="shared" si="15"/>
        <v>0</v>
      </c>
      <c r="AT102" s="52">
        <f t="shared" si="16"/>
        <v>0</v>
      </c>
      <c r="AU102" s="52">
        <f t="shared" si="17"/>
        <v>0</v>
      </c>
      <c r="AV102" s="84"/>
      <c r="AW102" s="90"/>
      <c r="AX102" s="90"/>
      <c r="AY102" s="90"/>
      <c r="AZ102" s="90"/>
      <c r="BA102" s="52">
        <f t="shared" si="18"/>
        <v>0</v>
      </c>
      <c r="BB102" s="91"/>
      <c r="BC102" s="92"/>
      <c r="BD102" s="28" t="str">
        <f t="shared" si="19"/>
        <v>正确</v>
      </c>
    </row>
    <row r="103" s="1" customFormat="1" ht="33" customHeight="1" spans="1:56">
      <c r="A103" s="41">
        <f t="shared" si="11"/>
        <v>99</v>
      </c>
      <c r="B103" s="128"/>
      <c r="C103" s="420"/>
      <c r="D103" s="433"/>
      <c r="E103" s="128"/>
      <c r="F103" s="426">
        <f t="shared" si="12"/>
        <v>31</v>
      </c>
      <c r="G103" s="432"/>
      <c r="H103" s="424"/>
      <c r="I103" s="424"/>
      <c r="J103" s="424"/>
      <c r="K103" s="424"/>
      <c r="L103" s="438"/>
      <c r="M103" s="424"/>
      <c r="N103" s="424"/>
      <c r="O103" s="438"/>
      <c r="P103" s="424"/>
      <c r="Q103" s="424"/>
      <c r="R103" s="424"/>
      <c r="S103" s="450">
        <f t="shared" si="13"/>
        <v>0</v>
      </c>
      <c r="T103" s="454"/>
      <c r="U103" s="71"/>
      <c r="V103" s="69"/>
      <c r="W103" s="128"/>
      <c r="X103" s="128"/>
      <c r="Y103" s="128"/>
      <c r="Z103" s="128"/>
      <c r="AA103" s="128"/>
      <c r="AB103" s="91"/>
      <c r="AC103" s="52">
        <f t="shared" si="14"/>
        <v>0</v>
      </c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463"/>
      <c r="AS103" s="464">
        <f t="shared" si="15"/>
        <v>0</v>
      </c>
      <c r="AT103" s="52">
        <f t="shared" si="16"/>
        <v>0</v>
      </c>
      <c r="AU103" s="52">
        <f t="shared" si="17"/>
        <v>0</v>
      </c>
      <c r="AV103" s="84"/>
      <c r="AW103" s="90"/>
      <c r="AX103" s="90"/>
      <c r="AY103" s="90"/>
      <c r="AZ103" s="90"/>
      <c r="BA103" s="52">
        <f t="shared" si="18"/>
        <v>0</v>
      </c>
      <c r="BB103" s="91"/>
      <c r="BC103" s="92"/>
      <c r="BD103" s="28" t="str">
        <f t="shared" si="19"/>
        <v>正确</v>
      </c>
    </row>
    <row r="104" s="1" customFormat="1" ht="33" customHeight="1" spans="1:56">
      <c r="A104" s="41">
        <f t="shared" si="11"/>
        <v>100</v>
      </c>
      <c r="B104" s="128"/>
      <c r="C104" s="420"/>
      <c r="D104" s="433"/>
      <c r="E104" s="128"/>
      <c r="F104" s="426">
        <f t="shared" si="12"/>
        <v>31</v>
      </c>
      <c r="G104" s="432"/>
      <c r="H104" s="424"/>
      <c r="I104" s="424"/>
      <c r="J104" s="424"/>
      <c r="K104" s="424"/>
      <c r="L104" s="438"/>
      <c r="M104" s="424"/>
      <c r="N104" s="424"/>
      <c r="O104" s="438"/>
      <c r="P104" s="424"/>
      <c r="Q104" s="424"/>
      <c r="R104" s="424"/>
      <c r="S104" s="450">
        <f t="shared" si="13"/>
        <v>0</v>
      </c>
      <c r="T104" s="454"/>
      <c r="U104" s="71"/>
      <c r="V104" s="69"/>
      <c r="W104" s="128"/>
      <c r="X104" s="128"/>
      <c r="Y104" s="128"/>
      <c r="Z104" s="128"/>
      <c r="AA104" s="128"/>
      <c r="AB104" s="91"/>
      <c r="AC104" s="52">
        <f t="shared" si="14"/>
        <v>0</v>
      </c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463"/>
      <c r="AS104" s="464">
        <f t="shared" si="15"/>
        <v>0</v>
      </c>
      <c r="AT104" s="52">
        <f t="shared" si="16"/>
        <v>0</v>
      </c>
      <c r="AU104" s="52">
        <f t="shared" si="17"/>
        <v>0</v>
      </c>
      <c r="AV104" s="84"/>
      <c r="AW104" s="90"/>
      <c r="AX104" s="90"/>
      <c r="AY104" s="90"/>
      <c r="AZ104" s="90"/>
      <c r="BA104" s="52">
        <f t="shared" si="18"/>
        <v>0</v>
      </c>
      <c r="BB104" s="91"/>
      <c r="BC104" s="92"/>
      <c r="BD104" s="28" t="str">
        <f t="shared" si="19"/>
        <v>正确</v>
      </c>
    </row>
    <row r="105" s="1" customFormat="1" ht="33" customHeight="1" spans="1:56">
      <c r="A105" s="41">
        <f t="shared" si="11"/>
        <v>101</v>
      </c>
      <c r="B105" s="128"/>
      <c r="C105" s="420"/>
      <c r="D105" s="433"/>
      <c r="E105" s="128"/>
      <c r="F105" s="426">
        <f t="shared" si="12"/>
        <v>31</v>
      </c>
      <c r="G105" s="432"/>
      <c r="H105" s="424"/>
      <c r="I105" s="424"/>
      <c r="J105" s="424"/>
      <c r="K105" s="424"/>
      <c r="L105" s="438"/>
      <c r="M105" s="424"/>
      <c r="N105" s="424"/>
      <c r="O105" s="438"/>
      <c r="P105" s="424"/>
      <c r="Q105" s="424"/>
      <c r="R105" s="424"/>
      <c r="S105" s="450">
        <f t="shared" si="13"/>
        <v>0</v>
      </c>
      <c r="T105" s="454"/>
      <c r="U105" s="71"/>
      <c r="V105" s="69"/>
      <c r="W105" s="128"/>
      <c r="X105" s="128"/>
      <c r="Y105" s="128"/>
      <c r="Z105" s="128"/>
      <c r="AA105" s="128"/>
      <c r="AB105" s="91"/>
      <c r="AC105" s="52">
        <f t="shared" si="14"/>
        <v>0</v>
      </c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463"/>
      <c r="AS105" s="464">
        <f t="shared" si="15"/>
        <v>0</v>
      </c>
      <c r="AT105" s="52">
        <f t="shared" si="16"/>
        <v>0</v>
      </c>
      <c r="AU105" s="52">
        <f t="shared" si="17"/>
        <v>0</v>
      </c>
      <c r="AV105" s="84"/>
      <c r="AW105" s="90"/>
      <c r="AX105" s="90"/>
      <c r="AY105" s="90"/>
      <c r="AZ105" s="90"/>
      <c r="BA105" s="52">
        <f t="shared" si="18"/>
        <v>0</v>
      </c>
      <c r="BB105" s="91"/>
      <c r="BC105" s="92"/>
      <c r="BD105" s="28" t="str">
        <f t="shared" si="19"/>
        <v>正确</v>
      </c>
    </row>
    <row r="106" s="1" customFormat="1" ht="33" customHeight="1" spans="1:56">
      <c r="A106" s="41">
        <f t="shared" si="11"/>
        <v>102</v>
      </c>
      <c r="B106" s="128"/>
      <c r="C106" s="420"/>
      <c r="D106" s="433"/>
      <c r="E106" s="128"/>
      <c r="F106" s="426">
        <f t="shared" si="12"/>
        <v>31</v>
      </c>
      <c r="G106" s="432"/>
      <c r="H106" s="424"/>
      <c r="I106" s="424"/>
      <c r="J106" s="424"/>
      <c r="K106" s="424"/>
      <c r="L106" s="438"/>
      <c r="M106" s="424"/>
      <c r="N106" s="424"/>
      <c r="O106" s="438"/>
      <c r="P106" s="424"/>
      <c r="Q106" s="424"/>
      <c r="R106" s="424"/>
      <c r="S106" s="450">
        <f t="shared" si="13"/>
        <v>0</v>
      </c>
      <c r="T106" s="454"/>
      <c r="U106" s="71"/>
      <c r="V106" s="69"/>
      <c r="W106" s="128"/>
      <c r="X106" s="128"/>
      <c r="Y106" s="128"/>
      <c r="Z106" s="128"/>
      <c r="AA106" s="128"/>
      <c r="AB106" s="91"/>
      <c r="AC106" s="52">
        <f t="shared" si="14"/>
        <v>0</v>
      </c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463"/>
      <c r="AS106" s="464">
        <f t="shared" si="15"/>
        <v>0</v>
      </c>
      <c r="AT106" s="52">
        <f t="shared" si="16"/>
        <v>0</v>
      </c>
      <c r="AU106" s="52">
        <f t="shared" si="17"/>
        <v>0</v>
      </c>
      <c r="AV106" s="84"/>
      <c r="AW106" s="90"/>
      <c r="AX106" s="90"/>
      <c r="AY106" s="90"/>
      <c r="AZ106" s="90"/>
      <c r="BA106" s="52">
        <f t="shared" si="18"/>
        <v>0</v>
      </c>
      <c r="BB106" s="91"/>
      <c r="BC106" s="92"/>
      <c r="BD106" s="28" t="str">
        <f t="shared" si="19"/>
        <v>正确</v>
      </c>
    </row>
    <row r="107" s="1" customFormat="1" ht="33" customHeight="1" spans="1:56">
      <c r="A107" s="41">
        <f t="shared" si="11"/>
        <v>103</v>
      </c>
      <c r="B107" s="128"/>
      <c r="C107" s="420"/>
      <c r="D107" s="433"/>
      <c r="E107" s="128"/>
      <c r="F107" s="426">
        <f t="shared" si="12"/>
        <v>31</v>
      </c>
      <c r="G107" s="432"/>
      <c r="H107" s="424"/>
      <c r="I107" s="424"/>
      <c r="J107" s="424"/>
      <c r="K107" s="424"/>
      <c r="L107" s="438"/>
      <c r="M107" s="424"/>
      <c r="N107" s="424"/>
      <c r="O107" s="438"/>
      <c r="P107" s="424"/>
      <c r="Q107" s="424"/>
      <c r="R107" s="424"/>
      <c r="S107" s="450">
        <f t="shared" si="13"/>
        <v>0</v>
      </c>
      <c r="T107" s="454"/>
      <c r="U107" s="71"/>
      <c r="V107" s="69"/>
      <c r="W107" s="128"/>
      <c r="X107" s="128"/>
      <c r="Y107" s="128"/>
      <c r="Z107" s="128"/>
      <c r="AA107" s="128"/>
      <c r="AB107" s="91"/>
      <c r="AC107" s="52">
        <f t="shared" si="14"/>
        <v>0</v>
      </c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463"/>
      <c r="AS107" s="464">
        <f t="shared" si="15"/>
        <v>0</v>
      </c>
      <c r="AT107" s="52">
        <f t="shared" si="16"/>
        <v>0</v>
      </c>
      <c r="AU107" s="52">
        <f t="shared" si="17"/>
        <v>0</v>
      </c>
      <c r="AV107" s="84"/>
      <c r="AW107" s="90"/>
      <c r="AX107" s="90"/>
      <c r="AY107" s="90"/>
      <c r="AZ107" s="90"/>
      <c r="BA107" s="52">
        <f t="shared" si="18"/>
        <v>0</v>
      </c>
      <c r="BB107" s="91"/>
      <c r="BC107" s="92"/>
      <c r="BD107" s="28" t="str">
        <f t="shared" si="19"/>
        <v>正确</v>
      </c>
    </row>
    <row r="108" s="1" customFormat="1" ht="33" customHeight="1" spans="1:56">
      <c r="A108" s="41">
        <f t="shared" si="11"/>
        <v>104</v>
      </c>
      <c r="B108" s="128"/>
      <c r="C108" s="420"/>
      <c r="D108" s="433"/>
      <c r="E108" s="128"/>
      <c r="F108" s="426">
        <f t="shared" si="12"/>
        <v>31</v>
      </c>
      <c r="G108" s="432"/>
      <c r="H108" s="424"/>
      <c r="I108" s="424"/>
      <c r="J108" s="424"/>
      <c r="K108" s="424"/>
      <c r="L108" s="438"/>
      <c r="M108" s="424"/>
      <c r="N108" s="424"/>
      <c r="O108" s="438"/>
      <c r="P108" s="424"/>
      <c r="Q108" s="424"/>
      <c r="R108" s="424"/>
      <c r="S108" s="450">
        <f t="shared" si="13"/>
        <v>0</v>
      </c>
      <c r="T108" s="454"/>
      <c r="U108" s="71"/>
      <c r="V108" s="69"/>
      <c r="W108" s="128"/>
      <c r="X108" s="128"/>
      <c r="Y108" s="128"/>
      <c r="Z108" s="128"/>
      <c r="AA108" s="128"/>
      <c r="AB108" s="91"/>
      <c r="AC108" s="52">
        <f t="shared" si="14"/>
        <v>0</v>
      </c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463"/>
      <c r="AS108" s="464">
        <f t="shared" si="15"/>
        <v>0</v>
      </c>
      <c r="AT108" s="52">
        <f t="shared" si="16"/>
        <v>0</v>
      </c>
      <c r="AU108" s="52">
        <f t="shared" si="17"/>
        <v>0</v>
      </c>
      <c r="AV108" s="84"/>
      <c r="AW108" s="90"/>
      <c r="AX108" s="90"/>
      <c r="AY108" s="90"/>
      <c r="AZ108" s="90"/>
      <c r="BA108" s="52">
        <f t="shared" si="18"/>
        <v>0</v>
      </c>
      <c r="BB108" s="91"/>
      <c r="BC108" s="92"/>
      <c r="BD108" s="28" t="str">
        <f t="shared" si="19"/>
        <v>正确</v>
      </c>
    </row>
    <row r="109" s="1" customFormat="1" ht="33" customHeight="1" spans="1:56">
      <c r="A109" s="41">
        <f t="shared" si="11"/>
        <v>105</v>
      </c>
      <c r="B109" s="128"/>
      <c r="C109" s="420"/>
      <c r="D109" s="433"/>
      <c r="E109" s="128"/>
      <c r="F109" s="426">
        <f t="shared" si="12"/>
        <v>31</v>
      </c>
      <c r="G109" s="432"/>
      <c r="H109" s="424"/>
      <c r="I109" s="424"/>
      <c r="J109" s="424"/>
      <c r="K109" s="424"/>
      <c r="L109" s="438"/>
      <c r="M109" s="424"/>
      <c r="N109" s="424"/>
      <c r="O109" s="438"/>
      <c r="P109" s="424"/>
      <c r="Q109" s="424"/>
      <c r="R109" s="424"/>
      <c r="S109" s="450">
        <f t="shared" si="13"/>
        <v>0</v>
      </c>
      <c r="T109" s="454"/>
      <c r="U109" s="71"/>
      <c r="V109" s="69"/>
      <c r="W109" s="128"/>
      <c r="X109" s="128"/>
      <c r="Y109" s="128"/>
      <c r="Z109" s="128"/>
      <c r="AA109" s="128"/>
      <c r="AB109" s="91"/>
      <c r="AC109" s="52">
        <f t="shared" si="14"/>
        <v>0</v>
      </c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463"/>
      <c r="AS109" s="464">
        <f t="shared" si="15"/>
        <v>0</v>
      </c>
      <c r="AT109" s="52">
        <f t="shared" si="16"/>
        <v>0</v>
      </c>
      <c r="AU109" s="52">
        <f t="shared" si="17"/>
        <v>0</v>
      </c>
      <c r="AV109" s="84"/>
      <c r="AW109" s="90"/>
      <c r="AX109" s="90"/>
      <c r="AY109" s="90"/>
      <c r="AZ109" s="90"/>
      <c r="BA109" s="52">
        <f t="shared" si="18"/>
        <v>0</v>
      </c>
      <c r="BB109" s="91"/>
      <c r="BC109" s="92"/>
      <c r="BD109" s="28" t="str">
        <f t="shared" si="19"/>
        <v>正确</v>
      </c>
    </row>
    <row r="110" s="1" customFormat="1" ht="33" customHeight="1" spans="1:56">
      <c r="A110" s="41">
        <f t="shared" si="11"/>
        <v>106</v>
      </c>
      <c r="B110" s="128"/>
      <c r="C110" s="420"/>
      <c r="D110" s="433"/>
      <c r="E110" s="128"/>
      <c r="F110" s="426">
        <f t="shared" si="12"/>
        <v>31</v>
      </c>
      <c r="G110" s="432"/>
      <c r="H110" s="424"/>
      <c r="I110" s="424"/>
      <c r="J110" s="424"/>
      <c r="K110" s="424"/>
      <c r="L110" s="438"/>
      <c r="M110" s="424"/>
      <c r="N110" s="424"/>
      <c r="O110" s="438"/>
      <c r="P110" s="424"/>
      <c r="Q110" s="424"/>
      <c r="R110" s="424"/>
      <c r="S110" s="450">
        <f t="shared" si="13"/>
        <v>0</v>
      </c>
      <c r="T110" s="454"/>
      <c r="U110" s="71"/>
      <c r="V110" s="69"/>
      <c r="W110" s="128"/>
      <c r="X110" s="128"/>
      <c r="Y110" s="128"/>
      <c r="Z110" s="128"/>
      <c r="AA110" s="128"/>
      <c r="AB110" s="91"/>
      <c r="AC110" s="52">
        <f t="shared" si="14"/>
        <v>0</v>
      </c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463"/>
      <c r="AS110" s="464">
        <f t="shared" si="15"/>
        <v>0</v>
      </c>
      <c r="AT110" s="52">
        <f t="shared" si="16"/>
        <v>0</v>
      </c>
      <c r="AU110" s="52">
        <f t="shared" si="17"/>
        <v>0</v>
      </c>
      <c r="AV110" s="84"/>
      <c r="AW110" s="90"/>
      <c r="AX110" s="90"/>
      <c r="AY110" s="90"/>
      <c r="AZ110" s="90"/>
      <c r="BA110" s="52">
        <f t="shared" si="18"/>
        <v>0</v>
      </c>
      <c r="BB110" s="91"/>
      <c r="BC110" s="92"/>
      <c r="BD110" s="28" t="str">
        <f t="shared" si="19"/>
        <v>正确</v>
      </c>
    </row>
    <row r="111" s="1" customFormat="1" ht="33" customHeight="1" spans="1:56">
      <c r="A111" s="41">
        <f t="shared" si="11"/>
        <v>107</v>
      </c>
      <c r="B111" s="128"/>
      <c r="C111" s="420"/>
      <c r="D111" s="433"/>
      <c r="E111" s="128"/>
      <c r="F111" s="426">
        <f t="shared" si="12"/>
        <v>31</v>
      </c>
      <c r="G111" s="432"/>
      <c r="H111" s="424"/>
      <c r="I111" s="424"/>
      <c r="J111" s="424"/>
      <c r="K111" s="424"/>
      <c r="L111" s="438"/>
      <c r="M111" s="424"/>
      <c r="N111" s="424"/>
      <c r="O111" s="438"/>
      <c r="P111" s="424"/>
      <c r="Q111" s="424"/>
      <c r="R111" s="424"/>
      <c r="S111" s="450">
        <f t="shared" si="13"/>
        <v>0</v>
      </c>
      <c r="T111" s="454"/>
      <c r="U111" s="71"/>
      <c r="V111" s="69"/>
      <c r="W111" s="128"/>
      <c r="X111" s="128"/>
      <c r="Y111" s="128"/>
      <c r="Z111" s="128"/>
      <c r="AA111" s="128"/>
      <c r="AB111" s="91"/>
      <c r="AC111" s="52">
        <f t="shared" si="14"/>
        <v>0</v>
      </c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463"/>
      <c r="AS111" s="464">
        <f t="shared" si="15"/>
        <v>0</v>
      </c>
      <c r="AT111" s="52">
        <f t="shared" si="16"/>
        <v>0</v>
      </c>
      <c r="AU111" s="52">
        <f t="shared" si="17"/>
        <v>0</v>
      </c>
      <c r="AV111" s="84"/>
      <c r="AW111" s="90"/>
      <c r="AX111" s="90"/>
      <c r="AY111" s="90"/>
      <c r="AZ111" s="90"/>
      <c r="BA111" s="52">
        <f t="shared" si="18"/>
        <v>0</v>
      </c>
      <c r="BB111" s="91"/>
      <c r="BC111" s="92"/>
      <c r="BD111" s="28" t="str">
        <f t="shared" si="19"/>
        <v>正确</v>
      </c>
    </row>
    <row r="112" s="1" customFormat="1" ht="33" customHeight="1" spans="1:56">
      <c r="A112" s="41">
        <f t="shared" si="11"/>
        <v>108</v>
      </c>
      <c r="B112" s="128"/>
      <c r="C112" s="420"/>
      <c r="D112" s="433"/>
      <c r="E112" s="128"/>
      <c r="F112" s="426">
        <f t="shared" si="12"/>
        <v>31</v>
      </c>
      <c r="G112" s="432"/>
      <c r="H112" s="424"/>
      <c r="I112" s="424"/>
      <c r="J112" s="424"/>
      <c r="K112" s="424"/>
      <c r="L112" s="438"/>
      <c r="M112" s="424"/>
      <c r="N112" s="424"/>
      <c r="O112" s="438"/>
      <c r="P112" s="424"/>
      <c r="Q112" s="424"/>
      <c r="R112" s="424"/>
      <c r="S112" s="450">
        <f t="shared" si="13"/>
        <v>0</v>
      </c>
      <c r="T112" s="454"/>
      <c r="U112" s="71"/>
      <c r="V112" s="69"/>
      <c r="W112" s="128"/>
      <c r="X112" s="128"/>
      <c r="Y112" s="128"/>
      <c r="Z112" s="128"/>
      <c r="AA112" s="128"/>
      <c r="AB112" s="91"/>
      <c r="AC112" s="52">
        <f t="shared" si="14"/>
        <v>0</v>
      </c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463"/>
      <c r="AS112" s="464">
        <f t="shared" si="15"/>
        <v>0</v>
      </c>
      <c r="AT112" s="52">
        <f t="shared" si="16"/>
        <v>0</v>
      </c>
      <c r="AU112" s="52">
        <f t="shared" si="17"/>
        <v>0</v>
      </c>
      <c r="AV112" s="84"/>
      <c r="AW112" s="90"/>
      <c r="AX112" s="90"/>
      <c r="AY112" s="90"/>
      <c r="AZ112" s="90"/>
      <c r="BA112" s="52">
        <f t="shared" si="18"/>
        <v>0</v>
      </c>
      <c r="BB112" s="91"/>
      <c r="BC112" s="92"/>
      <c r="BD112" s="28" t="str">
        <f t="shared" si="19"/>
        <v>正确</v>
      </c>
    </row>
    <row r="113" s="1" customFormat="1" ht="33" customHeight="1" spans="1:56">
      <c r="A113" s="41">
        <f t="shared" si="11"/>
        <v>109</v>
      </c>
      <c r="B113" s="128"/>
      <c r="C113" s="420"/>
      <c r="D113" s="433"/>
      <c r="E113" s="128"/>
      <c r="F113" s="426">
        <f t="shared" si="12"/>
        <v>31</v>
      </c>
      <c r="G113" s="432"/>
      <c r="H113" s="424"/>
      <c r="I113" s="424"/>
      <c r="J113" s="424"/>
      <c r="K113" s="424"/>
      <c r="L113" s="438"/>
      <c r="M113" s="424"/>
      <c r="N113" s="424"/>
      <c r="O113" s="438"/>
      <c r="P113" s="424"/>
      <c r="Q113" s="424"/>
      <c r="R113" s="424"/>
      <c r="S113" s="450">
        <f t="shared" si="13"/>
        <v>0</v>
      </c>
      <c r="T113" s="454"/>
      <c r="U113" s="71"/>
      <c r="V113" s="69"/>
      <c r="W113" s="128"/>
      <c r="X113" s="128"/>
      <c r="Y113" s="128"/>
      <c r="Z113" s="128"/>
      <c r="AA113" s="128"/>
      <c r="AB113" s="91"/>
      <c r="AC113" s="52">
        <f t="shared" si="14"/>
        <v>0</v>
      </c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463"/>
      <c r="AS113" s="464">
        <f t="shared" si="15"/>
        <v>0</v>
      </c>
      <c r="AT113" s="52">
        <f t="shared" si="16"/>
        <v>0</v>
      </c>
      <c r="AU113" s="52">
        <f t="shared" si="17"/>
        <v>0</v>
      </c>
      <c r="AV113" s="84"/>
      <c r="AW113" s="90"/>
      <c r="AX113" s="90"/>
      <c r="AY113" s="90"/>
      <c r="AZ113" s="90"/>
      <c r="BA113" s="52">
        <f t="shared" si="18"/>
        <v>0</v>
      </c>
      <c r="BB113" s="91"/>
      <c r="BC113" s="92"/>
      <c r="BD113" s="28" t="str">
        <f t="shared" si="19"/>
        <v>正确</v>
      </c>
    </row>
    <row r="114" s="1" customFormat="1" ht="33" customHeight="1" spans="1:56">
      <c r="A114" s="41">
        <f t="shared" si="11"/>
        <v>110</v>
      </c>
      <c r="B114" s="128"/>
      <c r="C114" s="420"/>
      <c r="D114" s="433"/>
      <c r="E114" s="128"/>
      <c r="F114" s="426">
        <f t="shared" si="12"/>
        <v>31</v>
      </c>
      <c r="G114" s="432"/>
      <c r="H114" s="424"/>
      <c r="I114" s="424"/>
      <c r="J114" s="424"/>
      <c r="K114" s="424"/>
      <c r="L114" s="438"/>
      <c r="M114" s="424"/>
      <c r="N114" s="424"/>
      <c r="O114" s="438"/>
      <c r="P114" s="424"/>
      <c r="Q114" s="424"/>
      <c r="R114" s="424"/>
      <c r="S114" s="450">
        <f t="shared" si="13"/>
        <v>0</v>
      </c>
      <c r="T114" s="454"/>
      <c r="U114" s="71"/>
      <c r="V114" s="69"/>
      <c r="W114" s="128"/>
      <c r="X114" s="128"/>
      <c r="Y114" s="128"/>
      <c r="Z114" s="128"/>
      <c r="AA114" s="128"/>
      <c r="AB114" s="91"/>
      <c r="AC114" s="52">
        <f t="shared" si="14"/>
        <v>0</v>
      </c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463"/>
      <c r="AS114" s="464">
        <f t="shared" si="15"/>
        <v>0</v>
      </c>
      <c r="AT114" s="52">
        <f t="shared" si="16"/>
        <v>0</v>
      </c>
      <c r="AU114" s="52">
        <f t="shared" si="17"/>
        <v>0</v>
      </c>
      <c r="AV114" s="84"/>
      <c r="AW114" s="90"/>
      <c r="AX114" s="90"/>
      <c r="AY114" s="90"/>
      <c r="AZ114" s="90"/>
      <c r="BA114" s="52">
        <f t="shared" si="18"/>
        <v>0</v>
      </c>
      <c r="BB114" s="91"/>
      <c r="BC114" s="92"/>
      <c r="BD114" s="28" t="str">
        <f t="shared" si="19"/>
        <v>正确</v>
      </c>
    </row>
    <row r="115" s="1" customFormat="1" ht="33" customHeight="1" spans="1:56">
      <c r="A115" s="41">
        <f t="shared" si="11"/>
        <v>111</v>
      </c>
      <c r="B115" s="128"/>
      <c r="C115" s="420"/>
      <c r="D115" s="433"/>
      <c r="E115" s="128"/>
      <c r="F115" s="426">
        <f t="shared" si="12"/>
        <v>31</v>
      </c>
      <c r="G115" s="432"/>
      <c r="H115" s="424"/>
      <c r="I115" s="424"/>
      <c r="J115" s="424"/>
      <c r="K115" s="424"/>
      <c r="L115" s="438"/>
      <c r="M115" s="424"/>
      <c r="N115" s="424"/>
      <c r="O115" s="438"/>
      <c r="P115" s="424"/>
      <c r="Q115" s="424"/>
      <c r="R115" s="424"/>
      <c r="S115" s="450">
        <f t="shared" si="13"/>
        <v>0</v>
      </c>
      <c r="T115" s="454"/>
      <c r="U115" s="71"/>
      <c r="V115" s="69"/>
      <c r="W115" s="128"/>
      <c r="X115" s="128"/>
      <c r="Y115" s="128"/>
      <c r="Z115" s="128"/>
      <c r="AA115" s="128"/>
      <c r="AB115" s="91"/>
      <c r="AC115" s="52">
        <f t="shared" si="14"/>
        <v>0</v>
      </c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463"/>
      <c r="AS115" s="464">
        <f t="shared" si="15"/>
        <v>0</v>
      </c>
      <c r="AT115" s="52">
        <f t="shared" si="16"/>
        <v>0</v>
      </c>
      <c r="AU115" s="52">
        <f t="shared" si="17"/>
        <v>0</v>
      </c>
      <c r="AV115" s="84"/>
      <c r="AW115" s="90"/>
      <c r="AX115" s="90"/>
      <c r="AY115" s="90"/>
      <c r="AZ115" s="90"/>
      <c r="BA115" s="52">
        <f t="shared" si="18"/>
        <v>0</v>
      </c>
      <c r="BB115" s="91"/>
      <c r="BC115" s="92"/>
      <c r="BD115" s="28" t="str">
        <f t="shared" si="19"/>
        <v>正确</v>
      </c>
    </row>
    <row r="116" s="1" customFormat="1" ht="33" customHeight="1" spans="1:56">
      <c r="A116" s="41">
        <f t="shared" si="11"/>
        <v>112</v>
      </c>
      <c r="B116" s="128"/>
      <c r="C116" s="420"/>
      <c r="D116" s="433"/>
      <c r="E116" s="128"/>
      <c r="F116" s="426">
        <f t="shared" si="12"/>
        <v>31</v>
      </c>
      <c r="G116" s="432"/>
      <c r="H116" s="424"/>
      <c r="I116" s="424"/>
      <c r="J116" s="424"/>
      <c r="K116" s="424"/>
      <c r="L116" s="438"/>
      <c r="M116" s="424"/>
      <c r="N116" s="424"/>
      <c r="O116" s="438"/>
      <c r="P116" s="424"/>
      <c r="Q116" s="424"/>
      <c r="R116" s="424"/>
      <c r="S116" s="450">
        <f t="shared" si="13"/>
        <v>0</v>
      </c>
      <c r="T116" s="454"/>
      <c r="U116" s="71"/>
      <c r="V116" s="69"/>
      <c r="W116" s="128"/>
      <c r="X116" s="128"/>
      <c r="Y116" s="128"/>
      <c r="Z116" s="128"/>
      <c r="AA116" s="128"/>
      <c r="AB116" s="91"/>
      <c r="AC116" s="52">
        <f t="shared" si="14"/>
        <v>0</v>
      </c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463"/>
      <c r="AS116" s="464">
        <f t="shared" si="15"/>
        <v>0</v>
      </c>
      <c r="AT116" s="52">
        <f t="shared" si="16"/>
        <v>0</v>
      </c>
      <c r="AU116" s="52">
        <f t="shared" si="17"/>
        <v>0</v>
      </c>
      <c r="AV116" s="84"/>
      <c r="AW116" s="90"/>
      <c r="AX116" s="90"/>
      <c r="AY116" s="90"/>
      <c r="AZ116" s="90"/>
      <c r="BA116" s="52">
        <f t="shared" si="18"/>
        <v>0</v>
      </c>
      <c r="BB116" s="91"/>
      <c r="BC116" s="92"/>
      <c r="BD116" s="28" t="str">
        <f t="shared" si="19"/>
        <v>正确</v>
      </c>
    </row>
    <row r="117" s="1" customFormat="1" ht="33" customHeight="1" spans="1:56">
      <c r="A117" s="41">
        <f t="shared" si="11"/>
        <v>113</v>
      </c>
      <c r="B117" s="128"/>
      <c r="C117" s="420"/>
      <c r="D117" s="433"/>
      <c r="E117" s="128"/>
      <c r="F117" s="426">
        <f t="shared" si="12"/>
        <v>31</v>
      </c>
      <c r="G117" s="432"/>
      <c r="H117" s="424"/>
      <c r="I117" s="424"/>
      <c r="J117" s="424"/>
      <c r="K117" s="424"/>
      <c r="L117" s="438"/>
      <c r="M117" s="424"/>
      <c r="N117" s="424"/>
      <c r="O117" s="438"/>
      <c r="P117" s="424"/>
      <c r="Q117" s="424"/>
      <c r="R117" s="424"/>
      <c r="S117" s="450">
        <f t="shared" si="13"/>
        <v>0</v>
      </c>
      <c r="T117" s="454"/>
      <c r="U117" s="71"/>
      <c r="V117" s="69"/>
      <c r="W117" s="128"/>
      <c r="X117" s="128"/>
      <c r="Y117" s="128"/>
      <c r="Z117" s="128"/>
      <c r="AA117" s="128"/>
      <c r="AB117" s="91"/>
      <c r="AC117" s="52">
        <f t="shared" si="14"/>
        <v>0</v>
      </c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463"/>
      <c r="AS117" s="464">
        <f t="shared" si="15"/>
        <v>0</v>
      </c>
      <c r="AT117" s="52">
        <f t="shared" si="16"/>
        <v>0</v>
      </c>
      <c r="AU117" s="52">
        <f t="shared" si="17"/>
        <v>0</v>
      </c>
      <c r="AV117" s="84"/>
      <c r="AW117" s="90"/>
      <c r="AX117" s="90"/>
      <c r="AY117" s="90"/>
      <c r="AZ117" s="90"/>
      <c r="BA117" s="52">
        <f t="shared" si="18"/>
        <v>0</v>
      </c>
      <c r="BB117" s="91"/>
      <c r="BC117" s="92"/>
      <c r="BD117" s="28" t="str">
        <f t="shared" si="19"/>
        <v>正确</v>
      </c>
    </row>
    <row r="118" s="1" customFormat="1" ht="33" customHeight="1" spans="1:56">
      <c r="A118" s="41">
        <f t="shared" si="11"/>
        <v>114</v>
      </c>
      <c r="B118" s="128"/>
      <c r="C118" s="420"/>
      <c r="D118" s="433"/>
      <c r="E118" s="128"/>
      <c r="F118" s="426">
        <f t="shared" si="12"/>
        <v>31</v>
      </c>
      <c r="G118" s="432"/>
      <c r="H118" s="424"/>
      <c r="I118" s="424"/>
      <c r="J118" s="424"/>
      <c r="K118" s="424"/>
      <c r="L118" s="438"/>
      <c r="M118" s="424"/>
      <c r="N118" s="424"/>
      <c r="O118" s="438"/>
      <c r="P118" s="424"/>
      <c r="Q118" s="424"/>
      <c r="R118" s="424"/>
      <c r="S118" s="450">
        <f t="shared" si="13"/>
        <v>0</v>
      </c>
      <c r="T118" s="454"/>
      <c r="U118" s="71"/>
      <c r="V118" s="69"/>
      <c r="W118" s="128"/>
      <c r="X118" s="128"/>
      <c r="Y118" s="128"/>
      <c r="Z118" s="128"/>
      <c r="AA118" s="128"/>
      <c r="AB118" s="91"/>
      <c r="AC118" s="52">
        <f t="shared" si="14"/>
        <v>0</v>
      </c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463"/>
      <c r="AS118" s="464">
        <f t="shared" si="15"/>
        <v>0</v>
      </c>
      <c r="AT118" s="52">
        <f t="shared" si="16"/>
        <v>0</v>
      </c>
      <c r="AU118" s="52">
        <f t="shared" si="17"/>
        <v>0</v>
      </c>
      <c r="AV118" s="84"/>
      <c r="AW118" s="90"/>
      <c r="AX118" s="90"/>
      <c r="AY118" s="90"/>
      <c r="AZ118" s="90"/>
      <c r="BA118" s="52">
        <f t="shared" si="18"/>
        <v>0</v>
      </c>
      <c r="BB118" s="91"/>
      <c r="BC118" s="92"/>
      <c r="BD118" s="28" t="str">
        <f t="shared" si="19"/>
        <v>正确</v>
      </c>
    </row>
    <row r="119" s="1" customFormat="1" ht="33" customHeight="1" spans="1:56">
      <c r="A119" s="41">
        <f t="shared" si="11"/>
        <v>115</v>
      </c>
      <c r="B119" s="128"/>
      <c r="C119" s="420"/>
      <c r="D119" s="433"/>
      <c r="E119" s="128"/>
      <c r="F119" s="426">
        <f t="shared" si="12"/>
        <v>31</v>
      </c>
      <c r="G119" s="432"/>
      <c r="H119" s="424"/>
      <c r="I119" s="424"/>
      <c r="J119" s="424"/>
      <c r="K119" s="424"/>
      <c r="L119" s="438"/>
      <c r="M119" s="424"/>
      <c r="N119" s="424"/>
      <c r="O119" s="438"/>
      <c r="P119" s="424"/>
      <c r="Q119" s="424"/>
      <c r="R119" s="424"/>
      <c r="S119" s="450">
        <f t="shared" si="13"/>
        <v>0</v>
      </c>
      <c r="T119" s="454"/>
      <c r="U119" s="71"/>
      <c r="V119" s="69"/>
      <c r="W119" s="128"/>
      <c r="X119" s="128"/>
      <c r="Y119" s="128"/>
      <c r="Z119" s="128"/>
      <c r="AA119" s="128"/>
      <c r="AB119" s="91"/>
      <c r="AC119" s="52">
        <f t="shared" si="14"/>
        <v>0</v>
      </c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463"/>
      <c r="AS119" s="464">
        <f t="shared" si="15"/>
        <v>0</v>
      </c>
      <c r="AT119" s="52">
        <f t="shared" si="16"/>
        <v>0</v>
      </c>
      <c r="AU119" s="52">
        <f t="shared" si="17"/>
        <v>0</v>
      </c>
      <c r="AV119" s="84"/>
      <c r="AW119" s="90"/>
      <c r="AX119" s="90"/>
      <c r="AY119" s="90"/>
      <c r="AZ119" s="90"/>
      <c r="BA119" s="52">
        <f t="shared" si="18"/>
        <v>0</v>
      </c>
      <c r="BB119" s="91"/>
      <c r="BC119" s="92"/>
      <c r="BD119" s="28" t="str">
        <f t="shared" si="19"/>
        <v>正确</v>
      </c>
    </row>
    <row r="120" s="1" customFormat="1" ht="33" customHeight="1" spans="1:56">
      <c r="A120" s="41">
        <f t="shared" si="11"/>
        <v>116</v>
      </c>
      <c r="B120" s="128"/>
      <c r="C120" s="420"/>
      <c r="D120" s="433"/>
      <c r="E120" s="128"/>
      <c r="F120" s="426">
        <f t="shared" si="12"/>
        <v>31</v>
      </c>
      <c r="G120" s="432"/>
      <c r="H120" s="424"/>
      <c r="I120" s="424"/>
      <c r="J120" s="424"/>
      <c r="K120" s="424"/>
      <c r="L120" s="438"/>
      <c r="M120" s="424"/>
      <c r="N120" s="424"/>
      <c r="O120" s="438"/>
      <c r="P120" s="424"/>
      <c r="Q120" s="424"/>
      <c r="R120" s="424"/>
      <c r="S120" s="450">
        <f t="shared" si="13"/>
        <v>0</v>
      </c>
      <c r="T120" s="454"/>
      <c r="U120" s="71"/>
      <c r="V120" s="69"/>
      <c r="W120" s="128"/>
      <c r="X120" s="128"/>
      <c r="Y120" s="128"/>
      <c r="Z120" s="128"/>
      <c r="AA120" s="128"/>
      <c r="AB120" s="91"/>
      <c r="AC120" s="52">
        <f t="shared" si="14"/>
        <v>0</v>
      </c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463"/>
      <c r="AS120" s="464">
        <f t="shared" si="15"/>
        <v>0</v>
      </c>
      <c r="AT120" s="52">
        <f t="shared" si="16"/>
        <v>0</v>
      </c>
      <c r="AU120" s="52">
        <f t="shared" si="17"/>
        <v>0</v>
      </c>
      <c r="AV120" s="84"/>
      <c r="AW120" s="90"/>
      <c r="AX120" s="90"/>
      <c r="AY120" s="90"/>
      <c r="AZ120" s="90"/>
      <c r="BA120" s="52">
        <f t="shared" si="18"/>
        <v>0</v>
      </c>
      <c r="BB120" s="91"/>
      <c r="BC120" s="92"/>
      <c r="BD120" s="28" t="str">
        <f t="shared" si="19"/>
        <v>正确</v>
      </c>
    </row>
    <row r="121" s="1" customFormat="1" ht="33" customHeight="1" spans="1:56">
      <c r="A121" s="41">
        <f t="shared" si="11"/>
        <v>117</v>
      </c>
      <c r="B121" s="128"/>
      <c r="C121" s="420"/>
      <c r="D121" s="433"/>
      <c r="E121" s="128"/>
      <c r="F121" s="426">
        <f t="shared" si="12"/>
        <v>31</v>
      </c>
      <c r="G121" s="432"/>
      <c r="H121" s="424"/>
      <c r="I121" s="424"/>
      <c r="J121" s="424"/>
      <c r="K121" s="424"/>
      <c r="L121" s="438"/>
      <c r="M121" s="424"/>
      <c r="N121" s="424"/>
      <c r="O121" s="438"/>
      <c r="P121" s="424"/>
      <c r="Q121" s="424"/>
      <c r="R121" s="424"/>
      <c r="S121" s="450">
        <f t="shared" si="13"/>
        <v>0</v>
      </c>
      <c r="T121" s="454"/>
      <c r="U121" s="71"/>
      <c r="V121" s="69"/>
      <c r="W121" s="128"/>
      <c r="X121" s="128"/>
      <c r="Y121" s="128"/>
      <c r="Z121" s="128"/>
      <c r="AA121" s="128"/>
      <c r="AB121" s="91"/>
      <c r="AC121" s="52">
        <f t="shared" si="14"/>
        <v>0</v>
      </c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463"/>
      <c r="AS121" s="464">
        <f t="shared" si="15"/>
        <v>0</v>
      </c>
      <c r="AT121" s="52">
        <f t="shared" si="16"/>
        <v>0</v>
      </c>
      <c r="AU121" s="52">
        <f t="shared" si="17"/>
        <v>0</v>
      </c>
      <c r="AV121" s="84"/>
      <c r="AW121" s="90"/>
      <c r="AX121" s="90"/>
      <c r="AY121" s="90"/>
      <c r="AZ121" s="90"/>
      <c r="BA121" s="52">
        <f t="shared" si="18"/>
        <v>0</v>
      </c>
      <c r="BB121" s="91"/>
      <c r="BC121" s="92"/>
      <c r="BD121" s="28" t="str">
        <f t="shared" si="19"/>
        <v>正确</v>
      </c>
    </row>
    <row r="122" s="1" customFormat="1" ht="33" customHeight="1" spans="1:56">
      <c r="A122" s="41">
        <f t="shared" si="11"/>
        <v>118</v>
      </c>
      <c r="B122" s="128"/>
      <c r="C122" s="420"/>
      <c r="D122" s="433"/>
      <c r="E122" s="128"/>
      <c r="F122" s="426">
        <f t="shared" si="12"/>
        <v>31</v>
      </c>
      <c r="G122" s="432"/>
      <c r="H122" s="424"/>
      <c r="I122" s="424"/>
      <c r="J122" s="424"/>
      <c r="K122" s="424"/>
      <c r="L122" s="438"/>
      <c r="M122" s="424"/>
      <c r="N122" s="424"/>
      <c r="O122" s="438"/>
      <c r="P122" s="424"/>
      <c r="Q122" s="424"/>
      <c r="R122" s="424"/>
      <c r="S122" s="450">
        <f t="shared" si="13"/>
        <v>0</v>
      </c>
      <c r="T122" s="454"/>
      <c r="U122" s="71"/>
      <c r="V122" s="69"/>
      <c r="W122" s="128"/>
      <c r="X122" s="128"/>
      <c r="Y122" s="128"/>
      <c r="Z122" s="128"/>
      <c r="AA122" s="128"/>
      <c r="AB122" s="91"/>
      <c r="AC122" s="52">
        <f t="shared" si="14"/>
        <v>0</v>
      </c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463"/>
      <c r="AS122" s="464">
        <f t="shared" si="15"/>
        <v>0</v>
      </c>
      <c r="AT122" s="52">
        <f t="shared" si="16"/>
        <v>0</v>
      </c>
      <c r="AU122" s="52">
        <f t="shared" si="17"/>
        <v>0</v>
      </c>
      <c r="AV122" s="84"/>
      <c r="AW122" s="90"/>
      <c r="AX122" s="90"/>
      <c r="AY122" s="90"/>
      <c r="AZ122" s="90"/>
      <c r="BA122" s="52">
        <f t="shared" si="18"/>
        <v>0</v>
      </c>
      <c r="BB122" s="91"/>
      <c r="BC122" s="92"/>
      <c r="BD122" s="28" t="str">
        <f t="shared" si="19"/>
        <v>正确</v>
      </c>
    </row>
    <row r="123" s="1" customFormat="1" ht="33" customHeight="1" spans="1:56">
      <c r="A123" s="41">
        <f t="shared" si="11"/>
        <v>119</v>
      </c>
      <c r="B123" s="128"/>
      <c r="C123" s="420"/>
      <c r="D123" s="433"/>
      <c r="E123" s="128"/>
      <c r="F123" s="426">
        <f t="shared" si="12"/>
        <v>31</v>
      </c>
      <c r="G123" s="432"/>
      <c r="H123" s="424"/>
      <c r="I123" s="424"/>
      <c r="J123" s="424"/>
      <c r="K123" s="424"/>
      <c r="L123" s="438"/>
      <c r="M123" s="424"/>
      <c r="N123" s="424"/>
      <c r="O123" s="438"/>
      <c r="P123" s="424"/>
      <c r="Q123" s="424"/>
      <c r="R123" s="424"/>
      <c r="S123" s="450">
        <f t="shared" si="13"/>
        <v>0</v>
      </c>
      <c r="T123" s="454"/>
      <c r="U123" s="71"/>
      <c r="V123" s="69"/>
      <c r="W123" s="128"/>
      <c r="X123" s="128"/>
      <c r="Y123" s="128"/>
      <c r="Z123" s="128"/>
      <c r="AA123" s="128"/>
      <c r="AB123" s="91"/>
      <c r="AC123" s="52">
        <f t="shared" si="14"/>
        <v>0</v>
      </c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463"/>
      <c r="AS123" s="464">
        <f t="shared" si="15"/>
        <v>0</v>
      </c>
      <c r="AT123" s="52">
        <f t="shared" si="16"/>
        <v>0</v>
      </c>
      <c r="AU123" s="52">
        <f t="shared" si="17"/>
        <v>0</v>
      </c>
      <c r="AV123" s="84"/>
      <c r="AW123" s="90"/>
      <c r="AX123" s="90"/>
      <c r="AY123" s="90"/>
      <c r="AZ123" s="90"/>
      <c r="BA123" s="52">
        <f t="shared" si="18"/>
        <v>0</v>
      </c>
      <c r="BB123" s="91"/>
      <c r="BC123" s="92"/>
      <c r="BD123" s="28" t="str">
        <f t="shared" si="19"/>
        <v>正确</v>
      </c>
    </row>
    <row r="124" s="1" customFormat="1" ht="33" customHeight="1" spans="1:56">
      <c r="A124" s="41">
        <f t="shared" si="11"/>
        <v>120</v>
      </c>
      <c r="B124" s="128"/>
      <c r="C124" s="420"/>
      <c r="D124" s="433"/>
      <c r="E124" s="128"/>
      <c r="F124" s="426">
        <f t="shared" si="12"/>
        <v>31</v>
      </c>
      <c r="G124" s="432"/>
      <c r="H124" s="424"/>
      <c r="I124" s="424"/>
      <c r="J124" s="424"/>
      <c r="K124" s="424"/>
      <c r="L124" s="438"/>
      <c r="M124" s="424"/>
      <c r="N124" s="424"/>
      <c r="O124" s="438"/>
      <c r="P124" s="424"/>
      <c r="Q124" s="424"/>
      <c r="R124" s="424"/>
      <c r="S124" s="450">
        <f t="shared" si="13"/>
        <v>0</v>
      </c>
      <c r="T124" s="454"/>
      <c r="U124" s="71"/>
      <c r="V124" s="69"/>
      <c r="W124" s="128"/>
      <c r="X124" s="128"/>
      <c r="Y124" s="128"/>
      <c r="Z124" s="128"/>
      <c r="AA124" s="128"/>
      <c r="AB124" s="91"/>
      <c r="AC124" s="52">
        <f t="shared" si="14"/>
        <v>0</v>
      </c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463"/>
      <c r="AS124" s="464">
        <f t="shared" si="15"/>
        <v>0</v>
      </c>
      <c r="AT124" s="52">
        <f t="shared" si="16"/>
        <v>0</v>
      </c>
      <c r="AU124" s="52">
        <f t="shared" si="17"/>
        <v>0</v>
      </c>
      <c r="AV124" s="84"/>
      <c r="AW124" s="90"/>
      <c r="AX124" s="90"/>
      <c r="AY124" s="90"/>
      <c r="AZ124" s="90"/>
      <c r="BA124" s="52">
        <f t="shared" si="18"/>
        <v>0</v>
      </c>
      <c r="BB124" s="91"/>
      <c r="BC124" s="92"/>
      <c r="BD124" s="28" t="str">
        <f t="shared" si="19"/>
        <v>正确</v>
      </c>
    </row>
    <row r="125" s="1" customFormat="1" ht="33" customHeight="1" spans="1:56">
      <c r="A125" s="41">
        <f t="shared" si="11"/>
        <v>121</v>
      </c>
      <c r="B125" s="128"/>
      <c r="C125" s="420"/>
      <c r="D125" s="433"/>
      <c r="E125" s="128"/>
      <c r="F125" s="426">
        <f t="shared" si="12"/>
        <v>31</v>
      </c>
      <c r="G125" s="432"/>
      <c r="H125" s="424"/>
      <c r="I125" s="424"/>
      <c r="J125" s="424"/>
      <c r="K125" s="424"/>
      <c r="L125" s="438"/>
      <c r="M125" s="424"/>
      <c r="N125" s="424"/>
      <c r="O125" s="438"/>
      <c r="P125" s="424"/>
      <c r="Q125" s="424"/>
      <c r="R125" s="424"/>
      <c r="S125" s="450">
        <f t="shared" si="13"/>
        <v>0</v>
      </c>
      <c r="T125" s="454"/>
      <c r="U125" s="71"/>
      <c r="V125" s="69"/>
      <c r="W125" s="128"/>
      <c r="X125" s="128"/>
      <c r="Y125" s="128"/>
      <c r="Z125" s="128"/>
      <c r="AA125" s="128"/>
      <c r="AB125" s="91"/>
      <c r="AC125" s="52">
        <f t="shared" si="14"/>
        <v>0</v>
      </c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463"/>
      <c r="AS125" s="464">
        <f t="shared" si="15"/>
        <v>0</v>
      </c>
      <c r="AT125" s="52">
        <f t="shared" si="16"/>
        <v>0</v>
      </c>
      <c r="AU125" s="52">
        <f t="shared" si="17"/>
        <v>0</v>
      </c>
      <c r="AV125" s="84"/>
      <c r="AW125" s="90"/>
      <c r="AX125" s="90"/>
      <c r="AY125" s="90"/>
      <c r="AZ125" s="90"/>
      <c r="BA125" s="52">
        <f t="shared" si="18"/>
        <v>0</v>
      </c>
      <c r="BB125" s="91"/>
      <c r="BC125" s="92"/>
      <c r="BD125" s="28" t="str">
        <f t="shared" si="19"/>
        <v>正确</v>
      </c>
    </row>
    <row r="126" s="1" customFormat="1" ht="33" customHeight="1" spans="1:56">
      <c r="A126" s="41">
        <f t="shared" si="11"/>
        <v>122</v>
      </c>
      <c r="B126" s="128"/>
      <c r="C126" s="420"/>
      <c r="D126" s="433"/>
      <c r="E126" s="128"/>
      <c r="F126" s="426">
        <f t="shared" si="12"/>
        <v>31</v>
      </c>
      <c r="G126" s="432"/>
      <c r="H126" s="424"/>
      <c r="I126" s="424"/>
      <c r="J126" s="424"/>
      <c r="K126" s="424"/>
      <c r="L126" s="438"/>
      <c r="M126" s="424"/>
      <c r="N126" s="424"/>
      <c r="O126" s="438"/>
      <c r="P126" s="424"/>
      <c r="Q126" s="424"/>
      <c r="R126" s="424"/>
      <c r="S126" s="450">
        <f t="shared" si="13"/>
        <v>0</v>
      </c>
      <c r="T126" s="454"/>
      <c r="U126" s="71"/>
      <c r="V126" s="69"/>
      <c r="W126" s="128"/>
      <c r="X126" s="128"/>
      <c r="Y126" s="128"/>
      <c r="Z126" s="128"/>
      <c r="AA126" s="128"/>
      <c r="AB126" s="91"/>
      <c r="AC126" s="52">
        <f t="shared" si="14"/>
        <v>0</v>
      </c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463"/>
      <c r="AS126" s="464">
        <f t="shared" si="15"/>
        <v>0</v>
      </c>
      <c r="AT126" s="52">
        <f t="shared" si="16"/>
        <v>0</v>
      </c>
      <c r="AU126" s="52">
        <f t="shared" si="17"/>
        <v>0</v>
      </c>
      <c r="AV126" s="84"/>
      <c r="AW126" s="90"/>
      <c r="AX126" s="90"/>
      <c r="AY126" s="90"/>
      <c r="AZ126" s="90"/>
      <c r="BA126" s="52">
        <f t="shared" si="18"/>
        <v>0</v>
      </c>
      <c r="BB126" s="91"/>
      <c r="BC126" s="92"/>
      <c r="BD126" s="28" t="str">
        <f t="shared" si="19"/>
        <v>正确</v>
      </c>
    </row>
    <row r="127" s="1" customFormat="1" ht="33" customHeight="1" spans="1:56">
      <c r="A127" s="41">
        <f t="shared" si="11"/>
        <v>123</v>
      </c>
      <c r="B127" s="128"/>
      <c r="C127" s="420"/>
      <c r="D127" s="433"/>
      <c r="E127" s="128"/>
      <c r="F127" s="426">
        <f t="shared" si="12"/>
        <v>31</v>
      </c>
      <c r="G127" s="432"/>
      <c r="H127" s="424"/>
      <c r="I127" s="424"/>
      <c r="J127" s="424"/>
      <c r="K127" s="424"/>
      <c r="L127" s="438"/>
      <c r="M127" s="424"/>
      <c r="N127" s="424"/>
      <c r="O127" s="438"/>
      <c r="P127" s="424"/>
      <c r="Q127" s="424"/>
      <c r="R127" s="424"/>
      <c r="S127" s="450">
        <f t="shared" si="13"/>
        <v>0</v>
      </c>
      <c r="T127" s="454"/>
      <c r="U127" s="71"/>
      <c r="V127" s="69"/>
      <c r="W127" s="128"/>
      <c r="X127" s="128"/>
      <c r="Y127" s="128"/>
      <c r="Z127" s="128"/>
      <c r="AA127" s="128"/>
      <c r="AB127" s="91"/>
      <c r="AC127" s="52">
        <f t="shared" si="14"/>
        <v>0</v>
      </c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463"/>
      <c r="AS127" s="464">
        <f t="shared" si="15"/>
        <v>0</v>
      </c>
      <c r="AT127" s="52">
        <f t="shared" si="16"/>
        <v>0</v>
      </c>
      <c r="AU127" s="52">
        <f t="shared" si="17"/>
        <v>0</v>
      </c>
      <c r="AV127" s="84"/>
      <c r="AW127" s="90"/>
      <c r="AX127" s="90"/>
      <c r="AY127" s="90"/>
      <c r="AZ127" s="90"/>
      <c r="BA127" s="52">
        <f t="shared" si="18"/>
        <v>0</v>
      </c>
      <c r="BB127" s="91"/>
      <c r="BC127" s="92"/>
      <c r="BD127" s="28" t="str">
        <f t="shared" si="19"/>
        <v>正确</v>
      </c>
    </row>
    <row r="128" s="1" customFormat="1" ht="33" customHeight="1" spans="1:56">
      <c r="A128" s="41">
        <f t="shared" si="11"/>
        <v>124</v>
      </c>
      <c r="B128" s="128"/>
      <c r="C128" s="420"/>
      <c r="D128" s="433"/>
      <c r="E128" s="128"/>
      <c r="F128" s="426">
        <f t="shared" si="12"/>
        <v>31</v>
      </c>
      <c r="G128" s="432"/>
      <c r="H128" s="424"/>
      <c r="I128" s="424"/>
      <c r="J128" s="424"/>
      <c r="K128" s="424"/>
      <c r="L128" s="438"/>
      <c r="M128" s="424"/>
      <c r="N128" s="424"/>
      <c r="O128" s="438"/>
      <c r="P128" s="424"/>
      <c r="Q128" s="424"/>
      <c r="R128" s="424"/>
      <c r="S128" s="450">
        <f t="shared" si="13"/>
        <v>0</v>
      </c>
      <c r="T128" s="454"/>
      <c r="U128" s="71"/>
      <c r="V128" s="69"/>
      <c r="W128" s="128"/>
      <c r="X128" s="128"/>
      <c r="Y128" s="128"/>
      <c r="Z128" s="128"/>
      <c r="AA128" s="128"/>
      <c r="AB128" s="91"/>
      <c r="AC128" s="52">
        <f t="shared" si="14"/>
        <v>0</v>
      </c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463"/>
      <c r="AS128" s="464">
        <f t="shared" si="15"/>
        <v>0</v>
      </c>
      <c r="AT128" s="52">
        <f t="shared" si="16"/>
        <v>0</v>
      </c>
      <c r="AU128" s="52">
        <f t="shared" si="17"/>
        <v>0</v>
      </c>
      <c r="AV128" s="84"/>
      <c r="AW128" s="90"/>
      <c r="AX128" s="90"/>
      <c r="AY128" s="90"/>
      <c r="AZ128" s="90"/>
      <c r="BA128" s="52">
        <f t="shared" si="18"/>
        <v>0</v>
      </c>
      <c r="BB128" s="91"/>
      <c r="BC128" s="92"/>
      <c r="BD128" s="28" t="str">
        <f t="shared" si="19"/>
        <v>正确</v>
      </c>
    </row>
    <row r="129" s="1" customFormat="1" ht="33" customHeight="1" spans="1:56">
      <c r="A129" s="41">
        <f t="shared" si="11"/>
        <v>125</v>
      </c>
      <c r="B129" s="128"/>
      <c r="C129" s="420"/>
      <c r="D129" s="433"/>
      <c r="E129" s="128"/>
      <c r="F129" s="426">
        <f t="shared" si="12"/>
        <v>31</v>
      </c>
      <c r="G129" s="432"/>
      <c r="H129" s="424"/>
      <c r="I129" s="424"/>
      <c r="J129" s="424"/>
      <c r="K129" s="424"/>
      <c r="L129" s="438"/>
      <c r="M129" s="424"/>
      <c r="N129" s="424"/>
      <c r="O129" s="438"/>
      <c r="P129" s="424"/>
      <c r="Q129" s="424"/>
      <c r="R129" s="424"/>
      <c r="S129" s="450">
        <f t="shared" si="13"/>
        <v>0</v>
      </c>
      <c r="T129" s="454"/>
      <c r="U129" s="71"/>
      <c r="V129" s="69"/>
      <c r="W129" s="128"/>
      <c r="X129" s="128"/>
      <c r="Y129" s="128"/>
      <c r="Z129" s="128"/>
      <c r="AA129" s="128"/>
      <c r="AB129" s="91"/>
      <c r="AC129" s="52">
        <f t="shared" si="14"/>
        <v>0</v>
      </c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463"/>
      <c r="AS129" s="464">
        <f t="shared" si="15"/>
        <v>0</v>
      </c>
      <c r="AT129" s="52">
        <f t="shared" si="16"/>
        <v>0</v>
      </c>
      <c r="AU129" s="52">
        <f t="shared" si="17"/>
        <v>0</v>
      </c>
      <c r="AV129" s="84"/>
      <c r="AW129" s="90"/>
      <c r="AX129" s="90"/>
      <c r="AY129" s="90"/>
      <c r="AZ129" s="90"/>
      <c r="BA129" s="52">
        <f t="shared" si="18"/>
        <v>0</v>
      </c>
      <c r="BB129" s="91"/>
      <c r="BC129" s="92"/>
      <c r="BD129" s="28" t="str">
        <f t="shared" si="19"/>
        <v>正确</v>
      </c>
    </row>
    <row r="130" s="1" customFormat="1" ht="33" customHeight="1" spans="1:56">
      <c r="A130" s="41">
        <f t="shared" si="11"/>
        <v>126</v>
      </c>
      <c r="B130" s="128"/>
      <c r="C130" s="420"/>
      <c r="D130" s="433"/>
      <c r="E130" s="128"/>
      <c r="F130" s="426">
        <f t="shared" si="12"/>
        <v>31</v>
      </c>
      <c r="G130" s="432"/>
      <c r="H130" s="424"/>
      <c r="I130" s="424"/>
      <c r="J130" s="424"/>
      <c r="K130" s="424"/>
      <c r="L130" s="438"/>
      <c r="M130" s="424"/>
      <c r="N130" s="424"/>
      <c r="O130" s="438"/>
      <c r="P130" s="424"/>
      <c r="Q130" s="424"/>
      <c r="R130" s="424"/>
      <c r="S130" s="450">
        <f t="shared" si="13"/>
        <v>0</v>
      </c>
      <c r="T130" s="454"/>
      <c r="U130" s="71"/>
      <c r="V130" s="69"/>
      <c r="W130" s="128"/>
      <c r="X130" s="128"/>
      <c r="Y130" s="128"/>
      <c r="Z130" s="128"/>
      <c r="AA130" s="128"/>
      <c r="AB130" s="91"/>
      <c r="AC130" s="52">
        <f t="shared" si="14"/>
        <v>0</v>
      </c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463"/>
      <c r="AS130" s="464">
        <f t="shared" si="15"/>
        <v>0</v>
      </c>
      <c r="AT130" s="52">
        <f t="shared" si="16"/>
        <v>0</v>
      </c>
      <c r="AU130" s="52">
        <f t="shared" si="17"/>
        <v>0</v>
      </c>
      <c r="AV130" s="84"/>
      <c r="AW130" s="90"/>
      <c r="AX130" s="90"/>
      <c r="AY130" s="90"/>
      <c r="AZ130" s="90"/>
      <c r="BA130" s="52">
        <f t="shared" si="18"/>
        <v>0</v>
      </c>
      <c r="BB130" s="91"/>
      <c r="BC130" s="92"/>
      <c r="BD130" s="28" t="str">
        <f t="shared" si="19"/>
        <v>正确</v>
      </c>
    </row>
    <row r="131" s="1" customFormat="1" ht="33" customHeight="1" spans="1:56">
      <c r="A131" s="41">
        <f t="shared" si="11"/>
        <v>127</v>
      </c>
      <c r="B131" s="128"/>
      <c r="C131" s="420"/>
      <c r="D131" s="433"/>
      <c r="E131" s="128"/>
      <c r="F131" s="426">
        <f t="shared" si="12"/>
        <v>31</v>
      </c>
      <c r="G131" s="432"/>
      <c r="H131" s="424"/>
      <c r="I131" s="424"/>
      <c r="J131" s="424"/>
      <c r="K131" s="424"/>
      <c r="L131" s="438"/>
      <c r="M131" s="424"/>
      <c r="N131" s="424"/>
      <c r="O131" s="438"/>
      <c r="P131" s="424"/>
      <c r="Q131" s="424"/>
      <c r="R131" s="424"/>
      <c r="S131" s="450">
        <f t="shared" si="13"/>
        <v>0</v>
      </c>
      <c r="T131" s="454"/>
      <c r="U131" s="71"/>
      <c r="V131" s="69"/>
      <c r="W131" s="128"/>
      <c r="X131" s="128"/>
      <c r="Y131" s="128"/>
      <c r="Z131" s="128"/>
      <c r="AA131" s="128"/>
      <c r="AB131" s="91"/>
      <c r="AC131" s="52">
        <f t="shared" si="14"/>
        <v>0</v>
      </c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463"/>
      <c r="AS131" s="464">
        <f t="shared" si="15"/>
        <v>0</v>
      </c>
      <c r="AT131" s="52">
        <f t="shared" si="16"/>
        <v>0</v>
      </c>
      <c r="AU131" s="52">
        <f t="shared" si="17"/>
        <v>0</v>
      </c>
      <c r="AV131" s="84"/>
      <c r="AW131" s="90"/>
      <c r="AX131" s="90"/>
      <c r="AY131" s="90"/>
      <c r="AZ131" s="90"/>
      <c r="BA131" s="52">
        <f t="shared" si="18"/>
        <v>0</v>
      </c>
      <c r="BB131" s="91"/>
      <c r="BC131" s="92"/>
      <c r="BD131" s="28" t="str">
        <f t="shared" si="19"/>
        <v>正确</v>
      </c>
    </row>
    <row r="132" s="1" customFormat="1" ht="33" customHeight="1" spans="1:56">
      <c r="A132" s="41">
        <f t="shared" si="11"/>
        <v>128</v>
      </c>
      <c r="B132" s="128"/>
      <c r="C132" s="420"/>
      <c r="D132" s="433"/>
      <c r="E132" s="128"/>
      <c r="F132" s="426">
        <f t="shared" si="12"/>
        <v>31</v>
      </c>
      <c r="G132" s="432"/>
      <c r="H132" s="424"/>
      <c r="I132" s="424"/>
      <c r="J132" s="424"/>
      <c r="K132" s="424"/>
      <c r="L132" s="438"/>
      <c r="M132" s="424"/>
      <c r="N132" s="424"/>
      <c r="O132" s="438"/>
      <c r="P132" s="424"/>
      <c r="Q132" s="424"/>
      <c r="R132" s="424"/>
      <c r="S132" s="450">
        <f t="shared" si="13"/>
        <v>0</v>
      </c>
      <c r="T132" s="454"/>
      <c r="U132" s="71"/>
      <c r="V132" s="69"/>
      <c r="W132" s="128"/>
      <c r="X132" s="128"/>
      <c r="Y132" s="128"/>
      <c r="Z132" s="128"/>
      <c r="AA132" s="128"/>
      <c r="AB132" s="91"/>
      <c r="AC132" s="52">
        <f t="shared" si="14"/>
        <v>0</v>
      </c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463"/>
      <c r="AS132" s="464">
        <f t="shared" si="15"/>
        <v>0</v>
      </c>
      <c r="AT132" s="52">
        <f t="shared" si="16"/>
        <v>0</v>
      </c>
      <c r="AU132" s="52">
        <f t="shared" si="17"/>
        <v>0</v>
      </c>
      <c r="AV132" s="84"/>
      <c r="AW132" s="90"/>
      <c r="AX132" s="90"/>
      <c r="AY132" s="90"/>
      <c r="AZ132" s="90"/>
      <c r="BA132" s="52">
        <f t="shared" si="18"/>
        <v>0</v>
      </c>
      <c r="BB132" s="91"/>
      <c r="BC132" s="92"/>
      <c r="BD132" s="28" t="str">
        <f t="shared" si="19"/>
        <v>正确</v>
      </c>
    </row>
    <row r="133" s="1" customFormat="1" ht="33" customHeight="1" spans="1:56">
      <c r="A133" s="41">
        <f t="shared" ref="A133:A164" si="20">ROW()-4</f>
        <v>129</v>
      </c>
      <c r="B133" s="128"/>
      <c r="C133" s="420"/>
      <c r="D133" s="433"/>
      <c r="E133" s="128"/>
      <c r="F133" s="426">
        <f t="shared" ref="F133:F164" si="21">IF($C$2-D133+1&lt;$E$2,$C$2-D133+1,$E$2)</f>
        <v>31</v>
      </c>
      <c r="G133" s="432"/>
      <c r="H133" s="424"/>
      <c r="I133" s="424"/>
      <c r="J133" s="424"/>
      <c r="K133" s="424"/>
      <c r="L133" s="438"/>
      <c r="M133" s="424"/>
      <c r="N133" s="424"/>
      <c r="O133" s="438"/>
      <c r="P133" s="424"/>
      <c r="Q133" s="424"/>
      <c r="R133" s="424"/>
      <c r="S133" s="450">
        <f t="shared" ref="S133:S164" si="22">P133+Q133-R133</f>
        <v>0</v>
      </c>
      <c r="T133" s="454"/>
      <c r="U133" s="71"/>
      <c r="V133" s="69"/>
      <c r="W133" s="128"/>
      <c r="X133" s="128"/>
      <c r="Y133" s="128"/>
      <c r="Z133" s="128"/>
      <c r="AA133" s="128"/>
      <c r="AB133" s="91"/>
      <c r="AC133" s="52">
        <f t="shared" ref="AC133:AC164" si="23">IF(G133="是",30,0)</f>
        <v>0</v>
      </c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463"/>
      <c r="AS133" s="464">
        <f t="shared" ref="AS133:AS164" si="24">IFERROR(U133/$E$2*2*H133+I133*2,0)</f>
        <v>0</v>
      </c>
      <c r="AT133" s="52">
        <f t="shared" ref="AT133:AT164" si="25">IFERROR(U133/$E$2*(J133+K133*0.2+L133+M133*0.5),0)</f>
        <v>0</v>
      </c>
      <c r="AU133" s="52">
        <f t="shared" ref="AU133:AU164" si="26">ROUND(SUM(V133:AP133)-SUM(AQ133:AT133),2)</f>
        <v>0</v>
      </c>
      <c r="AV133" s="84"/>
      <c r="AW133" s="90"/>
      <c r="AX133" s="90"/>
      <c r="AY133" s="90"/>
      <c r="AZ133" s="90"/>
      <c r="BA133" s="52">
        <f t="shared" ref="BA133:BA164" si="27">ROUND(AU133-SUM(AV133:AZ133),2)</f>
        <v>0</v>
      </c>
      <c r="BB133" s="91"/>
      <c r="BC133" s="92"/>
      <c r="BD133" s="28" t="str">
        <f t="shared" ref="BD133:BD164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128"/>
      <c r="C134" s="420"/>
      <c r="D134" s="433"/>
      <c r="E134" s="128"/>
      <c r="F134" s="426">
        <f t="shared" si="21"/>
        <v>31</v>
      </c>
      <c r="G134" s="432"/>
      <c r="H134" s="424"/>
      <c r="I134" s="424"/>
      <c r="J134" s="424"/>
      <c r="K134" s="424"/>
      <c r="L134" s="438"/>
      <c r="M134" s="424"/>
      <c r="N134" s="424"/>
      <c r="O134" s="438"/>
      <c r="P134" s="424"/>
      <c r="Q134" s="424"/>
      <c r="R134" s="424"/>
      <c r="S134" s="450">
        <f t="shared" si="22"/>
        <v>0</v>
      </c>
      <c r="T134" s="454"/>
      <c r="U134" s="71"/>
      <c r="V134" s="69"/>
      <c r="W134" s="128"/>
      <c r="X134" s="128"/>
      <c r="Y134" s="128"/>
      <c r="Z134" s="128"/>
      <c r="AA134" s="128"/>
      <c r="AB134" s="91"/>
      <c r="AC134" s="52">
        <f t="shared" si="23"/>
        <v>0</v>
      </c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463"/>
      <c r="AS134" s="464">
        <f t="shared" si="24"/>
        <v>0</v>
      </c>
      <c r="AT134" s="52">
        <f t="shared" si="25"/>
        <v>0</v>
      </c>
      <c r="AU134" s="52">
        <f t="shared" si="26"/>
        <v>0</v>
      </c>
      <c r="AV134" s="84"/>
      <c r="AW134" s="90"/>
      <c r="AX134" s="90"/>
      <c r="AY134" s="90"/>
      <c r="AZ134" s="90"/>
      <c r="BA134" s="52">
        <f t="shared" si="27"/>
        <v>0</v>
      </c>
      <c r="BB134" s="91"/>
      <c r="BC134" s="92"/>
      <c r="BD134" s="28" t="str">
        <f t="shared" si="28"/>
        <v>正确</v>
      </c>
    </row>
    <row r="135" s="1" customFormat="1" ht="33" customHeight="1" spans="1:56">
      <c r="A135" s="41">
        <f t="shared" si="20"/>
        <v>131</v>
      </c>
      <c r="B135" s="128"/>
      <c r="C135" s="420"/>
      <c r="D135" s="433"/>
      <c r="E135" s="128"/>
      <c r="F135" s="426">
        <f t="shared" si="21"/>
        <v>31</v>
      </c>
      <c r="G135" s="432"/>
      <c r="H135" s="424"/>
      <c r="I135" s="424"/>
      <c r="J135" s="424"/>
      <c r="K135" s="424"/>
      <c r="L135" s="438"/>
      <c r="M135" s="424"/>
      <c r="N135" s="424"/>
      <c r="O135" s="438"/>
      <c r="P135" s="424"/>
      <c r="Q135" s="424"/>
      <c r="R135" s="424"/>
      <c r="S135" s="450">
        <f t="shared" si="22"/>
        <v>0</v>
      </c>
      <c r="T135" s="454"/>
      <c r="U135" s="71"/>
      <c r="V135" s="69"/>
      <c r="W135" s="128"/>
      <c r="X135" s="128"/>
      <c r="Y135" s="128"/>
      <c r="Z135" s="128"/>
      <c r="AA135" s="128"/>
      <c r="AB135" s="91"/>
      <c r="AC135" s="52">
        <f t="shared" si="23"/>
        <v>0</v>
      </c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463"/>
      <c r="AS135" s="464">
        <f t="shared" si="24"/>
        <v>0</v>
      </c>
      <c r="AT135" s="52">
        <f t="shared" si="25"/>
        <v>0</v>
      </c>
      <c r="AU135" s="52">
        <f t="shared" si="26"/>
        <v>0</v>
      </c>
      <c r="AV135" s="84"/>
      <c r="AW135" s="90"/>
      <c r="AX135" s="90"/>
      <c r="AY135" s="90"/>
      <c r="AZ135" s="90"/>
      <c r="BA135" s="52">
        <f t="shared" si="27"/>
        <v>0</v>
      </c>
      <c r="BB135" s="91"/>
      <c r="BC135" s="92"/>
      <c r="BD135" s="28" t="str">
        <f t="shared" si="28"/>
        <v>正确</v>
      </c>
    </row>
    <row r="136" s="1" customFormat="1" ht="33" customHeight="1" spans="1:56">
      <c r="A136" s="41">
        <f t="shared" si="20"/>
        <v>132</v>
      </c>
      <c r="B136" s="128"/>
      <c r="C136" s="420"/>
      <c r="D136" s="433"/>
      <c r="E136" s="128"/>
      <c r="F136" s="426">
        <f t="shared" si="21"/>
        <v>31</v>
      </c>
      <c r="G136" s="432"/>
      <c r="H136" s="424"/>
      <c r="I136" s="424"/>
      <c r="J136" s="424"/>
      <c r="K136" s="424"/>
      <c r="L136" s="438"/>
      <c r="M136" s="424"/>
      <c r="N136" s="424"/>
      <c r="O136" s="438"/>
      <c r="P136" s="424"/>
      <c r="Q136" s="424"/>
      <c r="R136" s="424"/>
      <c r="S136" s="450">
        <f t="shared" si="22"/>
        <v>0</v>
      </c>
      <c r="T136" s="454"/>
      <c r="U136" s="71"/>
      <c r="V136" s="69"/>
      <c r="W136" s="128"/>
      <c r="X136" s="128"/>
      <c r="Y136" s="128"/>
      <c r="Z136" s="128"/>
      <c r="AA136" s="128"/>
      <c r="AB136" s="91"/>
      <c r="AC136" s="52">
        <f t="shared" si="23"/>
        <v>0</v>
      </c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463"/>
      <c r="AS136" s="464">
        <f t="shared" si="24"/>
        <v>0</v>
      </c>
      <c r="AT136" s="52">
        <f t="shared" si="25"/>
        <v>0</v>
      </c>
      <c r="AU136" s="52">
        <f t="shared" si="26"/>
        <v>0</v>
      </c>
      <c r="AV136" s="84"/>
      <c r="AW136" s="90"/>
      <c r="AX136" s="90"/>
      <c r="AY136" s="90"/>
      <c r="AZ136" s="90"/>
      <c r="BA136" s="52">
        <f t="shared" si="27"/>
        <v>0</v>
      </c>
      <c r="BB136" s="91"/>
      <c r="BC136" s="92"/>
      <c r="BD136" s="28" t="str">
        <f t="shared" si="28"/>
        <v>正确</v>
      </c>
    </row>
    <row r="137" s="1" customFormat="1" ht="33" customHeight="1" spans="1:56">
      <c r="A137" s="41">
        <f t="shared" si="20"/>
        <v>133</v>
      </c>
      <c r="B137" s="128"/>
      <c r="C137" s="420"/>
      <c r="D137" s="433"/>
      <c r="E137" s="128"/>
      <c r="F137" s="426">
        <f t="shared" si="21"/>
        <v>31</v>
      </c>
      <c r="G137" s="432"/>
      <c r="H137" s="424"/>
      <c r="I137" s="424"/>
      <c r="J137" s="424"/>
      <c r="K137" s="424"/>
      <c r="L137" s="438"/>
      <c r="M137" s="424"/>
      <c r="N137" s="424"/>
      <c r="O137" s="438"/>
      <c r="P137" s="424"/>
      <c r="Q137" s="424"/>
      <c r="R137" s="424"/>
      <c r="S137" s="450">
        <f t="shared" si="22"/>
        <v>0</v>
      </c>
      <c r="T137" s="454"/>
      <c r="U137" s="71"/>
      <c r="V137" s="69"/>
      <c r="W137" s="128"/>
      <c r="X137" s="128"/>
      <c r="Y137" s="128"/>
      <c r="Z137" s="128"/>
      <c r="AA137" s="128"/>
      <c r="AB137" s="91"/>
      <c r="AC137" s="52">
        <f t="shared" si="23"/>
        <v>0</v>
      </c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463"/>
      <c r="AS137" s="464">
        <f t="shared" si="24"/>
        <v>0</v>
      </c>
      <c r="AT137" s="52">
        <f t="shared" si="25"/>
        <v>0</v>
      </c>
      <c r="AU137" s="52">
        <f t="shared" si="26"/>
        <v>0</v>
      </c>
      <c r="AV137" s="84"/>
      <c r="AW137" s="90"/>
      <c r="AX137" s="90"/>
      <c r="AY137" s="90"/>
      <c r="AZ137" s="90"/>
      <c r="BA137" s="52">
        <f t="shared" si="27"/>
        <v>0</v>
      </c>
      <c r="BB137" s="91"/>
      <c r="BC137" s="92"/>
      <c r="BD137" s="28" t="str">
        <f t="shared" si="28"/>
        <v>正确</v>
      </c>
    </row>
    <row r="138" s="1" customFormat="1" ht="33" customHeight="1" spans="1:56">
      <c r="A138" s="41">
        <f t="shared" si="20"/>
        <v>134</v>
      </c>
      <c r="B138" s="128"/>
      <c r="C138" s="420"/>
      <c r="D138" s="433"/>
      <c r="E138" s="128"/>
      <c r="F138" s="426">
        <f t="shared" si="21"/>
        <v>31</v>
      </c>
      <c r="G138" s="432"/>
      <c r="H138" s="424"/>
      <c r="I138" s="424"/>
      <c r="J138" s="424"/>
      <c r="K138" s="424"/>
      <c r="L138" s="438"/>
      <c r="M138" s="424"/>
      <c r="N138" s="424"/>
      <c r="O138" s="438"/>
      <c r="P138" s="424"/>
      <c r="Q138" s="424"/>
      <c r="R138" s="424"/>
      <c r="S138" s="450">
        <f t="shared" si="22"/>
        <v>0</v>
      </c>
      <c r="T138" s="454"/>
      <c r="U138" s="71"/>
      <c r="V138" s="69"/>
      <c r="W138" s="128"/>
      <c r="X138" s="128"/>
      <c r="Y138" s="128"/>
      <c r="Z138" s="128"/>
      <c r="AA138" s="128"/>
      <c r="AB138" s="91"/>
      <c r="AC138" s="52">
        <f t="shared" si="23"/>
        <v>0</v>
      </c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463"/>
      <c r="AS138" s="464">
        <f t="shared" si="24"/>
        <v>0</v>
      </c>
      <c r="AT138" s="52">
        <f t="shared" si="25"/>
        <v>0</v>
      </c>
      <c r="AU138" s="52">
        <f t="shared" si="26"/>
        <v>0</v>
      </c>
      <c r="AV138" s="84"/>
      <c r="AW138" s="90"/>
      <c r="AX138" s="90"/>
      <c r="AY138" s="90"/>
      <c r="AZ138" s="90"/>
      <c r="BA138" s="52">
        <f t="shared" si="27"/>
        <v>0</v>
      </c>
      <c r="BB138" s="91"/>
      <c r="BC138" s="92"/>
      <c r="BD138" s="28" t="str">
        <f t="shared" si="28"/>
        <v>正确</v>
      </c>
    </row>
    <row r="139" s="1" customFormat="1" ht="33" customHeight="1" spans="1:56">
      <c r="A139" s="41">
        <f t="shared" si="20"/>
        <v>135</v>
      </c>
      <c r="B139" s="128"/>
      <c r="C139" s="420"/>
      <c r="D139" s="433"/>
      <c r="E139" s="128"/>
      <c r="F139" s="426">
        <f t="shared" si="21"/>
        <v>31</v>
      </c>
      <c r="G139" s="432"/>
      <c r="H139" s="424"/>
      <c r="I139" s="424"/>
      <c r="J139" s="424"/>
      <c r="K139" s="424"/>
      <c r="L139" s="438"/>
      <c r="M139" s="424"/>
      <c r="N139" s="424"/>
      <c r="O139" s="438"/>
      <c r="P139" s="424"/>
      <c r="Q139" s="424"/>
      <c r="R139" s="424"/>
      <c r="S139" s="450">
        <f t="shared" si="22"/>
        <v>0</v>
      </c>
      <c r="T139" s="454"/>
      <c r="U139" s="71"/>
      <c r="V139" s="69"/>
      <c r="W139" s="128"/>
      <c r="X139" s="128"/>
      <c r="Y139" s="128"/>
      <c r="Z139" s="128"/>
      <c r="AA139" s="128"/>
      <c r="AB139" s="91"/>
      <c r="AC139" s="52">
        <f t="shared" si="23"/>
        <v>0</v>
      </c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463"/>
      <c r="AS139" s="464">
        <f t="shared" si="24"/>
        <v>0</v>
      </c>
      <c r="AT139" s="52">
        <f t="shared" si="25"/>
        <v>0</v>
      </c>
      <c r="AU139" s="52">
        <f t="shared" si="26"/>
        <v>0</v>
      </c>
      <c r="AV139" s="84"/>
      <c r="AW139" s="90"/>
      <c r="AX139" s="90"/>
      <c r="AY139" s="90"/>
      <c r="AZ139" s="90"/>
      <c r="BA139" s="52">
        <f t="shared" si="27"/>
        <v>0</v>
      </c>
      <c r="BB139" s="91"/>
      <c r="BC139" s="92"/>
      <c r="BD139" s="28" t="str">
        <f t="shared" si="28"/>
        <v>正确</v>
      </c>
    </row>
    <row r="140" s="1" customFormat="1" ht="33" customHeight="1" spans="1:56">
      <c r="A140" s="41">
        <f t="shared" si="20"/>
        <v>136</v>
      </c>
      <c r="B140" s="128"/>
      <c r="C140" s="420"/>
      <c r="D140" s="433"/>
      <c r="E140" s="128"/>
      <c r="F140" s="426">
        <f t="shared" si="21"/>
        <v>31</v>
      </c>
      <c r="G140" s="432"/>
      <c r="H140" s="424"/>
      <c r="I140" s="424"/>
      <c r="J140" s="424"/>
      <c r="K140" s="424"/>
      <c r="L140" s="438"/>
      <c r="M140" s="424"/>
      <c r="N140" s="424"/>
      <c r="O140" s="438"/>
      <c r="P140" s="424"/>
      <c r="Q140" s="424"/>
      <c r="R140" s="424"/>
      <c r="S140" s="450">
        <f t="shared" si="22"/>
        <v>0</v>
      </c>
      <c r="T140" s="454"/>
      <c r="U140" s="71"/>
      <c r="V140" s="69"/>
      <c r="W140" s="128"/>
      <c r="X140" s="128"/>
      <c r="Y140" s="128"/>
      <c r="Z140" s="128"/>
      <c r="AA140" s="128"/>
      <c r="AB140" s="91"/>
      <c r="AC140" s="52">
        <f t="shared" si="23"/>
        <v>0</v>
      </c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463"/>
      <c r="AS140" s="464">
        <f t="shared" si="24"/>
        <v>0</v>
      </c>
      <c r="AT140" s="52">
        <f t="shared" si="25"/>
        <v>0</v>
      </c>
      <c r="AU140" s="52">
        <f t="shared" si="26"/>
        <v>0</v>
      </c>
      <c r="AV140" s="84"/>
      <c r="AW140" s="90"/>
      <c r="AX140" s="90"/>
      <c r="AY140" s="90"/>
      <c r="AZ140" s="90"/>
      <c r="BA140" s="52">
        <f t="shared" si="27"/>
        <v>0</v>
      </c>
      <c r="BB140" s="91"/>
      <c r="BC140" s="92"/>
      <c r="BD140" s="28" t="str">
        <f t="shared" si="28"/>
        <v>正确</v>
      </c>
    </row>
    <row r="141" s="1" customFormat="1" ht="33" customHeight="1" spans="1:56">
      <c r="A141" s="41">
        <f t="shared" si="20"/>
        <v>137</v>
      </c>
      <c r="B141" s="128"/>
      <c r="C141" s="420"/>
      <c r="D141" s="433"/>
      <c r="E141" s="128"/>
      <c r="F141" s="426">
        <f t="shared" si="21"/>
        <v>31</v>
      </c>
      <c r="G141" s="432"/>
      <c r="H141" s="424"/>
      <c r="I141" s="424"/>
      <c r="J141" s="424"/>
      <c r="K141" s="424"/>
      <c r="L141" s="438"/>
      <c r="M141" s="424"/>
      <c r="N141" s="424"/>
      <c r="O141" s="438"/>
      <c r="P141" s="424"/>
      <c r="Q141" s="424"/>
      <c r="R141" s="424"/>
      <c r="S141" s="450">
        <f t="shared" si="22"/>
        <v>0</v>
      </c>
      <c r="T141" s="454"/>
      <c r="U141" s="71"/>
      <c r="V141" s="69"/>
      <c r="W141" s="128"/>
      <c r="X141" s="128"/>
      <c r="Y141" s="128"/>
      <c r="Z141" s="128"/>
      <c r="AA141" s="128"/>
      <c r="AB141" s="91"/>
      <c r="AC141" s="52">
        <f t="shared" si="23"/>
        <v>0</v>
      </c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463"/>
      <c r="AS141" s="464">
        <f t="shared" si="24"/>
        <v>0</v>
      </c>
      <c r="AT141" s="52">
        <f t="shared" si="25"/>
        <v>0</v>
      </c>
      <c r="AU141" s="52">
        <f t="shared" si="26"/>
        <v>0</v>
      </c>
      <c r="AV141" s="84"/>
      <c r="AW141" s="90"/>
      <c r="AX141" s="90"/>
      <c r="AY141" s="90"/>
      <c r="AZ141" s="90"/>
      <c r="BA141" s="52">
        <f t="shared" si="27"/>
        <v>0</v>
      </c>
      <c r="BB141" s="91"/>
      <c r="BC141" s="92"/>
      <c r="BD141" s="28" t="str">
        <f t="shared" si="28"/>
        <v>正确</v>
      </c>
    </row>
    <row r="142" s="1" customFormat="1" ht="33" customHeight="1" spans="1:56">
      <c r="A142" s="41">
        <f t="shared" si="20"/>
        <v>138</v>
      </c>
      <c r="B142" s="128"/>
      <c r="C142" s="420"/>
      <c r="D142" s="433"/>
      <c r="E142" s="128"/>
      <c r="F142" s="426">
        <f t="shared" si="21"/>
        <v>31</v>
      </c>
      <c r="G142" s="432"/>
      <c r="H142" s="424"/>
      <c r="I142" s="424"/>
      <c r="J142" s="424"/>
      <c r="K142" s="424"/>
      <c r="L142" s="438"/>
      <c r="M142" s="424"/>
      <c r="N142" s="424"/>
      <c r="O142" s="438"/>
      <c r="P142" s="424"/>
      <c r="Q142" s="424"/>
      <c r="R142" s="424"/>
      <c r="S142" s="450">
        <f t="shared" si="22"/>
        <v>0</v>
      </c>
      <c r="T142" s="454"/>
      <c r="U142" s="71"/>
      <c r="V142" s="69"/>
      <c r="W142" s="128"/>
      <c r="X142" s="128"/>
      <c r="Y142" s="128"/>
      <c r="Z142" s="128"/>
      <c r="AA142" s="128"/>
      <c r="AB142" s="91"/>
      <c r="AC142" s="52">
        <f t="shared" si="23"/>
        <v>0</v>
      </c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463"/>
      <c r="AS142" s="464">
        <f t="shared" si="24"/>
        <v>0</v>
      </c>
      <c r="AT142" s="52">
        <f t="shared" si="25"/>
        <v>0</v>
      </c>
      <c r="AU142" s="52">
        <f t="shared" si="26"/>
        <v>0</v>
      </c>
      <c r="AV142" s="84"/>
      <c r="AW142" s="90"/>
      <c r="AX142" s="90"/>
      <c r="AY142" s="90"/>
      <c r="AZ142" s="90"/>
      <c r="BA142" s="52">
        <f t="shared" si="27"/>
        <v>0</v>
      </c>
      <c r="BB142" s="91"/>
      <c r="BC142" s="92"/>
      <c r="BD142" s="28" t="str">
        <f t="shared" si="28"/>
        <v>正确</v>
      </c>
    </row>
    <row r="143" s="1" customFormat="1" ht="33" customHeight="1" spans="1:56">
      <c r="A143" s="41">
        <f t="shared" si="20"/>
        <v>139</v>
      </c>
      <c r="B143" s="128"/>
      <c r="C143" s="420"/>
      <c r="D143" s="433"/>
      <c r="E143" s="128"/>
      <c r="F143" s="426">
        <f t="shared" si="21"/>
        <v>31</v>
      </c>
      <c r="G143" s="432"/>
      <c r="H143" s="424"/>
      <c r="I143" s="424"/>
      <c r="J143" s="424"/>
      <c r="K143" s="424"/>
      <c r="L143" s="438"/>
      <c r="M143" s="424"/>
      <c r="N143" s="424"/>
      <c r="O143" s="438"/>
      <c r="P143" s="424"/>
      <c r="Q143" s="424"/>
      <c r="R143" s="424"/>
      <c r="S143" s="450">
        <f t="shared" si="22"/>
        <v>0</v>
      </c>
      <c r="T143" s="454"/>
      <c r="U143" s="71"/>
      <c r="V143" s="69"/>
      <c r="W143" s="128"/>
      <c r="X143" s="128"/>
      <c r="Y143" s="128"/>
      <c r="Z143" s="128"/>
      <c r="AA143" s="128"/>
      <c r="AB143" s="91"/>
      <c r="AC143" s="52">
        <f t="shared" si="23"/>
        <v>0</v>
      </c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463"/>
      <c r="AS143" s="464">
        <f t="shared" si="24"/>
        <v>0</v>
      </c>
      <c r="AT143" s="52">
        <f t="shared" si="25"/>
        <v>0</v>
      </c>
      <c r="AU143" s="52">
        <f t="shared" si="26"/>
        <v>0</v>
      </c>
      <c r="AV143" s="84"/>
      <c r="AW143" s="90"/>
      <c r="AX143" s="90"/>
      <c r="AY143" s="90"/>
      <c r="AZ143" s="90"/>
      <c r="BA143" s="52">
        <f t="shared" si="27"/>
        <v>0</v>
      </c>
      <c r="BB143" s="91"/>
      <c r="BC143" s="92"/>
      <c r="BD143" s="28" t="str">
        <f t="shared" si="28"/>
        <v>正确</v>
      </c>
    </row>
    <row r="144" s="1" customFormat="1" ht="33" customHeight="1" spans="1:56">
      <c r="A144" s="41">
        <f t="shared" si="20"/>
        <v>140</v>
      </c>
      <c r="B144" s="128"/>
      <c r="C144" s="420"/>
      <c r="D144" s="433"/>
      <c r="E144" s="128"/>
      <c r="F144" s="426">
        <f t="shared" si="21"/>
        <v>31</v>
      </c>
      <c r="G144" s="432"/>
      <c r="H144" s="424"/>
      <c r="I144" s="424"/>
      <c r="J144" s="424"/>
      <c r="K144" s="424"/>
      <c r="L144" s="438"/>
      <c r="M144" s="424"/>
      <c r="N144" s="424"/>
      <c r="O144" s="438"/>
      <c r="P144" s="424"/>
      <c r="Q144" s="424"/>
      <c r="R144" s="424"/>
      <c r="S144" s="450">
        <f t="shared" si="22"/>
        <v>0</v>
      </c>
      <c r="T144" s="454"/>
      <c r="U144" s="71"/>
      <c r="V144" s="69"/>
      <c r="W144" s="128"/>
      <c r="X144" s="128"/>
      <c r="Y144" s="128"/>
      <c r="Z144" s="128"/>
      <c r="AA144" s="128"/>
      <c r="AB144" s="91"/>
      <c r="AC144" s="52">
        <f t="shared" si="23"/>
        <v>0</v>
      </c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463"/>
      <c r="AS144" s="464">
        <f t="shared" si="24"/>
        <v>0</v>
      </c>
      <c r="AT144" s="52">
        <f t="shared" si="25"/>
        <v>0</v>
      </c>
      <c r="AU144" s="52">
        <f t="shared" si="26"/>
        <v>0</v>
      </c>
      <c r="AV144" s="84"/>
      <c r="AW144" s="90"/>
      <c r="AX144" s="90"/>
      <c r="AY144" s="90"/>
      <c r="AZ144" s="90"/>
      <c r="BA144" s="52">
        <f t="shared" si="27"/>
        <v>0</v>
      </c>
      <c r="BB144" s="91"/>
      <c r="BC144" s="92"/>
      <c r="BD144" s="28" t="str">
        <f t="shared" si="28"/>
        <v>正确</v>
      </c>
    </row>
    <row r="145" s="1" customFormat="1" ht="33" customHeight="1" spans="1:56">
      <c r="A145" s="41">
        <f t="shared" si="20"/>
        <v>141</v>
      </c>
      <c r="B145" s="128"/>
      <c r="C145" s="420"/>
      <c r="D145" s="433"/>
      <c r="E145" s="128"/>
      <c r="F145" s="426">
        <f t="shared" si="21"/>
        <v>31</v>
      </c>
      <c r="G145" s="432"/>
      <c r="H145" s="424"/>
      <c r="I145" s="424"/>
      <c r="J145" s="424"/>
      <c r="K145" s="424"/>
      <c r="L145" s="438"/>
      <c r="M145" s="424"/>
      <c r="N145" s="424"/>
      <c r="O145" s="438"/>
      <c r="P145" s="424"/>
      <c r="Q145" s="424"/>
      <c r="R145" s="424"/>
      <c r="S145" s="450">
        <f t="shared" si="22"/>
        <v>0</v>
      </c>
      <c r="T145" s="454"/>
      <c r="U145" s="71"/>
      <c r="V145" s="69"/>
      <c r="W145" s="128"/>
      <c r="X145" s="128"/>
      <c r="Y145" s="128"/>
      <c r="Z145" s="128"/>
      <c r="AA145" s="128"/>
      <c r="AB145" s="91"/>
      <c r="AC145" s="52">
        <f t="shared" si="23"/>
        <v>0</v>
      </c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463"/>
      <c r="AS145" s="464">
        <f t="shared" si="24"/>
        <v>0</v>
      </c>
      <c r="AT145" s="52">
        <f t="shared" si="25"/>
        <v>0</v>
      </c>
      <c r="AU145" s="52">
        <f t="shared" si="26"/>
        <v>0</v>
      </c>
      <c r="AV145" s="84"/>
      <c r="AW145" s="90"/>
      <c r="AX145" s="90"/>
      <c r="AY145" s="90"/>
      <c r="AZ145" s="90"/>
      <c r="BA145" s="52">
        <f t="shared" si="27"/>
        <v>0</v>
      </c>
      <c r="BB145" s="91"/>
      <c r="BC145" s="92"/>
      <c r="BD145" s="28" t="str">
        <f t="shared" si="28"/>
        <v>正确</v>
      </c>
    </row>
    <row r="146" s="1" customFormat="1" ht="33" customHeight="1" spans="1:56">
      <c r="A146" s="41">
        <f t="shared" si="20"/>
        <v>142</v>
      </c>
      <c r="B146" s="128"/>
      <c r="C146" s="420"/>
      <c r="D146" s="433"/>
      <c r="E146" s="128"/>
      <c r="F146" s="426">
        <f t="shared" si="21"/>
        <v>31</v>
      </c>
      <c r="G146" s="432"/>
      <c r="H146" s="424"/>
      <c r="I146" s="424"/>
      <c r="J146" s="424"/>
      <c r="K146" s="424"/>
      <c r="L146" s="438"/>
      <c r="M146" s="424"/>
      <c r="N146" s="424"/>
      <c r="O146" s="438"/>
      <c r="P146" s="424"/>
      <c r="Q146" s="424"/>
      <c r="R146" s="424"/>
      <c r="S146" s="450">
        <f t="shared" si="22"/>
        <v>0</v>
      </c>
      <c r="T146" s="454"/>
      <c r="U146" s="71"/>
      <c r="V146" s="69"/>
      <c r="W146" s="128"/>
      <c r="X146" s="128"/>
      <c r="Y146" s="128"/>
      <c r="Z146" s="128"/>
      <c r="AA146" s="128"/>
      <c r="AB146" s="91"/>
      <c r="AC146" s="52">
        <f t="shared" si="23"/>
        <v>0</v>
      </c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463"/>
      <c r="AS146" s="464">
        <f t="shared" si="24"/>
        <v>0</v>
      </c>
      <c r="AT146" s="52">
        <f t="shared" si="25"/>
        <v>0</v>
      </c>
      <c r="AU146" s="52">
        <f t="shared" si="26"/>
        <v>0</v>
      </c>
      <c r="AV146" s="84"/>
      <c r="AW146" s="90"/>
      <c r="AX146" s="90"/>
      <c r="AY146" s="90"/>
      <c r="AZ146" s="90"/>
      <c r="BA146" s="52">
        <f t="shared" si="27"/>
        <v>0</v>
      </c>
      <c r="BB146" s="91"/>
      <c r="BC146" s="92"/>
      <c r="BD146" s="28" t="str">
        <f t="shared" si="28"/>
        <v>正确</v>
      </c>
    </row>
    <row r="147" s="1" customFormat="1" ht="33" customHeight="1" spans="1:56">
      <c r="A147" s="41">
        <f t="shared" si="20"/>
        <v>143</v>
      </c>
      <c r="B147" s="128"/>
      <c r="C147" s="420"/>
      <c r="D147" s="433"/>
      <c r="E147" s="128"/>
      <c r="F147" s="426">
        <f t="shared" si="21"/>
        <v>31</v>
      </c>
      <c r="G147" s="432"/>
      <c r="H147" s="424"/>
      <c r="I147" s="424"/>
      <c r="J147" s="424"/>
      <c r="K147" s="424"/>
      <c r="L147" s="438"/>
      <c r="M147" s="424"/>
      <c r="N147" s="424"/>
      <c r="O147" s="438"/>
      <c r="P147" s="424"/>
      <c r="Q147" s="424"/>
      <c r="R147" s="424"/>
      <c r="S147" s="450">
        <f t="shared" si="22"/>
        <v>0</v>
      </c>
      <c r="T147" s="454"/>
      <c r="U147" s="71"/>
      <c r="V147" s="69"/>
      <c r="W147" s="128"/>
      <c r="X147" s="128"/>
      <c r="Y147" s="128"/>
      <c r="Z147" s="128"/>
      <c r="AA147" s="128"/>
      <c r="AB147" s="91"/>
      <c r="AC147" s="52">
        <f t="shared" si="23"/>
        <v>0</v>
      </c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463"/>
      <c r="AS147" s="464">
        <f t="shared" si="24"/>
        <v>0</v>
      </c>
      <c r="AT147" s="52">
        <f t="shared" si="25"/>
        <v>0</v>
      </c>
      <c r="AU147" s="52">
        <f t="shared" si="26"/>
        <v>0</v>
      </c>
      <c r="AV147" s="84"/>
      <c r="AW147" s="90"/>
      <c r="AX147" s="90"/>
      <c r="AY147" s="90"/>
      <c r="AZ147" s="90"/>
      <c r="BA147" s="52">
        <f t="shared" si="27"/>
        <v>0</v>
      </c>
      <c r="BB147" s="91"/>
      <c r="BC147" s="92"/>
      <c r="BD147" s="28" t="str">
        <f t="shared" si="28"/>
        <v>正确</v>
      </c>
    </row>
    <row r="148" s="1" customFormat="1" ht="33" customHeight="1" spans="1:56">
      <c r="A148" s="41">
        <f t="shared" si="20"/>
        <v>144</v>
      </c>
      <c r="B148" s="128"/>
      <c r="C148" s="420"/>
      <c r="D148" s="433"/>
      <c r="E148" s="128"/>
      <c r="F148" s="426">
        <f t="shared" si="21"/>
        <v>31</v>
      </c>
      <c r="G148" s="432"/>
      <c r="H148" s="424"/>
      <c r="I148" s="424"/>
      <c r="J148" s="424"/>
      <c r="K148" s="424"/>
      <c r="L148" s="438"/>
      <c r="M148" s="424"/>
      <c r="N148" s="424"/>
      <c r="O148" s="438"/>
      <c r="P148" s="424"/>
      <c r="Q148" s="424"/>
      <c r="R148" s="424"/>
      <c r="S148" s="450">
        <f t="shared" si="22"/>
        <v>0</v>
      </c>
      <c r="T148" s="454"/>
      <c r="U148" s="71"/>
      <c r="V148" s="69"/>
      <c r="W148" s="128"/>
      <c r="X148" s="128"/>
      <c r="Y148" s="128"/>
      <c r="Z148" s="128"/>
      <c r="AA148" s="128"/>
      <c r="AB148" s="91"/>
      <c r="AC148" s="52">
        <f t="shared" si="23"/>
        <v>0</v>
      </c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463"/>
      <c r="AS148" s="464">
        <f t="shared" si="24"/>
        <v>0</v>
      </c>
      <c r="AT148" s="52">
        <f t="shared" si="25"/>
        <v>0</v>
      </c>
      <c r="AU148" s="52">
        <f t="shared" si="26"/>
        <v>0</v>
      </c>
      <c r="AV148" s="84"/>
      <c r="AW148" s="90"/>
      <c r="AX148" s="90"/>
      <c r="AY148" s="90"/>
      <c r="AZ148" s="90"/>
      <c r="BA148" s="52">
        <f t="shared" si="27"/>
        <v>0</v>
      </c>
      <c r="BB148" s="91"/>
      <c r="BC148" s="92"/>
      <c r="BD148" s="28" t="str">
        <f t="shared" si="28"/>
        <v>正确</v>
      </c>
    </row>
    <row r="149" s="1" customFormat="1" ht="33" customHeight="1" spans="1:56">
      <c r="A149" s="41">
        <f t="shared" si="20"/>
        <v>145</v>
      </c>
      <c r="B149" s="128"/>
      <c r="C149" s="420"/>
      <c r="D149" s="433"/>
      <c r="E149" s="128"/>
      <c r="F149" s="426">
        <f t="shared" si="21"/>
        <v>31</v>
      </c>
      <c r="G149" s="432"/>
      <c r="H149" s="424"/>
      <c r="I149" s="424"/>
      <c r="J149" s="424"/>
      <c r="K149" s="424"/>
      <c r="L149" s="438"/>
      <c r="M149" s="424"/>
      <c r="N149" s="424"/>
      <c r="O149" s="438"/>
      <c r="P149" s="424"/>
      <c r="Q149" s="424"/>
      <c r="R149" s="424"/>
      <c r="S149" s="450">
        <f t="shared" si="22"/>
        <v>0</v>
      </c>
      <c r="T149" s="454"/>
      <c r="U149" s="71"/>
      <c r="V149" s="69"/>
      <c r="W149" s="128"/>
      <c r="X149" s="128"/>
      <c r="Y149" s="128"/>
      <c r="Z149" s="128"/>
      <c r="AA149" s="128"/>
      <c r="AB149" s="91"/>
      <c r="AC149" s="52">
        <f t="shared" si="23"/>
        <v>0</v>
      </c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463"/>
      <c r="AS149" s="464">
        <f t="shared" si="24"/>
        <v>0</v>
      </c>
      <c r="AT149" s="52">
        <f t="shared" si="25"/>
        <v>0</v>
      </c>
      <c r="AU149" s="52">
        <f t="shared" si="26"/>
        <v>0</v>
      </c>
      <c r="AV149" s="84"/>
      <c r="AW149" s="90"/>
      <c r="AX149" s="90"/>
      <c r="AY149" s="90"/>
      <c r="AZ149" s="90"/>
      <c r="BA149" s="52">
        <f t="shared" si="27"/>
        <v>0</v>
      </c>
      <c r="BB149" s="91"/>
      <c r="BC149" s="92"/>
      <c r="BD149" s="28" t="str">
        <f t="shared" si="28"/>
        <v>正确</v>
      </c>
    </row>
    <row r="150" s="1" customFormat="1" ht="33" customHeight="1" spans="1:56">
      <c r="A150" s="41">
        <f t="shared" si="20"/>
        <v>146</v>
      </c>
      <c r="B150" s="128"/>
      <c r="C150" s="420"/>
      <c r="D150" s="433"/>
      <c r="E150" s="128"/>
      <c r="F150" s="426">
        <f t="shared" si="21"/>
        <v>31</v>
      </c>
      <c r="G150" s="432"/>
      <c r="H150" s="424"/>
      <c r="I150" s="424"/>
      <c r="J150" s="424"/>
      <c r="K150" s="424"/>
      <c r="L150" s="438"/>
      <c r="M150" s="424"/>
      <c r="N150" s="424"/>
      <c r="O150" s="438"/>
      <c r="P150" s="424"/>
      <c r="Q150" s="424"/>
      <c r="R150" s="424"/>
      <c r="S150" s="450">
        <f t="shared" si="22"/>
        <v>0</v>
      </c>
      <c r="T150" s="454"/>
      <c r="U150" s="71"/>
      <c r="V150" s="69"/>
      <c r="W150" s="128"/>
      <c r="X150" s="128"/>
      <c r="Y150" s="128"/>
      <c r="Z150" s="128"/>
      <c r="AA150" s="128"/>
      <c r="AB150" s="91"/>
      <c r="AC150" s="52">
        <f t="shared" si="23"/>
        <v>0</v>
      </c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463"/>
      <c r="AS150" s="464">
        <f t="shared" si="24"/>
        <v>0</v>
      </c>
      <c r="AT150" s="52">
        <f t="shared" si="25"/>
        <v>0</v>
      </c>
      <c r="AU150" s="52">
        <f t="shared" si="26"/>
        <v>0</v>
      </c>
      <c r="AV150" s="84"/>
      <c r="AW150" s="90"/>
      <c r="AX150" s="90"/>
      <c r="AY150" s="90"/>
      <c r="AZ150" s="90"/>
      <c r="BA150" s="52">
        <f t="shared" si="27"/>
        <v>0</v>
      </c>
      <c r="BB150" s="91"/>
      <c r="BC150" s="92"/>
      <c r="BD150" s="28" t="str">
        <f t="shared" si="28"/>
        <v>正确</v>
      </c>
    </row>
    <row r="151" s="1" customFormat="1" ht="33" customHeight="1" spans="1:56">
      <c r="A151" s="41">
        <f t="shared" si="20"/>
        <v>147</v>
      </c>
      <c r="B151" s="128"/>
      <c r="C151" s="420"/>
      <c r="D151" s="433"/>
      <c r="E151" s="128"/>
      <c r="F151" s="426">
        <f t="shared" si="21"/>
        <v>31</v>
      </c>
      <c r="G151" s="432"/>
      <c r="H151" s="424"/>
      <c r="I151" s="424"/>
      <c r="J151" s="424"/>
      <c r="K151" s="424"/>
      <c r="L151" s="438"/>
      <c r="M151" s="424"/>
      <c r="N151" s="424"/>
      <c r="O151" s="438"/>
      <c r="P151" s="424"/>
      <c r="Q151" s="424"/>
      <c r="R151" s="424"/>
      <c r="S151" s="450">
        <f t="shared" si="22"/>
        <v>0</v>
      </c>
      <c r="T151" s="454"/>
      <c r="U151" s="71"/>
      <c r="V151" s="69"/>
      <c r="W151" s="128"/>
      <c r="X151" s="128"/>
      <c r="Y151" s="128"/>
      <c r="Z151" s="128"/>
      <c r="AA151" s="128"/>
      <c r="AB151" s="91"/>
      <c r="AC151" s="52">
        <f t="shared" si="23"/>
        <v>0</v>
      </c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463"/>
      <c r="AS151" s="464">
        <f t="shared" si="24"/>
        <v>0</v>
      </c>
      <c r="AT151" s="52">
        <f t="shared" si="25"/>
        <v>0</v>
      </c>
      <c r="AU151" s="52">
        <f t="shared" si="26"/>
        <v>0</v>
      </c>
      <c r="AV151" s="84"/>
      <c r="AW151" s="90"/>
      <c r="AX151" s="90"/>
      <c r="AY151" s="90"/>
      <c r="AZ151" s="90"/>
      <c r="BA151" s="52">
        <f t="shared" si="27"/>
        <v>0</v>
      </c>
      <c r="BB151" s="91"/>
      <c r="BC151" s="92"/>
      <c r="BD151" s="28" t="str">
        <f t="shared" si="28"/>
        <v>正确</v>
      </c>
    </row>
    <row r="152" s="1" customFormat="1" ht="33" customHeight="1" spans="1:56">
      <c r="A152" s="41">
        <f t="shared" si="20"/>
        <v>148</v>
      </c>
      <c r="B152" s="128"/>
      <c r="C152" s="420"/>
      <c r="D152" s="433"/>
      <c r="E152" s="128"/>
      <c r="F152" s="426">
        <f t="shared" si="21"/>
        <v>31</v>
      </c>
      <c r="G152" s="432"/>
      <c r="H152" s="424"/>
      <c r="I152" s="424"/>
      <c r="J152" s="424"/>
      <c r="K152" s="424"/>
      <c r="L152" s="438"/>
      <c r="M152" s="424"/>
      <c r="N152" s="424"/>
      <c r="O152" s="438"/>
      <c r="P152" s="424"/>
      <c r="Q152" s="424"/>
      <c r="R152" s="424"/>
      <c r="S152" s="450">
        <f t="shared" si="22"/>
        <v>0</v>
      </c>
      <c r="T152" s="454"/>
      <c r="U152" s="71"/>
      <c r="V152" s="69"/>
      <c r="W152" s="128"/>
      <c r="X152" s="128"/>
      <c r="Y152" s="128"/>
      <c r="Z152" s="128"/>
      <c r="AA152" s="128"/>
      <c r="AB152" s="91"/>
      <c r="AC152" s="52">
        <f t="shared" si="23"/>
        <v>0</v>
      </c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463"/>
      <c r="AS152" s="464">
        <f t="shared" si="24"/>
        <v>0</v>
      </c>
      <c r="AT152" s="52">
        <f t="shared" si="25"/>
        <v>0</v>
      </c>
      <c r="AU152" s="52">
        <f t="shared" si="26"/>
        <v>0</v>
      </c>
      <c r="AV152" s="84"/>
      <c r="AW152" s="90"/>
      <c r="AX152" s="90"/>
      <c r="AY152" s="90"/>
      <c r="AZ152" s="90"/>
      <c r="BA152" s="52">
        <f t="shared" si="27"/>
        <v>0</v>
      </c>
      <c r="BB152" s="91"/>
      <c r="BC152" s="92"/>
      <c r="BD152" s="28" t="str">
        <f t="shared" si="28"/>
        <v>正确</v>
      </c>
    </row>
    <row r="153" s="1" customFormat="1" ht="33" customHeight="1" spans="1:56">
      <c r="A153" s="41">
        <f t="shared" si="20"/>
        <v>149</v>
      </c>
      <c r="B153" s="128"/>
      <c r="C153" s="420"/>
      <c r="D153" s="433"/>
      <c r="E153" s="128"/>
      <c r="F153" s="426">
        <f t="shared" si="21"/>
        <v>31</v>
      </c>
      <c r="G153" s="432"/>
      <c r="H153" s="424"/>
      <c r="I153" s="424"/>
      <c r="J153" s="424"/>
      <c r="K153" s="424"/>
      <c r="L153" s="438"/>
      <c r="M153" s="424"/>
      <c r="N153" s="424"/>
      <c r="O153" s="438"/>
      <c r="P153" s="424"/>
      <c r="Q153" s="424"/>
      <c r="R153" s="424"/>
      <c r="S153" s="450">
        <f t="shared" si="22"/>
        <v>0</v>
      </c>
      <c r="T153" s="454"/>
      <c r="U153" s="71"/>
      <c r="V153" s="69"/>
      <c r="W153" s="128"/>
      <c r="X153" s="128"/>
      <c r="Y153" s="128"/>
      <c r="Z153" s="128"/>
      <c r="AA153" s="128"/>
      <c r="AB153" s="91"/>
      <c r="AC153" s="52">
        <f t="shared" si="23"/>
        <v>0</v>
      </c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463"/>
      <c r="AS153" s="464">
        <f t="shared" si="24"/>
        <v>0</v>
      </c>
      <c r="AT153" s="52">
        <f t="shared" si="25"/>
        <v>0</v>
      </c>
      <c r="AU153" s="52">
        <f t="shared" si="26"/>
        <v>0</v>
      </c>
      <c r="AV153" s="84"/>
      <c r="AW153" s="90"/>
      <c r="AX153" s="90"/>
      <c r="AY153" s="90"/>
      <c r="AZ153" s="90"/>
      <c r="BA153" s="52">
        <f t="shared" si="27"/>
        <v>0</v>
      </c>
      <c r="BB153" s="91"/>
      <c r="BC153" s="92"/>
      <c r="BD153" s="28" t="str">
        <f t="shared" si="28"/>
        <v>正确</v>
      </c>
    </row>
    <row r="154" s="1" customFormat="1" ht="33" customHeight="1" spans="1:56">
      <c r="A154" s="41">
        <f t="shared" si="20"/>
        <v>150</v>
      </c>
      <c r="B154" s="128"/>
      <c r="C154" s="420"/>
      <c r="D154" s="433"/>
      <c r="E154" s="128"/>
      <c r="F154" s="426">
        <f t="shared" si="21"/>
        <v>31</v>
      </c>
      <c r="G154" s="432"/>
      <c r="H154" s="424"/>
      <c r="I154" s="424"/>
      <c r="J154" s="424"/>
      <c r="K154" s="424"/>
      <c r="L154" s="438"/>
      <c r="M154" s="424"/>
      <c r="N154" s="424"/>
      <c r="O154" s="438"/>
      <c r="P154" s="424"/>
      <c r="Q154" s="424"/>
      <c r="R154" s="424"/>
      <c r="S154" s="450">
        <f t="shared" si="22"/>
        <v>0</v>
      </c>
      <c r="T154" s="454"/>
      <c r="U154" s="71"/>
      <c r="V154" s="69"/>
      <c r="W154" s="128"/>
      <c r="X154" s="128"/>
      <c r="Y154" s="128"/>
      <c r="Z154" s="128"/>
      <c r="AA154" s="128"/>
      <c r="AB154" s="91"/>
      <c r="AC154" s="52">
        <f t="shared" si="23"/>
        <v>0</v>
      </c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463"/>
      <c r="AS154" s="464">
        <f t="shared" si="24"/>
        <v>0</v>
      </c>
      <c r="AT154" s="52">
        <f t="shared" si="25"/>
        <v>0</v>
      </c>
      <c r="AU154" s="52">
        <f t="shared" si="26"/>
        <v>0</v>
      </c>
      <c r="AV154" s="84"/>
      <c r="AW154" s="90"/>
      <c r="AX154" s="90"/>
      <c r="AY154" s="90"/>
      <c r="AZ154" s="90"/>
      <c r="BA154" s="52">
        <f t="shared" si="27"/>
        <v>0</v>
      </c>
      <c r="BB154" s="91"/>
      <c r="BC154" s="92"/>
      <c r="BD154" s="28" t="str">
        <f t="shared" si="28"/>
        <v>正确</v>
      </c>
    </row>
    <row r="155" s="1" customFormat="1" ht="33" customHeight="1" spans="1:56">
      <c r="A155" s="41">
        <f t="shared" si="20"/>
        <v>151</v>
      </c>
      <c r="B155" s="128"/>
      <c r="C155" s="420"/>
      <c r="D155" s="433"/>
      <c r="E155" s="128"/>
      <c r="F155" s="426">
        <f t="shared" si="21"/>
        <v>31</v>
      </c>
      <c r="G155" s="432"/>
      <c r="H155" s="424"/>
      <c r="I155" s="424"/>
      <c r="J155" s="424"/>
      <c r="K155" s="424"/>
      <c r="L155" s="438"/>
      <c r="M155" s="424"/>
      <c r="N155" s="424"/>
      <c r="O155" s="438"/>
      <c r="P155" s="424"/>
      <c r="Q155" s="424"/>
      <c r="R155" s="424"/>
      <c r="S155" s="450">
        <f t="shared" si="22"/>
        <v>0</v>
      </c>
      <c r="T155" s="454"/>
      <c r="U155" s="71"/>
      <c r="V155" s="69"/>
      <c r="W155" s="128"/>
      <c r="X155" s="128"/>
      <c r="Y155" s="128"/>
      <c r="Z155" s="128"/>
      <c r="AA155" s="128"/>
      <c r="AB155" s="91"/>
      <c r="AC155" s="52">
        <f t="shared" si="23"/>
        <v>0</v>
      </c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463"/>
      <c r="AS155" s="464">
        <f t="shared" si="24"/>
        <v>0</v>
      </c>
      <c r="AT155" s="52">
        <f t="shared" si="25"/>
        <v>0</v>
      </c>
      <c r="AU155" s="52">
        <f t="shared" si="26"/>
        <v>0</v>
      </c>
      <c r="AV155" s="84"/>
      <c r="AW155" s="90"/>
      <c r="AX155" s="90"/>
      <c r="AY155" s="90"/>
      <c r="AZ155" s="90"/>
      <c r="BA155" s="52">
        <f t="shared" si="27"/>
        <v>0</v>
      </c>
      <c r="BB155" s="91"/>
      <c r="BC155" s="92"/>
      <c r="BD155" s="28" t="str">
        <f t="shared" si="28"/>
        <v>正确</v>
      </c>
    </row>
    <row r="156" s="1" customFormat="1" ht="33" customHeight="1" spans="1:56">
      <c r="A156" s="41">
        <f t="shared" si="20"/>
        <v>152</v>
      </c>
      <c r="B156" s="128"/>
      <c r="C156" s="420"/>
      <c r="D156" s="433"/>
      <c r="E156" s="128"/>
      <c r="F156" s="426">
        <f t="shared" si="21"/>
        <v>31</v>
      </c>
      <c r="G156" s="432"/>
      <c r="H156" s="424"/>
      <c r="I156" s="424"/>
      <c r="J156" s="424"/>
      <c r="K156" s="424"/>
      <c r="L156" s="438"/>
      <c r="M156" s="424"/>
      <c r="N156" s="424"/>
      <c r="O156" s="438"/>
      <c r="P156" s="424"/>
      <c r="Q156" s="424"/>
      <c r="R156" s="424"/>
      <c r="S156" s="450">
        <f t="shared" si="22"/>
        <v>0</v>
      </c>
      <c r="T156" s="454"/>
      <c r="U156" s="71"/>
      <c r="V156" s="69"/>
      <c r="W156" s="128"/>
      <c r="X156" s="128"/>
      <c r="Y156" s="128"/>
      <c r="Z156" s="128"/>
      <c r="AA156" s="128"/>
      <c r="AB156" s="91"/>
      <c r="AC156" s="52">
        <f t="shared" si="23"/>
        <v>0</v>
      </c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463"/>
      <c r="AS156" s="464">
        <f t="shared" si="24"/>
        <v>0</v>
      </c>
      <c r="AT156" s="52">
        <f t="shared" si="25"/>
        <v>0</v>
      </c>
      <c r="AU156" s="52">
        <f t="shared" si="26"/>
        <v>0</v>
      </c>
      <c r="AV156" s="84"/>
      <c r="AW156" s="90"/>
      <c r="AX156" s="90"/>
      <c r="AY156" s="90"/>
      <c r="AZ156" s="90"/>
      <c r="BA156" s="52">
        <f t="shared" si="27"/>
        <v>0</v>
      </c>
      <c r="BB156" s="91"/>
      <c r="BC156" s="92"/>
      <c r="BD156" s="28" t="str">
        <f t="shared" si="28"/>
        <v>正确</v>
      </c>
    </row>
    <row r="157" s="1" customFormat="1" ht="33" customHeight="1" spans="1:56">
      <c r="A157" s="41">
        <f t="shared" si="20"/>
        <v>153</v>
      </c>
      <c r="B157" s="128"/>
      <c r="C157" s="420"/>
      <c r="D157" s="433"/>
      <c r="E157" s="128"/>
      <c r="F157" s="426">
        <f t="shared" si="21"/>
        <v>31</v>
      </c>
      <c r="G157" s="432"/>
      <c r="H157" s="424"/>
      <c r="I157" s="424"/>
      <c r="J157" s="424"/>
      <c r="K157" s="424"/>
      <c r="L157" s="438"/>
      <c r="M157" s="424"/>
      <c r="N157" s="424"/>
      <c r="O157" s="438"/>
      <c r="P157" s="424"/>
      <c r="Q157" s="424"/>
      <c r="R157" s="424"/>
      <c r="S157" s="450">
        <f t="shared" si="22"/>
        <v>0</v>
      </c>
      <c r="T157" s="454"/>
      <c r="U157" s="71"/>
      <c r="V157" s="69"/>
      <c r="W157" s="128"/>
      <c r="X157" s="128"/>
      <c r="Y157" s="128"/>
      <c r="Z157" s="128"/>
      <c r="AA157" s="128"/>
      <c r="AB157" s="91"/>
      <c r="AC157" s="52">
        <f t="shared" si="23"/>
        <v>0</v>
      </c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463"/>
      <c r="AS157" s="464">
        <f t="shared" si="24"/>
        <v>0</v>
      </c>
      <c r="AT157" s="52">
        <f t="shared" si="25"/>
        <v>0</v>
      </c>
      <c r="AU157" s="52">
        <f t="shared" si="26"/>
        <v>0</v>
      </c>
      <c r="AV157" s="84"/>
      <c r="AW157" s="90"/>
      <c r="AX157" s="90"/>
      <c r="AY157" s="90"/>
      <c r="AZ157" s="90"/>
      <c r="BA157" s="52">
        <f t="shared" si="27"/>
        <v>0</v>
      </c>
      <c r="BB157" s="91"/>
      <c r="BC157" s="92"/>
      <c r="BD157" s="28" t="str">
        <f t="shared" si="28"/>
        <v>正确</v>
      </c>
    </row>
    <row r="158" s="1" customFormat="1" ht="33" customHeight="1" spans="1:56">
      <c r="A158" s="41">
        <f t="shared" si="20"/>
        <v>154</v>
      </c>
      <c r="B158" s="128"/>
      <c r="C158" s="420"/>
      <c r="D158" s="433"/>
      <c r="E158" s="128"/>
      <c r="F158" s="426">
        <f t="shared" si="21"/>
        <v>31</v>
      </c>
      <c r="G158" s="432"/>
      <c r="H158" s="424"/>
      <c r="I158" s="424"/>
      <c r="J158" s="424"/>
      <c r="K158" s="424"/>
      <c r="L158" s="438"/>
      <c r="M158" s="424"/>
      <c r="N158" s="424"/>
      <c r="O158" s="438"/>
      <c r="P158" s="424"/>
      <c r="Q158" s="424"/>
      <c r="R158" s="424"/>
      <c r="S158" s="450">
        <f t="shared" si="22"/>
        <v>0</v>
      </c>
      <c r="T158" s="454"/>
      <c r="U158" s="71"/>
      <c r="V158" s="69"/>
      <c r="W158" s="128"/>
      <c r="X158" s="128"/>
      <c r="Y158" s="128"/>
      <c r="Z158" s="128"/>
      <c r="AA158" s="128"/>
      <c r="AB158" s="91"/>
      <c r="AC158" s="52">
        <f t="shared" si="23"/>
        <v>0</v>
      </c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463"/>
      <c r="AS158" s="464">
        <f t="shared" si="24"/>
        <v>0</v>
      </c>
      <c r="AT158" s="52">
        <f t="shared" si="25"/>
        <v>0</v>
      </c>
      <c r="AU158" s="52">
        <f t="shared" si="26"/>
        <v>0</v>
      </c>
      <c r="AV158" s="84"/>
      <c r="AW158" s="90"/>
      <c r="AX158" s="90"/>
      <c r="AY158" s="90"/>
      <c r="AZ158" s="90"/>
      <c r="BA158" s="52">
        <f t="shared" si="27"/>
        <v>0</v>
      </c>
      <c r="BB158" s="91"/>
      <c r="BC158" s="92"/>
      <c r="BD158" s="28" t="str">
        <f t="shared" si="28"/>
        <v>正确</v>
      </c>
    </row>
    <row r="159" s="1" customFormat="1" ht="33" customHeight="1" spans="1:56">
      <c r="A159" s="41">
        <f t="shared" si="20"/>
        <v>155</v>
      </c>
      <c r="B159" s="128"/>
      <c r="C159" s="420"/>
      <c r="D159" s="433"/>
      <c r="E159" s="128"/>
      <c r="F159" s="426">
        <f t="shared" si="21"/>
        <v>31</v>
      </c>
      <c r="G159" s="432"/>
      <c r="H159" s="424"/>
      <c r="I159" s="424"/>
      <c r="J159" s="424"/>
      <c r="K159" s="424"/>
      <c r="L159" s="438"/>
      <c r="M159" s="424"/>
      <c r="N159" s="424"/>
      <c r="O159" s="438"/>
      <c r="P159" s="424"/>
      <c r="Q159" s="424"/>
      <c r="R159" s="424"/>
      <c r="S159" s="450">
        <f t="shared" si="22"/>
        <v>0</v>
      </c>
      <c r="T159" s="454"/>
      <c r="U159" s="71"/>
      <c r="V159" s="69"/>
      <c r="W159" s="128"/>
      <c r="X159" s="128"/>
      <c r="Y159" s="128"/>
      <c r="Z159" s="128"/>
      <c r="AA159" s="128"/>
      <c r="AB159" s="91"/>
      <c r="AC159" s="52">
        <f t="shared" si="23"/>
        <v>0</v>
      </c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463"/>
      <c r="AS159" s="464">
        <f t="shared" si="24"/>
        <v>0</v>
      </c>
      <c r="AT159" s="52">
        <f t="shared" si="25"/>
        <v>0</v>
      </c>
      <c r="AU159" s="52">
        <f t="shared" si="26"/>
        <v>0</v>
      </c>
      <c r="AV159" s="84"/>
      <c r="AW159" s="90"/>
      <c r="AX159" s="90"/>
      <c r="AY159" s="90"/>
      <c r="AZ159" s="90"/>
      <c r="BA159" s="52">
        <f t="shared" si="27"/>
        <v>0</v>
      </c>
      <c r="BB159" s="91"/>
      <c r="BC159" s="92"/>
      <c r="BD159" s="28" t="str">
        <f t="shared" si="28"/>
        <v>正确</v>
      </c>
    </row>
    <row r="160" s="1" customFormat="1" ht="33" customHeight="1" spans="1:56">
      <c r="A160" s="41">
        <f t="shared" si="20"/>
        <v>156</v>
      </c>
      <c r="B160" s="128"/>
      <c r="C160" s="420"/>
      <c r="D160" s="433"/>
      <c r="E160" s="128"/>
      <c r="F160" s="426">
        <f t="shared" si="21"/>
        <v>31</v>
      </c>
      <c r="G160" s="432"/>
      <c r="H160" s="424"/>
      <c r="I160" s="424"/>
      <c r="J160" s="424"/>
      <c r="K160" s="424"/>
      <c r="L160" s="438"/>
      <c r="M160" s="424"/>
      <c r="N160" s="424"/>
      <c r="O160" s="438"/>
      <c r="P160" s="424"/>
      <c r="Q160" s="424"/>
      <c r="R160" s="424"/>
      <c r="S160" s="450">
        <f t="shared" si="22"/>
        <v>0</v>
      </c>
      <c r="T160" s="454"/>
      <c r="U160" s="71"/>
      <c r="V160" s="69"/>
      <c r="W160" s="128"/>
      <c r="X160" s="128"/>
      <c r="Y160" s="128"/>
      <c r="Z160" s="128"/>
      <c r="AA160" s="128"/>
      <c r="AB160" s="91"/>
      <c r="AC160" s="52">
        <f t="shared" si="23"/>
        <v>0</v>
      </c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463"/>
      <c r="AS160" s="464">
        <f t="shared" si="24"/>
        <v>0</v>
      </c>
      <c r="AT160" s="52">
        <f t="shared" si="25"/>
        <v>0</v>
      </c>
      <c r="AU160" s="52">
        <f t="shared" si="26"/>
        <v>0</v>
      </c>
      <c r="AV160" s="84"/>
      <c r="AW160" s="90"/>
      <c r="AX160" s="90"/>
      <c r="AY160" s="90"/>
      <c r="AZ160" s="90"/>
      <c r="BA160" s="52">
        <f t="shared" si="27"/>
        <v>0</v>
      </c>
      <c r="BB160" s="91"/>
      <c r="BC160" s="92"/>
      <c r="BD160" s="28" t="str">
        <f t="shared" si="28"/>
        <v>正确</v>
      </c>
    </row>
    <row r="161" s="1" customFormat="1" ht="33" customHeight="1" spans="1:56">
      <c r="A161" s="41">
        <f t="shared" si="20"/>
        <v>157</v>
      </c>
      <c r="B161" s="128"/>
      <c r="C161" s="420"/>
      <c r="D161" s="433"/>
      <c r="E161" s="128"/>
      <c r="F161" s="426">
        <f t="shared" si="21"/>
        <v>31</v>
      </c>
      <c r="G161" s="432"/>
      <c r="H161" s="424"/>
      <c r="I161" s="424"/>
      <c r="J161" s="424"/>
      <c r="K161" s="424"/>
      <c r="L161" s="438"/>
      <c r="M161" s="424"/>
      <c r="N161" s="424"/>
      <c r="O161" s="438"/>
      <c r="P161" s="424"/>
      <c r="Q161" s="424"/>
      <c r="R161" s="424"/>
      <c r="S161" s="450">
        <f t="shared" si="22"/>
        <v>0</v>
      </c>
      <c r="T161" s="454"/>
      <c r="U161" s="71"/>
      <c r="V161" s="69"/>
      <c r="W161" s="128"/>
      <c r="X161" s="128"/>
      <c r="Y161" s="128"/>
      <c r="Z161" s="128"/>
      <c r="AA161" s="128"/>
      <c r="AB161" s="91"/>
      <c r="AC161" s="52">
        <f t="shared" si="23"/>
        <v>0</v>
      </c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463"/>
      <c r="AS161" s="464">
        <f t="shared" si="24"/>
        <v>0</v>
      </c>
      <c r="AT161" s="52">
        <f t="shared" si="25"/>
        <v>0</v>
      </c>
      <c r="AU161" s="52">
        <f t="shared" si="26"/>
        <v>0</v>
      </c>
      <c r="AV161" s="84"/>
      <c r="AW161" s="90"/>
      <c r="AX161" s="90"/>
      <c r="AY161" s="90"/>
      <c r="AZ161" s="90"/>
      <c r="BA161" s="52">
        <f t="shared" si="27"/>
        <v>0</v>
      </c>
      <c r="BB161" s="91"/>
      <c r="BC161" s="92"/>
      <c r="BD161" s="28" t="str">
        <f t="shared" si="28"/>
        <v>正确</v>
      </c>
    </row>
    <row r="162" s="1" customFormat="1" ht="33" customHeight="1" spans="1:56">
      <c r="A162" s="41">
        <f t="shared" si="20"/>
        <v>158</v>
      </c>
      <c r="B162" s="128"/>
      <c r="C162" s="420"/>
      <c r="D162" s="433"/>
      <c r="E162" s="128"/>
      <c r="F162" s="426">
        <f t="shared" si="21"/>
        <v>31</v>
      </c>
      <c r="G162" s="432"/>
      <c r="H162" s="424"/>
      <c r="I162" s="424"/>
      <c r="J162" s="424"/>
      <c r="K162" s="424"/>
      <c r="L162" s="438"/>
      <c r="M162" s="424"/>
      <c r="N162" s="424"/>
      <c r="O162" s="438"/>
      <c r="P162" s="424"/>
      <c r="Q162" s="424"/>
      <c r="R162" s="424"/>
      <c r="S162" s="450">
        <f t="shared" si="22"/>
        <v>0</v>
      </c>
      <c r="T162" s="454"/>
      <c r="U162" s="71"/>
      <c r="V162" s="69"/>
      <c r="W162" s="128"/>
      <c r="X162" s="128"/>
      <c r="Y162" s="128"/>
      <c r="Z162" s="128"/>
      <c r="AA162" s="128"/>
      <c r="AB162" s="91"/>
      <c r="AC162" s="52">
        <f t="shared" si="23"/>
        <v>0</v>
      </c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463"/>
      <c r="AS162" s="464">
        <f t="shared" si="24"/>
        <v>0</v>
      </c>
      <c r="AT162" s="52">
        <f t="shared" si="25"/>
        <v>0</v>
      </c>
      <c r="AU162" s="52">
        <f t="shared" si="26"/>
        <v>0</v>
      </c>
      <c r="AV162" s="84"/>
      <c r="AW162" s="90"/>
      <c r="AX162" s="90"/>
      <c r="AY162" s="90"/>
      <c r="AZ162" s="90"/>
      <c r="BA162" s="52">
        <f t="shared" si="27"/>
        <v>0</v>
      </c>
      <c r="BB162" s="91"/>
      <c r="BC162" s="92"/>
      <c r="BD162" s="28" t="str">
        <f t="shared" si="28"/>
        <v>正确</v>
      </c>
    </row>
    <row r="163" s="1" customFormat="1" ht="33" customHeight="1" spans="1:56">
      <c r="A163" s="41">
        <f t="shared" si="20"/>
        <v>159</v>
      </c>
      <c r="B163" s="128"/>
      <c r="C163" s="420"/>
      <c r="D163" s="433"/>
      <c r="E163" s="128"/>
      <c r="F163" s="426">
        <f t="shared" si="21"/>
        <v>31</v>
      </c>
      <c r="G163" s="432"/>
      <c r="H163" s="424"/>
      <c r="I163" s="424"/>
      <c r="J163" s="424"/>
      <c r="K163" s="424"/>
      <c r="L163" s="438"/>
      <c r="M163" s="424"/>
      <c r="N163" s="424"/>
      <c r="O163" s="438"/>
      <c r="P163" s="424"/>
      <c r="Q163" s="424"/>
      <c r="R163" s="424"/>
      <c r="S163" s="450">
        <f t="shared" si="22"/>
        <v>0</v>
      </c>
      <c r="T163" s="454"/>
      <c r="U163" s="71"/>
      <c r="V163" s="69"/>
      <c r="W163" s="128"/>
      <c r="X163" s="128"/>
      <c r="Y163" s="128"/>
      <c r="Z163" s="128"/>
      <c r="AA163" s="128"/>
      <c r="AB163" s="91"/>
      <c r="AC163" s="52">
        <f t="shared" si="23"/>
        <v>0</v>
      </c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463"/>
      <c r="AS163" s="464">
        <f t="shared" si="24"/>
        <v>0</v>
      </c>
      <c r="AT163" s="52">
        <f t="shared" si="25"/>
        <v>0</v>
      </c>
      <c r="AU163" s="52">
        <f t="shared" si="26"/>
        <v>0</v>
      </c>
      <c r="AV163" s="84"/>
      <c r="AW163" s="90"/>
      <c r="AX163" s="90"/>
      <c r="AY163" s="90"/>
      <c r="AZ163" s="90"/>
      <c r="BA163" s="52">
        <f t="shared" si="27"/>
        <v>0</v>
      </c>
      <c r="BB163" s="91"/>
      <c r="BC163" s="92"/>
      <c r="BD163" s="28" t="str">
        <f t="shared" si="28"/>
        <v>正确</v>
      </c>
    </row>
    <row r="164" s="1" customFormat="1" ht="33" customHeight="1" spans="1:56">
      <c r="A164" s="41">
        <f t="shared" si="20"/>
        <v>160</v>
      </c>
      <c r="B164" s="128"/>
      <c r="C164" s="420"/>
      <c r="D164" s="433"/>
      <c r="E164" s="128"/>
      <c r="F164" s="426">
        <f t="shared" si="21"/>
        <v>31</v>
      </c>
      <c r="G164" s="432"/>
      <c r="H164" s="424"/>
      <c r="I164" s="424"/>
      <c r="J164" s="424"/>
      <c r="K164" s="424"/>
      <c r="L164" s="438"/>
      <c r="M164" s="424"/>
      <c r="N164" s="424"/>
      <c r="O164" s="438"/>
      <c r="P164" s="424"/>
      <c r="Q164" s="424"/>
      <c r="R164" s="424"/>
      <c r="S164" s="450">
        <f t="shared" si="22"/>
        <v>0</v>
      </c>
      <c r="T164" s="454"/>
      <c r="U164" s="71"/>
      <c r="V164" s="69"/>
      <c r="W164" s="128"/>
      <c r="X164" s="128"/>
      <c r="Y164" s="128"/>
      <c r="Z164" s="128"/>
      <c r="AA164" s="128"/>
      <c r="AB164" s="91"/>
      <c r="AC164" s="52">
        <f t="shared" si="23"/>
        <v>0</v>
      </c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463"/>
      <c r="AS164" s="464">
        <f t="shared" si="24"/>
        <v>0</v>
      </c>
      <c r="AT164" s="52">
        <f t="shared" si="25"/>
        <v>0</v>
      </c>
      <c r="AU164" s="52">
        <f t="shared" si="26"/>
        <v>0</v>
      </c>
      <c r="AV164" s="84"/>
      <c r="AW164" s="90"/>
      <c r="AX164" s="90"/>
      <c r="AY164" s="90"/>
      <c r="AZ164" s="90"/>
      <c r="BA164" s="52">
        <f t="shared" si="27"/>
        <v>0</v>
      </c>
      <c r="BB164" s="91"/>
      <c r="BC164" s="92"/>
      <c r="BD164" s="28" t="str">
        <f t="shared" si="28"/>
        <v>正确</v>
      </c>
    </row>
  </sheetData>
  <sheetProtection algorithmName="SHA-512" hashValue="suwVnMX4p5/VB+k+w/tftRRZAurxUtDmQO4JLnpmGLCE46uykVKAtrVFNPRCev5AuMMUZPTHwg8I6Zo8Nz5M4A==" saltValue="LnnDvP7UesP+nEp+gIHLXw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">
    <cfRule type="duplicateValues" dxfId="0" priority="41"/>
  </conditionalFormatting>
  <conditionalFormatting sqref="C5">
    <cfRule type="duplicateValues" dxfId="0" priority="27"/>
  </conditionalFormatting>
  <conditionalFormatting sqref="B6">
    <cfRule type="duplicateValues" dxfId="0" priority="42"/>
  </conditionalFormatting>
  <conditionalFormatting sqref="C6">
    <cfRule type="duplicateValues" dxfId="0" priority="28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C25">
    <cfRule type="duplicateValues" dxfId="0" priority="21"/>
  </conditionalFormatting>
  <conditionalFormatting sqref="B34">
    <cfRule type="duplicateValues" dxfId="0" priority="34"/>
  </conditionalFormatting>
  <conditionalFormatting sqref="C34">
    <cfRule type="duplicateValues" dxfId="0" priority="18"/>
  </conditionalFormatting>
  <conditionalFormatting sqref="B45">
    <cfRule type="duplicateValues" dxfId="0" priority="31"/>
  </conditionalFormatting>
  <conditionalFormatting sqref="C45">
    <cfRule type="duplicateValues" dxfId="0" priority="1"/>
  </conditionalFormatting>
  <conditionalFormatting sqref="B50">
    <cfRule type="duplicateValues" dxfId="0" priority="29"/>
  </conditionalFormatting>
  <conditionalFormatting sqref="C50">
    <cfRule type="duplicateValues" dxfId="0" priority="13"/>
  </conditionalFormatting>
  <conditionalFormatting sqref="B9:B11">
    <cfRule type="duplicateValues" dxfId="0" priority="38"/>
  </conditionalFormatting>
  <conditionalFormatting sqref="B12:B14">
    <cfRule type="duplicateValues" dxfId="0" priority="37"/>
  </conditionalFormatting>
  <conditionalFormatting sqref="B15:B25">
    <cfRule type="duplicateValues" dxfId="0" priority="36"/>
  </conditionalFormatting>
  <conditionalFormatting sqref="B26:B33">
    <cfRule type="duplicateValues" dxfId="0" priority="35"/>
  </conditionalFormatting>
  <conditionalFormatting sqref="B35:B42">
    <cfRule type="duplicateValues" dxfId="0" priority="33"/>
  </conditionalFormatting>
  <conditionalFormatting sqref="B43:B44">
    <cfRule type="duplicateValues" dxfId="0" priority="32"/>
  </conditionalFormatting>
  <conditionalFormatting sqref="B46:B49">
    <cfRule type="duplicateValues" dxfId="0" priority="30"/>
  </conditionalFormatting>
  <conditionalFormatting sqref="B51:B164">
    <cfRule type="duplicateValues" dxfId="0" priority="44"/>
  </conditionalFormatting>
  <conditionalFormatting sqref="C7:C8">
    <cfRule type="duplicateValues" dxfId="0" priority="26"/>
  </conditionalFormatting>
  <conditionalFormatting sqref="C9:C11">
    <cfRule type="duplicateValues" dxfId="0" priority="24"/>
  </conditionalFormatting>
  <conditionalFormatting sqref="C12:C14">
    <cfRule type="duplicateValues" dxfId="0" priority="25"/>
  </conditionalFormatting>
  <conditionalFormatting sqref="C15:C19">
    <cfRule type="duplicateValues" dxfId="0" priority="20"/>
  </conditionalFormatting>
  <conditionalFormatting sqref="C20:C22">
    <cfRule type="duplicateValues" dxfId="0" priority="22"/>
  </conditionalFormatting>
  <conditionalFormatting sqref="C23:C24">
    <cfRule type="duplicateValues" dxfId="0" priority="23"/>
  </conditionalFormatting>
  <conditionalFormatting sqref="C26:C33">
    <cfRule type="duplicateValues" dxfId="0" priority="19"/>
  </conditionalFormatting>
  <conditionalFormatting sqref="C35:C42">
    <cfRule type="duplicateValues" dxfId="0" priority="17"/>
  </conditionalFormatting>
  <conditionalFormatting sqref="C43:C44">
    <cfRule type="duplicateValues" dxfId="0" priority="16"/>
  </conditionalFormatting>
  <conditionalFormatting sqref="C46:C49">
    <cfRule type="duplicateValues" dxfId="0" priority="14"/>
  </conditionalFormatting>
  <conditionalFormatting sqref="C51:C164">
    <cfRule type="duplicateValues" dxfId="0" priority="4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0" zoomScaleNormal="80" workbookViewId="0">
      <pane xSplit="7" ySplit="4" topLeftCell="AU5" activePane="bottomRight" state="frozen"/>
      <selection/>
      <selection pane="topRight"/>
      <selection pane="bottomLeft"/>
      <selection pane="bottomRight" activeCell="BF5" sqref="BF5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212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29570.9677419355</v>
      </c>
      <c r="W4" s="66">
        <f t="shared" si="0"/>
        <v>10000</v>
      </c>
      <c r="X4" s="66">
        <f t="shared" si="0"/>
        <v>10000</v>
      </c>
      <c r="Y4" s="66">
        <f t="shared" si="0"/>
        <v>6000</v>
      </c>
      <c r="Z4" s="66">
        <f t="shared" si="0"/>
        <v>4200</v>
      </c>
      <c r="AA4" s="66">
        <f t="shared" si="0"/>
        <v>4000</v>
      </c>
      <c r="AB4" s="66">
        <f t="shared" si="0"/>
        <v>6300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0</v>
      </c>
      <c r="AJ4" s="66">
        <f t="shared" si="0"/>
        <v>832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10</v>
      </c>
      <c r="AP4" s="66">
        <f t="shared" si="0"/>
        <v>0</v>
      </c>
      <c r="AQ4" s="66">
        <f t="shared" si="0"/>
        <v>296</v>
      </c>
      <c r="AR4" s="66">
        <f t="shared" si="0"/>
        <v>0</v>
      </c>
      <c r="AS4" s="66">
        <f t="shared" si="0"/>
        <v>0</v>
      </c>
      <c r="AT4" s="66">
        <f t="shared" si="0"/>
        <v>1135.48387096774</v>
      </c>
      <c r="AU4" s="66">
        <f t="shared" si="0"/>
        <v>69481.49</v>
      </c>
      <c r="AV4" s="66">
        <f t="shared" si="0"/>
        <v>549.9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68827.59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12" t="s">
        <v>213</v>
      </c>
      <c r="C5" s="50" t="s">
        <v>125</v>
      </c>
      <c r="D5" s="95">
        <v>45492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7">
        <f t="shared" ref="S5:S68" si="3">P5+Q5-R5</f>
        <v>0</v>
      </c>
      <c r="T5" s="68"/>
      <c r="U5" s="71" t="s">
        <v>87</v>
      </c>
      <c r="V5" s="69">
        <v>2500</v>
      </c>
      <c r="W5" s="70">
        <v>500</v>
      </c>
      <c r="X5" s="70">
        <v>500</v>
      </c>
      <c r="Y5" s="70">
        <v>300</v>
      </c>
      <c r="Z5" s="70">
        <v>400</v>
      </c>
      <c r="AA5" s="70">
        <v>200</v>
      </c>
      <c r="AB5" s="75">
        <v>600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832</v>
      </c>
      <c r="AK5" s="75"/>
      <c r="AL5" s="75"/>
      <c r="AM5" s="75"/>
      <c r="AN5" s="75"/>
      <c r="AO5" s="75">
        <v>10</v>
      </c>
      <c r="AP5" s="75"/>
      <c r="AQ5" s="75">
        <v>296</v>
      </c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5546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4892.1</v>
      </c>
      <c r="BB5" s="91"/>
      <c r="BC5" s="396" t="s">
        <v>214</v>
      </c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118" t="s">
        <v>215</v>
      </c>
      <c r="C6" s="120" t="s">
        <v>216</v>
      </c>
      <c r="D6" s="95">
        <v>45736</v>
      </c>
      <c r="E6" s="118" t="s">
        <v>78</v>
      </c>
      <c r="F6" s="42">
        <f t="shared" si="2"/>
        <v>31</v>
      </c>
      <c r="G6" s="109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102</v>
      </c>
      <c r="V6" s="69">
        <v>1500</v>
      </c>
      <c r="W6" s="70">
        <v>500</v>
      </c>
      <c r="X6" s="70">
        <v>500</v>
      </c>
      <c r="Y6" s="70">
        <v>300</v>
      </c>
      <c r="Z6" s="70">
        <v>200</v>
      </c>
      <c r="AA6" s="70">
        <v>200</v>
      </c>
      <c r="AB6" s="75">
        <v>300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3500</v>
      </c>
      <c r="AV6" s="84"/>
      <c r="AW6" s="90"/>
      <c r="AX6" s="90"/>
      <c r="AY6" s="90"/>
      <c r="AZ6" s="90"/>
      <c r="BA6" s="76">
        <f t="shared" si="8"/>
        <v>3500</v>
      </c>
      <c r="BB6" s="91"/>
      <c r="BC6" s="396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18" t="s">
        <v>217</v>
      </c>
      <c r="C7" s="120" t="s">
        <v>218</v>
      </c>
      <c r="D7" s="95">
        <v>45456</v>
      </c>
      <c r="E7" s="118" t="s">
        <v>78</v>
      </c>
      <c r="F7" s="42">
        <f t="shared" si="2"/>
        <v>31</v>
      </c>
      <c r="G7" s="109" t="s">
        <v>79</v>
      </c>
      <c r="H7" s="39"/>
      <c r="I7" s="39"/>
      <c r="J7" s="39"/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72"/>
      <c r="U7" s="71" t="s">
        <v>219</v>
      </c>
      <c r="V7" s="69">
        <v>1200</v>
      </c>
      <c r="W7" s="70">
        <v>500</v>
      </c>
      <c r="X7" s="70">
        <v>500</v>
      </c>
      <c r="Y7" s="70">
        <v>300</v>
      </c>
      <c r="Z7" s="70">
        <v>200</v>
      </c>
      <c r="AA7" s="70">
        <v>200</v>
      </c>
      <c r="AB7" s="75">
        <v>300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0</v>
      </c>
      <c r="AU7" s="76">
        <f t="shared" si="7"/>
        <v>3200</v>
      </c>
      <c r="AV7" s="84"/>
      <c r="AW7" s="90"/>
      <c r="AX7" s="90"/>
      <c r="AY7" s="90"/>
      <c r="AZ7" s="90"/>
      <c r="BA7" s="76">
        <f t="shared" si="8"/>
        <v>3200</v>
      </c>
      <c r="BB7" s="91"/>
      <c r="BC7" s="396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118" t="s">
        <v>220</v>
      </c>
      <c r="C8" s="120" t="s">
        <v>218</v>
      </c>
      <c r="D8" s="95">
        <v>45456</v>
      </c>
      <c r="E8" s="118" t="s">
        <v>78</v>
      </c>
      <c r="F8" s="42">
        <f t="shared" si="2"/>
        <v>31</v>
      </c>
      <c r="G8" s="109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 t="s">
        <v>219</v>
      </c>
      <c r="V8" s="69">
        <v>1200</v>
      </c>
      <c r="W8" s="70">
        <v>500</v>
      </c>
      <c r="X8" s="70">
        <v>500</v>
      </c>
      <c r="Y8" s="70">
        <v>300</v>
      </c>
      <c r="Z8" s="70">
        <v>200</v>
      </c>
      <c r="AA8" s="70">
        <v>200</v>
      </c>
      <c r="AB8" s="75">
        <v>300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3200</v>
      </c>
      <c r="AV8" s="84"/>
      <c r="AW8" s="90"/>
      <c r="AX8" s="90"/>
      <c r="AY8" s="90"/>
      <c r="AZ8" s="90"/>
      <c r="BA8" s="76">
        <f t="shared" si="8"/>
        <v>3200</v>
      </c>
      <c r="BB8" s="91"/>
      <c r="BC8" s="396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118" t="s">
        <v>221</v>
      </c>
      <c r="C9" s="120" t="s">
        <v>222</v>
      </c>
      <c r="D9" s="95">
        <v>45466</v>
      </c>
      <c r="E9" s="118" t="s">
        <v>78</v>
      </c>
      <c r="F9" s="42">
        <f t="shared" si="2"/>
        <v>31</v>
      </c>
      <c r="G9" s="109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71" t="s">
        <v>102</v>
      </c>
      <c r="V9" s="69">
        <v>1500</v>
      </c>
      <c r="W9" s="70">
        <v>500</v>
      </c>
      <c r="X9" s="70">
        <v>500</v>
      </c>
      <c r="Y9" s="70">
        <v>300</v>
      </c>
      <c r="Z9" s="70">
        <v>200</v>
      </c>
      <c r="AA9" s="70">
        <v>200</v>
      </c>
      <c r="AB9" s="75">
        <v>300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3500</v>
      </c>
      <c r="AV9" s="84"/>
      <c r="AW9" s="90"/>
      <c r="AX9" s="90"/>
      <c r="AY9" s="90"/>
      <c r="AZ9" s="90"/>
      <c r="BA9" s="76">
        <f t="shared" si="8"/>
        <v>3500</v>
      </c>
      <c r="BB9" s="91"/>
      <c r="BC9" s="396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18" t="s">
        <v>223</v>
      </c>
      <c r="C10" s="120" t="s">
        <v>224</v>
      </c>
      <c r="D10" s="95">
        <v>45464</v>
      </c>
      <c r="E10" s="118" t="s">
        <v>78</v>
      </c>
      <c r="F10" s="42">
        <f t="shared" si="2"/>
        <v>31</v>
      </c>
      <c r="G10" s="109" t="s">
        <v>79</v>
      </c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68"/>
      <c r="U10" s="71" t="s">
        <v>102</v>
      </c>
      <c r="V10" s="69">
        <v>1500</v>
      </c>
      <c r="W10" s="70">
        <v>500</v>
      </c>
      <c r="X10" s="70">
        <v>500</v>
      </c>
      <c r="Y10" s="70">
        <v>300</v>
      </c>
      <c r="Z10" s="70">
        <v>200</v>
      </c>
      <c r="AA10" s="70">
        <v>200</v>
      </c>
      <c r="AB10" s="75">
        <v>300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3500</v>
      </c>
      <c r="AV10" s="84"/>
      <c r="AW10" s="90"/>
      <c r="AX10" s="90"/>
      <c r="AY10" s="90"/>
      <c r="AZ10" s="90"/>
      <c r="BA10" s="76">
        <f t="shared" si="8"/>
        <v>3500</v>
      </c>
      <c r="BB10" s="91"/>
      <c r="BC10" s="396"/>
      <c r="BD10" s="66" t="str">
        <f t="shared" si="9"/>
        <v>正确</v>
      </c>
    </row>
    <row r="11" s="1" customFormat="1" ht="33" customHeight="1" spans="1:56">
      <c r="A11" s="41">
        <f t="shared" si="1"/>
        <v>7</v>
      </c>
      <c r="B11" s="49" t="s">
        <v>225</v>
      </c>
      <c r="C11" s="50" t="s">
        <v>222</v>
      </c>
      <c r="D11" s="44">
        <v>45467</v>
      </c>
      <c r="E11" s="49" t="s">
        <v>78</v>
      </c>
      <c r="F11" s="42">
        <f t="shared" si="2"/>
        <v>31</v>
      </c>
      <c r="G11" s="109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/>
      <c r="U11" s="71" t="s">
        <v>102</v>
      </c>
      <c r="V11" s="69">
        <v>1500</v>
      </c>
      <c r="W11" s="70">
        <v>500</v>
      </c>
      <c r="X11" s="70">
        <v>500</v>
      </c>
      <c r="Y11" s="70">
        <v>300</v>
      </c>
      <c r="Z11" s="70">
        <v>200</v>
      </c>
      <c r="AA11" s="70">
        <v>200</v>
      </c>
      <c r="AB11" s="75">
        <v>300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3500</v>
      </c>
      <c r="AV11" s="84"/>
      <c r="AW11" s="90"/>
      <c r="AX11" s="90"/>
      <c r="AY11" s="90"/>
      <c r="AZ11" s="90"/>
      <c r="BA11" s="76">
        <f t="shared" si="8"/>
        <v>3500</v>
      </c>
      <c r="BB11" s="91"/>
      <c r="BC11" s="396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402" t="s">
        <v>226</v>
      </c>
      <c r="C12" s="50" t="s">
        <v>218</v>
      </c>
      <c r="D12" s="44">
        <v>45444</v>
      </c>
      <c r="E12" s="49" t="s">
        <v>78</v>
      </c>
      <c r="F12" s="42">
        <f t="shared" si="2"/>
        <v>31</v>
      </c>
      <c r="G12" s="109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/>
      <c r="U12" s="71" t="s">
        <v>219</v>
      </c>
      <c r="V12" s="69">
        <v>1200</v>
      </c>
      <c r="W12" s="70">
        <v>500</v>
      </c>
      <c r="X12" s="70">
        <v>500</v>
      </c>
      <c r="Y12" s="70">
        <v>300</v>
      </c>
      <c r="Z12" s="70">
        <v>200</v>
      </c>
      <c r="AA12" s="70">
        <v>200</v>
      </c>
      <c r="AB12" s="75">
        <v>300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3200</v>
      </c>
      <c r="AV12" s="84"/>
      <c r="AW12" s="90"/>
      <c r="AX12" s="90"/>
      <c r="AY12" s="90"/>
      <c r="AZ12" s="90"/>
      <c r="BA12" s="76">
        <f t="shared" si="8"/>
        <v>3200</v>
      </c>
      <c r="BB12" s="91"/>
      <c r="BC12" s="396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49" t="s">
        <v>227</v>
      </c>
      <c r="C13" s="50" t="s">
        <v>218</v>
      </c>
      <c r="D13" s="44">
        <v>45463</v>
      </c>
      <c r="E13" s="49" t="s">
        <v>78</v>
      </c>
      <c r="F13" s="42">
        <f t="shared" si="2"/>
        <v>31</v>
      </c>
      <c r="G13" s="109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/>
      <c r="U13" s="71" t="s">
        <v>228</v>
      </c>
      <c r="V13" s="69">
        <v>1000</v>
      </c>
      <c r="W13" s="70">
        <v>500</v>
      </c>
      <c r="X13" s="70">
        <v>500</v>
      </c>
      <c r="Y13" s="70">
        <v>300</v>
      </c>
      <c r="Z13" s="70">
        <v>200</v>
      </c>
      <c r="AA13" s="70">
        <v>200</v>
      </c>
      <c r="AB13" s="75">
        <v>300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3000</v>
      </c>
      <c r="AV13" s="84"/>
      <c r="AW13" s="90"/>
      <c r="AX13" s="90"/>
      <c r="AY13" s="90"/>
      <c r="AZ13" s="90"/>
      <c r="BA13" s="76">
        <f t="shared" si="8"/>
        <v>3000</v>
      </c>
      <c r="BB13" s="91"/>
      <c r="BC13" s="396"/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49" t="s">
        <v>229</v>
      </c>
      <c r="C14" s="50" t="s">
        <v>218</v>
      </c>
      <c r="D14" s="44">
        <v>45466</v>
      </c>
      <c r="E14" s="49" t="s">
        <v>78</v>
      </c>
      <c r="F14" s="42">
        <f t="shared" si="2"/>
        <v>31</v>
      </c>
      <c r="G14" s="109" t="s">
        <v>79</v>
      </c>
      <c r="H14" s="39"/>
      <c r="I14" s="39"/>
      <c r="J14" s="39"/>
      <c r="K14" s="39"/>
      <c r="L14" s="39"/>
      <c r="M14" s="39"/>
      <c r="N14" s="39">
        <v>31</v>
      </c>
      <c r="O14" s="39"/>
      <c r="P14" s="39"/>
      <c r="Q14" s="39"/>
      <c r="R14" s="39"/>
      <c r="S14" s="67">
        <f t="shared" si="3"/>
        <v>0</v>
      </c>
      <c r="T14" s="68" t="s">
        <v>230</v>
      </c>
      <c r="U14" s="71" t="s">
        <v>231</v>
      </c>
      <c r="V14" s="69">
        <v>800</v>
      </c>
      <c r="W14" s="70">
        <v>500</v>
      </c>
      <c r="X14" s="70">
        <v>500</v>
      </c>
      <c r="Y14" s="70">
        <v>300</v>
      </c>
      <c r="Z14" s="70">
        <v>200</v>
      </c>
      <c r="AA14" s="70">
        <v>200</v>
      </c>
      <c r="AB14" s="75">
        <v>300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2800</v>
      </c>
      <c r="AV14" s="84"/>
      <c r="AW14" s="90"/>
      <c r="AX14" s="90"/>
      <c r="AY14" s="90"/>
      <c r="AZ14" s="90"/>
      <c r="BA14" s="76">
        <f t="shared" si="8"/>
        <v>2800</v>
      </c>
      <c r="BB14" s="91"/>
      <c r="BC14" s="396"/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49" t="s">
        <v>232</v>
      </c>
      <c r="C15" s="50" t="s">
        <v>222</v>
      </c>
      <c r="D15" s="44">
        <v>45466</v>
      </c>
      <c r="E15" s="49" t="s">
        <v>78</v>
      </c>
      <c r="F15" s="42">
        <f t="shared" si="2"/>
        <v>31</v>
      </c>
      <c r="G15" s="109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 t="s">
        <v>102</v>
      </c>
      <c r="V15" s="69">
        <v>1500</v>
      </c>
      <c r="W15" s="70">
        <v>500</v>
      </c>
      <c r="X15" s="70">
        <v>500</v>
      </c>
      <c r="Y15" s="70">
        <v>300</v>
      </c>
      <c r="Z15" s="70">
        <v>200</v>
      </c>
      <c r="AA15" s="70">
        <v>200</v>
      </c>
      <c r="AB15" s="75">
        <v>300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3500</v>
      </c>
      <c r="AV15" s="84"/>
      <c r="AW15" s="90"/>
      <c r="AX15" s="90"/>
      <c r="AY15" s="90"/>
      <c r="AZ15" s="90"/>
      <c r="BA15" s="76">
        <f t="shared" si="8"/>
        <v>3500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49" t="s">
        <v>233</v>
      </c>
      <c r="C16" s="50" t="s">
        <v>224</v>
      </c>
      <c r="D16" s="44">
        <v>45465</v>
      </c>
      <c r="E16" s="49" t="s">
        <v>78</v>
      </c>
      <c r="F16" s="42">
        <f t="shared" si="2"/>
        <v>31</v>
      </c>
      <c r="G16" s="109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102</v>
      </c>
      <c r="V16" s="69">
        <v>1500</v>
      </c>
      <c r="W16" s="70">
        <v>500</v>
      </c>
      <c r="X16" s="70">
        <v>500</v>
      </c>
      <c r="Y16" s="70">
        <v>300</v>
      </c>
      <c r="Z16" s="70">
        <v>200</v>
      </c>
      <c r="AA16" s="70">
        <v>200</v>
      </c>
      <c r="AB16" s="75">
        <v>300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3500</v>
      </c>
      <c r="AV16" s="84"/>
      <c r="AW16" s="90"/>
      <c r="AX16" s="90"/>
      <c r="AY16" s="90"/>
      <c r="AZ16" s="90"/>
      <c r="BA16" s="76">
        <f t="shared" si="8"/>
        <v>3500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49" t="s">
        <v>234</v>
      </c>
      <c r="C17" s="50" t="s">
        <v>218</v>
      </c>
      <c r="D17" s="44">
        <v>45722</v>
      </c>
      <c r="E17" s="49" t="s">
        <v>78</v>
      </c>
      <c r="F17" s="42">
        <f t="shared" si="2"/>
        <v>31</v>
      </c>
      <c r="G17" s="109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 t="s">
        <v>219</v>
      </c>
      <c r="V17" s="69">
        <v>1200</v>
      </c>
      <c r="W17" s="70">
        <v>500</v>
      </c>
      <c r="X17" s="70">
        <v>500</v>
      </c>
      <c r="Y17" s="70">
        <v>300</v>
      </c>
      <c r="Z17" s="70">
        <v>200</v>
      </c>
      <c r="AA17" s="70">
        <v>200</v>
      </c>
      <c r="AB17" s="75">
        <v>300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3200</v>
      </c>
      <c r="AV17" s="84"/>
      <c r="AW17" s="90"/>
      <c r="AX17" s="90"/>
      <c r="AY17" s="90"/>
      <c r="AZ17" s="90"/>
      <c r="BA17" s="76">
        <f t="shared" si="8"/>
        <v>3200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235</v>
      </c>
      <c r="C18" s="50" t="s">
        <v>218</v>
      </c>
      <c r="D18" s="44">
        <v>45819</v>
      </c>
      <c r="E18" s="49" t="s">
        <v>78</v>
      </c>
      <c r="F18" s="42">
        <f t="shared" si="2"/>
        <v>31</v>
      </c>
      <c r="G18" s="109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 t="s">
        <v>219</v>
      </c>
      <c r="V18" s="69">
        <v>1200</v>
      </c>
      <c r="W18" s="70">
        <v>500</v>
      </c>
      <c r="X18" s="70">
        <v>500</v>
      </c>
      <c r="Y18" s="70">
        <v>300</v>
      </c>
      <c r="Z18" s="70">
        <v>200</v>
      </c>
      <c r="AA18" s="70">
        <v>200</v>
      </c>
      <c r="AB18" s="75">
        <v>300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3200</v>
      </c>
      <c r="AV18" s="84"/>
      <c r="AW18" s="90"/>
      <c r="AX18" s="90"/>
      <c r="AY18" s="90"/>
      <c r="AZ18" s="90"/>
      <c r="BA18" s="76">
        <f t="shared" si="8"/>
        <v>3200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236</v>
      </c>
      <c r="C19" s="50" t="s">
        <v>218</v>
      </c>
      <c r="D19" s="44">
        <v>45815</v>
      </c>
      <c r="E19" s="49" t="s">
        <v>78</v>
      </c>
      <c r="F19" s="42">
        <f t="shared" si="2"/>
        <v>31</v>
      </c>
      <c r="G19" s="109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 t="s">
        <v>219</v>
      </c>
      <c r="V19" s="69">
        <v>1200</v>
      </c>
      <c r="W19" s="70">
        <v>500</v>
      </c>
      <c r="X19" s="70">
        <v>500</v>
      </c>
      <c r="Y19" s="70">
        <v>300</v>
      </c>
      <c r="Z19" s="70">
        <v>200</v>
      </c>
      <c r="AA19" s="70">
        <v>200</v>
      </c>
      <c r="AB19" s="75">
        <v>300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3200</v>
      </c>
      <c r="AV19" s="84"/>
      <c r="AW19" s="90"/>
      <c r="AX19" s="90"/>
      <c r="AY19" s="90"/>
      <c r="AZ19" s="90"/>
      <c r="BA19" s="76">
        <f t="shared" si="8"/>
        <v>3200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 t="s">
        <v>237</v>
      </c>
      <c r="C20" s="50" t="s">
        <v>218</v>
      </c>
      <c r="D20" s="44">
        <v>45817</v>
      </c>
      <c r="E20" s="49" t="s">
        <v>78</v>
      </c>
      <c r="F20" s="42">
        <f t="shared" si="2"/>
        <v>31</v>
      </c>
      <c r="G20" s="109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 t="s">
        <v>219</v>
      </c>
      <c r="V20" s="69">
        <v>1200</v>
      </c>
      <c r="W20" s="70">
        <v>500</v>
      </c>
      <c r="X20" s="70">
        <v>500</v>
      </c>
      <c r="Y20" s="70">
        <v>300</v>
      </c>
      <c r="Z20" s="70">
        <v>200</v>
      </c>
      <c r="AA20" s="70">
        <v>200</v>
      </c>
      <c r="AB20" s="75">
        <v>300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3200</v>
      </c>
      <c r="AV20" s="84"/>
      <c r="AW20" s="90"/>
      <c r="AX20" s="90"/>
      <c r="AY20" s="90"/>
      <c r="AZ20" s="90"/>
      <c r="BA20" s="76">
        <f t="shared" si="8"/>
        <v>3200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 t="s">
        <v>238</v>
      </c>
      <c r="C21" s="50" t="s">
        <v>218</v>
      </c>
      <c r="D21" s="44">
        <v>45821</v>
      </c>
      <c r="E21" s="49" t="s">
        <v>78</v>
      </c>
      <c r="F21" s="42">
        <f t="shared" si="2"/>
        <v>31</v>
      </c>
      <c r="G21" s="109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 t="s">
        <v>228</v>
      </c>
      <c r="V21" s="69">
        <v>1000</v>
      </c>
      <c r="W21" s="70">
        <v>500</v>
      </c>
      <c r="X21" s="70">
        <v>500</v>
      </c>
      <c r="Y21" s="70">
        <v>300</v>
      </c>
      <c r="Z21" s="70">
        <v>200</v>
      </c>
      <c r="AA21" s="70">
        <v>200</v>
      </c>
      <c r="AB21" s="75">
        <v>300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3000</v>
      </c>
      <c r="AV21" s="84"/>
      <c r="AW21" s="90"/>
      <c r="AX21" s="90"/>
      <c r="AY21" s="90"/>
      <c r="AZ21" s="90"/>
      <c r="BA21" s="76">
        <f t="shared" si="8"/>
        <v>3000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77" t="s">
        <v>239</v>
      </c>
      <c r="C22" s="50" t="s">
        <v>218</v>
      </c>
      <c r="D22" s="44">
        <v>45823</v>
      </c>
      <c r="E22" s="177" t="s">
        <v>116</v>
      </c>
      <c r="F22" s="42">
        <f t="shared" si="2"/>
        <v>31</v>
      </c>
      <c r="G22" s="109" t="s">
        <v>79</v>
      </c>
      <c r="H22" s="39"/>
      <c r="I22" s="39"/>
      <c r="J22" s="39">
        <v>11</v>
      </c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223" t="s">
        <v>240</v>
      </c>
      <c r="U22" s="71" t="s">
        <v>219</v>
      </c>
      <c r="V22" s="69">
        <v>1200</v>
      </c>
      <c r="W22" s="70">
        <v>500</v>
      </c>
      <c r="X22" s="70">
        <v>500</v>
      </c>
      <c r="Y22" s="70">
        <v>300</v>
      </c>
      <c r="Z22" s="70">
        <v>200</v>
      </c>
      <c r="AA22" s="70">
        <v>200</v>
      </c>
      <c r="AB22" s="75">
        <v>300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1135.48387096774</v>
      </c>
      <c r="AU22" s="76">
        <f t="shared" si="7"/>
        <v>2064.52</v>
      </c>
      <c r="AV22" s="84"/>
      <c r="AW22" s="90"/>
      <c r="AX22" s="90"/>
      <c r="AY22" s="90"/>
      <c r="AZ22" s="90"/>
      <c r="BA22" s="76">
        <f t="shared" si="8"/>
        <v>2064.52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77" t="s">
        <v>241</v>
      </c>
      <c r="C23" s="50" t="s">
        <v>242</v>
      </c>
      <c r="D23" s="44">
        <v>45838</v>
      </c>
      <c r="E23" s="177" t="s">
        <v>116</v>
      </c>
      <c r="F23" s="42">
        <f t="shared" si="2"/>
        <v>31</v>
      </c>
      <c r="G23" s="109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106" t="s">
        <v>243</v>
      </c>
      <c r="U23" s="71" t="s">
        <v>219</v>
      </c>
      <c r="V23" s="69">
        <v>1200</v>
      </c>
      <c r="W23" s="70">
        <v>500</v>
      </c>
      <c r="X23" s="70">
        <v>500</v>
      </c>
      <c r="Y23" s="70">
        <v>300</v>
      </c>
      <c r="Z23" s="70">
        <v>200</v>
      </c>
      <c r="AA23" s="70">
        <v>200</v>
      </c>
      <c r="AB23" s="75">
        <v>300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3200</v>
      </c>
      <c r="AV23" s="84"/>
      <c r="AW23" s="90"/>
      <c r="AX23" s="90"/>
      <c r="AY23" s="90"/>
      <c r="AZ23" s="90"/>
      <c r="BA23" s="76">
        <f t="shared" si="8"/>
        <v>3200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87" t="s">
        <v>244</v>
      </c>
      <c r="C24" s="50" t="s">
        <v>218</v>
      </c>
      <c r="D24" s="44">
        <v>45848</v>
      </c>
      <c r="E24" s="187" t="s">
        <v>100</v>
      </c>
      <c r="F24" s="42">
        <f t="shared" si="2"/>
        <v>22</v>
      </c>
      <c r="G24" s="109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 t="s">
        <v>245</v>
      </c>
      <c r="U24" s="71" t="s">
        <v>219</v>
      </c>
      <c r="V24" s="69">
        <f>3200/31*22</f>
        <v>2270.96774193548</v>
      </c>
      <c r="W24" s="70"/>
      <c r="X24" s="70"/>
      <c r="Y24" s="70"/>
      <c r="Z24" s="70"/>
      <c r="AA24" s="70"/>
      <c r="AB24" s="75"/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2270.97</v>
      </c>
      <c r="AV24" s="84"/>
      <c r="AW24" s="90"/>
      <c r="AX24" s="90"/>
      <c r="AY24" s="90"/>
      <c r="AZ24" s="90"/>
      <c r="BA24" s="76">
        <f t="shared" si="8"/>
        <v>2270.97</v>
      </c>
      <c r="BB24" s="91"/>
      <c r="BC24" s="92"/>
      <c r="BD24" s="66" t="str">
        <f t="shared" si="9"/>
        <v>错误</v>
      </c>
    </row>
    <row r="25" s="1" customFormat="1" ht="33" customHeight="1" spans="1:56">
      <c r="A25" s="41">
        <f t="shared" si="1"/>
        <v>21</v>
      </c>
      <c r="B25" s="49" t="s">
        <v>246</v>
      </c>
      <c r="C25" s="50" t="s">
        <v>247</v>
      </c>
      <c r="D25" s="44">
        <v>45456</v>
      </c>
      <c r="E25" s="49" t="s">
        <v>78</v>
      </c>
      <c r="F25" s="42">
        <f t="shared" si="2"/>
        <v>31</v>
      </c>
      <c r="G25" s="109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 t="s">
        <v>248</v>
      </c>
      <c r="U25" s="71" t="s">
        <v>249</v>
      </c>
      <c r="V25" s="69">
        <v>2200</v>
      </c>
      <c r="W25" s="70">
        <v>500</v>
      </c>
      <c r="X25" s="70">
        <v>500</v>
      </c>
      <c r="Y25" s="70">
        <v>300</v>
      </c>
      <c r="Z25" s="70">
        <v>200</v>
      </c>
      <c r="AA25" s="70">
        <v>200</v>
      </c>
      <c r="AB25" s="75">
        <v>300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4200</v>
      </c>
      <c r="AV25" s="84"/>
      <c r="AW25" s="90"/>
      <c r="AX25" s="90"/>
      <c r="AY25" s="90"/>
      <c r="AZ25" s="90"/>
      <c r="BA25" s="76">
        <f t="shared" si="8"/>
        <v>4200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49"/>
      <c r="C26" s="50"/>
      <c r="D26" s="44"/>
      <c r="E26" s="49"/>
      <c r="F26" s="42">
        <f t="shared" si="2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0</v>
      </c>
      <c r="AV26" s="84"/>
      <c r="AW26" s="90"/>
      <c r="AX26" s="90"/>
      <c r="AY26" s="90"/>
      <c r="AZ26" s="90"/>
      <c r="BA26" s="76">
        <f t="shared" si="8"/>
        <v>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/>
      <c r="C27" s="50"/>
      <c r="D27" s="44"/>
      <c r="E27" s="49"/>
      <c r="F27" s="42">
        <f t="shared" si="2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0</v>
      </c>
      <c r="AV27" s="84"/>
      <c r="AW27" s="90"/>
      <c r="AX27" s="90"/>
      <c r="AY27" s="90"/>
      <c r="AZ27" s="90"/>
      <c r="BA27" s="76">
        <f t="shared" si="8"/>
        <v>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/>
      <c r="C28" s="50"/>
      <c r="D28" s="44"/>
      <c r="E28" s="49"/>
      <c r="F28" s="42">
        <f t="shared" si="2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0</v>
      </c>
      <c r="AV28" s="84"/>
      <c r="AW28" s="90"/>
      <c r="AX28" s="90"/>
      <c r="AY28" s="90"/>
      <c r="AZ28" s="90"/>
      <c r="BA28" s="76">
        <f t="shared" si="8"/>
        <v>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/>
      <c r="C29" s="50"/>
      <c r="D29" s="44"/>
      <c r="E29" s="49"/>
      <c r="F29" s="42">
        <f t="shared" si="2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0</v>
      </c>
      <c r="AV29" s="84"/>
      <c r="AW29" s="90"/>
      <c r="AX29" s="90"/>
      <c r="AY29" s="90"/>
      <c r="AZ29" s="90"/>
      <c r="BA29" s="76">
        <f t="shared" si="8"/>
        <v>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/>
      <c r="C30" s="50"/>
      <c r="D30" s="44"/>
      <c r="E30" s="49"/>
      <c r="F30" s="42">
        <f t="shared" si="2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0</v>
      </c>
      <c r="AV30" s="84"/>
      <c r="AW30" s="90"/>
      <c r="AX30" s="90"/>
      <c r="AY30" s="90"/>
      <c r="AZ30" s="90"/>
      <c r="BA30" s="76">
        <f t="shared" si="8"/>
        <v>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49"/>
      <c r="C31" s="50"/>
      <c r="D31" s="44"/>
      <c r="E31" s="49"/>
      <c r="F31" s="42">
        <f t="shared" si="2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0</v>
      </c>
      <c r="AV31" s="84"/>
      <c r="AW31" s="90"/>
      <c r="AX31" s="90"/>
      <c r="AY31" s="90"/>
      <c r="AZ31" s="90"/>
      <c r="BA31" s="76">
        <f t="shared" si="8"/>
        <v>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49"/>
      <c r="C32" s="50"/>
      <c r="D32" s="44"/>
      <c r="E32" s="49"/>
      <c r="F32" s="42">
        <f t="shared" si="2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0</v>
      </c>
      <c r="AV32" s="84"/>
      <c r="AW32" s="90"/>
      <c r="AX32" s="90"/>
      <c r="AY32" s="90"/>
      <c r="AZ32" s="90"/>
      <c r="BA32" s="76">
        <f t="shared" si="8"/>
        <v>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49"/>
      <c r="C33" s="50"/>
      <c r="D33" s="44"/>
      <c r="E33" s="49"/>
      <c r="F33" s="42">
        <f t="shared" si="2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0</v>
      </c>
      <c r="AV33" s="84"/>
      <c r="AW33" s="90"/>
      <c r="AX33" s="90"/>
      <c r="AY33" s="90"/>
      <c r="AZ33" s="90"/>
      <c r="BA33" s="76">
        <f t="shared" si="8"/>
        <v>0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49"/>
      <c r="C34" s="50"/>
      <c r="D34" s="44"/>
      <c r="E34" s="49"/>
      <c r="F34" s="42">
        <f t="shared" si="2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0</v>
      </c>
      <c r="AV34" s="84"/>
      <c r="AW34" s="90"/>
      <c r="AX34" s="90"/>
      <c r="AY34" s="90"/>
      <c r="AZ34" s="90"/>
      <c r="BA34" s="76">
        <f t="shared" si="8"/>
        <v>0</v>
      </c>
      <c r="BB34" s="91"/>
      <c r="BC34" s="92"/>
      <c r="BD34" s="66" t="str">
        <f t="shared" si="9"/>
        <v>正确</v>
      </c>
    </row>
    <row r="35" s="1" customFormat="1" ht="33" customHeight="1" spans="1:56">
      <c r="A35" s="41">
        <f t="shared" si="1"/>
        <v>31</v>
      </c>
      <c r="B35" s="49"/>
      <c r="C35" s="50"/>
      <c r="D35" s="44"/>
      <c r="E35" s="49"/>
      <c r="F35" s="42">
        <f t="shared" si="2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0</v>
      </c>
      <c r="AV35" s="84"/>
      <c r="AW35" s="90"/>
      <c r="AX35" s="90"/>
      <c r="AY35" s="90"/>
      <c r="AZ35" s="90"/>
      <c r="BA35" s="76">
        <f t="shared" si="8"/>
        <v>0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49"/>
      <c r="C36" s="50"/>
      <c r="D36" s="44"/>
      <c r="E36" s="49"/>
      <c r="F36" s="42">
        <f t="shared" si="2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0</v>
      </c>
      <c r="AV36" s="84"/>
      <c r="AW36" s="90"/>
      <c r="AX36" s="90"/>
      <c r="AY36" s="90"/>
      <c r="AZ36" s="90"/>
      <c r="BA36" s="76">
        <f t="shared" si="8"/>
        <v>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/>
      <c r="C37" s="50"/>
      <c r="D37" s="44"/>
      <c r="E37" s="49"/>
      <c r="F37" s="42">
        <f t="shared" si="2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0</v>
      </c>
      <c r="AV37" s="84"/>
      <c r="AW37" s="90"/>
      <c r="AX37" s="90"/>
      <c r="AY37" s="90"/>
      <c r="AZ37" s="90"/>
      <c r="BA37" s="76">
        <f t="shared" si="8"/>
        <v>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/>
      <c r="C38" s="50"/>
      <c r="D38" s="44"/>
      <c r="E38" s="49"/>
      <c r="F38" s="42">
        <f t="shared" si="2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0</v>
      </c>
      <c r="AV38" s="84"/>
      <c r="AW38" s="90"/>
      <c r="AX38" s="90"/>
      <c r="AY38" s="90"/>
      <c r="AZ38" s="90"/>
      <c r="BA38" s="76">
        <f t="shared" si="8"/>
        <v>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/>
      <c r="C39" s="50"/>
      <c r="D39" s="44"/>
      <c r="E39" s="49"/>
      <c r="F39" s="42">
        <f t="shared" si="2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0</v>
      </c>
      <c r="AV39" s="84"/>
      <c r="AW39" s="90"/>
      <c r="AX39" s="90"/>
      <c r="AY39" s="90"/>
      <c r="AZ39" s="90"/>
      <c r="BA39" s="76">
        <f t="shared" si="8"/>
        <v>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/>
      <c r="C40" s="50"/>
      <c r="D40" s="44"/>
      <c r="E40" s="49"/>
      <c r="F40" s="42">
        <f t="shared" si="2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0</v>
      </c>
      <c r="AV40" s="84"/>
      <c r="AW40" s="90"/>
      <c r="AX40" s="90"/>
      <c r="AY40" s="90"/>
      <c r="AZ40" s="90"/>
      <c r="BA40" s="76">
        <f t="shared" si="8"/>
        <v>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/>
      <c r="C41" s="50"/>
      <c r="D41" s="44"/>
      <c r="E41" s="49"/>
      <c r="F41" s="42">
        <f t="shared" si="2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0</v>
      </c>
      <c r="AV41" s="84"/>
      <c r="AW41" s="90"/>
      <c r="AX41" s="90"/>
      <c r="AY41" s="90"/>
      <c r="AZ41" s="90"/>
      <c r="BA41" s="76">
        <f t="shared" si="8"/>
        <v>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49"/>
      <c r="C42" s="50"/>
      <c r="D42" s="44"/>
      <c r="E42" s="49"/>
      <c r="F42" s="42">
        <f t="shared" si="2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0</v>
      </c>
      <c r="AV42" s="84"/>
      <c r="AW42" s="90"/>
      <c r="AX42" s="90"/>
      <c r="AY42" s="90"/>
      <c r="AZ42" s="90"/>
      <c r="BA42" s="76">
        <f t="shared" si="8"/>
        <v>0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/>
      <c r="C43" s="50"/>
      <c r="D43" s="44"/>
      <c r="E43" s="49"/>
      <c r="F43" s="42">
        <f t="shared" si="2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0</v>
      </c>
      <c r="AV43" s="84"/>
      <c r="AW43" s="90"/>
      <c r="AX43" s="90"/>
      <c r="AY43" s="90"/>
      <c r="AZ43" s="90"/>
      <c r="BA43" s="76">
        <f t="shared" si="8"/>
        <v>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/>
      <c r="C44" s="50"/>
      <c r="D44" s="44"/>
      <c r="E44" s="49"/>
      <c r="F44" s="42">
        <f t="shared" si="2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0</v>
      </c>
      <c r="AV44" s="84"/>
      <c r="AW44" s="90"/>
      <c r="AX44" s="90"/>
      <c r="AY44" s="90"/>
      <c r="AZ44" s="90"/>
      <c r="BA44" s="76">
        <f t="shared" si="8"/>
        <v>0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49"/>
      <c r="C45" s="50"/>
      <c r="D45" s="44"/>
      <c r="E45" s="49"/>
      <c r="F45" s="42">
        <f t="shared" si="2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0</v>
      </c>
      <c r="AV45" s="84"/>
      <c r="AW45" s="90"/>
      <c r="AX45" s="90"/>
      <c r="AY45" s="90"/>
      <c r="AZ45" s="90"/>
      <c r="BA45" s="76">
        <f t="shared" si="8"/>
        <v>0</v>
      </c>
      <c r="BB45" s="91"/>
      <c r="BC45" s="92"/>
      <c r="BD45" s="66" t="str">
        <f t="shared" si="9"/>
        <v>正确</v>
      </c>
    </row>
    <row r="46" s="1" customFormat="1" ht="33" customHeight="1" spans="1:56">
      <c r="A46" s="41">
        <f t="shared" si="1"/>
        <v>42</v>
      </c>
      <c r="B46" s="49"/>
      <c r="C46" s="50"/>
      <c r="D46" s="44"/>
      <c r="E46" s="49"/>
      <c r="F46" s="42">
        <f t="shared" si="2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0</v>
      </c>
      <c r="AV46" s="84"/>
      <c r="AW46" s="90"/>
      <c r="AX46" s="90"/>
      <c r="AY46" s="90"/>
      <c r="AZ46" s="90"/>
      <c r="BA46" s="76">
        <f t="shared" si="8"/>
        <v>0</v>
      </c>
      <c r="BB46" s="91"/>
      <c r="BC46" s="92"/>
      <c r="BD46" s="66" t="str">
        <f t="shared" si="9"/>
        <v>正确</v>
      </c>
    </row>
    <row r="47" s="1" customFormat="1" ht="33" customHeight="1" spans="1:56">
      <c r="A47" s="41">
        <f t="shared" si="1"/>
        <v>43</v>
      </c>
      <c r="B47" s="49"/>
      <c r="C47" s="50"/>
      <c r="D47" s="44"/>
      <c r="E47" s="49"/>
      <c r="F47" s="42">
        <f t="shared" si="2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0</v>
      </c>
      <c r="AV47" s="84"/>
      <c r="AW47" s="90"/>
      <c r="AX47" s="90"/>
      <c r="AY47" s="90"/>
      <c r="AZ47" s="90"/>
      <c r="BA47" s="76">
        <f t="shared" si="8"/>
        <v>0</v>
      </c>
      <c r="BB47" s="91"/>
      <c r="BC47" s="92"/>
      <c r="BD47" s="66" t="str">
        <f t="shared" si="9"/>
        <v>正确</v>
      </c>
    </row>
    <row r="48" s="1" customFormat="1" ht="33" customHeight="1" spans="1:56">
      <c r="A48" s="41">
        <f t="shared" si="1"/>
        <v>44</v>
      </c>
      <c r="B48" s="49"/>
      <c r="C48" s="50"/>
      <c r="D48" s="44"/>
      <c r="E48" s="49"/>
      <c r="F48" s="42">
        <f t="shared" si="2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33" customHeight="1" spans="1:56">
      <c r="A49" s="41">
        <f t="shared" si="1"/>
        <v>45</v>
      </c>
      <c r="B49" s="49"/>
      <c r="C49" s="50"/>
      <c r="D49" s="44"/>
      <c r="E49" s="49"/>
      <c r="F49" s="42">
        <f t="shared" si="2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33" customHeight="1" spans="1:56">
      <c r="A50" s="41">
        <f t="shared" si="1"/>
        <v>46</v>
      </c>
      <c r="B50" s="49"/>
      <c r="C50" s="50"/>
      <c r="D50" s="44"/>
      <c r="E50" s="49"/>
      <c r="F50" s="42">
        <f t="shared" si="2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/>
      <c r="C51" s="50"/>
      <c r="D51" s="44"/>
      <c r="E51" s="49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49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49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49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49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cqrLlRqhStA3czUGgCwkw5SVvei7JFRET8Tv8g2OhNClgwQHaaMZqHaKf4zwYvwSUcCpAYfRyKuDAOgsAn+ezQ==" saltValue="psHUDKKPGetuqCYpqkCVXg==" spinCount="100000" sheet="1" formatCells="0" formatRows="0" deleteRows="0" autoFilter="0" objects="1"/>
  <autoFilter xmlns:etc="http://www.wps.cn/officeDocument/2017/etCustomData" ref="A4:BL164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G12">
    <cfRule type="duplicateValues" dxfId="0" priority="1"/>
  </conditionalFormatting>
  <conditionalFormatting sqref="B5:B25">
    <cfRule type="duplicateValues" dxfId="0" priority="5"/>
  </conditionalFormatting>
  <conditionalFormatting sqref="B6:B10">
    <cfRule type="duplicateValues" dxfId="0" priority="11"/>
  </conditionalFormatting>
  <conditionalFormatting sqref="B11:B164">
    <cfRule type="duplicateValues" dxfId="0" priority="13"/>
  </conditionalFormatting>
  <conditionalFormatting sqref="C5:C10">
    <cfRule type="duplicateValues" dxfId="0" priority="9"/>
  </conditionalFormatting>
  <conditionalFormatting sqref="C11:C164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F12" sqref="BF12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8.5" style="7" customWidth="1"/>
    <col min="8" max="8" width="8" style="1" customWidth="1"/>
    <col min="9" max="9" width="8.375" style="1" customWidth="1"/>
    <col min="10" max="10" width="10.3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7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250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AJ4" si="0">SUBTOTAL(9,V5:V164)</f>
        <v>10000</v>
      </c>
      <c r="W4" s="66">
        <f t="shared" si="0"/>
        <v>3300</v>
      </c>
      <c r="X4" s="66">
        <f t="shared" si="0"/>
        <v>1500</v>
      </c>
      <c r="Y4" s="66">
        <f t="shared" si="0"/>
        <v>1500</v>
      </c>
      <c r="Z4" s="66">
        <f t="shared" si="0"/>
        <v>1000</v>
      </c>
      <c r="AA4" s="66">
        <f t="shared" si="0"/>
        <v>700</v>
      </c>
      <c r="AB4" s="66">
        <f t="shared" si="0"/>
        <v>1400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677.41935483871</v>
      </c>
      <c r="AJ4" s="66">
        <f t="shared" si="0"/>
        <v>2136</v>
      </c>
      <c r="AK4" s="66">
        <f t="shared" ref="AK4:BA4" si="1">SUBTOTAL(9,AK5:AK164)</f>
        <v>0</v>
      </c>
      <c r="AL4" s="66">
        <f t="shared" si="1"/>
        <v>500</v>
      </c>
      <c r="AM4" s="66">
        <f t="shared" si="1"/>
        <v>0</v>
      </c>
      <c r="AN4" s="66">
        <f t="shared" si="1"/>
        <v>0</v>
      </c>
      <c r="AO4" s="66">
        <f t="shared" si="1"/>
        <v>10</v>
      </c>
      <c r="AP4" s="66">
        <f t="shared" si="1"/>
        <v>0</v>
      </c>
      <c r="AQ4" s="66">
        <f t="shared" si="1"/>
        <v>0</v>
      </c>
      <c r="AR4" s="66">
        <f t="shared" si="1"/>
        <v>0</v>
      </c>
      <c r="AS4" s="66">
        <f t="shared" si="1"/>
        <v>0</v>
      </c>
      <c r="AT4" s="66">
        <f t="shared" si="1"/>
        <v>0</v>
      </c>
      <c r="AU4" s="66">
        <f t="shared" si="1"/>
        <v>22723.42</v>
      </c>
      <c r="AV4" s="66">
        <f t="shared" si="1"/>
        <v>1612.2</v>
      </c>
      <c r="AW4" s="66">
        <f t="shared" si="1"/>
        <v>190</v>
      </c>
      <c r="AX4" s="66">
        <f t="shared" si="1"/>
        <v>0</v>
      </c>
      <c r="AY4" s="66">
        <f t="shared" si="1"/>
        <v>0</v>
      </c>
      <c r="AZ4" s="66">
        <f t="shared" si="1"/>
        <v>0</v>
      </c>
      <c r="BA4" s="66">
        <f t="shared" si="1"/>
        <v>20921.22</v>
      </c>
      <c r="BB4" s="66"/>
      <c r="BC4" s="89"/>
      <c r="BD4" s="66"/>
    </row>
    <row r="5" s="1" customFormat="1" ht="31" customHeight="1" spans="1:56">
      <c r="A5" s="32">
        <f t="shared" ref="A5:A68" si="2">ROW()-4</f>
        <v>1</v>
      </c>
      <c r="B5" s="397" t="s">
        <v>251</v>
      </c>
      <c r="C5" s="333" t="s">
        <v>125</v>
      </c>
      <c r="D5" s="374">
        <v>45573</v>
      </c>
      <c r="E5" s="257" t="s">
        <v>78</v>
      </c>
      <c r="F5" s="37">
        <f t="shared" ref="F5:F68" si="3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>
        <v>2</v>
      </c>
      <c r="P5" s="39"/>
      <c r="Q5" s="39"/>
      <c r="R5" s="39"/>
      <c r="S5" s="67">
        <f t="shared" ref="S5:S68" si="4">P5+Q5-R5</f>
        <v>0</v>
      </c>
      <c r="T5" s="68" t="s">
        <v>252</v>
      </c>
      <c r="U5" s="71" t="s">
        <v>92</v>
      </c>
      <c r="V5" s="291">
        <v>2000</v>
      </c>
      <c r="W5" s="354">
        <v>800</v>
      </c>
      <c r="X5" s="354">
        <v>300</v>
      </c>
      <c r="Y5" s="354">
        <v>300</v>
      </c>
      <c r="Z5" s="354">
        <v>200</v>
      </c>
      <c r="AA5" s="354">
        <v>200</v>
      </c>
      <c r="AB5" s="354">
        <v>500</v>
      </c>
      <c r="AC5" s="76">
        <f t="shared" ref="AC5:AC68" si="5">IF(G5="是",30,0)</f>
        <v>0</v>
      </c>
      <c r="AD5" s="75"/>
      <c r="AE5" s="75"/>
      <c r="AF5" s="75"/>
      <c r="AG5" s="75"/>
      <c r="AH5" s="75"/>
      <c r="AI5" s="75"/>
      <c r="AJ5" s="75">
        <v>546</v>
      </c>
      <c r="AK5" s="75"/>
      <c r="AL5" s="75">
        <v>100</v>
      </c>
      <c r="AM5" s="75"/>
      <c r="AN5" s="75"/>
      <c r="AO5" s="75">
        <v>10</v>
      </c>
      <c r="AP5" s="75"/>
      <c r="AQ5" s="75"/>
      <c r="AR5" s="75"/>
      <c r="AS5" s="83">
        <f t="shared" ref="AS5:AS68" si="6">IFERROR(U5/$E$2*2*H5+I5*2,0)</f>
        <v>0</v>
      </c>
      <c r="AT5" s="76">
        <f t="shared" ref="AT5:AT68" si="7">IFERROR(U5/$E$2*(J5+K5*0.2+L5+M5*0.5),0)</f>
        <v>0</v>
      </c>
      <c r="AU5" s="76">
        <f t="shared" ref="AU5:AU68" si="8">ROUND(SUM(V5:AP5)-SUM(AQ5:AT5),2)</f>
        <v>4956</v>
      </c>
      <c r="AV5" s="84">
        <v>537.4</v>
      </c>
      <c r="AW5" s="90">
        <v>95</v>
      </c>
      <c r="AX5" s="90"/>
      <c r="AY5" s="90"/>
      <c r="AZ5" s="90"/>
      <c r="BA5" s="76">
        <f t="shared" ref="BA5:BA68" si="9">ROUND(AU5-SUM(AV5:AZ5),2)</f>
        <v>4323.6</v>
      </c>
      <c r="BB5" s="91"/>
      <c r="BC5" s="92"/>
      <c r="BD5" s="66" t="str">
        <f t="shared" ref="BD5:BD68" si="10">IF(U5-SUM(V5:AB5)=0,"正确","错误")</f>
        <v>正确</v>
      </c>
    </row>
    <row r="6" s="1" customFormat="1" ht="31" customHeight="1" spans="1:56">
      <c r="A6" s="41">
        <f t="shared" si="2"/>
        <v>2</v>
      </c>
      <c r="B6" s="398" t="s">
        <v>253</v>
      </c>
      <c r="C6" s="333" t="s">
        <v>254</v>
      </c>
      <c r="D6" s="374">
        <v>45573</v>
      </c>
      <c r="E6" s="257" t="s">
        <v>78</v>
      </c>
      <c r="F6" s="42">
        <f t="shared" si="3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>
        <v>9</v>
      </c>
      <c r="P6" s="39"/>
      <c r="Q6" s="39"/>
      <c r="R6" s="39"/>
      <c r="S6" s="67">
        <f t="shared" si="4"/>
        <v>0</v>
      </c>
      <c r="T6" s="68" t="s">
        <v>255</v>
      </c>
      <c r="U6" s="71" t="s">
        <v>94</v>
      </c>
      <c r="V6" s="291">
        <v>2000</v>
      </c>
      <c r="W6" s="354">
        <v>800</v>
      </c>
      <c r="X6" s="354">
        <v>300</v>
      </c>
      <c r="Y6" s="354">
        <v>300</v>
      </c>
      <c r="Z6" s="354">
        <v>200</v>
      </c>
      <c r="AA6" s="354">
        <v>100</v>
      </c>
      <c r="AB6" s="354">
        <v>200</v>
      </c>
      <c r="AC6" s="76">
        <f t="shared" si="5"/>
        <v>0</v>
      </c>
      <c r="AD6" s="75"/>
      <c r="AE6" s="75"/>
      <c r="AF6" s="75"/>
      <c r="AG6" s="75"/>
      <c r="AH6" s="75"/>
      <c r="AI6" s="75"/>
      <c r="AJ6" s="75">
        <v>660</v>
      </c>
      <c r="AK6" s="75"/>
      <c r="AL6" s="75">
        <v>400</v>
      </c>
      <c r="AM6" s="75"/>
      <c r="AN6" s="75"/>
      <c r="AO6" s="75"/>
      <c r="AP6" s="75"/>
      <c r="AQ6" s="75"/>
      <c r="AR6" s="75"/>
      <c r="AS6" s="83">
        <f t="shared" si="6"/>
        <v>0</v>
      </c>
      <c r="AT6" s="76">
        <f t="shared" si="7"/>
        <v>0</v>
      </c>
      <c r="AU6" s="76">
        <f t="shared" si="8"/>
        <v>4960</v>
      </c>
      <c r="AV6" s="84">
        <v>537.4</v>
      </c>
      <c r="AW6" s="90">
        <v>95</v>
      </c>
      <c r="AX6" s="90"/>
      <c r="AY6" s="90"/>
      <c r="AZ6" s="90"/>
      <c r="BA6" s="76">
        <f t="shared" si="9"/>
        <v>4327.6</v>
      </c>
      <c r="BB6" s="91"/>
      <c r="BC6" s="92"/>
      <c r="BD6" s="66" t="str">
        <f t="shared" si="10"/>
        <v>正确</v>
      </c>
    </row>
    <row r="7" s="1" customFormat="1" ht="26" customHeight="1" spans="1:56">
      <c r="A7" s="41">
        <f t="shared" si="2"/>
        <v>3</v>
      </c>
      <c r="B7" s="399" t="s">
        <v>256</v>
      </c>
      <c r="C7" s="333" t="s">
        <v>254</v>
      </c>
      <c r="D7" s="374">
        <v>45592</v>
      </c>
      <c r="E7" s="269" t="s">
        <v>116</v>
      </c>
      <c r="F7" s="42">
        <f t="shared" si="3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54"/>
      <c r="P7" s="39">
        <v>6</v>
      </c>
      <c r="Q7" s="39"/>
      <c r="R7" s="39"/>
      <c r="S7" s="67">
        <f t="shared" si="4"/>
        <v>6</v>
      </c>
      <c r="T7" s="401" t="s">
        <v>257</v>
      </c>
      <c r="U7" s="71" t="s">
        <v>102</v>
      </c>
      <c r="V7" s="291">
        <v>2000</v>
      </c>
      <c r="W7" s="354">
        <v>600</v>
      </c>
      <c r="X7" s="354">
        <v>300</v>
      </c>
      <c r="Y7" s="354">
        <v>200</v>
      </c>
      <c r="Z7" s="354">
        <v>200</v>
      </c>
      <c r="AA7" s="354">
        <v>100</v>
      </c>
      <c r="AB7" s="354">
        <v>100</v>
      </c>
      <c r="AC7" s="76">
        <f t="shared" si="5"/>
        <v>0</v>
      </c>
      <c r="AD7" s="75"/>
      <c r="AE7" s="75"/>
      <c r="AF7" s="75"/>
      <c r="AG7" s="75"/>
      <c r="AH7" s="75"/>
      <c r="AI7" s="75">
        <f>3500/31*6</f>
        <v>677.41935483871</v>
      </c>
      <c r="AJ7" s="75">
        <v>490</v>
      </c>
      <c r="AK7" s="75"/>
      <c r="AL7" s="75"/>
      <c r="AM7" s="75"/>
      <c r="AN7" s="75"/>
      <c r="AO7" s="75"/>
      <c r="AP7" s="75"/>
      <c r="AQ7" s="75"/>
      <c r="AR7" s="75"/>
      <c r="AS7" s="83">
        <f t="shared" si="6"/>
        <v>0</v>
      </c>
      <c r="AT7" s="76">
        <f t="shared" si="7"/>
        <v>0</v>
      </c>
      <c r="AU7" s="76">
        <f t="shared" si="8"/>
        <v>4667.42</v>
      </c>
      <c r="AV7" s="84"/>
      <c r="AW7" s="90"/>
      <c r="AX7" s="90"/>
      <c r="AY7" s="90"/>
      <c r="AZ7" s="90"/>
      <c r="BA7" s="76">
        <f t="shared" si="9"/>
        <v>4667.42</v>
      </c>
      <c r="BB7" s="91"/>
      <c r="BC7" s="92" t="s">
        <v>258</v>
      </c>
      <c r="BD7" s="66" t="str">
        <f t="shared" si="10"/>
        <v>正确</v>
      </c>
    </row>
    <row r="8" s="1" customFormat="1" ht="33" customHeight="1" spans="1:56">
      <c r="A8" s="41">
        <f t="shared" si="2"/>
        <v>4</v>
      </c>
      <c r="B8" s="398" t="s">
        <v>259</v>
      </c>
      <c r="C8" s="333" t="s">
        <v>254</v>
      </c>
      <c r="D8" s="374">
        <v>45617</v>
      </c>
      <c r="E8" s="257" t="s">
        <v>78</v>
      </c>
      <c r="F8" s="42">
        <f t="shared" si="3"/>
        <v>31</v>
      </c>
      <c r="G8" s="38" t="s">
        <v>79</v>
      </c>
      <c r="H8" s="39"/>
      <c r="I8" s="39"/>
      <c r="J8" s="260"/>
      <c r="K8" s="39"/>
      <c r="L8" s="39"/>
      <c r="M8" s="39"/>
      <c r="N8" s="39"/>
      <c r="O8" s="54">
        <v>11</v>
      </c>
      <c r="P8" s="39"/>
      <c r="Q8" s="39"/>
      <c r="R8" s="39"/>
      <c r="S8" s="67">
        <f t="shared" si="4"/>
        <v>0</v>
      </c>
      <c r="T8" s="68" t="s">
        <v>260</v>
      </c>
      <c r="U8" s="71" t="s">
        <v>219</v>
      </c>
      <c r="V8" s="291">
        <v>2000</v>
      </c>
      <c r="W8" s="354">
        <v>300</v>
      </c>
      <c r="X8" s="354">
        <v>300</v>
      </c>
      <c r="Y8" s="354">
        <v>200</v>
      </c>
      <c r="Z8" s="354">
        <v>200</v>
      </c>
      <c r="AA8" s="354">
        <v>100</v>
      </c>
      <c r="AB8" s="354">
        <v>100</v>
      </c>
      <c r="AC8" s="76">
        <f t="shared" si="5"/>
        <v>0</v>
      </c>
      <c r="AD8" s="75"/>
      <c r="AE8" s="75"/>
      <c r="AF8" s="75"/>
      <c r="AG8" s="75"/>
      <c r="AH8" s="75"/>
      <c r="AI8" s="75"/>
      <c r="AJ8" s="75">
        <v>440</v>
      </c>
      <c r="AK8" s="75"/>
      <c r="AL8" s="75"/>
      <c r="AM8" s="75"/>
      <c r="AN8" s="75"/>
      <c r="AO8" s="75"/>
      <c r="AP8" s="75"/>
      <c r="AQ8" s="75"/>
      <c r="AR8" s="75"/>
      <c r="AS8" s="83">
        <f t="shared" si="6"/>
        <v>0</v>
      </c>
      <c r="AT8" s="76">
        <f t="shared" si="7"/>
        <v>0</v>
      </c>
      <c r="AU8" s="76">
        <f t="shared" si="8"/>
        <v>3640</v>
      </c>
      <c r="AV8" s="84">
        <v>537.4</v>
      </c>
      <c r="AW8" s="90"/>
      <c r="AX8" s="90"/>
      <c r="AY8" s="90"/>
      <c r="AZ8" s="90"/>
      <c r="BA8" s="76">
        <f t="shared" si="9"/>
        <v>3102.6</v>
      </c>
      <c r="BB8" s="91"/>
      <c r="BC8" s="92"/>
      <c r="BD8" s="66" t="str">
        <f t="shared" si="10"/>
        <v>正确</v>
      </c>
    </row>
    <row r="9" s="1" customFormat="1" ht="30" customHeight="1" spans="1:56">
      <c r="A9" s="41">
        <f t="shared" si="2"/>
        <v>5</v>
      </c>
      <c r="B9" s="398" t="s">
        <v>261</v>
      </c>
      <c r="C9" s="331" t="s">
        <v>254</v>
      </c>
      <c r="D9" s="374">
        <v>45614</v>
      </c>
      <c r="E9" s="257" t="s">
        <v>78</v>
      </c>
      <c r="F9" s="42">
        <f t="shared" si="3"/>
        <v>31</v>
      </c>
      <c r="G9" s="38" t="s">
        <v>79</v>
      </c>
      <c r="H9" s="39"/>
      <c r="I9" s="39"/>
      <c r="J9" s="39"/>
      <c r="L9" s="39"/>
      <c r="M9" s="39"/>
      <c r="N9" s="39"/>
      <c r="O9" s="54">
        <v>2</v>
      </c>
      <c r="P9" s="39"/>
      <c r="Q9" s="39"/>
      <c r="R9" s="39"/>
      <c r="S9" s="67">
        <f t="shared" si="4"/>
        <v>0</v>
      </c>
      <c r="T9" s="68" t="s">
        <v>252</v>
      </c>
      <c r="U9" s="71" t="s">
        <v>262</v>
      </c>
      <c r="V9" s="291">
        <v>2000</v>
      </c>
      <c r="W9" s="354">
        <v>800</v>
      </c>
      <c r="X9" s="354">
        <v>300</v>
      </c>
      <c r="Y9" s="354">
        <v>500</v>
      </c>
      <c r="Z9" s="354">
        <v>200</v>
      </c>
      <c r="AA9" s="354">
        <v>200</v>
      </c>
      <c r="AB9" s="354">
        <v>500</v>
      </c>
      <c r="AC9" s="76">
        <f t="shared" si="5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6"/>
        <v>0</v>
      </c>
      <c r="AT9" s="76">
        <f t="shared" si="7"/>
        <v>0</v>
      </c>
      <c r="AU9" s="76">
        <f t="shared" si="8"/>
        <v>4500</v>
      </c>
      <c r="AV9" s="84"/>
      <c r="AW9" s="90"/>
      <c r="AX9" s="90"/>
      <c r="AY9" s="90"/>
      <c r="AZ9" s="90"/>
      <c r="BA9" s="76">
        <f t="shared" si="9"/>
        <v>4500</v>
      </c>
      <c r="BB9" s="91"/>
      <c r="BC9" s="92"/>
      <c r="BD9" s="66" t="str">
        <f t="shared" si="10"/>
        <v>正确</v>
      </c>
    </row>
    <row r="10" s="1" customFormat="1" ht="33" customHeight="1" spans="1:56">
      <c r="A10" s="41">
        <f t="shared" si="2"/>
        <v>6</v>
      </c>
      <c r="B10" s="400"/>
      <c r="C10" s="333"/>
      <c r="D10" s="374"/>
      <c r="E10" s="255"/>
      <c r="F10" s="42">
        <f t="shared" si="3"/>
        <v>31</v>
      </c>
      <c r="G10" s="109"/>
      <c r="H10" s="39"/>
      <c r="I10" s="39"/>
      <c r="J10" s="39"/>
      <c r="K10" s="39"/>
      <c r="L10" s="39"/>
      <c r="M10" s="39"/>
      <c r="N10" s="39"/>
      <c r="O10" s="56"/>
      <c r="P10" s="39"/>
      <c r="Q10" s="39"/>
      <c r="R10" s="39"/>
      <c r="S10" s="67">
        <f t="shared" si="4"/>
        <v>0</v>
      </c>
      <c r="T10" s="385"/>
      <c r="U10" s="71"/>
      <c r="V10" s="291"/>
      <c r="W10" s="354"/>
      <c r="X10" s="354"/>
      <c r="Y10" s="354"/>
      <c r="Z10" s="354"/>
      <c r="AA10" s="354"/>
      <c r="AB10" s="354"/>
      <c r="AC10" s="76">
        <f t="shared" si="5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6"/>
        <v>0</v>
      </c>
      <c r="AT10" s="76">
        <f t="shared" si="7"/>
        <v>0</v>
      </c>
      <c r="AU10" s="76">
        <f t="shared" si="8"/>
        <v>0</v>
      </c>
      <c r="AV10" s="84"/>
      <c r="AW10" s="90"/>
      <c r="AX10" s="90"/>
      <c r="AY10" s="90"/>
      <c r="AZ10" s="90"/>
      <c r="BA10" s="76">
        <f t="shared" si="9"/>
        <v>0</v>
      </c>
      <c r="BB10" s="91"/>
      <c r="BC10" s="385"/>
      <c r="BD10" s="66" t="str">
        <f t="shared" si="10"/>
        <v>正确</v>
      </c>
    </row>
    <row r="11" s="1" customFormat="1" ht="33" customHeight="1" spans="1:56">
      <c r="A11" s="41">
        <f t="shared" si="2"/>
        <v>7</v>
      </c>
      <c r="B11" s="164"/>
      <c r="C11" s="50"/>
      <c r="D11" s="44"/>
      <c r="E11" s="164"/>
      <c r="F11" s="42">
        <f t="shared" si="3"/>
        <v>31</v>
      </c>
      <c r="G11" s="10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4"/>
        <v>0</v>
      </c>
      <c r="T11" s="68"/>
      <c r="U11" s="71"/>
      <c r="V11" s="291"/>
      <c r="W11" s="354"/>
      <c r="X11" s="354"/>
      <c r="Y11" s="354"/>
      <c r="Z11" s="354"/>
      <c r="AA11" s="354"/>
      <c r="AB11" s="354"/>
      <c r="AC11" s="76">
        <f t="shared" si="5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6"/>
        <v>0</v>
      </c>
      <c r="AT11" s="76">
        <f t="shared" si="7"/>
        <v>0</v>
      </c>
      <c r="AU11" s="76">
        <f t="shared" si="8"/>
        <v>0</v>
      </c>
      <c r="AV11" s="84"/>
      <c r="AW11" s="90"/>
      <c r="AX11" s="90"/>
      <c r="AY11" s="90"/>
      <c r="AZ11" s="90"/>
      <c r="BA11" s="76">
        <f t="shared" si="9"/>
        <v>0</v>
      </c>
      <c r="BB11" s="91"/>
      <c r="BC11" s="68"/>
      <c r="BD11" s="66" t="str">
        <f t="shared" si="10"/>
        <v>正确</v>
      </c>
    </row>
    <row r="12" s="1" customFormat="1" ht="33" customHeight="1" spans="1:56">
      <c r="A12" s="41">
        <f t="shared" si="2"/>
        <v>8</v>
      </c>
      <c r="B12" s="49"/>
      <c r="C12" s="50"/>
      <c r="D12" s="44"/>
      <c r="E12" s="164"/>
      <c r="F12" s="42">
        <f t="shared" si="3"/>
        <v>31</v>
      </c>
      <c r="G12" s="10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4"/>
        <v>0</v>
      </c>
      <c r="T12" s="68"/>
      <c r="U12" s="71"/>
      <c r="V12" s="69"/>
      <c r="W12" s="70"/>
      <c r="X12" s="70"/>
      <c r="Y12" s="70"/>
      <c r="Z12" s="70"/>
      <c r="AA12" s="70"/>
      <c r="AB12" s="75"/>
      <c r="AC12" s="76">
        <f t="shared" si="5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6"/>
        <v>0</v>
      </c>
      <c r="AT12" s="76">
        <f t="shared" si="7"/>
        <v>0</v>
      </c>
      <c r="AU12" s="76">
        <f t="shared" si="8"/>
        <v>0</v>
      </c>
      <c r="AV12" s="84"/>
      <c r="AW12" s="90"/>
      <c r="AX12" s="90"/>
      <c r="AY12" s="90"/>
      <c r="AZ12" s="90"/>
      <c r="BA12" s="76">
        <f t="shared" si="9"/>
        <v>0</v>
      </c>
      <c r="BB12" s="91"/>
      <c r="BC12" s="92"/>
      <c r="BD12" s="66" t="str">
        <f t="shared" si="10"/>
        <v>正确</v>
      </c>
    </row>
    <row r="13" s="1" customFormat="1" ht="33" customHeight="1" spans="1:56">
      <c r="A13" s="41">
        <f t="shared" si="2"/>
        <v>9</v>
      </c>
      <c r="B13" s="49"/>
      <c r="C13" s="50"/>
      <c r="D13" s="44"/>
      <c r="E13" s="49"/>
      <c r="F13" s="42">
        <f t="shared" si="3"/>
        <v>31</v>
      </c>
      <c r="G13" s="10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4"/>
        <v>0</v>
      </c>
      <c r="T13" s="68"/>
      <c r="U13" s="71"/>
      <c r="V13" s="69"/>
      <c r="W13" s="70"/>
      <c r="X13" s="70"/>
      <c r="Y13" s="70"/>
      <c r="Z13" s="70"/>
      <c r="AA13" s="70"/>
      <c r="AB13" s="75"/>
      <c r="AC13" s="76">
        <f t="shared" si="5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6"/>
        <v>0</v>
      </c>
      <c r="AT13" s="76">
        <f t="shared" si="7"/>
        <v>0</v>
      </c>
      <c r="AU13" s="76">
        <f t="shared" si="8"/>
        <v>0</v>
      </c>
      <c r="AV13" s="84"/>
      <c r="AW13" s="90"/>
      <c r="AX13" s="90"/>
      <c r="AY13" s="90"/>
      <c r="AZ13" s="90"/>
      <c r="BA13" s="76">
        <f t="shared" si="9"/>
        <v>0</v>
      </c>
      <c r="BB13" s="91"/>
      <c r="BC13" s="92"/>
      <c r="BD13" s="66" t="str">
        <f t="shared" si="10"/>
        <v>正确</v>
      </c>
    </row>
    <row r="14" s="1" customFormat="1" ht="33" customHeight="1" spans="1:56">
      <c r="A14" s="41">
        <f t="shared" si="2"/>
        <v>10</v>
      </c>
      <c r="B14" s="49"/>
      <c r="C14" s="50"/>
      <c r="D14" s="44"/>
      <c r="E14" s="49"/>
      <c r="F14" s="42">
        <f t="shared" si="3"/>
        <v>31</v>
      </c>
      <c r="G14" s="10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4"/>
        <v>0</v>
      </c>
      <c r="T14" s="68"/>
      <c r="U14" s="71"/>
      <c r="V14" s="69"/>
      <c r="W14" s="70"/>
      <c r="X14" s="70"/>
      <c r="Y14" s="70"/>
      <c r="Z14" s="70"/>
      <c r="AA14" s="70"/>
      <c r="AB14" s="75"/>
      <c r="AC14" s="76">
        <f t="shared" si="5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6"/>
        <v>0</v>
      </c>
      <c r="AT14" s="76">
        <f t="shared" si="7"/>
        <v>0</v>
      </c>
      <c r="AU14" s="76">
        <f t="shared" si="8"/>
        <v>0</v>
      </c>
      <c r="AV14" s="84"/>
      <c r="AW14" s="90"/>
      <c r="AX14" s="90"/>
      <c r="AY14" s="90"/>
      <c r="AZ14" s="90"/>
      <c r="BA14" s="76">
        <f t="shared" si="9"/>
        <v>0</v>
      </c>
      <c r="BB14" s="91"/>
      <c r="BC14" s="92"/>
      <c r="BD14" s="66" t="str">
        <f t="shared" si="10"/>
        <v>正确</v>
      </c>
    </row>
    <row r="15" s="1" customFormat="1" ht="33" customHeight="1" spans="1:56">
      <c r="A15" s="41">
        <f t="shared" si="2"/>
        <v>11</v>
      </c>
      <c r="B15" s="49"/>
      <c r="C15" s="50"/>
      <c r="D15" s="44"/>
      <c r="E15" s="49"/>
      <c r="F15" s="42">
        <f t="shared" si="3"/>
        <v>31</v>
      </c>
      <c r="G15" s="10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4"/>
        <v>0</v>
      </c>
      <c r="T15" s="68"/>
      <c r="U15" s="71"/>
      <c r="V15" s="69"/>
      <c r="W15" s="70"/>
      <c r="X15" s="70"/>
      <c r="Y15" s="70"/>
      <c r="Z15" s="70"/>
      <c r="AA15" s="70"/>
      <c r="AB15" s="75"/>
      <c r="AC15" s="76">
        <f t="shared" si="5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6"/>
        <v>0</v>
      </c>
      <c r="AT15" s="76">
        <f t="shared" si="7"/>
        <v>0</v>
      </c>
      <c r="AU15" s="76">
        <f t="shared" si="8"/>
        <v>0</v>
      </c>
      <c r="AV15" s="84"/>
      <c r="AW15" s="90"/>
      <c r="AX15" s="90"/>
      <c r="AY15" s="90"/>
      <c r="AZ15" s="90"/>
      <c r="BA15" s="76">
        <f t="shared" si="9"/>
        <v>0</v>
      </c>
      <c r="BB15" s="91"/>
      <c r="BC15" s="92"/>
      <c r="BD15" s="66" t="str">
        <f t="shared" si="10"/>
        <v>正确</v>
      </c>
    </row>
    <row r="16" s="1" customFormat="1" ht="33" customHeight="1" spans="1:56">
      <c r="A16" s="41">
        <f t="shared" si="2"/>
        <v>12</v>
      </c>
      <c r="B16" s="49"/>
      <c r="C16" s="50"/>
      <c r="D16" s="44"/>
      <c r="E16" s="49"/>
      <c r="F16" s="42">
        <f t="shared" si="3"/>
        <v>31</v>
      </c>
      <c r="G16" s="10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4"/>
        <v>0</v>
      </c>
      <c r="T16" s="68"/>
      <c r="U16" s="71"/>
      <c r="V16" s="69"/>
      <c r="W16" s="70"/>
      <c r="X16" s="70"/>
      <c r="Y16" s="70"/>
      <c r="Z16" s="70"/>
      <c r="AA16" s="70"/>
      <c r="AB16" s="75"/>
      <c r="AC16" s="76">
        <f t="shared" si="5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6"/>
        <v>0</v>
      </c>
      <c r="AT16" s="76">
        <f t="shared" si="7"/>
        <v>0</v>
      </c>
      <c r="AU16" s="76">
        <f t="shared" si="8"/>
        <v>0</v>
      </c>
      <c r="AV16" s="84"/>
      <c r="AW16" s="90"/>
      <c r="AX16" s="90"/>
      <c r="AY16" s="90"/>
      <c r="AZ16" s="90"/>
      <c r="BA16" s="76">
        <f t="shared" si="9"/>
        <v>0</v>
      </c>
      <c r="BB16" s="91"/>
      <c r="BC16" s="92"/>
      <c r="BD16" s="66" t="str">
        <f t="shared" si="10"/>
        <v>正确</v>
      </c>
    </row>
    <row r="17" s="1" customFormat="1" ht="33" customHeight="1" spans="1:56">
      <c r="A17" s="41">
        <f t="shared" si="2"/>
        <v>13</v>
      </c>
      <c r="B17" s="49"/>
      <c r="C17" s="50"/>
      <c r="D17" s="44"/>
      <c r="E17" s="49"/>
      <c r="F17" s="42">
        <f t="shared" si="3"/>
        <v>31</v>
      </c>
      <c r="G17" s="10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4"/>
        <v>0</v>
      </c>
      <c r="T17" s="68"/>
      <c r="U17" s="71"/>
      <c r="V17" s="69"/>
      <c r="W17" s="70"/>
      <c r="X17" s="70"/>
      <c r="Y17" s="70"/>
      <c r="Z17" s="70"/>
      <c r="AA17" s="70"/>
      <c r="AB17" s="75"/>
      <c r="AC17" s="76">
        <f t="shared" si="5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6"/>
        <v>0</v>
      </c>
      <c r="AT17" s="76">
        <f t="shared" si="7"/>
        <v>0</v>
      </c>
      <c r="AU17" s="76">
        <f t="shared" si="8"/>
        <v>0</v>
      </c>
      <c r="AV17" s="84"/>
      <c r="AW17" s="90"/>
      <c r="AX17" s="90"/>
      <c r="AY17" s="90"/>
      <c r="AZ17" s="90"/>
      <c r="BA17" s="76">
        <f t="shared" si="9"/>
        <v>0</v>
      </c>
      <c r="BB17" s="91"/>
      <c r="BC17" s="92"/>
      <c r="BD17" s="66" t="str">
        <f t="shared" si="10"/>
        <v>正确</v>
      </c>
    </row>
    <row r="18" s="1" customFormat="1" ht="33" customHeight="1" spans="1:56">
      <c r="A18" s="41">
        <f t="shared" si="2"/>
        <v>14</v>
      </c>
      <c r="B18" s="49"/>
      <c r="C18" s="50"/>
      <c r="D18" s="44"/>
      <c r="E18" s="49"/>
      <c r="F18" s="42">
        <f t="shared" si="3"/>
        <v>31</v>
      </c>
      <c r="G18" s="10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4"/>
        <v>0</v>
      </c>
      <c r="T18" s="68"/>
      <c r="U18" s="71"/>
      <c r="V18" s="69"/>
      <c r="W18" s="70"/>
      <c r="X18" s="70"/>
      <c r="Y18" s="70"/>
      <c r="Z18" s="70"/>
      <c r="AA18" s="70"/>
      <c r="AB18" s="75"/>
      <c r="AC18" s="76">
        <f t="shared" si="5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6"/>
        <v>0</v>
      </c>
      <c r="AT18" s="76">
        <f t="shared" si="7"/>
        <v>0</v>
      </c>
      <c r="AU18" s="76">
        <f t="shared" si="8"/>
        <v>0</v>
      </c>
      <c r="AV18" s="84"/>
      <c r="AW18" s="90"/>
      <c r="AX18" s="90"/>
      <c r="AY18" s="90"/>
      <c r="AZ18" s="90"/>
      <c r="BA18" s="76">
        <f t="shared" si="9"/>
        <v>0</v>
      </c>
      <c r="BB18" s="91"/>
      <c r="BC18" s="92"/>
      <c r="BD18" s="66" t="str">
        <f t="shared" si="10"/>
        <v>正确</v>
      </c>
    </row>
    <row r="19" s="1" customFormat="1" ht="33" customHeight="1" spans="1:56">
      <c r="A19" s="41">
        <f t="shared" si="2"/>
        <v>15</v>
      </c>
      <c r="B19" s="49"/>
      <c r="C19" s="50"/>
      <c r="D19" s="44"/>
      <c r="E19" s="49"/>
      <c r="F19" s="42">
        <f t="shared" si="3"/>
        <v>31</v>
      </c>
      <c r="G19" s="10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4"/>
        <v>0</v>
      </c>
      <c r="T19" s="68"/>
      <c r="U19" s="71"/>
      <c r="V19" s="69"/>
      <c r="W19" s="70"/>
      <c r="X19" s="70"/>
      <c r="Y19" s="70"/>
      <c r="Z19" s="70"/>
      <c r="AA19" s="70"/>
      <c r="AB19" s="75"/>
      <c r="AC19" s="76">
        <f t="shared" si="5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6"/>
        <v>0</v>
      </c>
      <c r="AT19" s="76">
        <f t="shared" si="7"/>
        <v>0</v>
      </c>
      <c r="AU19" s="76">
        <f t="shared" si="8"/>
        <v>0</v>
      </c>
      <c r="AV19" s="84"/>
      <c r="AW19" s="90"/>
      <c r="AX19" s="90"/>
      <c r="AY19" s="90"/>
      <c r="AZ19" s="90"/>
      <c r="BA19" s="76">
        <f t="shared" si="9"/>
        <v>0</v>
      </c>
      <c r="BB19" s="91"/>
      <c r="BC19" s="92"/>
      <c r="BD19" s="66" t="str">
        <f t="shared" si="10"/>
        <v>正确</v>
      </c>
    </row>
    <row r="20" s="1" customFormat="1" ht="33" customHeight="1" spans="1:56">
      <c r="A20" s="41">
        <f t="shared" si="2"/>
        <v>16</v>
      </c>
      <c r="B20" s="49"/>
      <c r="C20" s="50"/>
      <c r="D20" s="44"/>
      <c r="E20" s="49"/>
      <c r="F20" s="42">
        <f t="shared" si="3"/>
        <v>31</v>
      </c>
      <c r="G20" s="10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4"/>
        <v>0</v>
      </c>
      <c r="T20" s="68"/>
      <c r="U20" s="71"/>
      <c r="V20" s="69"/>
      <c r="W20" s="70"/>
      <c r="X20" s="70"/>
      <c r="Y20" s="70"/>
      <c r="Z20" s="70"/>
      <c r="AA20" s="70"/>
      <c r="AB20" s="75"/>
      <c r="AC20" s="76">
        <f t="shared" si="5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6"/>
        <v>0</v>
      </c>
      <c r="AT20" s="76">
        <f t="shared" si="7"/>
        <v>0</v>
      </c>
      <c r="AU20" s="76">
        <f t="shared" si="8"/>
        <v>0</v>
      </c>
      <c r="AV20" s="84"/>
      <c r="AW20" s="90"/>
      <c r="AX20" s="90"/>
      <c r="AY20" s="90"/>
      <c r="AZ20" s="90"/>
      <c r="BA20" s="76">
        <f t="shared" si="9"/>
        <v>0</v>
      </c>
      <c r="BB20" s="91"/>
      <c r="BC20" s="92"/>
      <c r="BD20" s="66" t="str">
        <f t="shared" si="10"/>
        <v>正确</v>
      </c>
    </row>
    <row r="21" s="1" customFormat="1" ht="33" customHeight="1" spans="1:56">
      <c r="A21" s="41">
        <f t="shared" si="2"/>
        <v>17</v>
      </c>
      <c r="B21" s="49"/>
      <c r="C21" s="50"/>
      <c r="D21" s="44"/>
      <c r="E21" s="49"/>
      <c r="F21" s="42">
        <f t="shared" si="3"/>
        <v>31</v>
      </c>
      <c r="G21" s="10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4"/>
        <v>0</v>
      </c>
      <c r="T21" s="68"/>
      <c r="U21" s="71"/>
      <c r="V21" s="69"/>
      <c r="W21" s="70"/>
      <c r="X21" s="70"/>
      <c r="Y21" s="70"/>
      <c r="Z21" s="70"/>
      <c r="AA21" s="70"/>
      <c r="AB21" s="75"/>
      <c r="AC21" s="76">
        <f t="shared" si="5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6"/>
        <v>0</v>
      </c>
      <c r="AT21" s="76">
        <f t="shared" si="7"/>
        <v>0</v>
      </c>
      <c r="AU21" s="76">
        <f t="shared" si="8"/>
        <v>0</v>
      </c>
      <c r="AV21" s="84"/>
      <c r="AW21" s="90"/>
      <c r="AX21" s="90"/>
      <c r="AY21" s="90"/>
      <c r="AZ21" s="90"/>
      <c r="BA21" s="76">
        <f t="shared" si="9"/>
        <v>0</v>
      </c>
      <c r="BB21" s="91"/>
      <c r="BC21" s="92"/>
      <c r="BD21" s="66" t="str">
        <f t="shared" si="10"/>
        <v>正确</v>
      </c>
    </row>
    <row r="22" s="1" customFormat="1" ht="33" customHeight="1" spans="1:56">
      <c r="A22" s="41">
        <f t="shared" si="2"/>
        <v>18</v>
      </c>
      <c r="B22" s="49"/>
      <c r="C22" s="50"/>
      <c r="D22" s="44"/>
      <c r="E22" s="49"/>
      <c r="F22" s="42">
        <f t="shared" si="3"/>
        <v>31</v>
      </c>
      <c r="G22" s="10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4"/>
        <v>0</v>
      </c>
      <c r="T22" s="68"/>
      <c r="U22" s="71"/>
      <c r="V22" s="69"/>
      <c r="W22" s="70"/>
      <c r="X22" s="70"/>
      <c r="Y22" s="70"/>
      <c r="Z22" s="70"/>
      <c r="AA22" s="70"/>
      <c r="AB22" s="75"/>
      <c r="AC22" s="76">
        <f t="shared" si="5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6"/>
        <v>0</v>
      </c>
      <c r="AT22" s="76">
        <f t="shared" si="7"/>
        <v>0</v>
      </c>
      <c r="AU22" s="76">
        <f t="shared" si="8"/>
        <v>0</v>
      </c>
      <c r="AV22" s="84"/>
      <c r="AW22" s="90"/>
      <c r="AX22" s="90"/>
      <c r="AY22" s="90"/>
      <c r="AZ22" s="90"/>
      <c r="BA22" s="76">
        <f t="shared" si="9"/>
        <v>0</v>
      </c>
      <c r="BB22" s="91"/>
      <c r="BC22" s="92"/>
      <c r="BD22" s="66" t="str">
        <f t="shared" si="10"/>
        <v>正确</v>
      </c>
    </row>
    <row r="23" s="1" customFormat="1" ht="33" customHeight="1" spans="1:56">
      <c r="A23" s="41">
        <f t="shared" si="2"/>
        <v>19</v>
      </c>
      <c r="B23" s="49"/>
      <c r="C23" s="50"/>
      <c r="D23" s="44"/>
      <c r="E23" s="49"/>
      <c r="F23" s="42">
        <f t="shared" si="3"/>
        <v>31</v>
      </c>
      <c r="G23" s="10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4"/>
        <v>0</v>
      </c>
      <c r="T23" s="68"/>
      <c r="U23" s="71"/>
      <c r="V23" s="69"/>
      <c r="W23" s="70"/>
      <c r="X23" s="70"/>
      <c r="Y23" s="70"/>
      <c r="Z23" s="70"/>
      <c r="AA23" s="70"/>
      <c r="AB23" s="75"/>
      <c r="AC23" s="76">
        <f t="shared" si="5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6"/>
        <v>0</v>
      </c>
      <c r="AT23" s="76">
        <f t="shared" si="7"/>
        <v>0</v>
      </c>
      <c r="AU23" s="76">
        <f t="shared" si="8"/>
        <v>0</v>
      </c>
      <c r="AV23" s="84"/>
      <c r="AW23" s="90"/>
      <c r="AX23" s="90"/>
      <c r="AY23" s="90"/>
      <c r="AZ23" s="90"/>
      <c r="BA23" s="76">
        <f t="shared" si="9"/>
        <v>0</v>
      </c>
      <c r="BB23" s="91"/>
      <c r="BC23" s="92"/>
      <c r="BD23" s="66" t="str">
        <f t="shared" si="10"/>
        <v>正确</v>
      </c>
    </row>
    <row r="24" s="1" customFormat="1" ht="33" customHeight="1" spans="1:56">
      <c r="A24" s="41">
        <f t="shared" si="2"/>
        <v>20</v>
      </c>
      <c r="B24" s="49"/>
      <c r="C24" s="50"/>
      <c r="D24" s="44"/>
      <c r="E24" s="49"/>
      <c r="F24" s="42">
        <f t="shared" si="3"/>
        <v>31</v>
      </c>
      <c r="G24" s="10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4"/>
        <v>0</v>
      </c>
      <c r="T24" s="68"/>
      <c r="U24" s="71"/>
      <c r="V24" s="69"/>
      <c r="W24" s="70"/>
      <c r="X24" s="70"/>
      <c r="Y24" s="70"/>
      <c r="Z24" s="70"/>
      <c r="AA24" s="70"/>
      <c r="AB24" s="75"/>
      <c r="AC24" s="76">
        <f t="shared" si="5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6"/>
        <v>0</v>
      </c>
      <c r="AT24" s="76">
        <f t="shared" si="7"/>
        <v>0</v>
      </c>
      <c r="AU24" s="76">
        <f t="shared" si="8"/>
        <v>0</v>
      </c>
      <c r="AV24" s="84"/>
      <c r="AW24" s="90"/>
      <c r="AX24" s="90"/>
      <c r="AY24" s="90"/>
      <c r="AZ24" s="90"/>
      <c r="BA24" s="76">
        <f t="shared" si="9"/>
        <v>0</v>
      </c>
      <c r="BB24" s="91"/>
      <c r="BC24" s="92"/>
      <c r="BD24" s="66" t="str">
        <f t="shared" si="10"/>
        <v>正确</v>
      </c>
    </row>
    <row r="25" s="1" customFormat="1" ht="33" customHeight="1" spans="1:56">
      <c r="A25" s="41">
        <f t="shared" si="2"/>
        <v>21</v>
      </c>
      <c r="B25" s="49"/>
      <c r="C25" s="50"/>
      <c r="D25" s="44"/>
      <c r="E25" s="49"/>
      <c r="F25" s="42">
        <f t="shared" si="3"/>
        <v>31</v>
      </c>
      <c r="G25" s="10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4"/>
        <v>0</v>
      </c>
      <c r="T25" s="68"/>
      <c r="U25" s="71"/>
      <c r="V25" s="69"/>
      <c r="W25" s="70"/>
      <c r="X25" s="70"/>
      <c r="Y25" s="70"/>
      <c r="Z25" s="70"/>
      <c r="AA25" s="70"/>
      <c r="AB25" s="75"/>
      <c r="AC25" s="76">
        <f t="shared" si="5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6"/>
        <v>0</v>
      </c>
      <c r="AT25" s="76">
        <f t="shared" si="7"/>
        <v>0</v>
      </c>
      <c r="AU25" s="76">
        <f t="shared" si="8"/>
        <v>0</v>
      </c>
      <c r="AV25" s="84"/>
      <c r="AW25" s="90"/>
      <c r="AX25" s="90"/>
      <c r="AY25" s="90"/>
      <c r="AZ25" s="90"/>
      <c r="BA25" s="76">
        <f t="shared" si="9"/>
        <v>0</v>
      </c>
      <c r="BB25" s="91"/>
      <c r="BC25" s="92"/>
      <c r="BD25" s="66" t="str">
        <f t="shared" si="10"/>
        <v>正确</v>
      </c>
    </row>
    <row r="26" s="1" customFormat="1" ht="33" customHeight="1" spans="1:56">
      <c r="A26" s="41">
        <f t="shared" si="2"/>
        <v>22</v>
      </c>
      <c r="B26" s="49"/>
      <c r="C26" s="50"/>
      <c r="D26" s="44"/>
      <c r="E26" s="49"/>
      <c r="F26" s="42">
        <f t="shared" si="3"/>
        <v>31</v>
      </c>
      <c r="G26" s="10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7">
        <f t="shared" si="4"/>
        <v>0</v>
      </c>
      <c r="T26" s="68"/>
      <c r="U26" s="71"/>
      <c r="V26" s="69"/>
      <c r="W26" s="70"/>
      <c r="X26" s="70"/>
      <c r="Y26" s="70"/>
      <c r="Z26" s="70"/>
      <c r="AA26" s="70"/>
      <c r="AB26" s="75"/>
      <c r="AC26" s="76">
        <f t="shared" si="5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6"/>
        <v>0</v>
      </c>
      <c r="AT26" s="76">
        <f t="shared" si="7"/>
        <v>0</v>
      </c>
      <c r="AU26" s="76">
        <f t="shared" si="8"/>
        <v>0</v>
      </c>
      <c r="AV26" s="84"/>
      <c r="AW26" s="90"/>
      <c r="AX26" s="90"/>
      <c r="AY26" s="90"/>
      <c r="AZ26" s="90"/>
      <c r="BA26" s="76">
        <f t="shared" si="9"/>
        <v>0</v>
      </c>
      <c r="BB26" s="91"/>
      <c r="BC26" s="92"/>
      <c r="BD26" s="66" t="str">
        <f t="shared" si="10"/>
        <v>正确</v>
      </c>
    </row>
    <row r="27" s="1" customFormat="1" ht="33" customHeight="1" spans="1:56">
      <c r="A27" s="41">
        <f t="shared" si="2"/>
        <v>23</v>
      </c>
      <c r="B27" s="49"/>
      <c r="C27" s="50"/>
      <c r="D27" s="44"/>
      <c r="E27" s="49"/>
      <c r="F27" s="42">
        <f t="shared" si="3"/>
        <v>31</v>
      </c>
      <c r="G27" s="10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4"/>
        <v>0</v>
      </c>
      <c r="T27" s="68"/>
      <c r="U27" s="71"/>
      <c r="V27" s="69"/>
      <c r="W27" s="70"/>
      <c r="X27" s="70"/>
      <c r="Y27" s="70"/>
      <c r="Z27" s="70"/>
      <c r="AA27" s="70"/>
      <c r="AB27" s="75"/>
      <c r="AC27" s="76">
        <f t="shared" si="5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6"/>
        <v>0</v>
      </c>
      <c r="AT27" s="76">
        <f t="shared" si="7"/>
        <v>0</v>
      </c>
      <c r="AU27" s="76">
        <f t="shared" si="8"/>
        <v>0</v>
      </c>
      <c r="AV27" s="84"/>
      <c r="AW27" s="90"/>
      <c r="AX27" s="90"/>
      <c r="AY27" s="90"/>
      <c r="AZ27" s="90"/>
      <c r="BA27" s="76">
        <f t="shared" si="9"/>
        <v>0</v>
      </c>
      <c r="BB27" s="91"/>
      <c r="BC27" s="92"/>
      <c r="BD27" s="66" t="str">
        <f t="shared" si="10"/>
        <v>正确</v>
      </c>
    </row>
    <row r="28" s="1" customFormat="1" ht="33" customHeight="1" spans="1:56">
      <c r="A28" s="41">
        <f t="shared" si="2"/>
        <v>24</v>
      </c>
      <c r="B28" s="49"/>
      <c r="C28" s="50"/>
      <c r="D28" s="44"/>
      <c r="E28" s="49"/>
      <c r="F28" s="42">
        <f t="shared" si="3"/>
        <v>31</v>
      </c>
      <c r="G28" s="10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4"/>
        <v>0</v>
      </c>
      <c r="T28" s="68"/>
      <c r="U28" s="71"/>
      <c r="V28" s="69"/>
      <c r="W28" s="70"/>
      <c r="X28" s="70"/>
      <c r="Y28" s="70"/>
      <c r="Z28" s="70"/>
      <c r="AA28" s="70"/>
      <c r="AB28" s="75"/>
      <c r="AC28" s="76">
        <f t="shared" si="5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6"/>
        <v>0</v>
      </c>
      <c r="AT28" s="76">
        <f t="shared" si="7"/>
        <v>0</v>
      </c>
      <c r="AU28" s="76">
        <f t="shared" si="8"/>
        <v>0</v>
      </c>
      <c r="AV28" s="84"/>
      <c r="AW28" s="90"/>
      <c r="AX28" s="90"/>
      <c r="AY28" s="90"/>
      <c r="AZ28" s="90"/>
      <c r="BA28" s="76">
        <f t="shared" si="9"/>
        <v>0</v>
      </c>
      <c r="BB28" s="91"/>
      <c r="BC28" s="92"/>
      <c r="BD28" s="66" t="str">
        <f t="shared" si="10"/>
        <v>正确</v>
      </c>
    </row>
    <row r="29" s="1" customFormat="1" ht="33" customHeight="1" spans="1:56">
      <c r="A29" s="41">
        <f t="shared" si="2"/>
        <v>25</v>
      </c>
      <c r="B29" s="49"/>
      <c r="C29" s="50"/>
      <c r="D29" s="44"/>
      <c r="E29" s="49"/>
      <c r="F29" s="42">
        <f t="shared" si="3"/>
        <v>31</v>
      </c>
      <c r="G29" s="10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4"/>
        <v>0</v>
      </c>
      <c r="T29" s="68"/>
      <c r="U29" s="71"/>
      <c r="V29" s="69"/>
      <c r="W29" s="70"/>
      <c r="X29" s="70"/>
      <c r="Y29" s="70"/>
      <c r="Z29" s="70"/>
      <c r="AA29" s="70"/>
      <c r="AB29" s="75"/>
      <c r="AC29" s="76">
        <f t="shared" si="5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6"/>
        <v>0</v>
      </c>
      <c r="AT29" s="76">
        <f t="shared" si="7"/>
        <v>0</v>
      </c>
      <c r="AU29" s="76">
        <f t="shared" si="8"/>
        <v>0</v>
      </c>
      <c r="AV29" s="84"/>
      <c r="AW29" s="90"/>
      <c r="AX29" s="90"/>
      <c r="AY29" s="90"/>
      <c r="AZ29" s="90"/>
      <c r="BA29" s="76">
        <f t="shared" si="9"/>
        <v>0</v>
      </c>
      <c r="BB29" s="91"/>
      <c r="BC29" s="92"/>
      <c r="BD29" s="66" t="str">
        <f t="shared" si="10"/>
        <v>正确</v>
      </c>
    </row>
    <row r="30" s="1" customFormat="1" ht="33" customHeight="1" spans="1:56">
      <c r="A30" s="41">
        <f t="shared" si="2"/>
        <v>26</v>
      </c>
      <c r="B30" s="49"/>
      <c r="C30" s="50"/>
      <c r="D30" s="44"/>
      <c r="E30" s="49"/>
      <c r="F30" s="42">
        <f t="shared" si="3"/>
        <v>31</v>
      </c>
      <c r="G30" s="10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4"/>
        <v>0</v>
      </c>
      <c r="T30" s="68"/>
      <c r="U30" s="71"/>
      <c r="V30" s="69"/>
      <c r="W30" s="70"/>
      <c r="X30" s="70"/>
      <c r="Y30" s="70"/>
      <c r="Z30" s="70"/>
      <c r="AA30" s="70"/>
      <c r="AB30" s="75"/>
      <c r="AC30" s="76">
        <f t="shared" si="5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6"/>
        <v>0</v>
      </c>
      <c r="AT30" s="76">
        <f t="shared" si="7"/>
        <v>0</v>
      </c>
      <c r="AU30" s="76">
        <f t="shared" si="8"/>
        <v>0</v>
      </c>
      <c r="AV30" s="84"/>
      <c r="AW30" s="90"/>
      <c r="AX30" s="90"/>
      <c r="AY30" s="90"/>
      <c r="AZ30" s="90"/>
      <c r="BA30" s="76">
        <f t="shared" si="9"/>
        <v>0</v>
      </c>
      <c r="BB30" s="91"/>
      <c r="BC30" s="92"/>
      <c r="BD30" s="66" t="str">
        <f t="shared" si="10"/>
        <v>正确</v>
      </c>
    </row>
    <row r="31" s="1" customFormat="1" ht="33" customHeight="1" spans="1:56">
      <c r="A31" s="41">
        <f t="shared" si="2"/>
        <v>27</v>
      </c>
      <c r="B31" s="49"/>
      <c r="C31" s="50"/>
      <c r="D31" s="44"/>
      <c r="E31" s="49"/>
      <c r="F31" s="42">
        <f t="shared" si="3"/>
        <v>31</v>
      </c>
      <c r="G31" s="10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7">
        <f t="shared" si="4"/>
        <v>0</v>
      </c>
      <c r="T31" s="68"/>
      <c r="U31" s="71"/>
      <c r="V31" s="69"/>
      <c r="W31" s="70"/>
      <c r="X31" s="70"/>
      <c r="Y31" s="70"/>
      <c r="Z31" s="70"/>
      <c r="AA31" s="70"/>
      <c r="AB31" s="75"/>
      <c r="AC31" s="76">
        <f t="shared" si="5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6"/>
        <v>0</v>
      </c>
      <c r="AT31" s="76">
        <f t="shared" si="7"/>
        <v>0</v>
      </c>
      <c r="AU31" s="76">
        <f t="shared" si="8"/>
        <v>0</v>
      </c>
      <c r="AV31" s="84"/>
      <c r="AW31" s="90"/>
      <c r="AX31" s="90"/>
      <c r="AY31" s="90"/>
      <c r="AZ31" s="90"/>
      <c r="BA31" s="76">
        <f t="shared" si="9"/>
        <v>0</v>
      </c>
      <c r="BB31" s="91"/>
      <c r="BC31" s="92"/>
      <c r="BD31" s="66" t="str">
        <f t="shared" si="10"/>
        <v>正确</v>
      </c>
    </row>
    <row r="32" s="1" customFormat="1" ht="33" customHeight="1" spans="1:56">
      <c r="A32" s="41">
        <f t="shared" si="2"/>
        <v>28</v>
      </c>
      <c r="B32" s="49"/>
      <c r="C32" s="50"/>
      <c r="D32" s="44"/>
      <c r="E32" s="49"/>
      <c r="F32" s="42">
        <f t="shared" si="3"/>
        <v>31</v>
      </c>
      <c r="G32" s="10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4"/>
        <v>0</v>
      </c>
      <c r="T32" s="68"/>
      <c r="U32" s="71"/>
      <c r="V32" s="69"/>
      <c r="W32" s="70"/>
      <c r="X32" s="70"/>
      <c r="Y32" s="70"/>
      <c r="Z32" s="70"/>
      <c r="AA32" s="70"/>
      <c r="AB32" s="75"/>
      <c r="AC32" s="76">
        <f t="shared" si="5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6"/>
        <v>0</v>
      </c>
      <c r="AT32" s="76">
        <f t="shared" si="7"/>
        <v>0</v>
      </c>
      <c r="AU32" s="76">
        <f t="shared" si="8"/>
        <v>0</v>
      </c>
      <c r="AV32" s="84"/>
      <c r="AW32" s="90"/>
      <c r="AX32" s="90"/>
      <c r="AY32" s="90"/>
      <c r="AZ32" s="90"/>
      <c r="BA32" s="76">
        <f t="shared" si="9"/>
        <v>0</v>
      </c>
      <c r="BB32" s="91"/>
      <c r="BC32" s="92"/>
      <c r="BD32" s="66" t="str">
        <f t="shared" si="10"/>
        <v>正确</v>
      </c>
    </row>
    <row r="33" s="1" customFormat="1" ht="33" customHeight="1" spans="1:56">
      <c r="A33" s="41">
        <f t="shared" si="2"/>
        <v>29</v>
      </c>
      <c r="B33" s="49"/>
      <c r="C33" s="50"/>
      <c r="D33" s="44"/>
      <c r="E33" s="49"/>
      <c r="F33" s="42">
        <f t="shared" si="3"/>
        <v>31</v>
      </c>
      <c r="G33" s="10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7">
        <f t="shared" si="4"/>
        <v>0</v>
      </c>
      <c r="T33" s="68"/>
      <c r="U33" s="71"/>
      <c r="V33" s="69"/>
      <c r="W33" s="70"/>
      <c r="X33" s="70"/>
      <c r="Y33" s="70"/>
      <c r="Z33" s="70"/>
      <c r="AA33" s="70"/>
      <c r="AB33" s="75"/>
      <c r="AC33" s="76">
        <f t="shared" si="5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6"/>
        <v>0</v>
      </c>
      <c r="AT33" s="76">
        <f t="shared" si="7"/>
        <v>0</v>
      </c>
      <c r="AU33" s="76">
        <f t="shared" si="8"/>
        <v>0</v>
      </c>
      <c r="AV33" s="84"/>
      <c r="AW33" s="90"/>
      <c r="AX33" s="90"/>
      <c r="AY33" s="90"/>
      <c r="AZ33" s="90"/>
      <c r="BA33" s="76">
        <f t="shared" si="9"/>
        <v>0</v>
      </c>
      <c r="BB33" s="91"/>
      <c r="BC33" s="92"/>
      <c r="BD33" s="66" t="str">
        <f t="shared" si="10"/>
        <v>正确</v>
      </c>
    </row>
    <row r="34" s="1" customFormat="1" ht="33" customHeight="1" spans="1:56">
      <c r="A34" s="41">
        <f t="shared" si="2"/>
        <v>30</v>
      </c>
      <c r="B34" s="49"/>
      <c r="C34" s="50"/>
      <c r="D34" s="44"/>
      <c r="E34" s="49"/>
      <c r="F34" s="42">
        <f t="shared" si="3"/>
        <v>31</v>
      </c>
      <c r="G34" s="10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4"/>
        <v>0</v>
      </c>
      <c r="T34" s="68"/>
      <c r="U34" s="71"/>
      <c r="V34" s="69"/>
      <c r="W34" s="70"/>
      <c r="X34" s="70"/>
      <c r="Y34" s="70"/>
      <c r="Z34" s="70"/>
      <c r="AA34" s="70"/>
      <c r="AB34" s="75"/>
      <c r="AC34" s="76">
        <f t="shared" si="5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6"/>
        <v>0</v>
      </c>
      <c r="AT34" s="76">
        <f t="shared" si="7"/>
        <v>0</v>
      </c>
      <c r="AU34" s="76">
        <f t="shared" si="8"/>
        <v>0</v>
      </c>
      <c r="AV34" s="84"/>
      <c r="AW34" s="90"/>
      <c r="AX34" s="90"/>
      <c r="AY34" s="90"/>
      <c r="AZ34" s="90"/>
      <c r="BA34" s="76">
        <f t="shared" si="9"/>
        <v>0</v>
      </c>
      <c r="BB34" s="91"/>
      <c r="BC34" s="92"/>
      <c r="BD34" s="66" t="str">
        <f t="shared" si="10"/>
        <v>正确</v>
      </c>
    </row>
    <row r="35" s="1" customFormat="1" ht="33" customHeight="1" spans="1:56">
      <c r="A35" s="41">
        <f t="shared" si="2"/>
        <v>31</v>
      </c>
      <c r="B35" s="49"/>
      <c r="C35" s="50"/>
      <c r="D35" s="44"/>
      <c r="E35" s="49"/>
      <c r="F35" s="42">
        <f t="shared" si="3"/>
        <v>31</v>
      </c>
      <c r="G35" s="10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7">
        <f t="shared" si="4"/>
        <v>0</v>
      </c>
      <c r="T35" s="68"/>
      <c r="U35" s="71"/>
      <c r="V35" s="69"/>
      <c r="W35" s="70"/>
      <c r="X35" s="70"/>
      <c r="Y35" s="70"/>
      <c r="Z35" s="70"/>
      <c r="AA35" s="70"/>
      <c r="AB35" s="75"/>
      <c r="AC35" s="76">
        <f t="shared" si="5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6"/>
        <v>0</v>
      </c>
      <c r="AT35" s="76">
        <f t="shared" si="7"/>
        <v>0</v>
      </c>
      <c r="AU35" s="76">
        <f t="shared" si="8"/>
        <v>0</v>
      </c>
      <c r="AV35" s="84"/>
      <c r="AW35" s="90"/>
      <c r="AX35" s="90"/>
      <c r="AY35" s="90"/>
      <c r="AZ35" s="90"/>
      <c r="BA35" s="76">
        <f t="shared" si="9"/>
        <v>0</v>
      </c>
      <c r="BB35" s="91"/>
      <c r="BC35" s="92"/>
      <c r="BD35" s="66" t="str">
        <f t="shared" si="10"/>
        <v>正确</v>
      </c>
    </row>
    <row r="36" s="1" customFormat="1" ht="33" customHeight="1" spans="1:56">
      <c r="A36" s="41">
        <f t="shared" si="2"/>
        <v>32</v>
      </c>
      <c r="B36" s="49"/>
      <c r="C36" s="50"/>
      <c r="D36" s="44"/>
      <c r="E36" s="49"/>
      <c r="F36" s="42">
        <f t="shared" si="3"/>
        <v>31</v>
      </c>
      <c r="G36" s="10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7">
        <f t="shared" si="4"/>
        <v>0</v>
      </c>
      <c r="T36" s="68"/>
      <c r="U36" s="71"/>
      <c r="V36" s="69"/>
      <c r="W36" s="70"/>
      <c r="X36" s="70"/>
      <c r="Y36" s="70"/>
      <c r="Z36" s="70"/>
      <c r="AA36" s="70"/>
      <c r="AB36" s="75"/>
      <c r="AC36" s="76">
        <f t="shared" si="5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6"/>
        <v>0</v>
      </c>
      <c r="AT36" s="76">
        <f t="shared" si="7"/>
        <v>0</v>
      </c>
      <c r="AU36" s="76">
        <f t="shared" si="8"/>
        <v>0</v>
      </c>
      <c r="AV36" s="84"/>
      <c r="AW36" s="90"/>
      <c r="AX36" s="90"/>
      <c r="AY36" s="90"/>
      <c r="AZ36" s="90"/>
      <c r="BA36" s="76">
        <f t="shared" si="9"/>
        <v>0</v>
      </c>
      <c r="BB36" s="91"/>
      <c r="BC36" s="92"/>
      <c r="BD36" s="66" t="str">
        <f t="shared" si="10"/>
        <v>正确</v>
      </c>
    </row>
    <row r="37" s="1" customFormat="1" ht="33" customHeight="1" spans="1:56">
      <c r="A37" s="41">
        <f t="shared" si="2"/>
        <v>33</v>
      </c>
      <c r="B37" s="49"/>
      <c r="C37" s="50"/>
      <c r="D37" s="44"/>
      <c r="E37" s="49"/>
      <c r="F37" s="42">
        <f t="shared" si="3"/>
        <v>31</v>
      </c>
      <c r="G37" s="10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4"/>
        <v>0</v>
      </c>
      <c r="T37" s="68"/>
      <c r="U37" s="71"/>
      <c r="V37" s="69"/>
      <c r="W37" s="70"/>
      <c r="X37" s="70"/>
      <c r="Y37" s="70"/>
      <c r="Z37" s="70"/>
      <c r="AA37" s="70"/>
      <c r="AB37" s="75"/>
      <c r="AC37" s="76">
        <f t="shared" si="5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6"/>
        <v>0</v>
      </c>
      <c r="AT37" s="76">
        <f t="shared" si="7"/>
        <v>0</v>
      </c>
      <c r="AU37" s="76">
        <f t="shared" si="8"/>
        <v>0</v>
      </c>
      <c r="AV37" s="84"/>
      <c r="AW37" s="90"/>
      <c r="AX37" s="90"/>
      <c r="AY37" s="90"/>
      <c r="AZ37" s="90"/>
      <c r="BA37" s="76">
        <f t="shared" si="9"/>
        <v>0</v>
      </c>
      <c r="BB37" s="91"/>
      <c r="BC37" s="92"/>
      <c r="BD37" s="66" t="str">
        <f t="shared" si="10"/>
        <v>正确</v>
      </c>
    </row>
    <row r="38" s="1" customFormat="1" ht="33" customHeight="1" spans="1:56">
      <c r="A38" s="41">
        <f t="shared" si="2"/>
        <v>34</v>
      </c>
      <c r="B38" s="49"/>
      <c r="C38" s="50"/>
      <c r="D38" s="44"/>
      <c r="E38" s="49"/>
      <c r="F38" s="42">
        <f t="shared" si="3"/>
        <v>31</v>
      </c>
      <c r="G38" s="10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4"/>
        <v>0</v>
      </c>
      <c r="T38" s="68"/>
      <c r="U38" s="71"/>
      <c r="V38" s="69"/>
      <c r="W38" s="70"/>
      <c r="X38" s="70"/>
      <c r="Y38" s="70"/>
      <c r="Z38" s="70"/>
      <c r="AA38" s="70"/>
      <c r="AB38" s="75"/>
      <c r="AC38" s="76">
        <f t="shared" si="5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6"/>
        <v>0</v>
      </c>
      <c r="AT38" s="76">
        <f t="shared" si="7"/>
        <v>0</v>
      </c>
      <c r="AU38" s="76">
        <f t="shared" si="8"/>
        <v>0</v>
      </c>
      <c r="AV38" s="84"/>
      <c r="AW38" s="90"/>
      <c r="AX38" s="90"/>
      <c r="AY38" s="90"/>
      <c r="AZ38" s="90"/>
      <c r="BA38" s="76">
        <f t="shared" si="9"/>
        <v>0</v>
      </c>
      <c r="BB38" s="91"/>
      <c r="BC38" s="92"/>
      <c r="BD38" s="66" t="str">
        <f t="shared" si="10"/>
        <v>正确</v>
      </c>
    </row>
    <row r="39" s="1" customFormat="1" ht="33" customHeight="1" spans="1:56">
      <c r="A39" s="41">
        <f t="shared" si="2"/>
        <v>35</v>
      </c>
      <c r="B39" s="49"/>
      <c r="C39" s="50"/>
      <c r="D39" s="44"/>
      <c r="E39" s="49"/>
      <c r="F39" s="42">
        <f t="shared" si="3"/>
        <v>31</v>
      </c>
      <c r="G39" s="10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4"/>
        <v>0</v>
      </c>
      <c r="T39" s="68"/>
      <c r="U39" s="71"/>
      <c r="V39" s="69"/>
      <c r="W39" s="70"/>
      <c r="X39" s="70"/>
      <c r="Y39" s="70"/>
      <c r="Z39" s="70"/>
      <c r="AA39" s="70"/>
      <c r="AB39" s="75"/>
      <c r="AC39" s="76">
        <f t="shared" si="5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6"/>
        <v>0</v>
      </c>
      <c r="AT39" s="76">
        <f t="shared" si="7"/>
        <v>0</v>
      </c>
      <c r="AU39" s="76">
        <f t="shared" si="8"/>
        <v>0</v>
      </c>
      <c r="AV39" s="84"/>
      <c r="AW39" s="90"/>
      <c r="AX39" s="90"/>
      <c r="AY39" s="90"/>
      <c r="AZ39" s="90"/>
      <c r="BA39" s="76">
        <f t="shared" si="9"/>
        <v>0</v>
      </c>
      <c r="BB39" s="91"/>
      <c r="BC39" s="92"/>
      <c r="BD39" s="66" t="str">
        <f t="shared" si="10"/>
        <v>正确</v>
      </c>
    </row>
    <row r="40" s="1" customFormat="1" ht="33" customHeight="1" spans="1:56">
      <c r="A40" s="41">
        <f t="shared" si="2"/>
        <v>36</v>
      </c>
      <c r="B40" s="49"/>
      <c r="C40" s="50"/>
      <c r="D40" s="44"/>
      <c r="E40" s="49"/>
      <c r="F40" s="42">
        <f t="shared" si="3"/>
        <v>31</v>
      </c>
      <c r="G40" s="10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4"/>
        <v>0</v>
      </c>
      <c r="T40" s="68"/>
      <c r="U40" s="71"/>
      <c r="V40" s="69"/>
      <c r="W40" s="70"/>
      <c r="X40" s="70"/>
      <c r="Y40" s="70"/>
      <c r="Z40" s="70"/>
      <c r="AA40" s="70"/>
      <c r="AB40" s="75"/>
      <c r="AC40" s="76">
        <f t="shared" si="5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6"/>
        <v>0</v>
      </c>
      <c r="AT40" s="76">
        <f t="shared" si="7"/>
        <v>0</v>
      </c>
      <c r="AU40" s="76">
        <f t="shared" si="8"/>
        <v>0</v>
      </c>
      <c r="AV40" s="84"/>
      <c r="AW40" s="90"/>
      <c r="AX40" s="90"/>
      <c r="AY40" s="90"/>
      <c r="AZ40" s="90"/>
      <c r="BA40" s="76">
        <f t="shared" si="9"/>
        <v>0</v>
      </c>
      <c r="BB40" s="91"/>
      <c r="BC40" s="92"/>
      <c r="BD40" s="66" t="str">
        <f t="shared" si="10"/>
        <v>正确</v>
      </c>
    </row>
    <row r="41" s="1" customFormat="1" ht="33" customHeight="1" spans="1:56">
      <c r="A41" s="41">
        <f t="shared" si="2"/>
        <v>37</v>
      </c>
      <c r="B41" s="49"/>
      <c r="C41" s="50"/>
      <c r="D41" s="44"/>
      <c r="E41" s="49"/>
      <c r="F41" s="42">
        <f t="shared" si="3"/>
        <v>31</v>
      </c>
      <c r="G41" s="10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4"/>
        <v>0</v>
      </c>
      <c r="T41" s="68"/>
      <c r="U41" s="71"/>
      <c r="V41" s="69"/>
      <c r="W41" s="70"/>
      <c r="X41" s="70"/>
      <c r="Y41" s="70"/>
      <c r="Z41" s="70"/>
      <c r="AA41" s="70"/>
      <c r="AB41" s="75"/>
      <c r="AC41" s="76">
        <f t="shared" si="5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6"/>
        <v>0</v>
      </c>
      <c r="AT41" s="76">
        <f t="shared" si="7"/>
        <v>0</v>
      </c>
      <c r="AU41" s="76">
        <f t="shared" si="8"/>
        <v>0</v>
      </c>
      <c r="AV41" s="84"/>
      <c r="AW41" s="90"/>
      <c r="AX41" s="90"/>
      <c r="AY41" s="90"/>
      <c r="AZ41" s="90"/>
      <c r="BA41" s="76">
        <f t="shared" si="9"/>
        <v>0</v>
      </c>
      <c r="BB41" s="91"/>
      <c r="BC41" s="92"/>
      <c r="BD41" s="66" t="str">
        <f t="shared" si="10"/>
        <v>正确</v>
      </c>
    </row>
    <row r="42" s="1" customFormat="1" ht="33" customHeight="1" spans="1:56">
      <c r="A42" s="41">
        <f t="shared" si="2"/>
        <v>38</v>
      </c>
      <c r="B42" s="49"/>
      <c r="C42" s="50"/>
      <c r="D42" s="44"/>
      <c r="E42" s="49"/>
      <c r="F42" s="42">
        <f t="shared" si="3"/>
        <v>31</v>
      </c>
      <c r="G42" s="10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4"/>
        <v>0</v>
      </c>
      <c r="T42" s="68"/>
      <c r="U42" s="71"/>
      <c r="V42" s="69"/>
      <c r="W42" s="70"/>
      <c r="X42" s="70"/>
      <c r="Y42" s="70"/>
      <c r="Z42" s="70"/>
      <c r="AA42" s="70"/>
      <c r="AB42" s="75"/>
      <c r="AC42" s="76">
        <f t="shared" si="5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6"/>
        <v>0</v>
      </c>
      <c r="AT42" s="76">
        <f t="shared" si="7"/>
        <v>0</v>
      </c>
      <c r="AU42" s="76">
        <f t="shared" si="8"/>
        <v>0</v>
      </c>
      <c r="AV42" s="84"/>
      <c r="AW42" s="90"/>
      <c r="AX42" s="90"/>
      <c r="AY42" s="90"/>
      <c r="AZ42" s="90"/>
      <c r="BA42" s="76">
        <f t="shared" si="9"/>
        <v>0</v>
      </c>
      <c r="BB42" s="91"/>
      <c r="BC42" s="92"/>
      <c r="BD42" s="66" t="str">
        <f t="shared" si="10"/>
        <v>正确</v>
      </c>
    </row>
    <row r="43" s="1" customFormat="1" ht="33" customHeight="1" spans="1:56">
      <c r="A43" s="41">
        <f t="shared" si="2"/>
        <v>39</v>
      </c>
      <c r="B43" s="49"/>
      <c r="C43" s="50"/>
      <c r="D43" s="44"/>
      <c r="E43" s="49"/>
      <c r="F43" s="42">
        <f t="shared" si="3"/>
        <v>31</v>
      </c>
      <c r="G43" s="10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4"/>
        <v>0</v>
      </c>
      <c r="T43" s="68"/>
      <c r="U43" s="71"/>
      <c r="V43" s="69"/>
      <c r="W43" s="70"/>
      <c r="X43" s="70"/>
      <c r="Y43" s="70"/>
      <c r="Z43" s="70"/>
      <c r="AA43" s="70"/>
      <c r="AB43" s="75"/>
      <c r="AC43" s="76">
        <f t="shared" si="5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6"/>
        <v>0</v>
      </c>
      <c r="AT43" s="76">
        <f t="shared" si="7"/>
        <v>0</v>
      </c>
      <c r="AU43" s="76">
        <f t="shared" si="8"/>
        <v>0</v>
      </c>
      <c r="AV43" s="84"/>
      <c r="AW43" s="90"/>
      <c r="AX43" s="90"/>
      <c r="AY43" s="90"/>
      <c r="AZ43" s="90"/>
      <c r="BA43" s="76">
        <f t="shared" si="9"/>
        <v>0</v>
      </c>
      <c r="BB43" s="91"/>
      <c r="BC43" s="92"/>
      <c r="BD43" s="66" t="str">
        <f t="shared" si="10"/>
        <v>正确</v>
      </c>
    </row>
    <row r="44" s="1" customFormat="1" ht="33" customHeight="1" spans="1:56">
      <c r="A44" s="41">
        <f t="shared" si="2"/>
        <v>40</v>
      </c>
      <c r="B44" s="49"/>
      <c r="C44" s="50"/>
      <c r="D44" s="44"/>
      <c r="E44" s="49"/>
      <c r="F44" s="42">
        <f t="shared" si="3"/>
        <v>31</v>
      </c>
      <c r="G44" s="10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4"/>
        <v>0</v>
      </c>
      <c r="T44" s="68"/>
      <c r="U44" s="71"/>
      <c r="V44" s="69"/>
      <c r="W44" s="70"/>
      <c r="X44" s="70"/>
      <c r="Y44" s="70"/>
      <c r="Z44" s="70"/>
      <c r="AA44" s="70"/>
      <c r="AB44" s="75"/>
      <c r="AC44" s="76">
        <f t="shared" si="5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6"/>
        <v>0</v>
      </c>
      <c r="AT44" s="76">
        <f t="shared" si="7"/>
        <v>0</v>
      </c>
      <c r="AU44" s="76">
        <f t="shared" si="8"/>
        <v>0</v>
      </c>
      <c r="AV44" s="84"/>
      <c r="AW44" s="90"/>
      <c r="AX44" s="90"/>
      <c r="AY44" s="90"/>
      <c r="AZ44" s="90"/>
      <c r="BA44" s="76">
        <f t="shared" si="9"/>
        <v>0</v>
      </c>
      <c r="BB44" s="91"/>
      <c r="BC44" s="92"/>
      <c r="BD44" s="66" t="str">
        <f t="shared" si="10"/>
        <v>正确</v>
      </c>
    </row>
    <row r="45" s="1" customFormat="1" ht="33" customHeight="1" spans="1:56">
      <c r="A45" s="41">
        <f t="shared" si="2"/>
        <v>41</v>
      </c>
      <c r="B45" s="49"/>
      <c r="C45" s="50"/>
      <c r="D45" s="44"/>
      <c r="E45" s="49"/>
      <c r="F45" s="42">
        <f t="shared" si="3"/>
        <v>31</v>
      </c>
      <c r="G45" s="10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4"/>
        <v>0</v>
      </c>
      <c r="T45" s="68"/>
      <c r="U45" s="71"/>
      <c r="V45" s="69"/>
      <c r="W45" s="70"/>
      <c r="X45" s="70"/>
      <c r="Y45" s="70"/>
      <c r="Z45" s="70"/>
      <c r="AA45" s="70"/>
      <c r="AB45" s="75"/>
      <c r="AC45" s="76">
        <f t="shared" si="5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6"/>
        <v>0</v>
      </c>
      <c r="AT45" s="76">
        <f t="shared" si="7"/>
        <v>0</v>
      </c>
      <c r="AU45" s="76">
        <f t="shared" si="8"/>
        <v>0</v>
      </c>
      <c r="AV45" s="84"/>
      <c r="AW45" s="90"/>
      <c r="AX45" s="90"/>
      <c r="AY45" s="90"/>
      <c r="AZ45" s="90"/>
      <c r="BA45" s="76">
        <f t="shared" si="9"/>
        <v>0</v>
      </c>
      <c r="BB45" s="91"/>
      <c r="BC45" s="92"/>
      <c r="BD45" s="66" t="str">
        <f t="shared" si="10"/>
        <v>正确</v>
      </c>
    </row>
    <row r="46" s="1" customFormat="1" ht="33" customHeight="1" spans="1:56">
      <c r="A46" s="41">
        <f t="shared" si="2"/>
        <v>42</v>
      </c>
      <c r="B46" s="49"/>
      <c r="C46" s="50"/>
      <c r="D46" s="44"/>
      <c r="E46" s="49"/>
      <c r="F46" s="42">
        <f t="shared" si="3"/>
        <v>31</v>
      </c>
      <c r="G46" s="10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4"/>
        <v>0</v>
      </c>
      <c r="T46" s="68"/>
      <c r="U46" s="71"/>
      <c r="V46" s="69"/>
      <c r="W46" s="70"/>
      <c r="X46" s="70"/>
      <c r="Y46" s="70"/>
      <c r="Z46" s="70"/>
      <c r="AA46" s="70"/>
      <c r="AB46" s="75"/>
      <c r="AC46" s="76">
        <f t="shared" si="5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6"/>
        <v>0</v>
      </c>
      <c r="AT46" s="76">
        <f t="shared" si="7"/>
        <v>0</v>
      </c>
      <c r="AU46" s="76">
        <f t="shared" si="8"/>
        <v>0</v>
      </c>
      <c r="AV46" s="84"/>
      <c r="AW46" s="90"/>
      <c r="AX46" s="90"/>
      <c r="AY46" s="90"/>
      <c r="AZ46" s="90"/>
      <c r="BA46" s="76">
        <f t="shared" si="9"/>
        <v>0</v>
      </c>
      <c r="BB46" s="91"/>
      <c r="BC46" s="92"/>
      <c r="BD46" s="66" t="str">
        <f t="shared" si="10"/>
        <v>正确</v>
      </c>
    </row>
    <row r="47" s="1" customFormat="1" ht="33" customHeight="1" spans="1:56">
      <c r="A47" s="41">
        <f t="shared" si="2"/>
        <v>43</v>
      </c>
      <c r="B47" s="49"/>
      <c r="C47" s="50"/>
      <c r="D47" s="44"/>
      <c r="E47" s="49"/>
      <c r="F47" s="42">
        <f t="shared" si="3"/>
        <v>31</v>
      </c>
      <c r="G47" s="10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4"/>
        <v>0</v>
      </c>
      <c r="T47" s="68"/>
      <c r="U47" s="71"/>
      <c r="V47" s="69"/>
      <c r="W47" s="70"/>
      <c r="X47" s="70"/>
      <c r="Y47" s="70"/>
      <c r="Z47" s="70"/>
      <c r="AA47" s="70"/>
      <c r="AB47" s="75"/>
      <c r="AC47" s="76">
        <f t="shared" si="5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6"/>
        <v>0</v>
      </c>
      <c r="AT47" s="76">
        <f t="shared" si="7"/>
        <v>0</v>
      </c>
      <c r="AU47" s="76">
        <f t="shared" si="8"/>
        <v>0</v>
      </c>
      <c r="AV47" s="84"/>
      <c r="AW47" s="90"/>
      <c r="AX47" s="90"/>
      <c r="AY47" s="90"/>
      <c r="AZ47" s="90"/>
      <c r="BA47" s="76">
        <f t="shared" si="9"/>
        <v>0</v>
      </c>
      <c r="BB47" s="91"/>
      <c r="BC47" s="92"/>
      <c r="BD47" s="66" t="str">
        <f t="shared" si="10"/>
        <v>正确</v>
      </c>
    </row>
    <row r="48" s="1" customFormat="1" ht="33" customHeight="1" spans="1:56">
      <c r="A48" s="41">
        <f t="shared" si="2"/>
        <v>44</v>
      </c>
      <c r="B48" s="49"/>
      <c r="C48" s="50"/>
      <c r="D48" s="44"/>
      <c r="E48" s="49"/>
      <c r="F48" s="42">
        <f t="shared" si="3"/>
        <v>31</v>
      </c>
      <c r="G48" s="10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4"/>
        <v>0</v>
      </c>
      <c r="T48" s="68"/>
      <c r="U48" s="71"/>
      <c r="V48" s="69"/>
      <c r="W48" s="70"/>
      <c r="X48" s="70"/>
      <c r="Y48" s="70"/>
      <c r="Z48" s="70"/>
      <c r="AA48" s="70"/>
      <c r="AB48" s="75"/>
      <c r="AC48" s="76">
        <f t="shared" si="5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6"/>
        <v>0</v>
      </c>
      <c r="AT48" s="76">
        <f t="shared" si="7"/>
        <v>0</v>
      </c>
      <c r="AU48" s="76">
        <f t="shared" si="8"/>
        <v>0</v>
      </c>
      <c r="AV48" s="84"/>
      <c r="AW48" s="90"/>
      <c r="AX48" s="90"/>
      <c r="AY48" s="90"/>
      <c r="AZ48" s="90"/>
      <c r="BA48" s="76">
        <f t="shared" si="9"/>
        <v>0</v>
      </c>
      <c r="BB48" s="91"/>
      <c r="BC48" s="92"/>
      <c r="BD48" s="66" t="str">
        <f t="shared" si="10"/>
        <v>正确</v>
      </c>
    </row>
    <row r="49" s="1" customFormat="1" ht="33" customHeight="1" spans="1:56">
      <c r="A49" s="41">
        <f t="shared" si="2"/>
        <v>45</v>
      </c>
      <c r="B49" s="49"/>
      <c r="C49" s="50"/>
      <c r="D49" s="44"/>
      <c r="E49" s="49"/>
      <c r="F49" s="42">
        <f t="shared" si="3"/>
        <v>31</v>
      </c>
      <c r="G49" s="10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4"/>
        <v>0</v>
      </c>
      <c r="T49" s="68"/>
      <c r="U49" s="71"/>
      <c r="V49" s="69"/>
      <c r="W49" s="70"/>
      <c r="X49" s="70"/>
      <c r="Y49" s="70"/>
      <c r="Z49" s="70"/>
      <c r="AA49" s="70"/>
      <c r="AB49" s="75"/>
      <c r="AC49" s="76">
        <f t="shared" si="5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6"/>
        <v>0</v>
      </c>
      <c r="AT49" s="76">
        <f t="shared" si="7"/>
        <v>0</v>
      </c>
      <c r="AU49" s="76">
        <f t="shared" si="8"/>
        <v>0</v>
      </c>
      <c r="AV49" s="84"/>
      <c r="AW49" s="90"/>
      <c r="AX49" s="90"/>
      <c r="AY49" s="90"/>
      <c r="AZ49" s="90"/>
      <c r="BA49" s="76">
        <f t="shared" si="9"/>
        <v>0</v>
      </c>
      <c r="BB49" s="91"/>
      <c r="BC49" s="92"/>
      <c r="BD49" s="66" t="str">
        <f t="shared" si="10"/>
        <v>正确</v>
      </c>
    </row>
    <row r="50" s="1" customFormat="1" ht="33" customHeight="1" spans="1:56">
      <c r="A50" s="41">
        <f t="shared" si="2"/>
        <v>46</v>
      </c>
      <c r="B50" s="49"/>
      <c r="C50" s="50"/>
      <c r="D50" s="44"/>
      <c r="E50" s="49"/>
      <c r="F50" s="42">
        <f t="shared" si="3"/>
        <v>31</v>
      </c>
      <c r="G50" s="10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4"/>
        <v>0</v>
      </c>
      <c r="T50" s="68"/>
      <c r="U50" s="71"/>
      <c r="V50" s="69"/>
      <c r="W50" s="70"/>
      <c r="X50" s="70"/>
      <c r="Y50" s="70"/>
      <c r="Z50" s="70"/>
      <c r="AA50" s="70"/>
      <c r="AB50" s="75"/>
      <c r="AC50" s="76">
        <f t="shared" si="5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6"/>
        <v>0</v>
      </c>
      <c r="AT50" s="76">
        <f t="shared" si="7"/>
        <v>0</v>
      </c>
      <c r="AU50" s="76">
        <f t="shared" si="8"/>
        <v>0</v>
      </c>
      <c r="AV50" s="84"/>
      <c r="AW50" s="90"/>
      <c r="AX50" s="90"/>
      <c r="AY50" s="90"/>
      <c r="AZ50" s="90"/>
      <c r="BA50" s="76">
        <f t="shared" si="9"/>
        <v>0</v>
      </c>
      <c r="BB50" s="91"/>
      <c r="BC50" s="92"/>
      <c r="BD50" s="66" t="str">
        <f t="shared" si="10"/>
        <v>正确</v>
      </c>
    </row>
    <row r="51" s="1" customFormat="1" ht="33" customHeight="1" spans="1:56">
      <c r="A51" s="41">
        <f t="shared" si="2"/>
        <v>47</v>
      </c>
      <c r="B51" s="49"/>
      <c r="C51" s="50"/>
      <c r="D51" s="44"/>
      <c r="E51" s="49"/>
      <c r="F51" s="42">
        <f t="shared" si="3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4"/>
        <v>0</v>
      </c>
      <c r="T51" s="68"/>
      <c r="U51" s="71"/>
      <c r="V51" s="69"/>
      <c r="W51" s="70"/>
      <c r="X51" s="70"/>
      <c r="Y51" s="70"/>
      <c r="Z51" s="70"/>
      <c r="AA51" s="70"/>
      <c r="AB51" s="75"/>
      <c r="AC51" s="76">
        <f t="shared" si="5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6"/>
        <v>0</v>
      </c>
      <c r="AT51" s="76">
        <f t="shared" si="7"/>
        <v>0</v>
      </c>
      <c r="AU51" s="76">
        <f t="shared" si="8"/>
        <v>0</v>
      </c>
      <c r="AV51" s="84"/>
      <c r="AW51" s="90"/>
      <c r="AX51" s="90"/>
      <c r="AY51" s="90"/>
      <c r="AZ51" s="90"/>
      <c r="BA51" s="76">
        <f t="shared" si="9"/>
        <v>0</v>
      </c>
      <c r="BB51" s="91"/>
      <c r="BC51" s="92"/>
      <c r="BD51" s="66" t="str">
        <f t="shared" si="10"/>
        <v>正确</v>
      </c>
    </row>
    <row r="52" s="1" customFormat="1" ht="33" customHeight="1" spans="1:56">
      <c r="A52" s="41">
        <f t="shared" si="2"/>
        <v>48</v>
      </c>
      <c r="B52" s="49"/>
      <c r="C52" s="50"/>
      <c r="D52" s="44"/>
      <c r="E52" s="49"/>
      <c r="F52" s="42">
        <f t="shared" si="3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4"/>
        <v>0</v>
      </c>
      <c r="T52" s="68"/>
      <c r="U52" s="71"/>
      <c r="V52" s="69"/>
      <c r="W52" s="70"/>
      <c r="X52" s="70"/>
      <c r="Y52" s="70"/>
      <c r="Z52" s="70"/>
      <c r="AA52" s="70"/>
      <c r="AB52" s="75"/>
      <c r="AC52" s="76">
        <f t="shared" si="5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6"/>
        <v>0</v>
      </c>
      <c r="AT52" s="76">
        <f t="shared" si="7"/>
        <v>0</v>
      </c>
      <c r="AU52" s="76">
        <f t="shared" si="8"/>
        <v>0</v>
      </c>
      <c r="AV52" s="84"/>
      <c r="AW52" s="90"/>
      <c r="AX52" s="90"/>
      <c r="AY52" s="90"/>
      <c r="AZ52" s="90"/>
      <c r="BA52" s="76">
        <f t="shared" si="9"/>
        <v>0</v>
      </c>
      <c r="BB52" s="91"/>
      <c r="BC52" s="92"/>
      <c r="BD52" s="66" t="str">
        <f t="shared" si="10"/>
        <v>正确</v>
      </c>
    </row>
    <row r="53" s="1" customFormat="1" ht="33" customHeight="1" spans="1:56">
      <c r="A53" s="41">
        <f t="shared" si="2"/>
        <v>49</v>
      </c>
      <c r="B53" s="49"/>
      <c r="C53" s="50"/>
      <c r="D53" s="44"/>
      <c r="E53" s="49"/>
      <c r="F53" s="42">
        <f t="shared" si="3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4"/>
        <v>0</v>
      </c>
      <c r="T53" s="68"/>
      <c r="U53" s="71"/>
      <c r="V53" s="69"/>
      <c r="W53" s="70"/>
      <c r="X53" s="70"/>
      <c r="Y53" s="70"/>
      <c r="Z53" s="70"/>
      <c r="AA53" s="70"/>
      <c r="AB53" s="75"/>
      <c r="AC53" s="76">
        <f t="shared" si="5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6"/>
        <v>0</v>
      </c>
      <c r="AT53" s="76">
        <f t="shared" si="7"/>
        <v>0</v>
      </c>
      <c r="AU53" s="76">
        <f t="shared" si="8"/>
        <v>0</v>
      </c>
      <c r="AV53" s="84"/>
      <c r="AW53" s="90"/>
      <c r="AX53" s="90"/>
      <c r="AY53" s="90"/>
      <c r="AZ53" s="90"/>
      <c r="BA53" s="76">
        <f t="shared" si="9"/>
        <v>0</v>
      </c>
      <c r="BB53" s="91"/>
      <c r="BC53" s="92"/>
      <c r="BD53" s="66" t="str">
        <f t="shared" si="10"/>
        <v>正确</v>
      </c>
    </row>
    <row r="54" s="1" customFormat="1" ht="33" customHeight="1" spans="1:56">
      <c r="A54" s="41">
        <f t="shared" si="2"/>
        <v>50</v>
      </c>
      <c r="B54" s="49"/>
      <c r="C54" s="50"/>
      <c r="D54" s="44"/>
      <c r="E54" s="49"/>
      <c r="F54" s="42">
        <f t="shared" si="3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4"/>
        <v>0</v>
      </c>
      <c r="T54" s="68"/>
      <c r="U54" s="71"/>
      <c r="V54" s="69"/>
      <c r="W54" s="70"/>
      <c r="X54" s="70"/>
      <c r="Y54" s="70"/>
      <c r="Z54" s="70"/>
      <c r="AA54" s="70"/>
      <c r="AB54" s="75"/>
      <c r="AC54" s="76">
        <f t="shared" si="5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6"/>
        <v>0</v>
      </c>
      <c r="AT54" s="76">
        <f t="shared" si="7"/>
        <v>0</v>
      </c>
      <c r="AU54" s="76">
        <f t="shared" si="8"/>
        <v>0</v>
      </c>
      <c r="AV54" s="84"/>
      <c r="AW54" s="90"/>
      <c r="AX54" s="90"/>
      <c r="AY54" s="90"/>
      <c r="AZ54" s="90"/>
      <c r="BA54" s="76">
        <f t="shared" si="9"/>
        <v>0</v>
      </c>
      <c r="BB54" s="91"/>
      <c r="BC54" s="92"/>
      <c r="BD54" s="66" t="str">
        <f t="shared" si="10"/>
        <v>正确</v>
      </c>
    </row>
    <row r="55" s="1" customFormat="1" ht="33" customHeight="1" spans="1:56">
      <c r="A55" s="41">
        <f t="shared" si="2"/>
        <v>51</v>
      </c>
      <c r="B55" s="49"/>
      <c r="C55" s="50"/>
      <c r="D55" s="44"/>
      <c r="E55" s="49"/>
      <c r="F55" s="42">
        <f t="shared" si="3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4"/>
        <v>0</v>
      </c>
      <c r="T55" s="68"/>
      <c r="U55" s="71"/>
      <c r="V55" s="69"/>
      <c r="W55" s="70"/>
      <c r="X55" s="70"/>
      <c r="Y55" s="70"/>
      <c r="Z55" s="70"/>
      <c r="AA55" s="70"/>
      <c r="AB55" s="75"/>
      <c r="AC55" s="76">
        <f t="shared" si="5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6"/>
        <v>0</v>
      </c>
      <c r="AT55" s="76">
        <f t="shared" si="7"/>
        <v>0</v>
      </c>
      <c r="AU55" s="76">
        <f t="shared" si="8"/>
        <v>0</v>
      </c>
      <c r="AV55" s="84"/>
      <c r="AW55" s="90"/>
      <c r="AX55" s="90"/>
      <c r="AY55" s="90"/>
      <c r="AZ55" s="90"/>
      <c r="BA55" s="76">
        <f t="shared" si="9"/>
        <v>0</v>
      </c>
      <c r="BB55" s="91"/>
      <c r="BC55" s="92"/>
      <c r="BD55" s="66" t="str">
        <f t="shared" si="10"/>
        <v>正确</v>
      </c>
    </row>
    <row r="56" s="1" customFormat="1" ht="33" customHeight="1" spans="1:56">
      <c r="A56" s="41">
        <f t="shared" si="2"/>
        <v>52</v>
      </c>
      <c r="B56" s="49"/>
      <c r="C56" s="50"/>
      <c r="D56" s="44"/>
      <c r="E56" s="49"/>
      <c r="F56" s="42">
        <f t="shared" si="3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4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5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6"/>
        <v>0</v>
      </c>
      <c r="AT56" s="76">
        <f t="shared" si="7"/>
        <v>0</v>
      </c>
      <c r="AU56" s="76">
        <f t="shared" si="8"/>
        <v>0</v>
      </c>
      <c r="AV56" s="84"/>
      <c r="AW56" s="90"/>
      <c r="AX56" s="90"/>
      <c r="AY56" s="90"/>
      <c r="AZ56" s="90"/>
      <c r="BA56" s="76">
        <f t="shared" si="9"/>
        <v>0</v>
      </c>
      <c r="BB56" s="91"/>
      <c r="BC56" s="92"/>
      <c r="BD56" s="66" t="str">
        <f t="shared" si="10"/>
        <v>正确</v>
      </c>
    </row>
    <row r="57" s="1" customFormat="1" ht="33" customHeight="1" spans="1:56">
      <c r="A57" s="41">
        <f t="shared" si="2"/>
        <v>53</v>
      </c>
      <c r="B57" s="49"/>
      <c r="C57" s="50"/>
      <c r="D57" s="44"/>
      <c r="E57" s="49"/>
      <c r="F57" s="42">
        <f t="shared" si="3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4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5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6"/>
        <v>0</v>
      </c>
      <c r="AT57" s="76">
        <f t="shared" si="7"/>
        <v>0</v>
      </c>
      <c r="AU57" s="76">
        <f t="shared" si="8"/>
        <v>0</v>
      </c>
      <c r="AV57" s="84"/>
      <c r="AW57" s="90"/>
      <c r="AX57" s="90"/>
      <c r="AY57" s="90"/>
      <c r="AZ57" s="90"/>
      <c r="BA57" s="76">
        <f t="shared" si="9"/>
        <v>0</v>
      </c>
      <c r="BB57" s="91"/>
      <c r="BC57" s="92"/>
      <c r="BD57" s="66" t="str">
        <f t="shared" si="10"/>
        <v>正确</v>
      </c>
    </row>
    <row r="58" s="1" customFormat="1" ht="33" customHeight="1" spans="1:56">
      <c r="A58" s="41">
        <f t="shared" si="2"/>
        <v>54</v>
      </c>
      <c r="B58" s="49"/>
      <c r="C58" s="50"/>
      <c r="D58" s="44"/>
      <c r="E58" s="49"/>
      <c r="F58" s="42">
        <f t="shared" si="3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4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5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6"/>
        <v>0</v>
      </c>
      <c r="AT58" s="76">
        <f t="shared" si="7"/>
        <v>0</v>
      </c>
      <c r="AU58" s="76">
        <f t="shared" si="8"/>
        <v>0</v>
      </c>
      <c r="AV58" s="84"/>
      <c r="AW58" s="90"/>
      <c r="AX58" s="90"/>
      <c r="AY58" s="90"/>
      <c r="AZ58" s="90"/>
      <c r="BA58" s="76">
        <f t="shared" si="9"/>
        <v>0</v>
      </c>
      <c r="BB58" s="91"/>
      <c r="BC58" s="92"/>
      <c r="BD58" s="66" t="str">
        <f t="shared" si="10"/>
        <v>正确</v>
      </c>
    </row>
    <row r="59" s="1" customFormat="1" ht="33" customHeight="1" spans="1:56">
      <c r="A59" s="41">
        <f t="shared" si="2"/>
        <v>55</v>
      </c>
      <c r="B59" s="49"/>
      <c r="C59" s="50"/>
      <c r="D59" s="44"/>
      <c r="E59" s="49"/>
      <c r="F59" s="42">
        <f t="shared" si="3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4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5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6"/>
        <v>0</v>
      </c>
      <c r="AT59" s="76">
        <f t="shared" si="7"/>
        <v>0</v>
      </c>
      <c r="AU59" s="76">
        <f t="shared" si="8"/>
        <v>0</v>
      </c>
      <c r="AV59" s="84"/>
      <c r="AW59" s="90"/>
      <c r="AX59" s="90"/>
      <c r="AY59" s="90"/>
      <c r="AZ59" s="90"/>
      <c r="BA59" s="76">
        <f t="shared" si="9"/>
        <v>0</v>
      </c>
      <c r="BB59" s="91"/>
      <c r="BC59" s="92"/>
      <c r="BD59" s="66" t="str">
        <f t="shared" si="10"/>
        <v>正确</v>
      </c>
    </row>
    <row r="60" s="1" customFormat="1" ht="33" customHeight="1" spans="1:56">
      <c r="A60" s="41">
        <f t="shared" si="2"/>
        <v>56</v>
      </c>
      <c r="B60" s="49"/>
      <c r="C60" s="50"/>
      <c r="D60" s="44"/>
      <c r="E60" s="49"/>
      <c r="F60" s="42">
        <f t="shared" si="3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4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5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6"/>
        <v>0</v>
      </c>
      <c r="AT60" s="76">
        <f t="shared" si="7"/>
        <v>0</v>
      </c>
      <c r="AU60" s="76">
        <f t="shared" si="8"/>
        <v>0</v>
      </c>
      <c r="AV60" s="84"/>
      <c r="AW60" s="90"/>
      <c r="AX60" s="90"/>
      <c r="AY60" s="90"/>
      <c r="AZ60" s="90"/>
      <c r="BA60" s="76">
        <f t="shared" si="9"/>
        <v>0</v>
      </c>
      <c r="BB60" s="91"/>
      <c r="BC60" s="92"/>
      <c r="BD60" s="66" t="str">
        <f t="shared" si="10"/>
        <v>正确</v>
      </c>
    </row>
    <row r="61" s="1" customFormat="1" ht="33" customHeight="1" spans="1:56">
      <c r="A61" s="41">
        <f t="shared" si="2"/>
        <v>57</v>
      </c>
      <c r="B61" s="49"/>
      <c r="C61" s="50"/>
      <c r="D61" s="44"/>
      <c r="E61" s="49"/>
      <c r="F61" s="42">
        <f t="shared" si="3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4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5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6"/>
        <v>0</v>
      </c>
      <c r="AT61" s="76">
        <f t="shared" si="7"/>
        <v>0</v>
      </c>
      <c r="AU61" s="76">
        <f t="shared" si="8"/>
        <v>0</v>
      </c>
      <c r="AV61" s="84"/>
      <c r="AW61" s="90"/>
      <c r="AX61" s="90"/>
      <c r="AY61" s="90"/>
      <c r="AZ61" s="90"/>
      <c r="BA61" s="76">
        <f t="shared" si="9"/>
        <v>0</v>
      </c>
      <c r="BB61" s="91"/>
      <c r="BC61" s="92"/>
      <c r="BD61" s="66" t="str">
        <f t="shared" si="10"/>
        <v>正确</v>
      </c>
    </row>
    <row r="62" s="1" customFormat="1" ht="33" customHeight="1" spans="1:56">
      <c r="A62" s="41">
        <f t="shared" si="2"/>
        <v>58</v>
      </c>
      <c r="B62" s="49"/>
      <c r="C62" s="50"/>
      <c r="D62" s="44"/>
      <c r="E62" s="49"/>
      <c r="F62" s="42">
        <f t="shared" si="3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4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5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6"/>
        <v>0</v>
      </c>
      <c r="AT62" s="76">
        <f t="shared" si="7"/>
        <v>0</v>
      </c>
      <c r="AU62" s="76">
        <f t="shared" si="8"/>
        <v>0</v>
      </c>
      <c r="AV62" s="84"/>
      <c r="AW62" s="90"/>
      <c r="AX62" s="90"/>
      <c r="AY62" s="90"/>
      <c r="AZ62" s="90"/>
      <c r="BA62" s="76">
        <f t="shared" si="9"/>
        <v>0</v>
      </c>
      <c r="BB62" s="91"/>
      <c r="BC62" s="92"/>
      <c r="BD62" s="66" t="str">
        <f t="shared" si="10"/>
        <v>正确</v>
      </c>
    </row>
    <row r="63" s="1" customFormat="1" ht="33" customHeight="1" spans="1:56">
      <c r="A63" s="41">
        <f t="shared" si="2"/>
        <v>59</v>
      </c>
      <c r="B63" s="49"/>
      <c r="C63" s="50"/>
      <c r="D63" s="44"/>
      <c r="E63" s="49"/>
      <c r="F63" s="42">
        <f t="shared" si="3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4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5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6"/>
        <v>0</v>
      </c>
      <c r="AT63" s="76">
        <f t="shared" si="7"/>
        <v>0</v>
      </c>
      <c r="AU63" s="76">
        <f t="shared" si="8"/>
        <v>0</v>
      </c>
      <c r="AV63" s="84"/>
      <c r="AW63" s="90"/>
      <c r="AX63" s="90"/>
      <c r="AY63" s="90"/>
      <c r="AZ63" s="90"/>
      <c r="BA63" s="76">
        <f t="shared" si="9"/>
        <v>0</v>
      </c>
      <c r="BB63" s="91"/>
      <c r="BC63" s="92"/>
      <c r="BD63" s="66" t="str">
        <f t="shared" si="10"/>
        <v>正确</v>
      </c>
    </row>
    <row r="64" s="1" customFormat="1" ht="33" customHeight="1" spans="1:56">
      <c r="A64" s="41">
        <f t="shared" si="2"/>
        <v>60</v>
      </c>
      <c r="B64" s="49"/>
      <c r="C64" s="50"/>
      <c r="D64" s="44"/>
      <c r="E64" s="49"/>
      <c r="F64" s="42">
        <f t="shared" si="3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4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5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6"/>
        <v>0</v>
      </c>
      <c r="AT64" s="76">
        <f t="shared" si="7"/>
        <v>0</v>
      </c>
      <c r="AU64" s="76">
        <f t="shared" si="8"/>
        <v>0</v>
      </c>
      <c r="AV64" s="84"/>
      <c r="AW64" s="90"/>
      <c r="AX64" s="90"/>
      <c r="AY64" s="90"/>
      <c r="AZ64" s="90"/>
      <c r="BA64" s="76">
        <f t="shared" si="9"/>
        <v>0</v>
      </c>
      <c r="BB64" s="91"/>
      <c r="BC64" s="92"/>
      <c r="BD64" s="66" t="str">
        <f t="shared" si="10"/>
        <v>正确</v>
      </c>
    </row>
    <row r="65" s="1" customFormat="1" ht="33" customHeight="1" spans="1:56">
      <c r="A65" s="41">
        <f t="shared" si="2"/>
        <v>61</v>
      </c>
      <c r="B65" s="49"/>
      <c r="C65" s="50"/>
      <c r="D65" s="44"/>
      <c r="E65" s="49"/>
      <c r="F65" s="42">
        <f t="shared" si="3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4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5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6"/>
        <v>0</v>
      </c>
      <c r="AT65" s="76">
        <f t="shared" si="7"/>
        <v>0</v>
      </c>
      <c r="AU65" s="76">
        <f t="shared" si="8"/>
        <v>0</v>
      </c>
      <c r="AV65" s="84"/>
      <c r="AW65" s="90"/>
      <c r="AX65" s="90"/>
      <c r="AY65" s="90"/>
      <c r="AZ65" s="90"/>
      <c r="BA65" s="76">
        <f t="shared" si="9"/>
        <v>0</v>
      </c>
      <c r="BB65" s="91"/>
      <c r="BC65" s="92"/>
      <c r="BD65" s="66" t="str">
        <f t="shared" si="10"/>
        <v>正确</v>
      </c>
    </row>
    <row r="66" s="1" customFormat="1" ht="33" customHeight="1" spans="1:56">
      <c r="A66" s="41">
        <f t="shared" si="2"/>
        <v>62</v>
      </c>
      <c r="B66" s="49"/>
      <c r="C66" s="50"/>
      <c r="D66" s="44"/>
      <c r="E66" s="49"/>
      <c r="F66" s="42">
        <f t="shared" si="3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4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5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6"/>
        <v>0</v>
      </c>
      <c r="AT66" s="76">
        <f t="shared" si="7"/>
        <v>0</v>
      </c>
      <c r="AU66" s="76">
        <f t="shared" si="8"/>
        <v>0</v>
      </c>
      <c r="AV66" s="84"/>
      <c r="AW66" s="90"/>
      <c r="AX66" s="90"/>
      <c r="AY66" s="90"/>
      <c r="AZ66" s="90"/>
      <c r="BA66" s="76">
        <f t="shared" si="9"/>
        <v>0</v>
      </c>
      <c r="BB66" s="91"/>
      <c r="BC66" s="92"/>
      <c r="BD66" s="66" t="str">
        <f t="shared" si="10"/>
        <v>正确</v>
      </c>
    </row>
    <row r="67" s="1" customFormat="1" ht="33" customHeight="1" spans="1:56">
      <c r="A67" s="41">
        <f t="shared" si="2"/>
        <v>63</v>
      </c>
      <c r="B67" s="49"/>
      <c r="C67" s="50"/>
      <c r="D67" s="44"/>
      <c r="E67" s="49"/>
      <c r="F67" s="42">
        <f t="shared" si="3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4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5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6"/>
        <v>0</v>
      </c>
      <c r="AT67" s="76">
        <f t="shared" si="7"/>
        <v>0</v>
      </c>
      <c r="AU67" s="76">
        <f t="shared" si="8"/>
        <v>0</v>
      </c>
      <c r="AV67" s="84"/>
      <c r="AW67" s="90"/>
      <c r="AX67" s="90"/>
      <c r="AY67" s="90"/>
      <c r="AZ67" s="90"/>
      <c r="BA67" s="76">
        <f t="shared" si="9"/>
        <v>0</v>
      </c>
      <c r="BB67" s="91"/>
      <c r="BC67" s="92"/>
      <c r="BD67" s="66" t="str">
        <f t="shared" si="10"/>
        <v>正确</v>
      </c>
    </row>
    <row r="68" s="1" customFormat="1" ht="33" customHeight="1" spans="1:56">
      <c r="A68" s="41">
        <f t="shared" si="2"/>
        <v>64</v>
      </c>
      <c r="B68" s="49"/>
      <c r="C68" s="50"/>
      <c r="D68" s="44"/>
      <c r="E68" s="49"/>
      <c r="F68" s="42">
        <f t="shared" si="3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4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5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6"/>
        <v>0</v>
      </c>
      <c r="AT68" s="76">
        <f t="shared" si="7"/>
        <v>0</v>
      </c>
      <c r="AU68" s="76">
        <f t="shared" si="8"/>
        <v>0</v>
      </c>
      <c r="AV68" s="84"/>
      <c r="AW68" s="90"/>
      <c r="AX68" s="90"/>
      <c r="AY68" s="90"/>
      <c r="AZ68" s="90"/>
      <c r="BA68" s="76">
        <f t="shared" si="9"/>
        <v>0</v>
      </c>
      <c r="BB68" s="91"/>
      <c r="BC68" s="92"/>
      <c r="BD68" s="66" t="str">
        <f t="shared" si="10"/>
        <v>正确</v>
      </c>
    </row>
    <row r="69" s="1" customFormat="1" ht="33" customHeight="1" spans="1:56">
      <c r="A69" s="41">
        <f t="shared" ref="A69:A132" si="11">ROW()-4</f>
        <v>65</v>
      </c>
      <c r="B69" s="49"/>
      <c r="C69" s="50"/>
      <c r="D69" s="44"/>
      <c r="E69" s="49"/>
      <c r="F69" s="42">
        <f t="shared" ref="F69:F132" si="12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3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4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5">IFERROR(U69/$E$2*2*H69+I69*2,0)</f>
        <v>0</v>
      </c>
      <c r="AT69" s="76">
        <f t="shared" ref="AT69:AT132" si="16">IFERROR(U69/$E$2*(J69+K69*0.2+L69+M69*0.5),0)</f>
        <v>0</v>
      </c>
      <c r="AU69" s="76">
        <f t="shared" ref="AU69:AU132" si="17">ROUND(SUM(V69:AP69)-SUM(AQ69:AT69),2)</f>
        <v>0</v>
      </c>
      <c r="AV69" s="84"/>
      <c r="AW69" s="90"/>
      <c r="AX69" s="90"/>
      <c r="AY69" s="90"/>
      <c r="AZ69" s="90"/>
      <c r="BA69" s="76">
        <f t="shared" ref="BA69:BA132" si="18">ROUND(AU69-SUM(AV69:AZ69),2)</f>
        <v>0</v>
      </c>
      <c r="BB69" s="91"/>
      <c r="BC69" s="92"/>
      <c r="BD69" s="66" t="str">
        <f t="shared" ref="BD69:BD132" si="19">IF(U69-SUM(V69:AB69)=0,"正确","错误")</f>
        <v>正确</v>
      </c>
    </row>
    <row r="70" s="1" customFormat="1" ht="33" customHeight="1" spans="1:56">
      <c r="A70" s="41">
        <f t="shared" si="11"/>
        <v>66</v>
      </c>
      <c r="B70" s="49"/>
      <c r="C70" s="50"/>
      <c r="D70" s="44"/>
      <c r="E70" s="49"/>
      <c r="F70" s="42">
        <f t="shared" si="12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3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4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5"/>
        <v>0</v>
      </c>
      <c r="AT70" s="76">
        <f t="shared" si="16"/>
        <v>0</v>
      </c>
      <c r="AU70" s="76">
        <f t="shared" si="17"/>
        <v>0</v>
      </c>
      <c r="AV70" s="84"/>
      <c r="AW70" s="90"/>
      <c r="AX70" s="90"/>
      <c r="AY70" s="90"/>
      <c r="AZ70" s="90"/>
      <c r="BA70" s="76">
        <f t="shared" si="18"/>
        <v>0</v>
      </c>
      <c r="BB70" s="91"/>
      <c r="BC70" s="92"/>
      <c r="BD70" s="66" t="str">
        <f t="shared" si="19"/>
        <v>正确</v>
      </c>
    </row>
    <row r="71" s="1" customFormat="1" ht="33" customHeight="1" spans="1:56">
      <c r="A71" s="41">
        <f t="shared" si="11"/>
        <v>67</v>
      </c>
      <c r="B71" s="49"/>
      <c r="C71" s="50"/>
      <c r="D71" s="44"/>
      <c r="E71" s="49"/>
      <c r="F71" s="42">
        <f t="shared" si="12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3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4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5"/>
        <v>0</v>
      </c>
      <c r="AT71" s="76">
        <f t="shared" si="16"/>
        <v>0</v>
      </c>
      <c r="AU71" s="76">
        <f t="shared" si="17"/>
        <v>0</v>
      </c>
      <c r="AV71" s="84"/>
      <c r="AW71" s="90"/>
      <c r="AX71" s="90"/>
      <c r="AY71" s="90"/>
      <c r="AZ71" s="90"/>
      <c r="BA71" s="76">
        <f t="shared" si="18"/>
        <v>0</v>
      </c>
      <c r="BB71" s="91"/>
      <c r="BC71" s="92"/>
      <c r="BD71" s="66" t="str">
        <f t="shared" si="19"/>
        <v>正确</v>
      </c>
    </row>
    <row r="72" s="1" customFormat="1" ht="33" customHeight="1" spans="1:56">
      <c r="A72" s="41">
        <f t="shared" si="11"/>
        <v>68</v>
      </c>
      <c r="B72" s="49"/>
      <c r="C72" s="50"/>
      <c r="D72" s="44"/>
      <c r="E72" s="49"/>
      <c r="F72" s="42">
        <f t="shared" si="12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3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4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5"/>
        <v>0</v>
      </c>
      <c r="AT72" s="76">
        <f t="shared" si="16"/>
        <v>0</v>
      </c>
      <c r="AU72" s="76">
        <f t="shared" si="17"/>
        <v>0</v>
      </c>
      <c r="AV72" s="84"/>
      <c r="AW72" s="90"/>
      <c r="AX72" s="90"/>
      <c r="AY72" s="90"/>
      <c r="AZ72" s="90"/>
      <c r="BA72" s="76">
        <f t="shared" si="18"/>
        <v>0</v>
      </c>
      <c r="BB72" s="91"/>
      <c r="BC72" s="92"/>
      <c r="BD72" s="66" t="str">
        <f t="shared" si="19"/>
        <v>正确</v>
      </c>
    </row>
    <row r="73" s="1" customFormat="1" ht="33" customHeight="1" spans="1:56">
      <c r="A73" s="41">
        <f t="shared" si="11"/>
        <v>69</v>
      </c>
      <c r="B73" s="49"/>
      <c r="C73" s="50"/>
      <c r="D73" s="44"/>
      <c r="E73" s="49"/>
      <c r="F73" s="42">
        <f t="shared" si="12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3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4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5"/>
        <v>0</v>
      </c>
      <c r="AT73" s="76">
        <f t="shared" si="16"/>
        <v>0</v>
      </c>
      <c r="AU73" s="76">
        <f t="shared" si="17"/>
        <v>0</v>
      </c>
      <c r="AV73" s="84"/>
      <c r="AW73" s="90"/>
      <c r="AX73" s="90"/>
      <c r="AY73" s="90"/>
      <c r="AZ73" s="90"/>
      <c r="BA73" s="76">
        <f t="shared" si="18"/>
        <v>0</v>
      </c>
      <c r="BB73" s="91"/>
      <c r="BC73" s="92"/>
      <c r="BD73" s="66" t="str">
        <f t="shared" si="19"/>
        <v>正确</v>
      </c>
    </row>
    <row r="74" s="1" customFormat="1" ht="33" customHeight="1" spans="1:56">
      <c r="A74" s="41">
        <f t="shared" si="11"/>
        <v>70</v>
      </c>
      <c r="B74" s="49"/>
      <c r="C74" s="50"/>
      <c r="D74" s="44"/>
      <c r="E74" s="49"/>
      <c r="F74" s="42">
        <f t="shared" si="12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3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4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5"/>
        <v>0</v>
      </c>
      <c r="AT74" s="76">
        <f t="shared" si="16"/>
        <v>0</v>
      </c>
      <c r="AU74" s="76">
        <f t="shared" si="17"/>
        <v>0</v>
      </c>
      <c r="AV74" s="84"/>
      <c r="AW74" s="90"/>
      <c r="AX74" s="90"/>
      <c r="AY74" s="90"/>
      <c r="AZ74" s="90"/>
      <c r="BA74" s="76">
        <f t="shared" si="18"/>
        <v>0</v>
      </c>
      <c r="BB74" s="91"/>
      <c r="BC74" s="92"/>
      <c r="BD74" s="66" t="str">
        <f t="shared" si="19"/>
        <v>正确</v>
      </c>
    </row>
    <row r="75" s="1" customFormat="1" ht="33" customHeight="1" spans="1:56">
      <c r="A75" s="41">
        <f t="shared" si="11"/>
        <v>71</v>
      </c>
      <c r="B75" s="49"/>
      <c r="C75" s="50"/>
      <c r="D75" s="44"/>
      <c r="E75" s="49"/>
      <c r="F75" s="42">
        <f t="shared" si="12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3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4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5"/>
        <v>0</v>
      </c>
      <c r="AT75" s="76">
        <f t="shared" si="16"/>
        <v>0</v>
      </c>
      <c r="AU75" s="76">
        <f t="shared" si="17"/>
        <v>0</v>
      </c>
      <c r="AV75" s="84"/>
      <c r="AW75" s="90"/>
      <c r="AX75" s="90"/>
      <c r="AY75" s="90"/>
      <c r="AZ75" s="90"/>
      <c r="BA75" s="76">
        <f t="shared" si="18"/>
        <v>0</v>
      </c>
      <c r="BB75" s="91"/>
      <c r="BC75" s="92"/>
      <c r="BD75" s="66" t="str">
        <f t="shared" si="19"/>
        <v>正确</v>
      </c>
    </row>
    <row r="76" s="1" customFormat="1" ht="33" customHeight="1" spans="1:56">
      <c r="A76" s="41">
        <f t="shared" si="11"/>
        <v>72</v>
      </c>
      <c r="B76" s="49"/>
      <c r="C76" s="50"/>
      <c r="D76" s="44"/>
      <c r="E76" s="49"/>
      <c r="F76" s="42">
        <f t="shared" si="12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3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4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5"/>
        <v>0</v>
      </c>
      <c r="AT76" s="76">
        <f t="shared" si="16"/>
        <v>0</v>
      </c>
      <c r="AU76" s="76">
        <f t="shared" si="17"/>
        <v>0</v>
      </c>
      <c r="AV76" s="84"/>
      <c r="AW76" s="90"/>
      <c r="AX76" s="90"/>
      <c r="AY76" s="90"/>
      <c r="AZ76" s="90"/>
      <c r="BA76" s="76">
        <f t="shared" si="18"/>
        <v>0</v>
      </c>
      <c r="BB76" s="91"/>
      <c r="BC76" s="92"/>
      <c r="BD76" s="66" t="str">
        <f t="shared" si="19"/>
        <v>正确</v>
      </c>
    </row>
    <row r="77" s="1" customFormat="1" ht="33" customHeight="1" spans="1:56">
      <c r="A77" s="41">
        <f t="shared" si="11"/>
        <v>73</v>
      </c>
      <c r="B77" s="49"/>
      <c r="C77" s="50"/>
      <c r="D77" s="44"/>
      <c r="E77" s="49"/>
      <c r="F77" s="42">
        <f t="shared" si="12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3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4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5"/>
        <v>0</v>
      </c>
      <c r="AT77" s="76">
        <f t="shared" si="16"/>
        <v>0</v>
      </c>
      <c r="AU77" s="76">
        <f t="shared" si="17"/>
        <v>0</v>
      </c>
      <c r="AV77" s="84"/>
      <c r="AW77" s="90"/>
      <c r="AX77" s="90"/>
      <c r="AY77" s="90"/>
      <c r="AZ77" s="90"/>
      <c r="BA77" s="76">
        <f t="shared" si="18"/>
        <v>0</v>
      </c>
      <c r="BB77" s="91"/>
      <c r="BC77" s="92"/>
      <c r="BD77" s="66" t="str">
        <f t="shared" si="19"/>
        <v>正确</v>
      </c>
    </row>
    <row r="78" s="1" customFormat="1" ht="33" customHeight="1" spans="1:56">
      <c r="A78" s="41">
        <f t="shared" si="11"/>
        <v>74</v>
      </c>
      <c r="B78" s="49"/>
      <c r="C78" s="50"/>
      <c r="D78" s="44"/>
      <c r="E78" s="49"/>
      <c r="F78" s="42">
        <f t="shared" si="12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3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4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5"/>
        <v>0</v>
      </c>
      <c r="AT78" s="76">
        <f t="shared" si="16"/>
        <v>0</v>
      </c>
      <c r="AU78" s="76">
        <f t="shared" si="17"/>
        <v>0</v>
      </c>
      <c r="AV78" s="84"/>
      <c r="AW78" s="90"/>
      <c r="AX78" s="90"/>
      <c r="AY78" s="90"/>
      <c r="AZ78" s="90"/>
      <c r="BA78" s="76">
        <f t="shared" si="18"/>
        <v>0</v>
      </c>
      <c r="BB78" s="91"/>
      <c r="BC78" s="92"/>
      <c r="BD78" s="66" t="str">
        <f t="shared" si="19"/>
        <v>正确</v>
      </c>
    </row>
    <row r="79" s="1" customFormat="1" ht="33" customHeight="1" spans="1:56">
      <c r="A79" s="41">
        <f t="shared" si="11"/>
        <v>75</v>
      </c>
      <c r="B79" s="49"/>
      <c r="C79" s="50"/>
      <c r="D79" s="44"/>
      <c r="E79" s="49"/>
      <c r="F79" s="42">
        <f t="shared" si="12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3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4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5"/>
        <v>0</v>
      </c>
      <c r="AT79" s="76">
        <f t="shared" si="16"/>
        <v>0</v>
      </c>
      <c r="AU79" s="76">
        <f t="shared" si="17"/>
        <v>0</v>
      </c>
      <c r="AV79" s="84"/>
      <c r="AW79" s="90"/>
      <c r="AX79" s="90"/>
      <c r="AY79" s="90"/>
      <c r="AZ79" s="90"/>
      <c r="BA79" s="76">
        <f t="shared" si="18"/>
        <v>0</v>
      </c>
      <c r="BB79" s="91"/>
      <c r="BC79" s="92"/>
      <c r="BD79" s="66" t="str">
        <f t="shared" si="19"/>
        <v>正确</v>
      </c>
    </row>
    <row r="80" s="1" customFormat="1" ht="33" customHeight="1" spans="1:56">
      <c r="A80" s="41">
        <f t="shared" si="11"/>
        <v>76</v>
      </c>
      <c r="B80" s="49"/>
      <c r="C80" s="50"/>
      <c r="D80" s="44"/>
      <c r="E80" s="49"/>
      <c r="F80" s="42">
        <f t="shared" si="12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3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4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5"/>
        <v>0</v>
      </c>
      <c r="AT80" s="76">
        <f t="shared" si="16"/>
        <v>0</v>
      </c>
      <c r="AU80" s="76">
        <f t="shared" si="17"/>
        <v>0</v>
      </c>
      <c r="AV80" s="84"/>
      <c r="AW80" s="90"/>
      <c r="AX80" s="90"/>
      <c r="AY80" s="90"/>
      <c r="AZ80" s="90"/>
      <c r="BA80" s="76">
        <f t="shared" si="18"/>
        <v>0</v>
      </c>
      <c r="BB80" s="91"/>
      <c r="BC80" s="92"/>
      <c r="BD80" s="66" t="str">
        <f t="shared" si="19"/>
        <v>正确</v>
      </c>
    </row>
    <row r="81" s="1" customFormat="1" ht="33" customHeight="1" spans="1:56">
      <c r="A81" s="41">
        <f t="shared" si="11"/>
        <v>77</v>
      </c>
      <c r="B81" s="49"/>
      <c r="C81" s="50"/>
      <c r="D81" s="44"/>
      <c r="E81" s="49"/>
      <c r="F81" s="42">
        <f t="shared" si="12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3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4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5"/>
        <v>0</v>
      </c>
      <c r="AT81" s="76">
        <f t="shared" si="16"/>
        <v>0</v>
      </c>
      <c r="AU81" s="76">
        <f t="shared" si="17"/>
        <v>0</v>
      </c>
      <c r="AV81" s="84"/>
      <c r="AW81" s="90"/>
      <c r="AX81" s="90"/>
      <c r="AY81" s="90"/>
      <c r="AZ81" s="90"/>
      <c r="BA81" s="76">
        <f t="shared" si="18"/>
        <v>0</v>
      </c>
      <c r="BB81" s="91"/>
      <c r="BC81" s="92"/>
      <c r="BD81" s="66" t="str">
        <f t="shared" si="19"/>
        <v>正确</v>
      </c>
    </row>
    <row r="82" s="1" customFormat="1" ht="33" customHeight="1" spans="1:56">
      <c r="A82" s="41">
        <f t="shared" si="11"/>
        <v>78</v>
      </c>
      <c r="B82" s="49"/>
      <c r="C82" s="50"/>
      <c r="D82" s="44"/>
      <c r="E82" s="49"/>
      <c r="F82" s="42">
        <f t="shared" si="12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3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4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5"/>
        <v>0</v>
      </c>
      <c r="AT82" s="76">
        <f t="shared" si="16"/>
        <v>0</v>
      </c>
      <c r="AU82" s="76">
        <f t="shared" si="17"/>
        <v>0</v>
      </c>
      <c r="AV82" s="84"/>
      <c r="AW82" s="90"/>
      <c r="AX82" s="90"/>
      <c r="AY82" s="90"/>
      <c r="AZ82" s="90"/>
      <c r="BA82" s="76">
        <f t="shared" si="18"/>
        <v>0</v>
      </c>
      <c r="BB82" s="91"/>
      <c r="BC82" s="92"/>
      <c r="BD82" s="66" t="str">
        <f t="shared" si="19"/>
        <v>正确</v>
      </c>
    </row>
    <row r="83" s="1" customFormat="1" ht="33" customHeight="1" spans="1:56">
      <c r="A83" s="41">
        <f t="shared" si="11"/>
        <v>79</v>
      </c>
      <c r="B83" s="49"/>
      <c r="C83" s="50"/>
      <c r="D83" s="44"/>
      <c r="E83" s="49"/>
      <c r="F83" s="42">
        <f t="shared" si="12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3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4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5"/>
        <v>0</v>
      </c>
      <c r="AT83" s="76">
        <f t="shared" si="16"/>
        <v>0</v>
      </c>
      <c r="AU83" s="76">
        <f t="shared" si="17"/>
        <v>0</v>
      </c>
      <c r="AV83" s="84"/>
      <c r="AW83" s="90"/>
      <c r="AX83" s="90"/>
      <c r="AY83" s="90"/>
      <c r="AZ83" s="90"/>
      <c r="BA83" s="76">
        <f t="shared" si="18"/>
        <v>0</v>
      </c>
      <c r="BB83" s="91"/>
      <c r="BC83" s="92"/>
      <c r="BD83" s="66" t="str">
        <f t="shared" si="19"/>
        <v>正确</v>
      </c>
    </row>
    <row r="84" s="1" customFormat="1" ht="33" customHeight="1" spans="1:56">
      <c r="A84" s="41">
        <f t="shared" si="11"/>
        <v>80</v>
      </c>
      <c r="B84" s="49"/>
      <c r="C84" s="50"/>
      <c r="D84" s="44"/>
      <c r="E84" s="49"/>
      <c r="F84" s="42">
        <f t="shared" si="12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3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4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5"/>
        <v>0</v>
      </c>
      <c r="AT84" s="76">
        <f t="shared" si="16"/>
        <v>0</v>
      </c>
      <c r="AU84" s="76">
        <f t="shared" si="17"/>
        <v>0</v>
      </c>
      <c r="AV84" s="84"/>
      <c r="AW84" s="90"/>
      <c r="AX84" s="90"/>
      <c r="AY84" s="90"/>
      <c r="AZ84" s="90"/>
      <c r="BA84" s="76">
        <f t="shared" si="18"/>
        <v>0</v>
      </c>
      <c r="BB84" s="91"/>
      <c r="BC84" s="92"/>
      <c r="BD84" s="66" t="str">
        <f t="shared" si="19"/>
        <v>正确</v>
      </c>
    </row>
    <row r="85" s="1" customFormat="1" ht="33" customHeight="1" spans="1:56">
      <c r="A85" s="41">
        <f t="shared" si="11"/>
        <v>81</v>
      </c>
      <c r="B85" s="49"/>
      <c r="C85" s="50"/>
      <c r="D85" s="44"/>
      <c r="E85" s="49"/>
      <c r="F85" s="42">
        <f t="shared" si="12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3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4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5"/>
        <v>0</v>
      </c>
      <c r="AT85" s="76">
        <f t="shared" si="16"/>
        <v>0</v>
      </c>
      <c r="AU85" s="76">
        <f t="shared" si="17"/>
        <v>0</v>
      </c>
      <c r="AV85" s="84"/>
      <c r="AW85" s="90"/>
      <c r="AX85" s="90"/>
      <c r="AY85" s="90"/>
      <c r="AZ85" s="90"/>
      <c r="BA85" s="76">
        <f t="shared" si="18"/>
        <v>0</v>
      </c>
      <c r="BB85" s="91"/>
      <c r="BC85" s="92"/>
      <c r="BD85" s="66" t="str">
        <f t="shared" si="19"/>
        <v>正确</v>
      </c>
    </row>
    <row r="86" s="1" customFormat="1" ht="33" customHeight="1" spans="1:56">
      <c r="A86" s="41">
        <f t="shared" si="11"/>
        <v>82</v>
      </c>
      <c r="B86" s="49"/>
      <c r="C86" s="50"/>
      <c r="D86" s="44"/>
      <c r="E86" s="49"/>
      <c r="F86" s="42">
        <f t="shared" si="12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3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4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5"/>
        <v>0</v>
      </c>
      <c r="AT86" s="76">
        <f t="shared" si="16"/>
        <v>0</v>
      </c>
      <c r="AU86" s="76">
        <f t="shared" si="17"/>
        <v>0</v>
      </c>
      <c r="AV86" s="84"/>
      <c r="AW86" s="90"/>
      <c r="AX86" s="90"/>
      <c r="AY86" s="90"/>
      <c r="AZ86" s="90"/>
      <c r="BA86" s="76">
        <f t="shared" si="18"/>
        <v>0</v>
      </c>
      <c r="BB86" s="91"/>
      <c r="BC86" s="92"/>
      <c r="BD86" s="66" t="str">
        <f t="shared" si="19"/>
        <v>正确</v>
      </c>
    </row>
    <row r="87" s="1" customFormat="1" ht="33" customHeight="1" spans="1:56">
      <c r="A87" s="41">
        <f t="shared" si="11"/>
        <v>83</v>
      </c>
      <c r="B87" s="49"/>
      <c r="C87" s="50"/>
      <c r="D87" s="44"/>
      <c r="E87" s="49"/>
      <c r="F87" s="42">
        <f t="shared" si="12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3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4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5"/>
        <v>0</v>
      </c>
      <c r="AT87" s="76">
        <f t="shared" si="16"/>
        <v>0</v>
      </c>
      <c r="AU87" s="76">
        <f t="shared" si="17"/>
        <v>0</v>
      </c>
      <c r="AV87" s="84"/>
      <c r="AW87" s="90"/>
      <c r="AX87" s="90"/>
      <c r="AY87" s="90"/>
      <c r="AZ87" s="90"/>
      <c r="BA87" s="76">
        <f t="shared" si="18"/>
        <v>0</v>
      </c>
      <c r="BB87" s="91"/>
      <c r="BC87" s="92"/>
      <c r="BD87" s="66" t="str">
        <f t="shared" si="19"/>
        <v>正确</v>
      </c>
    </row>
    <row r="88" s="1" customFormat="1" ht="33" customHeight="1" spans="1:56">
      <c r="A88" s="41">
        <f t="shared" si="11"/>
        <v>84</v>
      </c>
      <c r="B88" s="49"/>
      <c r="C88" s="50"/>
      <c r="D88" s="44"/>
      <c r="E88" s="49"/>
      <c r="F88" s="42">
        <f t="shared" si="12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3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4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5"/>
        <v>0</v>
      </c>
      <c r="AT88" s="76">
        <f t="shared" si="16"/>
        <v>0</v>
      </c>
      <c r="AU88" s="76">
        <f t="shared" si="17"/>
        <v>0</v>
      </c>
      <c r="AV88" s="84"/>
      <c r="AW88" s="90"/>
      <c r="AX88" s="90"/>
      <c r="AY88" s="90"/>
      <c r="AZ88" s="90"/>
      <c r="BA88" s="76">
        <f t="shared" si="18"/>
        <v>0</v>
      </c>
      <c r="BB88" s="91"/>
      <c r="BC88" s="92"/>
      <c r="BD88" s="66" t="str">
        <f t="shared" si="19"/>
        <v>正确</v>
      </c>
    </row>
    <row r="89" s="1" customFormat="1" ht="33" customHeight="1" spans="1:56">
      <c r="A89" s="41">
        <f t="shared" si="11"/>
        <v>85</v>
      </c>
      <c r="B89" s="49"/>
      <c r="C89" s="50"/>
      <c r="D89" s="44"/>
      <c r="E89" s="49"/>
      <c r="F89" s="42">
        <f t="shared" si="12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3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4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5"/>
        <v>0</v>
      </c>
      <c r="AT89" s="76">
        <f t="shared" si="16"/>
        <v>0</v>
      </c>
      <c r="AU89" s="76">
        <f t="shared" si="17"/>
        <v>0</v>
      </c>
      <c r="AV89" s="84"/>
      <c r="AW89" s="90"/>
      <c r="AX89" s="90"/>
      <c r="AY89" s="90"/>
      <c r="AZ89" s="90"/>
      <c r="BA89" s="76">
        <f t="shared" si="18"/>
        <v>0</v>
      </c>
      <c r="BB89" s="91"/>
      <c r="BC89" s="92"/>
      <c r="BD89" s="66" t="str">
        <f t="shared" si="19"/>
        <v>正确</v>
      </c>
    </row>
    <row r="90" s="1" customFormat="1" ht="33" customHeight="1" spans="1:56">
      <c r="A90" s="41">
        <f t="shared" si="11"/>
        <v>86</v>
      </c>
      <c r="B90" s="49"/>
      <c r="C90" s="50"/>
      <c r="D90" s="44"/>
      <c r="E90" s="49"/>
      <c r="F90" s="42">
        <f t="shared" si="12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3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4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5"/>
        <v>0</v>
      </c>
      <c r="AT90" s="76">
        <f t="shared" si="16"/>
        <v>0</v>
      </c>
      <c r="AU90" s="76">
        <f t="shared" si="17"/>
        <v>0</v>
      </c>
      <c r="AV90" s="84"/>
      <c r="AW90" s="90"/>
      <c r="AX90" s="90"/>
      <c r="AY90" s="90"/>
      <c r="AZ90" s="90"/>
      <c r="BA90" s="76">
        <f t="shared" si="18"/>
        <v>0</v>
      </c>
      <c r="BB90" s="91"/>
      <c r="BC90" s="92"/>
      <c r="BD90" s="66" t="str">
        <f t="shared" si="19"/>
        <v>正确</v>
      </c>
    </row>
    <row r="91" s="1" customFormat="1" ht="33" customHeight="1" spans="1:56">
      <c r="A91" s="41">
        <f t="shared" si="11"/>
        <v>87</v>
      </c>
      <c r="B91" s="49"/>
      <c r="C91" s="50"/>
      <c r="D91" s="44"/>
      <c r="E91" s="49"/>
      <c r="F91" s="42">
        <f t="shared" si="12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3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4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5"/>
        <v>0</v>
      </c>
      <c r="AT91" s="76">
        <f t="shared" si="16"/>
        <v>0</v>
      </c>
      <c r="AU91" s="76">
        <f t="shared" si="17"/>
        <v>0</v>
      </c>
      <c r="AV91" s="84"/>
      <c r="AW91" s="90"/>
      <c r="AX91" s="90"/>
      <c r="AY91" s="90"/>
      <c r="AZ91" s="90"/>
      <c r="BA91" s="76">
        <f t="shared" si="18"/>
        <v>0</v>
      </c>
      <c r="BB91" s="91"/>
      <c r="BC91" s="92"/>
      <c r="BD91" s="66" t="str">
        <f t="shared" si="19"/>
        <v>正确</v>
      </c>
    </row>
    <row r="92" s="1" customFormat="1" ht="33" customHeight="1" spans="1:56">
      <c r="A92" s="41">
        <f t="shared" si="11"/>
        <v>88</v>
      </c>
      <c r="B92" s="49"/>
      <c r="C92" s="50"/>
      <c r="D92" s="44"/>
      <c r="E92" s="49"/>
      <c r="F92" s="42">
        <f t="shared" si="12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3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4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5"/>
        <v>0</v>
      </c>
      <c r="AT92" s="76">
        <f t="shared" si="16"/>
        <v>0</v>
      </c>
      <c r="AU92" s="76">
        <f t="shared" si="17"/>
        <v>0</v>
      </c>
      <c r="AV92" s="84"/>
      <c r="AW92" s="90"/>
      <c r="AX92" s="90"/>
      <c r="AY92" s="90"/>
      <c r="AZ92" s="90"/>
      <c r="BA92" s="76">
        <f t="shared" si="18"/>
        <v>0</v>
      </c>
      <c r="BB92" s="91"/>
      <c r="BC92" s="92"/>
      <c r="BD92" s="66" t="str">
        <f t="shared" si="19"/>
        <v>正确</v>
      </c>
    </row>
    <row r="93" s="1" customFormat="1" ht="33" customHeight="1" spans="1:56">
      <c r="A93" s="41">
        <f t="shared" si="11"/>
        <v>89</v>
      </c>
      <c r="B93" s="49"/>
      <c r="C93" s="50"/>
      <c r="D93" s="44"/>
      <c r="E93" s="49"/>
      <c r="F93" s="42">
        <f t="shared" si="12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3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4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5"/>
        <v>0</v>
      </c>
      <c r="AT93" s="76">
        <f t="shared" si="16"/>
        <v>0</v>
      </c>
      <c r="AU93" s="76">
        <f t="shared" si="17"/>
        <v>0</v>
      </c>
      <c r="AV93" s="84"/>
      <c r="AW93" s="90"/>
      <c r="AX93" s="90"/>
      <c r="AY93" s="90"/>
      <c r="AZ93" s="90"/>
      <c r="BA93" s="76">
        <f t="shared" si="18"/>
        <v>0</v>
      </c>
      <c r="BB93" s="91"/>
      <c r="BC93" s="92"/>
      <c r="BD93" s="66" t="str">
        <f t="shared" si="19"/>
        <v>正确</v>
      </c>
    </row>
    <row r="94" s="1" customFormat="1" ht="33" customHeight="1" spans="1:56">
      <c r="A94" s="41">
        <f t="shared" si="11"/>
        <v>90</v>
      </c>
      <c r="B94" s="49"/>
      <c r="C94" s="50"/>
      <c r="D94" s="44"/>
      <c r="E94" s="49"/>
      <c r="F94" s="42">
        <f t="shared" si="12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3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4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5"/>
        <v>0</v>
      </c>
      <c r="AT94" s="76">
        <f t="shared" si="16"/>
        <v>0</v>
      </c>
      <c r="AU94" s="76">
        <f t="shared" si="17"/>
        <v>0</v>
      </c>
      <c r="AV94" s="84"/>
      <c r="AW94" s="90"/>
      <c r="AX94" s="90"/>
      <c r="AY94" s="90"/>
      <c r="AZ94" s="90"/>
      <c r="BA94" s="76">
        <f t="shared" si="18"/>
        <v>0</v>
      </c>
      <c r="BB94" s="91"/>
      <c r="BC94" s="92"/>
      <c r="BD94" s="66" t="str">
        <f t="shared" si="19"/>
        <v>正确</v>
      </c>
    </row>
    <row r="95" s="1" customFormat="1" ht="33" customHeight="1" spans="1:56">
      <c r="A95" s="41">
        <f t="shared" si="11"/>
        <v>91</v>
      </c>
      <c r="B95" s="49"/>
      <c r="C95" s="50"/>
      <c r="D95" s="44"/>
      <c r="E95" s="49"/>
      <c r="F95" s="42">
        <f t="shared" si="12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3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4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5"/>
        <v>0</v>
      </c>
      <c r="AT95" s="76">
        <f t="shared" si="16"/>
        <v>0</v>
      </c>
      <c r="AU95" s="76">
        <f t="shared" si="17"/>
        <v>0</v>
      </c>
      <c r="AV95" s="84"/>
      <c r="AW95" s="90"/>
      <c r="AX95" s="90"/>
      <c r="AY95" s="90"/>
      <c r="AZ95" s="90"/>
      <c r="BA95" s="76">
        <f t="shared" si="18"/>
        <v>0</v>
      </c>
      <c r="BB95" s="91"/>
      <c r="BC95" s="92"/>
      <c r="BD95" s="66" t="str">
        <f t="shared" si="19"/>
        <v>正确</v>
      </c>
    </row>
    <row r="96" s="1" customFormat="1" ht="33" customHeight="1" spans="1:56">
      <c r="A96" s="41">
        <f t="shared" si="11"/>
        <v>92</v>
      </c>
      <c r="B96" s="49"/>
      <c r="C96" s="50"/>
      <c r="D96" s="44"/>
      <c r="E96" s="49"/>
      <c r="F96" s="42">
        <f t="shared" si="12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3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4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5"/>
        <v>0</v>
      </c>
      <c r="AT96" s="76">
        <f t="shared" si="16"/>
        <v>0</v>
      </c>
      <c r="AU96" s="76">
        <f t="shared" si="17"/>
        <v>0</v>
      </c>
      <c r="AV96" s="84"/>
      <c r="AW96" s="90"/>
      <c r="AX96" s="90"/>
      <c r="AY96" s="90"/>
      <c r="AZ96" s="90"/>
      <c r="BA96" s="76">
        <f t="shared" si="18"/>
        <v>0</v>
      </c>
      <c r="BB96" s="91"/>
      <c r="BC96" s="92"/>
      <c r="BD96" s="66" t="str">
        <f t="shared" si="19"/>
        <v>正确</v>
      </c>
    </row>
    <row r="97" s="1" customFormat="1" ht="33" customHeight="1" spans="1:56">
      <c r="A97" s="41">
        <f t="shared" si="11"/>
        <v>93</v>
      </c>
      <c r="B97" s="49"/>
      <c r="C97" s="50"/>
      <c r="D97" s="44"/>
      <c r="E97" s="49"/>
      <c r="F97" s="42">
        <f t="shared" si="12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3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4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5"/>
        <v>0</v>
      </c>
      <c r="AT97" s="76">
        <f t="shared" si="16"/>
        <v>0</v>
      </c>
      <c r="AU97" s="76">
        <f t="shared" si="17"/>
        <v>0</v>
      </c>
      <c r="AV97" s="84"/>
      <c r="AW97" s="90"/>
      <c r="AX97" s="90"/>
      <c r="AY97" s="90"/>
      <c r="AZ97" s="90"/>
      <c r="BA97" s="76">
        <f t="shared" si="18"/>
        <v>0</v>
      </c>
      <c r="BB97" s="91"/>
      <c r="BC97" s="92"/>
      <c r="BD97" s="66" t="str">
        <f t="shared" si="19"/>
        <v>正确</v>
      </c>
    </row>
    <row r="98" s="1" customFormat="1" ht="33" customHeight="1" spans="1:56">
      <c r="A98" s="41">
        <f t="shared" si="11"/>
        <v>94</v>
      </c>
      <c r="B98" s="49"/>
      <c r="C98" s="50"/>
      <c r="D98" s="44"/>
      <c r="E98" s="49"/>
      <c r="F98" s="42">
        <f t="shared" si="12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3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4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5"/>
        <v>0</v>
      </c>
      <c r="AT98" s="76">
        <f t="shared" si="16"/>
        <v>0</v>
      </c>
      <c r="AU98" s="76">
        <f t="shared" si="17"/>
        <v>0</v>
      </c>
      <c r="AV98" s="84"/>
      <c r="AW98" s="90"/>
      <c r="AX98" s="90"/>
      <c r="AY98" s="90"/>
      <c r="AZ98" s="90"/>
      <c r="BA98" s="76">
        <f t="shared" si="18"/>
        <v>0</v>
      </c>
      <c r="BB98" s="91"/>
      <c r="BC98" s="92"/>
      <c r="BD98" s="66" t="str">
        <f t="shared" si="19"/>
        <v>正确</v>
      </c>
    </row>
    <row r="99" s="1" customFormat="1" ht="33" customHeight="1" spans="1:56">
      <c r="A99" s="41">
        <f t="shared" si="11"/>
        <v>95</v>
      </c>
      <c r="B99" s="49"/>
      <c r="C99" s="50"/>
      <c r="D99" s="44"/>
      <c r="E99" s="49"/>
      <c r="F99" s="42">
        <f t="shared" si="12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3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4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5"/>
        <v>0</v>
      </c>
      <c r="AT99" s="76">
        <f t="shared" si="16"/>
        <v>0</v>
      </c>
      <c r="AU99" s="76">
        <f t="shared" si="17"/>
        <v>0</v>
      </c>
      <c r="AV99" s="84"/>
      <c r="AW99" s="90"/>
      <c r="AX99" s="90"/>
      <c r="AY99" s="90"/>
      <c r="AZ99" s="90"/>
      <c r="BA99" s="76">
        <f t="shared" si="18"/>
        <v>0</v>
      </c>
      <c r="BB99" s="91"/>
      <c r="BC99" s="92"/>
      <c r="BD99" s="66" t="str">
        <f t="shared" si="19"/>
        <v>正确</v>
      </c>
    </row>
    <row r="100" s="1" customFormat="1" ht="33" customHeight="1" spans="1:56">
      <c r="A100" s="41">
        <f t="shared" si="11"/>
        <v>96</v>
      </c>
      <c r="B100" s="49"/>
      <c r="C100" s="50"/>
      <c r="D100" s="44"/>
      <c r="E100" s="49"/>
      <c r="F100" s="42">
        <f t="shared" si="12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3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4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5"/>
        <v>0</v>
      </c>
      <c r="AT100" s="76">
        <f t="shared" si="16"/>
        <v>0</v>
      </c>
      <c r="AU100" s="76">
        <f t="shared" si="17"/>
        <v>0</v>
      </c>
      <c r="AV100" s="84"/>
      <c r="AW100" s="90"/>
      <c r="AX100" s="90"/>
      <c r="AY100" s="90"/>
      <c r="AZ100" s="90"/>
      <c r="BA100" s="76">
        <f t="shared" si="18"/>
        <v>0</v>
      </c>
      <c r="BB100" s="91"/>
      <c r="BC100" s="92"/>
      <c r="BD100" s="66" t="str">
        <f t="shared" si="19"/>
        <v>正确</v>
      </c>
    </row>
    <row r="101" s="1" customFormat="1" ht="33" customHeight="1" spans="1:56">
      <c r="A101" s="41">
        <f t="shared" si="11"/>
        <v>97</v>
      </c>
      <c r="B101" s="49"/>
      <c r="C101" s="50"/>
      <c r="D101" s="44"/>
      <c r="E101" s="49"/>
      <c r="F101" s="42">
        <f t="shared" si="12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3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4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5"/>
        <v>0</v>
      </c>
      <c r="AT101" s="76">
        <f t="shared" si="16"/>
        <v>0</v>
      </c>
      <c r="AU101" s="76">
        <f t="shared" si="17"/>
        <v>0</v>
      </c>
      <c r="AV101" s="84"/>
      <c r="AW101" s="90"/>
      <c r="AX101" s="90"/>
      <c r="AY101" s="90"/>
      <c r="AZ101" s="90"/>
      <c r="BA101" s="76">
        <f t="shared" si="18"/>
        <v>0</v>
      </c>
      <c r="BB101" s="91"/>
      <c r="BC101" s="92"/>
      <c r="BD101" s="66" t="str">
        <f t="shared" si="19"/>
        <v>正确</v>
      </c>
    </row>
    <row r="102" s="1" customFormat="1" ht="33" customHeight="1" spans="1:56">
      <c r="A102" s="41">
        <f t="shared" si="11"/>
        <v>98</v>
      </c>
      <c r="B102" s="49"/>
      <c r="C102" s="50"/>
      <c r="D102" s="44"/>
      <c r="E102" s="49"/>
      <c r="F102" s="42">
        <f t="shared" si="12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3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4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5"/>
        <v>0</v>
      </c>
      <c r="AT102" s="76">
        <f t="shared" si="16"/>
        <v>0</v>
      </c>
      <c r="AU102" s="76">
        <f t="shared" si="17"/>
        <v>0</v>
      </c>
      <c r="AV102" s="84"/>
      <c r="AW102" s="90"/>
      <c r="AX102" s="90"/>
      <c r="AY102" s="90"/>
      <c r="AZ102" s="90"/>
      <c r="BA102" s="76">
        <f t="shared" si="18"/>
        <v>0</v>
      </c>
      <c r="BB102" s="91"/>
      <c r="BC102" s="92"/>
      <c r="BD102" s="66" t="str">
        <f t="shared" si="19"/>
        <v>正确</v>
      </c>
    </row>
    <row r="103" s="1" customFormat="1" ht="33" customHeight="1" spans="1:56">
      <c r="A103" s="41">
        <f t="shared" si="11"/>
        <v>99</v>
      </c>
      <c r="B103" s="49"/>
      <c r="C103" s="50"/>
      <c r="D103" s="44"/>
      <c r="E103" s="49"/>
      <c r="F103" s="42">
        <f t="shared" si="12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3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4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5"/>
        <v>0</v>
      </c>
      <c r="AT103" s="76">
        <f t="shared" si="16"/>
        <v>0</v>
      </c>
      <c r="AU103" s="76">
        <f t="shared" si="17"/>
        <v>0</v>
      </c>
      <c r="AV103" s="84"/>
      <c r="AW103" s="90"/>
      <c r="AX103" s="90"/>
      <c r="AY103" s="90"/>
      <c r="AZ103" s="90"/>
      <c r="BA103" s="76">
        <f t="shared" si="18"/>
        <v>0</v>
      </c>
      <c r="BB103" s="91"/>
      <c r="BC103" s="92"/>
      <c r="BD103" s="66" t="str">
        <f t="shared" si="19"/>
        <v>正确</v>
      </c>
    </row>
    <row r="104" s="1" customFormat="1" ht="33" customHeight="1" spans="1:56">
      <c r="A104" s="41">
        <f t="shared" si="11"/>
        <v>100</v>
      </c>
      <c r="B104" s="49"/>
      <c r="C104" s="50"/>
      <c r="D104" s="44"/>
      <c r="E104" s="49"/>
      <c r="F104" s="42">
        <f t="shared" si="12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3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4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5"/>
        <v>0</v>
      </c>
      <c r="AT104" s="76">
        <f t="shared" si="16"/>
        <v>0</v>
      </c>
      <c r="AU104" s="76">
        <f t="shared" si="17"/>
        <v>0</v>
      </c>
      <c r="AV104" s="84"/>
      <c r="AW104" s="90"/>
      <c r="AX104" s="90"/>
      <c r="AY104" s="90"/>
      <c r="AZ104" s="90"/>
      <c r="BA104" s="76">
        <f t="shared" si="18"/>
        <v>0</v>
      </c>
      <c r="BB104" s="91"/>
      <c r="BC104" s="92"/>
      <c r="BD104" s="66" t="str">
        <f t="shared" si="19"/>
        <v>正确</v>
      </c>
    </row>
    <row r="105" s="1" customFormat="1" ht="33" customHeight="1" spans="1:56">
      <c r="A105" s="41">
        <f t="shared" si="11"/>
        <v>101</v>
      </c>
      <c r="B105" s="49"/>
      <c r="C105" s="50"/>
      <c r="D105" s="44"/>
      <c r="E105" s="49"/>
      <c r="F105" s="42">
        <f t="shared" si="12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3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4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5"/>
        <v>0</v>
      </c>
      <c r="AT105" s="76">
        <f t="shared" si="16"/>
        <v>0</v>
      </c>
      <c r="AU105" s="76">
        <f t="shared" si="17"/>
        <v>0</v>
      </c>
      <c r="AV105" s="84"/>
      <c r="AW105" s="90"/>
      <c r="AX105" s="90"/>
      <c r="AY105" s="90"/>
      <c r="AZ105" s="90"/>
      <c r="BA105" s="76">
        <f t="shared" si="18"/>
        <v>0</v>
      </c>
      <c r="BB105" s="91"/>
      <c r="BC105" s="92"/>
      <c r="BD105" s="66" t="str">
        <f t="shared" si="19"/>
        <v>正确</v>
      </c>
    </row>
    <row r="106" s="1" customFormat="1" ht="33" customHeight="1" spans="1:56">
      <c r="A106" s="41">
        <f t="shared" si="11"/>
        <v>102</v>
      </c>
      <c r="B106" s="49"/>
      <c r="C106" s="50"/>
      <c r="D106" s="44"/>
      <c r="E106" s="49"/>
      <c r="F106" s="42">
        <f t="shared" si="12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3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4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5"/>
        <v>0</v>
      </c>
      <c r="AT106" s="76">
        <f t="shared" si="16"/>
        <v>0</v>
      </c>
      <c r="AU106" s="76">
        <f t="shared" si="17"/>
        <v>0</v>
      </c>
      <c r="AV106" s="84"/>
      <c r="AW106" s="90"/>
      <c r="AX106" s="90"/>
      <c r="AY106" s="90"/>
      <c r="AZ106" s="90"/>
      <c r="BA106" s="76">
        <f t="shared" si="18"/>
        <v>0</v>
      </c>
      <c r="BB106" s="91"/>
      <c r="BC106" s="92"/>
      <c r="BD106" s="66" t="str">
        <f t="shared" si="19"/>
        <v>正确</v>
      </c>
    </row>
    <row r="107" s="1" customFormat="1" ht="33" customHeight="1" spans="1:56">
      <c r="A107" s="41">
        <f t="shared" si="11"/>
        <v>103</v>
      </c>
      <c r="B107" s="49"/>
      <c r="C107" s="50"/>
      <c r="D107" s="44"/>
      <c r="E107" s="49"/>
      <c r="F107" s="42">
        <f t="shared" si="12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3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4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5"/>
        <v>0</v>
      </c>
      <c r="AT107" s="76">
        <f t="shared" si="16"/>
        <v>0</v>
      </c>
      <c r="AU107" s="76">
        <f t="shared" si="17"/>
        <v>0</v>
      </c>
      <c r="AV107" s="84"/>
      <c r="AW107" s="90"/>
      <c r="AX107" s="90"/>
      <c r="AY107" s="90"/>
      <c r="AZ107" s="90"/>
      <c r="BA107" s="76">
        <f t="shared" si="18"/>
        <v>0</v>
      </c>
      <c r="BB107" s="91"/>
      <c r="BC107" s="92"/>
      <c r="BD107" s="66" t="str">
        <f t="shared" si="19"/>
        <v>正确</v>
      </c>
    </row>
    <row r="108" s="1" customFormat="1" ht="33" customHeight="1" spans="1:56">
      <c r="A108" s="41">
        <f t="shared" si="11"/>
        <v>104</v>
      </c>
      <c r="B108" s="49"/>
      <c r="C108" s="50"/>
      <c r="D108" s="44"/>
      <c r="E108" s="49"/>
      <c r="F108" s="42">
        <f t="shared" si="12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3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4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5"/>
        <v>0</v>
      </c>
      <c r="AT108" s="76">
        <f t="shared" si="16"/>
        <v>0</v>
      </c>
      <c r="AU108" s="76">
        <f t="shared" si="17"/>
        <v>0</v>
      </c>
      <c r="AV108" s="84"/>
      <c r="AW108" s="90"/>
      <c r="AX108" s="90"/>
      <c r="AY108" s="90"/>
      <c r="AZ108" s="90"/>
      <c r="BA108" s="76">
        <f t="shared" si="18"/>
        <v>0</v>
      </c>
      <c r="BB108" s="91"/>
      <c r="BC108" s="92"/>
      <c r="BD108" s="66" t="str">
        <f t="shared" si="19"/>
        <v>正确</v>
      </c>
    </row>
    <row r="109" s="1" customFormat="1" ht="33" customHeight="1" spans="1:56">
      <c r="A109" s="41">
        <f t="shared" si="11"/>
        <v>105</v>
      </c>
      <c r="B109" s="49"/>
      <c r="C109" s="50"/>
      <c r="D109" s="44"/>
      <c r="E109" s="49"/>
      <c r="F109" s="42">
        <f t="shared" si="12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3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4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5"/>
        <v>0</v>
      </c>
      <c r="AT109" s="76">
        <f t="shared" si="16"/>
        <v>0</v>
      </c>
      <c r="AU109" s="76">
        <f t="shared" si="17"/>
        <v>0</v>
      </c>
      <c r="AV109" s="84"/>
      <c r="AW109" s="90"/>
      <c r="AX109" s="90"/>
      <c r="AY109" s="90"/>
      <c r="AZ109" s="90"/>
      <c r="BA109" s="76">
        <f t="shared" si="18"/>
        <v>0</v>
      </c>
      <c r="BB109" s="91"/>
      <c r="BC109" s="92"/>
      <c r="BD109" s="66" t="str">
        <f t="shared" si="19"/>
        <v>正确</v>
      </c>
    </row>
    <row r="110" s="1" customFormat="1" ht="33" customHeight="1" spans="1:56">
      <c r="A110" s="41">
        <f t="shared" si="11"/>
        <v>106</v>
      </c>
      <c r="B110" s="49"/>
      <c r="C110" s="50"/>
      <c r="D110" s="44"/>
      <c r="E110" s="49"/>
      <c r="F110" s="42">
        <f t="shared" si="12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3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4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5"/>
        <v>0</v>
      </c>
      <c r="AT110" s="76">
        <f t="shared" si="16"/>
        <v>0</v>
      </c>
      <c r="AU110" s="76">
        <f t="shared" si="17"/>
        <v>0</v>
      </c>
      <c r="AV110" s="84"/>
      <c r="AW110" s="90"/>
      <c r="AX110" s="90"/>
      <c r="AY110" s="90"/>
      <c r="AZ110" s="90"/>
      <c r="BA110" s="76">
        <f t="shared" si="18"/>
        <v>0</v>
      </c>
      <c r="BB110" s="91"/>
      <c r="BC110" s="92"/>
      <c r="BD110" s="66" t="str">
        <f t="shared" si="19"/>
        <v>正确</v>
      </c>
    </row>
    <row r="111" s="1" customFormat="1" ht="33" customHeight="1" spans="1:56">
      <c r="A111" s="41">
        <f t="shared" si="11"/>
        <v>107</v>
      </c>
      <c r="B111" s="49"/>
      <c r="C111" s="50"/>
      <c r="D111" s="44"/>
      <c r="E111" s="49"/>
      <c r="F111" s="42">
        <f t="shared" si="12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3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4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5"/>
        <v>0</v>
      </c>
      <c r="AT111" s="76">
        <f t="shared" si="16"/>
        <v>0</v>
      </c>
      <c r="AU111" s="76">
        <f t="shared" si="17"/>
        <v>0</v>
      </c>
      <c r="AV111" s="84"/>
      <c r="AW111" s="90"/>
      <c r="AX111" s="90"/>
      <c r="AY111" s="90"/>
      <c r="AZ111" s="90"/>
      <c r="BA111" s="76">
        <f t="shared" si="18"/>
        <v>0</v>
      </c>
      <c r="BB111" s="91"/>
      <c r="BC111" s="92"/>
      <c r="BD111" s="66" t="str">
        <f t="shared" si="19"/>
        <v>正确</v>
      </c>
    </row>
    <row r="112" s="1" customFormat="1" ht="33" customHeight="1" spans="1:56">
      <c r="A112" s="41">
        <f t="shared" si="11"/>
        <v>108</v>
      </c>
      <c r="B112" s="49"/>
      <c r="C112" s="50"/>
      <c r="D112" s="44"/>
      <c r="E112" s="49"/>
      <c r="F112" s="42">
        <f t="shared" si="12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3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4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5"/>
        <v>0</v>
      </c>
      <c r="AT112" s="76">
        <f t="shared" si="16"/>
        <v>0</v>
      </c>
      <c r="AU112" s="76">
        <f t="shared" si="17"/>
        <v>0</v>
      </c>
      <c r="AV112" s="84"/>
      <c r="AW112" s="90"/>
      <c r="AX112" s="90"/>
      <c r="AY112" s="90"/>
      <c r="AZ112" s="90"/>
      <c r="BA112" s="76">
        <f t="shared" si="18"/>
        <v>0</v>
      </c>
      <c r="BB112" s="91"/>
      <c r="BC112" s="92"/>
      <c r="BD112" s="66" t="str">
        <f t="shared" si="19"/>
        <v>正确</v>
      </c>
    </row>
    <row r="113" s="1" customFormat="1" ht="33" customHeight="1" spans="1:56">
      <c r="A113" s="41">
        <f t="shared" si="11"/>
        <v>109</v>
      </c>
      <c r="B113" s="49"/>
      <c r="C113" s="50"/>
      <c r="D113" s="44"/>
      <c r="E113" s="49"/>
      <c r="F113" s="42">
        <f t="shared" si="12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3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4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5"/>
        <v>0</v>
      </c>
      <c r="AT113" s="76">
        <f t="shared" si="16"/>
        <v>0</v>
      </c>
      <c r="AU113" s="76">
        <f t="shared" si="17"/>
        <v>0</v>
      </c>
      <c r="AV113" s="84"/>
      <c r="AW113" s="90"/>
      <c r="AX113" s="90"/>
      <c r="AY113" s="90"/>
      <c r="AZ113" s="90"/>
      <c r="BA113" s="76">
        <f t="shared" si="18"/>
        <v>0</v>
      </c>
      <c r="BB113" s="91"/>
      <c r="BC113" s="92"/>
      <c r="BD113" s="66" t="str">
        <f t="shared" si="19"/>
        <v>正确</v>
      </c>
    </row>
    <row r="114" s="1" customFormat="1" ht="33" customHeight="1" spans="1:56">
      <c r="A114" s="41">
        <f t="shared" si="11"/>
        <v>110</v>
      </c>
      <c r="B114" s="49"/>
      <c r="C114" s="50"/>
      <c r="D114" s="44"/>
      <c r="E114" s="49"/>
      <c r="F114" s="42">
        <f t="shared" si="12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3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4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5"/>
        <v>0</v>
      </c>
      <c r="AT114" s="76">
        <f t="shared" si="16"/>
        <v>0</v>
      </c>
      <c r="AU114" s="76">
        <f t="shared" si="17"/>
        <v>0</v>
      </c>
      <c r="AV114" s="84"/>
      <c r="AW114" s="90"/>
      <c r="AX114" s="90"/>
      <c r="AY114" s="90"/>
      <c r="AZ114" s="90"/>
      <c r="BA114" s="76">
        <f t="shared" si="18"/>
        <v>0</v>
      </c>
      <c r="BB114" s="91"/>
      <c r="BC114" s="92"/>
      <c r="BD114" s="66" t="str">
        <f t="shared" si="19"/>
        <v>正确</v>
      </c>
    </row>
    <row r="115" s="1" customFormat="1" ht="33" customHeight="1" spans="1:56">
      <c r="A115" s="41">
        <f t="shared" si="11"/>
        <v>111</v>
      </c>
      <c r="B115" s="49"/>
      <c r="C115" s="50"/>
      <c r="D115" s="44"/>
      <c r="E115" s="49"/>
      <c r="F115" s="42">
        <f t="shared" si="12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3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4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5"/>
        <v>0</v>
      </c>
      <c r="AT115" s="76">
        <f t="shared" si="16"/>
        <v>0</v>
      </c>
      <c r="AU115" s="76">
        <f t="shared" si="17"/>
        <v>0</v>
      </c>
      <c r="AV115" s="84"/>
      <c r="AW115" s="90"/>
      <c r="AX115" s="90"/>
      <c r="AY115" s="90"/>
      <c r="AZ115" s="90"/>
      <c r="BA115" s="76">
        <f t="shared" si="18"/>
        <v>0</v>
      </c>
      <c r="BB115" s="91"/>
      <c r="BC115" s="92"/>
      <c r="BD115" s="66" t="str">
        <f t="shared" si="19"/>
        <v>正确</v>
      </c>
    </row>
    <row r="116" s="1" customFormat="1" ht="33" customHeight="1" spans="1:56">
      <c r="A116" s="41">
        <f t="shared" si="11"/>
        <v>112</v>
      </c>
      <c r="B116" s="49"/>
      <c r="C116" s="50"/>
      <c r="D116" s="44"/>
      <c r="E116" s="49"/>
      <c r="F116" s="42">
        <f t="shared" si="12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3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4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5"/>
        <v>0</v>
      </c>
      <c r="AT116" s="76">
        <f t="shared" si="16"/>
        <v>0</v>
      </c>
      <c r="AU116" s="76">
        <f t="shared" si="17"/>
        <v>0</v>
      </c>
      <c r="AV116" s="84"/>
      <c r="AW116" s="90"/>
      <c r="AX116" s="90"/>
      <c r="AY116" s="90"/>
      <c r="AZ116" s="90"/>
      <c r="BA116" s="76">
        <f t="shared" si="18"/>
        <v>0</v>
      </c>
      <c r="BB116" s="91"/>
      <c r="BC116" s="92"/>
      <c r="BD116" s="66" t="str">
        <f t="shared" si="19"/>
        <v>正确</v>
      </c>
    </row>
    <row r="117" s="1" customFormat="1" ht="33" customHeight="1" spans="1:56">
      <c r="A117" s="41">
        <f t="shared" si="11"/>
        <v>113</v>
      </c>
      <c r="B117" s="49"/>
      <c r="C117" s="50"/>
      <c r="D117" s="44"/>
      <c r="E117" s="49"/>
      <c r="F117" s="42">
        <f t="shared" si="12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3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4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5"/>
        <v>0</v>
      </c>
      <c r="AT117" s="76">
        <f t="shared" si="16"/>
        <v>0</v>
      </c>
      <c r="AU117" s="76">
        <f t="shared" si="17"/>
        <v>0</v>
      </c>
      <c r="AV117" s="84"/>
      <c r="AW117" s="90"/>
      <c r="AX117" s="90"/>
      <c r="AY117" s="90"/>
      <c r="AZ117" s="90"/>
      <c r="BA117" s="76">
        <f t="shared" si="18"/>
        <v>0</v>
      </c>
      <c r="BB117" s="91"/>
      <c r="BC117" s="92"/>
      <c r="BD117" s="66" t="str">
        <f t="shared" si="19"/>
        <v>正确</v>
      </c>
    </row>
    <row r="118" s="1" customFormat="1" ht="33" customHeight="1" spans="1:56">
      <c r="A118" s="41">
        <f t="shared" si="11"/>
        <v>114</v>
      </c>
      <c r="B118" s="49"/>
      <c r="C118" s="50"/>
      <c r="D118" s="44"/>
      <c r="E118" s="49"/>
      <c r="F118" s="42">
        <f t="shared" si="12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3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4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5"/>
        <v>0</v>
      </c>
      <c r="AT118" s="76">
        <f t="shared" si="16"/>
        <v>0</v>
      </c>
      <c r="AU118" s="76">
        <f t="shared" si="17"/>
        <v>0</v>
      </c>
      <c r="AV118" s="84"/>
      <c r="AW118" s="90"/>
      <c r="AX118" s="90"/>
      <c r="AY118" s="90"/>
      <c r="AZ118" s="90"/>
      <c r="BA118" s="76">
        <f t="shared" si="18"/>
        <v>0</v>
      </c>
      <c r="BB118" s="91"/>
      <c r="BC118" s="92"/>
      <c r="BD118" s="66" t="str">
        <f t="shared" si="19"/>
        <v>正确</v>
      </c>
    </row>
    <row r="119" s="1" customFormat="1" ht="33" customHeight="1" spans="1:56">
      <c r="A119" s="41">
        <f t="shared" si="11"/>
        <v>115</v>
      </c>
      <c r="B119" s="49"/>
      <c r="C119" s="50"/>
      <c r="D119" s="44"/>
      <c r="E119" s="49"/>
      <c r="F119" s="42">
        <f t="shared" si="12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3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4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5"/>
        <v>0</v>
      </c>
      <c r="AT119" s="76">
        <f t="shared" si="16"/>
        <v>0</v>
      </c>
      <c r="AU119" s="76">
        <f t="shared" si="17"/>
        <v>0</v>
      </c>
      <c r="AV119" s="84"/>
      <c r="AW119" s="90"/>
      <c r="AX119" s="90"/>
      <c r="AY119" s="90"/>
      <c r="AZ119" s="90"/>
      <c r="BA119" s="76">
        <f t="shared" si="18"/>
        <v>0</v>
      </c>
      <c r="BB119" s="91"/>
      <c r="BC119" s="92"/>
      <c r="BD119" s="66" t="str">
        <f t="shared" si="19"/>
        <v>正确</v>
      </c>
    </row>
    <row r="120" s="1" customFormat="1" ht="33" customHeight="1" spans="1:56">
      <c r="A120" s="41">
        <f t="shared" si="11"/>
        <v>116</v>
      </c>
      <c r="B120" s="49"/>
      <c r="C120" s="50"/>
      <c r="D120" s="44"/>
      <c r="E120" s="49"/>
      <c r="F120" s="42">
        <f t="shared" si="12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3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4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5"/>
        <v>0</v>
      </c>
      <c r="AT120" s="76">
        <f t="shared" si="16"/>
        <v>0</v>
      </c>
      <c r="AU120" s="76">
        <f t="shared" si="17"/>
        <v>0</v>
      </c>
      <c r="AV120" s="84"/>
      <c r="AW120" s="90"/>
      <c r="AX120" s="90"/>
      <c r="AY120" s="90"/>
      <c r="AZ120" s="90"/>
      <c r="BA120" s="76">
        <f t="shared" si="18"/>
        <v>0</v>
      </c>
      <c r="BB120" s="91"/>
      <c r="BC120" s="92"/>
      <c r="BD120" s="66" t="str">
        <f t="shared" si="19"/>
        <v>正确</v>
      </c>
    </row>
    <row r="121" s="1" customFormat="1" ht="33" customHeight="1" spans="1:56">
      <c r="A121" s="41">
        <f t="shared" si="11"/>
        <v>117</v>
      </c>
      <c r="B121" s="49"/>
      <c r="C121" s="50"/>
      <c r="D121" s="44"/>
      <c r="E121" s="49"/>
      <c r="F121" s="42">
        <f t="shared" si="12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3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4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5"/>
        <v>0</v>
      </c>
      <c r="AT121" s="76">
        <f t="shared" si="16"/>
        <v>0</v>
      </c>
      <c r="AU121" s="76">
        <f t="shared" si="17"/>
        <v>0</v>
      </c>
      <c r="AV121" s="84"/>
      <c r="AW121" s="90"/>
      <c r="AX121" s="90"/>
      <c r="AY121" s="90"/>
      <c r="AZ121" s="90"/>
      <c r="BA121" s="76">
        <f t="shared" si="18"/>
        <v>0</v>
      </c>
      <c r="BB121" s="91"/>
      <c r="BC121" s="92"/>
      <c r="BD121" s="66" t="str">
        <f t="shared" si="19"/>
        <v>正确</v>
      </c>
    </row>
    <row r="122" s="1" customFormat="1" ht="33" customHeight="1" spans="1:56">
      <c r="A122" s="41">
        <f t="shared" si="11"/>
        <v>118</v>
      </c>
      <c r="B122" s="49"/>
      <c r="C122" s="50"/>
      <c r="D122" s="44"/>
      <c r="E122" s="49"/>
      <c r="F122" s="42">
        <f t="shared" si="12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3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4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5"/>
        <v>0</v>
      </c>
      <c r="AT122" s="76">
        <f t="shared" si="16"/>
        <v>0</v>
      </c>
      <c r="AU122" s="76">
        <f t="shared" si="17"/>
        <v>0</v>
      </c>
      <c r="AV122" s="84"/>
      <c r="AW122" s="90"/>
      <c r="AX122" s="90"/>
      <c r="AY122" s="90"/>
      <c r="AZ122" s="90"/>
      <c r="BA122" s="76">
        <f t="shared" si="18"/>
        <v>0</v>
      </c>
      <c r="BB122" s="91"/>
      <c r="BC122" s="92"/>
      <c r="BD122" s="66" t="str">
        <f t="shared" si="19"/>
        <v>正确</v>
      </c>
    </row>
    <row r="123" s="1" customFormat="1" ht="33" customHeight="1" spans="1:56">
      <c r="A123" s="41">
        <f t="shared" si="11"/>
        <v>119</v>
      </c>
      <c r="B123" s="49"/>
      <c r="C123" s="50"/>
      <c r="D123" s="44"/>
      <c r="E123" s="49"/>
      <c r="F123" s="42">
        <f t="shared" si="12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3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4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5"/>
        <v>0</v>
      </c>
      <c r="AT123" s="76">
        <f t="shared" si="16"/>
        <v>0</v>
      </c>
      <c r="AU123" s="76">
        <f t="shared" si="17"/>
        <v>0</v>
      </c>
      <c r="AV123" s="84"/>
      <c r="AW123" s="90"/>
      <c r="AX123" s="90"/>
      <c r="AY123" s="90"/>
      <c r="AZ123" s="90"/>
      <c r="BA123" s="76">
        <f t="shared" si="18"/>
        <v>0</v>
      </c>
      <c r="BB123" s="91"/>
      <c r="BC123" s="92"/>
      <c r="BD123" s="66" t="str">
        <f t="shared" si="19"/>
        <v>正确</v>
      </c>
    </row>
    <row r="124" s="1" customFormat="1" ht="33" customHeight="1" spans="1:56">
      <c r="A124" s="41">
        <f t="shared" si="11"/>
        <v>120</v>
      </c>
      <c r="B124" s="49"/>
      <c r="C124" s="50"/>
      <c r="D124" s="44"/>
      <c r="E124" s="49"/>
      <c r="F124" s="42">
        <f t="shared" si="12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3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4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5"/>
        <v>0</v>
      </c>
      <c r="AT124" s="76">
        <f t="shared" si="16"/>
        <v>0</v>
      </c>
      <c r="AU124" s="76">
        <f t="shared" si="17"/>
        <v>0</v>
      </c>
      <c r="AV124" s="84"/>
      <c r="AW124" s="90"/>
      <c r="AX124" s="90"/>
      <c r="AY124" s="90"/>
      <c r="AZ124" s="90"/>
      <c r="BA124" s="76">
        <f t="shared" si="18"/>
        <v>0</v>
      </c>
      <c r="BB124" s="91"/>
      <c r="BC124" s="92"/>
      <c r="BD124" s="66" t="str">
        <f t="shared" si="19"/>
        <v>正确</v>
      </c>
    </row>
    <row r="125" s="1" customFormat="1" ht="33" customHeight="1" spans="1:56">
      <c r="A125" s="41">
        <f t="shared" si="11"/>
        <v>121</v>
      </c>
      <c r="B125" s="49"/>
      <c r="C125" s="50"/>
      <c r="D125" s="44"/>
      <c r="E125" s="49"/>
      <c r="F125" s="42">
        <f t="shared" si="12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3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4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5"/>
        <v>0</v>
      </c>
      <c r="AT125" s="76">
        <f t="shared" si="16"/>
        <v>0</v>
      </c>
      <c r="AU125" s="76">
        <f t="shared" si="17"/>
        <v>0</v>
      </c>
      <c r="AV125" s="84"/>
      <c r="AW125" s="90"/>
      <c r="AX125" s="90"/>
      <c r="AY125" s="90"/>
      <c r="AZ125" s="90"/>
      <c r="BA125" s="76">
        <f t="shared" si="18"/>
        <v>0</v>
      </c>
      <c r="BB125" s="91"/>
      <c r="BC125" s="92"/>
      <c r="BD125" s="66" t="str">
        <f t="shared" si="19"/>
        <v>正确</v>
      </c>
    </row>
    <row r="126" s="1" customFormat="1" ht="33" customHeight="1" spans="1:56">
      <c r="A126" s="41">
        <f t="shared" si="11"/>
        <v>122</v>
      </c>
      <c r="B126" s="49"/>
      <c r="C126" s="50"/>
      <c r="D126" s="44"/>
      <c r="E126" s="49"/>
      <c r="F126" s="42">
        <f t="shared" si="12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3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4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5"/>
        <v>0</v>
      </c>
      <c r="AT126" s="76">
        <f t="shared" si="16"/>
        <v>0</v>
      </c>
      <c r="AU126" s="76">
        <f t="shared" si="17"/>
        <v>0</v>
      </c>
      <c r="AV126" s="84"/>
      <c r="AW126" s="90"/>
      <c r="AX126" s="90"/>
      <c r="AY126" s="90"/>
      <c r="AZ126" s="90"/>
      <c r="BA126" s="76">
        <f t="shared" si="18"/>
        <v>0</v>
      </c>
      <c r="BB126" s="91"/>
      <c r="BC126" s="92"/>
      <c r="BD126" s="66" t="str">
        <f t="shared" si="19"/>
        <v>正确</v>
      </c>
    </row>
    <row r="127" s="1" customFormat="1" ht="33" customHeight="1" spans="1:56">
      <c r="A127" s="41">
        <f t="shared" si="11"/>
        <v>123</v>
      </c>
      <c r="B127" s="49"/>
      <c r="C127" s="50"/>
      <c r="D127" s="44"/>
      <c r="E127" s="49"/>
      <c r="F127" s="42">
        <f t="shared" si="12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3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4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5"/>
        <v>0</v>
      </c>
      <c r="AT127" s="76">
        <f t="shared" si="16"/>
        <v>0</v>
      </c>
      <c r="AU127" s="76">
        <f t="shared" si="17"/>
        <v>0</v>
      </c>
      <c r="AV127" s="84"/>
      <c r="AW127" s="90"/>
      <c r="AX127" s="90"/>
      <c r="AY127" s="90"/>
      <c r="AZ127" s="90"/>
      <c r="BA127" s="76">
        <f t="shared" si="18"/>
        <v>0</v>
      </c>
      <c r="BB127" s="91"/>
      <c r="BC127" s="92"/>
      <c r="BD127" s="66" t="str">
        <f t="shared" si="19"/>
        <v>正确</v>
      </c>
    </row>
    <row r="128" s="1" customFormat="1" ht="33" customHeight="1" spans="1:56">
      <c r="A128" s="41">
        <f t="shared" si="11"/>
        <v>124</v>
      </c>
      <c r="B128" s="49"/>
      <c r="C128" s="50"/>
      <c r="D128" s="44"/>
      <c r="E128" s="49"/>
      <c r="F128" s="42">
        <f t="shared" si="12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3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4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5"/>
        <v>0</v>
      </c>
      <c r="AT128" s="76">
        <f t="shared" si="16"/>
        <v>0</v>
      </c>
      <c r="AU128" s="76">
        <f t="shared" si="17"/>
        <v>0</v>
      </c>
      <c r="AV128" s="84"/>
      <c r="AW128" s="90"/>
      <c r="AX128" s="90"/>
      <c r="AY128" s="90"/>
      <c r="AZ128" s="90"/>
      <c r="BA128" s="76">
        <f t="shared" si="18"/>
        <v>0</v>
      </c>
      <c r="BB128" s="91"/>
      <c r="BC128" s="92"/>
      <c r="BD128" s="66" t="str">
        <f t="shared" si="19"/>
        <v>正确</v>
      </c>
    </row>
    <row r="129" s="1" customFormat="1" ht="33" customHeight="1" spans="1:56">
      <c r="A129" s="41">
        <f t="shared" si="11"/>
        <v>125</v>
      </c>
      <c r="B129" s="49"/>
      <c r="C129" s="50"/>
      <c r="D129" s="44"/>
      <c r="E129" s="49"/>
      <c r="F129" s="42">
        <f t="shared" si="12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3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4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5"/>
        <v>0</v>
      </c>
      <c r="AT129" s="76">
        <f t="shared" si="16"/>
        <v>0</v>
      </c>
      <c r="AU129" s="76">
        <f t="shared" si="17"/>
        <v>0</v>
      </c>
      <c r="AV129" s="84"/>
      <c r="AW129" s="90"/>
      <c r="AX129" s="90"/>
      <c r="AY129" s="90"/>
      <c r="AZ129" s="90"/>
      <c r="BA129" s="76">
        <f t="shared" si="18"/>
        <v>0</v>
      </c>
      <c r="BB129" s="91"/>
      <c r="BC129" s="92"/>
      <c r="BD129" s="66" t="str">
        <f t="shared" si="19"/>
        <v>正确</v>
      </c>
    </row>
    <row r="130" s="1" customFormat="1" ht="33" customHeight="1" spans="1:56">
      <c r="A130" s="41">
        <f t="shared" si="11"/>
        <v>126</v>
      </c>
      <c r="B130" s="49"/>
      <c r="C130" s="50"/>
      <c r="D130" s="44"/>
      <c r="E130" s="49"/>
      <c r="F130" s="42">
        <f t="shared" si="12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3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4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5"/>
        <v>0</v>
      </c>
      <c r="AT130" s="76">
        <f t="shared" si="16"/>
        <v>0</v>
      </c>
      <c r="AU130" s="76">
        <f t="shared" si="17"/>
        <v>0</v>
      </c>
      <c r="AV130" s="84"/>
      <c r="AW130" s="90"/>
      <c r="AX130" s="90"/>
      <c r="AY130" s="90"/>
      <c r="AZ130" s="90"/>
      <c r="BA130" s="76">
        <f t="shared" si="18"/>
        <v>0</v>
      </c>
      <c r="BB130" s="91"/>
      <c r="BC130" s="92"/>
      <c r="BD130" s="66" t="str">
        <f t="shared" si="19"/>
        <v>正确</v>
      </c>
    </row>
    <row r="131" s="1" customFormat="1" ht="33" customHeight="1" spans="1:56">
      <c r="A131" s="41">
        <f t="shared" si="11"/>
        <v>127</v>
      </c>
      <c r="B131" s="49"/>
      <c r="C131" s="50"/>
      <c r="D131" s="44"/>
      <c r="E131" s="49"/>
      <c r="F131" s="42">
        <f t="shared" si="12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3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4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5"/>
        <v>0</v>
      </c>
      <c r="AT131" s="76">
        <f t="shared" si="16"/>
        <v>0</v>
      </c>
      <c r="AU131" s="76">
        <f t="shared" si="17"/>
        <v>0</v>
      </c>
      <c r="AV131" s="84"/>
      <c r="AW131" s="90"/>
      <c r="AX131" s="90"/>
      <c r="AY131" s="90"/>
      <c r="AZ131" s="90"/>
      <c r="BA131" s="76">
        <f t="shared" si="18"/>
        <v>0</v>
      </c>
      <c r="BB131" s="91"/>
      <c r="BC131" s="92"/>
      <c r="BD131" s="66" t="str">
        <f t="shared" si="19"/>
        <v>正确</v>
      </c>
    </row>
    <row r="132" s="1" customFormat="1" ht="33" customHeight="1" spans="1:56">
      <c r="A132" s="41">
        <f t="shared" si="11"/>
        <v>128</v>
      </c>
      <c r="B132" s="49"/>
      <c r="C132" s="50"/>
      <c r="D132" s="44"/>
      <c r="E132" s="49"/>
      <c r="F132" s="42">
        <f t="shared" si="12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3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4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5"/>
        <v>0</v>
      </c>
      <c r="AT132" s="76">
        <f t="shared" si="16"/>
        <v>0</v>
      </c>
      <c r="AU132" s="76">
        <f t="shared" si="17"/>
        <v>0</v>
      </c>
      <c r="AV132" s="84"/>
      <c r="AW132" s="90"/>
      <c r="AX132" s="90"/>
      <c r="AY132" s="90"/>
      <c r="AZ132" s="90"/>
      <c r="BA132" s="76">
        <f t="shared" si="18"/>
        <v>0</v>
      </c>
      <c r="BB132" s="91"/>
      <c r="BC132" s="92"/>
      <c r="BD132" s="66" t="str">
        <f t="shared" si="19"/>
        <v>正确</v>
      </c>
    </row>
    <row r="133" s="1" customFormat="1" ht="33" customHeight="1" spans="1:56">
      <c r="A133" s="41">
        <f t="shared" ref="A133:A164" si="20">ROW()-4</f>
        <v>129</v>
      </c>
      <c r="B133" s="49"/>
      <c r="C133" s="50"/>
      <c r="D133" s="44"/>
      <c r="E133" s="49"/>
      <c r="F133" s="42">
        <f t="shared" ref="F133:F164" si="21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2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3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4">IFERROR(U133/$E$2*2*H133+I133*2,0)</f>
        <v>0</v>
      </c>
      <c r="AT133" s="76">
        <f t="shared" ref="AT133:AT164" si="25">IFERROR(U133/$E$2*(J133+K133*0.2+L133+M133*0.5),0)</f>
        <v>0</v>
      </c>
      <c r="AU133" s="76">
        <f t="shared" ref="AU133:AU164" si="26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7">ROUND(AU133-SUM(AV133:AZ133),2)</f>
        <v>0</v>
      </c>
      <c r="BB133" s="91"/>
      <c r="BC133" s="92"/>
      <c r="BD133" s="66" t="str">
        <f t="shared" ref="BD133:BD164" si="28">IF(U133-SUM(V133:AB133)=0,"正确","错误")</f>
        <v>正确</v>
      </c>
    </row>
    <row r="134" s="1" customFormat="1" ht="33" customHeight="1" spans="1:56">
      <c r="A134" s="41">
        <f t="shared" si="20"/>
        <v>130</v>
      </c>
      <c r="B134" s="49"/>
      <c r="C134" s="50"/>
      <c r="D134" s="44"/>
      <c r="E134" s="49"/>
      <c r="F134" s="42">
        <f t="shared" si="21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2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3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4"/>
        <v>0</v>
      </c>
      <c r="AT134" s="76">
        <f t="shared" si="25"/>
        <v>0</v>
      </c>
      <c r="AU134" s="76">
        <f t="shared" si="26"/>
        <v>0</v>
      </c>
      <c r="AV134" s="84"/>
      <c r="AW134" s="90"/>
      <c r="AX134" s="90"/>
      <c r="AY134" s="90"/>
      <c r="AZ134" s="90"/>
      <c r="BA134" s="76">
        <f t="shared" si="27"/>
        <v>0</v>
      </c>
      <c r="BB134" s="91"/>
      <c r="BC134" s="92"/>
      <c r="BD134" s="66" t="str">
        <f t="shared" si="28"/>
        <v>正确</v>
      </c>
    </row>
    <row r="135" s="1" customFormat="1" ht="33" customHeight="1" spans="1:56">
      <c r="A135" s="41">
        <f t="shared" si="20"/>
        <v>131</v>
      </c>
      <c r="B135" s="49"/>
      <c r="C135" s="50"/>
      <c r="D135" s="44"/>
      <c r="E135" s="49"/>
      <c r="F135" s="42">
        <f t="shared" si="21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2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3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4"/>
        <v>0</v>
      </c>
      <c r="AT135" s="76">
        <f t="shared" si="25"/>
        <v>0</v>
      </c>
      <c r="AU135" s="76">
        <f t="shared" si="26"/>
        <v>0</v>
      </c>
      <c r="AV135" s="84"/>
      <c r="AW135" s="90"/>
      <c r="AX135" s="90"/>
      <c r="AY135" s="90"/>
      <c r="AZ135" s="90"/>
      <c r="BA135" s="76">
        <f t="shared" si="27"/>
        <v>0</v>
      </c>
      <c r="BB135" s="91"/>
      <c r="BC135" s="92"/>
      <c r="BD135" s="66" t="str">
        <f t="shared" si="28"/>
        <v>正确</v>
      </c>
    </row>
    <row r="136" s="1" customFormat="1" ht="33" customHeight="1" spans="1:56">
      <c r="A136" s="41">
        <f t="shared" si="20"/>
        <v>132</v>
      </c>
      <c r="B136" s="49"/>
      <c r="C136" s="50"/>
      <c r="D136" s="44"/>
      <c r="E136" s="49"/>
      <c r="F136" s="42">
        <f t="shared" si="21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2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3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4"/>
        <v>0</v>
      </c>
      <c r="AT136" s="76">
        <f t="shared" si="25"/>
        <v>0</v>
      </c>
      <c r="AU136" s="76">
        <f t="shared" si="26"/>
        <v>0</v>
      </c>
      <c r="AV136" s="84"/>
      <c r="AW136" s="90"/>
      <c r="AX136" s="90"/>
      <c r="AY136" s="90"/>
      <c r="AZ136" s="90"/>
      <c r="BA136" s="76">
        <f t="shared" si="27"/>
        <v>0</v>
      </c>
      <c r="BB136" s="91"/>
      <c r="BC136" s="92"/>
      <c r="BD136" s="66" t="str">
        <f t="shared" si="28"/>
        <v>正确</v>
      </c>
    </row>
    <row r="137" s="1" customFormat="1" ht="33" customHeight="1" spans="1:56">
      <c r="A137" s="41">
        <f t="shared" si="20"/>
        <v>133</v>
      </c>
      <c r="B137" s="49"/>
      <c r="C137" s="50"/>
      <c r="D137" s="44"/>
      <c r="E137" s="49"/>
      <c r="F137" s="42">
        <f t="shared" si="21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2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3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4"/>
        <v>0</v>
      </c>
      <c r="AT137" s="76">
        <f t="shared" si="25"/>
        <v>0</v>
      </c>
      <c r="AU137" s="76">
        <f t="shared" si="26"/>
        <v>0</v>
      </c>
      <c r="AV137" s="84"/>
      <c r="AW137" s="90"/>
      <c r="AX137" s="90"/>
      <c r="AY137" s="90"/>
      <c r="AZ137" s="90"/>
      <c r="BA137" s="76">
        <f t="shared" si="27"/>
        <v>0</v>
      </c>
      <c r="BB137" s="91"/>
      <c r="BC137" s="92"/>
      <c r="BD137" s="66" t="str">
        <f t="shared" si="28"/>
        <v>正确</v>
      </c>
    </row>
    <row r="138" s="1" customFormat="1" ht="33" customHeight="1" spans="1:56">
      <c r="A138" s="41">
        <f t="shared" si="20"/>
        <v>134</v>
      </c>
      <c r="B138" s="49"/>
      <c r="C138" s="50"/>
      <c r="D138" s="44"/>
      <c r="E138" s="49"/>
      <c r="F138" s="42">
        <f t="shared" si="21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2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3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4"/>
        <v>0</v>
      </c>
      <c r="AT138" s="76">
        <f t="shared" si="25"/>
        <v>0</v>
      </c>
      <c r="AU138" s="76">
        <f t="shared" si="26"/>
        <v>0</v>
      </c>
      <c r="AV138" s="84"/>
      <c r="AW138" s="90"/>
      <c r="AX138" s="90"/>
      <c r="AY138" s="90"/>
      <c r="AZ138" s="90"/>
      <c r="BA138" s="76">
        <f t="shared" si="27"/>
        <v>0</v>
      </c>
      <c r="BB138" s="91"/>
      <c r="BC138" s="92"/>
      <c r="BD138" s="66" t="str">
        <f t="shared" si="28"/>
        <v>正确</v>
      </c>
    </row>
    <row r="139" s="1" customFormat="1" ht="33" customHeight="1" spans="1:56">
      <c r="A139" s="41">
        <f t="shared" si="20"/>
        <v>135</v>
      </c>
      <c r="B139" s="49"/>
      <c r="C139" s="50"/>
      <c r="D139" s="44"/>
      <c r="E139" s="49"/>
      <c r="F139" s="42">
        <f t="shared" si="21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2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3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4"/>
        <v>0</v>
      </c>
      <c r="AT139" s="76">
        <f t="shared" si="25"/>
        <v>0</v>
      </c>
      <c r="AU139" s="76">
        <f t="shared" si="26"/>
        <v>0</v>
      </c>
      <c r="AV139" s="84"/>
      <c r="AW139" s="90"/>
      <c r="AX139" s="90"/>
      <c r="AY139" s="90"/>
      <c r="AZ139" s="90"/>
      <c r="BA139" s="76">
        <f t="shared" si="27"/>
        <v>0</v>
      </c>
      <c r="BB139" s="91"/>
      <c r="BC139" s="92"/>
      <c r="BD139" s="66" t="str">
        <f t="shared" si="28"/>
        <v>正确</v>
      </c>
    </row>
    <row r="140" s="1" customFormat="1" ht="33" customHeight="1" spans="1:56">
      <c r="A140" s="41">
        <f t="shared" si="20"/>
        <v>136</v>
      </c>
      <c r="B140" s="49"/>
      <c r="C140" s="50"/>
      <c r="D140" s="44"/>
      <c r="E140" s="49"/>
      <c r="F140" s="42">
        <f t="shared" si="21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2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3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4"/>
        <v>0</v>
      </c>
      <c r="AT140" s="76">
        <f t="shared" si="25"/>
        <v>0</v>
      </c>
      <c r="AU140" s="76">
        <f t="shared" si="26"/>
        <v>0</v>
      </c>
      <c r="AV140" s="84"/>
      <c r="AW140" s="90"/>
      <c r="AX140" s="90"/>
      <c r="AY140" s="90"/>
      <c r="AZ140" s="90"/>
      <c r="BA140" s="76">
        <f t="shared" si="27"/>
        <v>0</v>
      </c>
      <c r="BB140" s="91"/>
      <c r="BC140" s="92"/>
      <c r="BD140" s="66" t="str">
        <f t="shared" si="28"/>
        <v>正确</v>
      </c>
    </row>
    <row r="141" s="1" customFormat="1" ht="33" customHeight="1" spans="1:56">
      <c r="A141" s="41">
        <f t="shared" si="20"/>
        <v>137</v>
      </c>
      <c r="B141" s="49"/>
      <c r="C141" s="50"/>
      <c r="D141" s="44"/>
      <c r="E141" s="49"/>
      <c r="F141" s="42">
        <f t="shared" si="21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2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3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4"/>
        <v>0</v>
      </c>
      <c r="AT141" s="76">
        <f t="shared" si="25"/>
        <v>0</v>
      </c>
      <c r="AU141" s="76">
        <f t="shared" si="26"/>
        <v>0</v>
      </c>
      <c r="AV141" s="84"/>
      <c r="AW141" s="90"/>
      <c r="AX141" s="90"/>
      <c r="AY141" s="90"/>
      <c r="AZ141" s="90"/>
      <c r="BA141" s="76">
        <f t="shared" si="27"/>
        <v>0</v>
      </c>
      <c r="BB141" s="91"/>
      <c r="BC141" s="92"/>
      <c r="BD141" s="66" t="str">
        <f t="shared" si="28"/>
        <v>正确</v>
      </c>
    </row>
    <row r="142" s="1" customFormat="1" ht="33" customHeight="1" spans="1:56">
      <c r="A142" s="41">
        <f t="shared" si="20"/>
        <v>138</v>
      </c>
      <c r="B142" s="49"/>
      <c r="C142" s="50"/>
      <c r="D142" s="44"/>
      <c r="E142" s="49"/>
      <c r="F142" s="42">
        <f t="shared" si="21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2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3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4"/>
        <v>0</v>
      </c>
      <c r="AT142" s="76">
        <f t="shared" si="25"/>
        <v>0</v>
      </c>
      <c r="AU142" s="76">
        <f t="shared" si="26"/>
        <v>0</v>
      </c>
      <c r="AV142" s="84"/>
      <c r="AW142" s="90"/>
      <c r="AX142" s="90"/>
      <c r="AY142" s="90"/>
      <c r="AZ142" s="90"/>
      <c r="BA142" s="76">
        <f t="shared" si="27"/>
        <v>0</v>
      </c>
      <c r="BB142" s="91"/>
      <c r="BC142" s="92"/>
      <c r="BD142" s="66" t="str">
        <f t="shared" si="28"/>
        <v>正确</v>
      </c>
    </row>
    <row r="143" s="1" customFormat="1" ht="33" customHeight="1" spans="1:56">
      <c r="A143" s="41">
        <f t="shared" si="20"/>
        <v>139</v>
      </c>
      <c r="B143" s="49"/>
      <c r="C143" s="50"/>
      <c r="D143" s="44"/>
      <c r="E143" s="49"/>
      <c r="F143" s="42">
        <f t="shared" si="21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2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3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4"/>
        <v>0</v>
      </c>
      <c r="AT143" s="76">
        <f t="shared" si="25"/>
        <v>0</v>
      </c>
      <c r="AU143" s="76">
        <f t="shared" si="26"/>
        <v>0</v>
      </c>
      <c r="AV143" s="84"/>
      <c r="AW143" s="90"/>
      <c r="AX143" s="90"/>
      <c r="AY143" s="90"/>
      <c r="AZ143" s="90"/>
      <c r="BA143" s="76">
        <f t="shared" si="27"/>
        <v>0</v>
      </c>
      <c r="BB143" s="91"/>
      <c r="BC143" s="92"/>
      <c r="BD143" s="66" t="str">
        <f t="shared" si="28"/>
        <v>正确</v>
      </c>
    </row>
    <row r="144" s="1" customFormat="1" ht="33" customHeight="1" spans="1:56">
      <c r="A144" s="41">
        <f t="shared" si="20"/>
        <v>140</v>
      </c>
      <c r="B144" s="49"/>
      <c r="C144" s="50"/>
      <c r="D144" s="44"/>
      <c r="E144" s="49"/>
      <c r="F144" s="42">
        <f t="shared" si="21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2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3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4"/>
        <v>0</v>
      </c>
      <c r="AT144" s="76">
        <f t="shared" si="25"/>
        <v>0</v>
      </c>
      <c r="AU144" s="76">
        <f t="shared" si="26"/>
        <v>0</v>
      </c>
      <c r="AV144" s="84"/>
      <c r="AW144" s="90"/>
      <c r="AX144" s="90"/>
      <c r="AY144" s="90"/>
      <c r="AZ144" s="90"/>
      <c r="BA144" s="76">
        <f t="shared" si="27"/>
        <v>0</v>
      </c>
      <c r="BB144" s="91"/>
      <c r="BC144" s="92"/>
      <c r="BD144" s="66" t="str">
        <f t="shared" si="28"/>
        <v>正确</v>
      </c>
    </row>
    <row r="145" s="1" customFormat="1" ht="33" customHeight="1" spans="1:56">
      <c r="A145" s="41">
        <f t="shared" si="20"/>
        <v>141</v>
      </c>
      <c r="B145" s="49"/>
      <c r="C145" s="50"/>
      <c r="D145" s="44"/>
      <c r="E145" s="49"/>
      <c r="F145" s="42">
        <f t="shared" si="21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2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3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4"/>
        <v>0</v>
      </c>
      <c r="AT145" s="76">
        <f t="shared" si="25"/>
        <v>0</v>
      </c>
      <c r="AU145" s="76">
        <f t="shared" si="26"/>
        <v>0</v>
      </c>
      <c r="AV145" s="84"/>
      <c r="AW145" s="90"/>
      <c r="AX145" s="90"/>
      <c r="AY145" s="90"/>
      <c r="AZ145" s="90"/>
      <c r="BA145" s="76">
        <f t="shared" si="27"/>
        <v>0</v>
      </c>
      <c r="BB145" s="91"/>
      <c r="BC145" s="92"/>
      <c r="BD145" s="66" t="str">
        <f t="shared" si="28"/>
        <v>正确</v>
      </c>
    </row>
    <row r="146" s="1" customFormat="1" ht="33" customHeight="1" spans="1:56">
      <c r="A146" s="41">
        <f t="shared" si="20"/>
        <v>142</v>
      </c>
      <c r="B146" s="49"/>
      <c r="C146" s="50"/>
      <c r="D146" s="44"/>
      <c r="E146" s="49"/>
      <c r="F146" s="42">
        <f t="shared" si="21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2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3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4"/>
        <v>0</v>
      </c>
      <c r="AT146" s="76">
        <f t="shared" si="25"/>
        <v>0</v>
      </c>
      <c r="AU146" s="76">
        <f t="shared" si="26"/>
        <v>0</v>
      </c>
      <c r="AV146" s="84"/>
      <c r="AW146" s="90"/>
      <c r="AX146" s="90"/>
      <c r="AY146" s="90"/>
      <c r="AZ146" s="90"/>
      <c r="BA146" s="76">
        <f t="shared" si="27"/>
        <v>0</v>
      </c>
      <c r="BB146" s="91"/>
      <c r="BC146" s="92"/>
      <c r="BD146" s="66" t="str">
        <f t="shared" si="28"/>
        <v>正确</v>
      </c>
    </row>
    <row r="147" s="1" customFormat="1" ht="33" customHeight="1" spans="1:56">
      <c r="A147" s="41">
        <f t="shared" si="20"/>
        <v>143</v>
      </c>
      <c r="B147" s="49"/>
      <c r="C147" s="50"/>
      <c r="D147" s="44"/>
      <c r="E147" s="49"/>
      <c r="F147" s="42">
        <f t="shared" si="21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2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3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4"/>
        <v>0</v>
      </c>
      <c r="AT147" s="76">
        <f t="shared" si="25"/>
        <v>0</v>
      </c>
      <c r="AU147" s="76">
        <f t="shared" si="26"/>
        <v>0</v>
      </c>
      <c r="AV147" s="84"/>
      <c r="AW147" s="90"/>
      <c r="AX147" s="90"/>
      <c r="AY147" s="90"/>
      <c r="AZ147" s="90"/>
      <c r="BA147" s="76">
        <f t="shared" si="27"/>
        <v>0</v>
      </c>
      <c r="BB147" s="91"/>
      <c r="BC147" s="92"/>
      <c r="BD147" s="66" t="str">
        <f t="shared" si="28"/>
        <v>正确</v>
      </c>
    </row>
    <row r="148" s="1" customFormat="1" ht="33" customHeight="1" spans="1:56">
      <c r="A148" s="41">
        <f t="shared" si="20"/>
        <v>144</v>
      </c>
      <c r="B148" s="49"/>
      <c r="C148" s="50"/>
      <c r="D148" s="44"/>
      <c r="E148" s="49"/>
      <c r="F148" s="42">
        <f t="shared" si="21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2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3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4"/>
        <v>0</v>
      </c>
      <c r="AT148" s="76">
        <f t="shared" si="25"/>
        <v>0</v>
      </c>
      <c r="AU148" s="76">
        <f t="shared" si="26"/>
        <v>0</v>
      </c>
      <c r="AV148" s="84"/>
      <c r="AW148" s="90"/>
      <c r="AX148" s="90"/>
      <c r="AY148" s="90"/>
      <c r="AZ148" s="90"/>
      <c r="BA148" s="76">
        <f t="shared" si="27"/>
        <v>0</v>
      </c>
      <c r="BB148" s="91"/>
      <c r="BC148" s="92"/>
      <c r="BD148" s="66" t="str">
        <f t="shared" si="28"/>
        <v>正确</v>
      </c>
    </row>
    <row r="149" s="1" customFormat="1" ht="33" customHeight="1" spans="1:56">
      <c r="A149" s="41">
        <f t="shared" si="20"/>
        <v>145</v>
      </c>
      <c r="B149" s="49"/>
      <c r="C149" s="50"/>
      <c r="D149" s="44"/>
      <c r="E149" s="49"/>
      <c r="F149" s="42">
        <f t="shared" si="21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2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3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4"/>
        <v>0</v>
      </c>
      <c r="AT149" s="76">
        <f t="shared" si="25"/>
        <v>0</v>
      </c>
      <c r="AU149" s="76">
        <f t="shared" si="26"/>
        <v>0</v>
      </c>
      <c r="AV149" s="84"/>
      <c r="AW149" s="90"/>
      <c r="AX149" s="90"/>
      <c r="AY149" s="90"/>
      <c r="AZ149" s="90"/>
      <c r="BA149" s="76">
        <f t="shared" si="27"/>
        <v>0</v>
      </c>
      <c r="BB149" s="91"/>
      <c r="BC149" s="92"/>
      <c r="BD149" s="66" t="str">
        <f t="shared" si="28"/>
        <v>正确</v>
      </c>
    </row>
    <row r="150" s="1" customFormat="1" ht="33" customHeight="1" spans="1:56">
      <c r="A150" s="41">
        <f t="shared" si="20"/>
        <v>146</v>
      </c>
      <c r="B150" s="49"/>
      <c r="C150" s="50"/>
      <c r="D150" s="44"/>
      <c r="E150" s="49"/>
      <c r="F150" s="42">
        <f t="shared" si="21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2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3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4"/>
        <v>0</v>
      </c>
      <c r="AT150" s="76">
        <f t="shared" si="25"/>
        <v>0</v>
      </c>
      <c r="AU150" s="76">
        <f t="shared" si="26"/>
        <v>0</v>
      </c>
      <c r="AV150" s="84"/>
      <c r="AW150" s="90"/>
      <c r="AX150" s="90"/>
      <c r="AY150" s="90"/>
      <c r="AZ150" s="90"/>
      <c r="BA150" s="76">
        <f t="shared" si="27"/>
        <v>0</v>
      </c>
      <c r="BB150" s="91"/>
      <c r="BC150" s="92"/>
      <c r="BD150" s="66" t="str">
        <f t="shared" si="28"/>
        <v>正确</v>
      </c>
    </row>
    <row r="151" s="1" customFormat="1" ht="33" customHeight="1" spans="1:56">
      <c r="A151" s="41">
        <f t="shared" si="20"/>
        <v>147</v>
      </c>
      <c r="B151" s="49"/>
      <c r="C151" s="50"/>
      <c r="D151" s="44"/>
      <c r="E151" s="49"/>
      <c r="F151" s="42">
        <f t="shared" si="21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2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3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4"/>
        <v>0</v>
      </c>
      <c r="AT151" s="76">
        <f t="shared" si="25"/>
        <v>0</v>
      </c>
      <c r="AU151" s="76">
        <f t="shared" si="26"/>
        <v>0</v>
      </c>
      <c r="AV151" s="84"/>
      <c r="AW151" s="90"/>
      <c r="AX151" s="90"/>
      <c r="AY151" s="90"/>
      <c r="AZ151" s="90"/>
      <c r="BA151" s="76">
        <f t="shared" si="27"/>
        <v>0</v>
      </c>
      <c r="BB151" s="91"/>
      <c r="BC151" s="92"/>
      <c r="BD151" s="66" t="str">
        <f t="shared" si="28"/>
        <v>正确</v>
      </c>
    </row>
    <row r="152" s="1" customFormat="1" ht="33" customHeight="1" spans="1:56">
      <c r="A152" s="41">
        <f t="shared" si="20"/>
        <v>148</v>
      </c>
      <c r="B152" s="49"/>
      <c r="C152" s="50"/>
      <c r="D152" s="44"/>
      <c r="E152" s="49"/>
      <c r="F152" s="42">
        <f t="shared" si="21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2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3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4"/>
        <v>0</v>
      </c>
      <c r="AT152" s="76">
        <f t="shared" si="25"/>
        <v>0</v>
      </c>
      <c r="AU152" s="76">
        <f t="shared" si="26"/>
        <v>0</v>
      </c>
      <c r="AV152" s="84"/>
      <c r="AW152" s="90"/>
      <c r="AX152" s="90"/>
      <c r="AY152" s="90"/>
      <c r="AZ152" s="90"/>
      <c r="BA152" s="76">
        <f t="shared" si="27"/>
        <v>0</v>
      </c>
      <c r="BB152" s="91"/>
      <c r="BC152" s="92"/>
      <c r="BD152" s="66" t="str">
        <f t="shared" si="28"/>
        <v>正确</v>
      </c>
    </row>
    <row r="153" s="1" customFormat="1" ht="33" customHeight="1" spans="1:56">
      <c r="A153" s="41">
        <f t="shared" si="20"/>
        <v>149</v>
      </c>
      <c r="B153" s="49"/>
      <c r="C153" s="50"/>
      <c r="D153" s="44"/>
      <c r="E153" s="49"/>
      <c r="F153" s="42">
        <f t="shared" si="21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2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3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4"/>
        <v>0</v>
      </c>
      <c r="AT153" s="76">
        <f t="shared" si="25"/>
        <v>0</v>
      </c>
      <c r="AU153" s="76">
        <f t="shared" si="26"/>
        <v>0</v>
      </c>
      <c r="AV153" s="84"/>
      <c r="AW153" s="90"/>
      <c r="AX153" s="90"/>
      <c r="AY153" s="90"/>
      <c r="AZ153" s="90"/>
      <c r="BA153" s="76">
        <f t="shared" si="27"/>
        <v>0</v>
      </c>
      <c r="BB153" s="91"/>
      <c r="BC153" s="92"/>
      <c r="BD153" s="66" t="str">
        <f t="shared" si="28"/>
        <v>正确</v>
      </c>
    </row>
    <row r="154" s="1" customFormat="1" ht="33" customHeight="1" spans="1:56">
      <c r="A154" s="41">
        <f t="shared" si="20"/>
        <v>150</v>
      </c>
      <c r="B154" s="49"/>
      <c r="C154" s="50"/>
      <c r="D154" s="44"/>
      <c r="E154" s="49"/>
      <c r="F154" s="42">
        <f t="shared" si="21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2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3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4"/>
        <v>0</v>
      </c>
      <c r="AT154" s="76">
        <f t="shared" si="25"/>
        <v>0</v>
      </c>
      <c r="AU154" s="76">
        <f t="shared" si="26"/>
        <v>0</v>
      </c>
      <c r="AV154" s="84"/>
      <c r="AW154" s="90"/>
      <c r="AX154" s="90"/>
      <c r="AY154" s="90"/>
      <c r="AZ154" s="90"/>
      <c r="BA154" s="76">
        <f t="shared" si="27"/>
        <v>0</v>
      </c>
      <c r="BB154" s="91"/>
      <c r="BC154" s="92"/>
      <c r="BD154" s="66" t="str">
        <f t="shared" si="28"/>
        <v>正确</v>
      </c>
    </row>
    <row r="155" s="1" customFormat="1" ht="33" customHeight="1" spans="1:56">
      <c r="A155" s="41">
        <f t="shared" si="20"/>
        <v>151</v>
      </c>
      <c r="B155" s="49"/>
      <c r="C155" s="50"/>
      <c r="D155" s="44"/>
      <c r="E155" s="49"/>
      <c r="F155" s="42">
        <f t="shared" si="21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2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3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4"/>
        <v>0</v>
      </c>
      <c r="AT155" s="76">
        <f t="shared" si="25"/>
        <v>0</v>
      </c>
      <c r="AU155" s="76">
        <f t="shared" si="26"/>
        <v>0</v>
      </c>
      <c r="AV155" s="84"/>
      <c r="AW155" s="90"/>
      <c r="AX155" s="90"/>
      <c r="AY155" s="90"/>
      <c r="AZ155" s="90"/>
      <c r="BA155" s="76">
        <f t="shared" si="27"/>
        <v>0</v>
      </c>
      <c r="BB155" s="91"/>
      <c r="BC155" s="92"/>
      <c r="BD155" s="66" t="str">
        <f t="shared" si="28"/>
        <v>正确</v>
      </c>
    </row>
    <row r="156" s="1" customFormat="1" ht="33" customHeight="1" spans="1:56">
      <c r="A156" s="41">
        <f t="shared" si="20"/>
        <v>152</v>
      </c>
      <c r="B156" s="49"/>
      <c r="C156" s="50"/>
      <c r="D156" s="44"/>
      <c r="E156" s="49"/>
      <c r="F156" s="42">
        <f t="shared" si="21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2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3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4"/>
        <v>0</v>
      </c>
      <c r="AT156" s="76">
        <f t="shared" si="25"/>
        <v>0</v>
      </c>
      <c r="AU156" s="76">
        <f t="shared" si="26"/>
        <v>0</v>
      </c>
      <c r="AV156" s="84"/>
      <c r="AW156" s="90"/>
      <c r="AX156" s="90"/>
      <c r="AY156" s="90"/>
      <c r="AZ156" s="90"/>
      <c r="BA156" s="76">
        <f t="shared" si="27"/>
        <v>0</v>
      </c>
      <c r="BB156" s="91"/>
      <c r="BC156" s="92"/>
      <c r="BD156" s="66" t="str">
        <f t="shared" si="28"/>
        <v>正确</v>
      </c>
    </row>
    <row r="157" s="1" customFormat="1" ht="33" customHeight="1" spans="1:56">
      <c r="A157" s="41">
        <f t="shared" si="20"/>
        <v>153</v>
      </c>
      <c r="B157" s="49"/>
      <c r="C157" s="50"/>
      <c r="D157" s="44"/>
      <c r="E157" s="49"/>
      <c r="F157" s="42">
        <f t="shared" si="21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2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3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4"/>
        <v>0</v>
      </c>
      <c r="AT157" s="76">
        <f t="shared" si="25"/>
        <v>0</v>
      </c>
      <c r="AU157" s="76">
        <f t="shared" si="26"/>
        <v>0</v>
      </c>
      <c r="AV157" s="84"/>
      <c r="AW157" s="90"/>
      <c r="AX157" s="90"/>
      <c r="AY157" s="90"/>
      <c r="AZ157" s="90"/>
      <c r="BA157" s="76">
        <f t="shared" si="27"/>
        <v>0</v>
      </c>
      <c r="BB157" s="91"/>
      <c r="BC157" s="92"/>
      <c r="BD157" s="66" t="str">
        <f t="shared" si="28"/>
        <v>正确</v>
      </c>
    </row>
    <row r="158" s="1" customFormat="1" ht="33" customHeight="1" spans="1:56">
      <c r="A158" s="41">
        <f t="shared" si="20"/>
        <v>154</v>
      </c>
      <c r="B158" s="49"/>
      <c r="C158" s="50"/>
      <c r="D158" s="44"/>
      <c r="E158" s="49"/>
      <c r="F158" s="42">
        <f t="shared" si="21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2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3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4"/>
        <v>0</v>
      </c>
      <c r="AT158" s="76">
        <f t="shared" si="25"/>
        <v>0</v>
      </c>
      <c r="AU158" s="76">
        <f t="shared" si="26"/>
        <v>0</v>
      </c>
      <c r="AV158" s="84"/>
      <c r="AW158" s="90"/>
      <c r="AX158" s="90"/>
      <c r="AY158" s="90"/>
      <c r="AZ158" s="90"/>
      <c r="BA158" s="76">
        <f t="shared" si="27"/>
        <v>0</v>
      </c>
      <c r="BB158" s="91"/>
      <c r="BC158" s="92"/>
      <c r="BD158" s="66" t="str">
        <f t="shared" si="28"/>
        <v>正确</v>
      </c>
    </row>
    <row r="159" s="1" customFormat="1" ht="33" customHeight="1" spans="1:56">
      <c r="A159" s="41">
        <f t="shared" si="20"/>
        <v>155</v>
      </c>
      <c r="B159" s="49"/>
      <c r="C159" s="50"/>
      <c r="D159" s="44"/>
      <c r="E159" s="49"/>
      <c r="F159" s="42">
        <f t="shared" si="21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2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3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4"/>
        <v>0</v>
      </c>
      <c r="AT159" s="76">
        <f t="shared" si="25"/>
        <v>0</v>
      </c>
      <c r="AU159" s="76">
        <f t="shared" si="26"/>
        <v>0</v>
      </c>
      <c r="AV159" s="84"/>
      <c r="AW159" s="90"/>
      <c r="AX159" s="90"/>
      <c r="AY159" s="90"/>
      <c r="AZ159" s="90"/>
      <c r="BA159" s="76">
        <f t="shared" si="27"/>
        <v>0</v>
      </c>
      <c r="BB159" s="91"/>
      <c r="BC159" s="92"/>
      <c r="BD159" s="66" t="str">
        <f t="shared" si="28"/>
        <v>正确</v>
      </c>
    </row>
    <row r="160" s="1" customFormat="1" ht="33" customHeight="1" spans="1:56">
      <c r="A160" s="41">
        <f t="shared" si="20"/>
        <v>156</v>
      </c>
      <c r="B160" s="49"/>
      <c r="C160" s="50"/>
      <c r="D160" s="44"/>
      <c r="E160" s="49"/>
      <c r="F160" s="42">
        <f t="shared" si="21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2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3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4"/>
        <v>0</v>
      </c>
      <c r="AT160" s="76">
        <f t="shared" si="25"/>
        <v>0</v>
      </c>
      <c r="AU160" s="76">
        <f t="shared" si="26"/>
        <v>0</v>
      </c>
      <c r="AV160" s="84"/>
      <c r="AW160" s="90"/>
      <c r="AX160" s="90"/>
      <c r="AY160" s="90"/>
      <c r="AZ160" s="90"/>
      <c r="BA160" s="76">
        <f t="shared" si="27"/>
        <v>0</v>
      </c>
      <c r="BB160" s="91"/>
      <c r="BC160" s="92"/>
      <c r="BD160" s="66" t="str">
        <f t="shared" si="28"/>
        <v>正确</v>
      </c>
    </row>
    <row r="161" s="1" customFormat="1" ht="33" customHeight="1" spans="1:56">
      <c r="A161" s="41">
        <f t="shared" si="20"/>
        <v>157</v>
      </c>
      <c r="B161" s="49"/>
      <c r="C161" s="50"/>
      <c r="D161" s="44"/>
      <c r="E161" s="49"/>
      <c r="F161" s="42">
        <f t="shared" si="21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2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3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4"/>
        <v>0</v>
      </c>
      <c r="AT161" s="76">
        <f t="shared" si="25"/>
        <v>0</v>
      </c>
      <c r="AU161" s="76">
        <f t="shared" si="26"/>
        <v>0</v>
      </c>
      <c r="AV161" s="84"/>
      <c r="AW161" s="90"/>
      <c r="AX161" s="90"/>
      <c r="AY161" s="90"/>
      <c r="AZ161" s="90"/>
      <c r="BA161" s="76">
        <f t="shared" si="27"/>
        <v>0</v>
      </c>
      <c r="BB161" s="91"/>
      <c r="BC161" s="92"/>
      <c r="BD161" s="66" t="str">
        <f t="shared" si="28"/>
        <v>正确</v>
      </c>
    </row>
    <row r="162" s="1" customFormat="1" ht="33" customHeight="1" spans="1:56">
      <c r="A162" s="41">
        <f t="shared" si="20"/>
        <v>158</v>
      </c>
      <c r="B162" s="49"/>
      <c r="C162" s="50"/>
      <c r="D162" s="44"/>
      <c r="E162" s="49"/>
      <c r="F162" s="42">
        <f t="shared" si="21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2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3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4"/>
        <v>0</v>
      </c>
      <c r="AT162" s="76">
        <f t="shared" si="25"/>
        <v>0</v>
      </c>
      <c r="AU162" s="76">
        <f t="shared" si="26"/>
        <v>0</v>
      </c>
      <c r="AV162" s="84"/>
      <c r="AW162" s="90"/>
      <c r="AX162" s="90"/>
      <c r="AY162" s="90"/>
      <c r="AZ162" s="90"/>
      <c r="BA162" s="76">
        <f t="shared" si="27"/>
        <v>0</v>
      </c>
      <c r="BB162" s="91"/>
      <c r="BC162" s="92"/>
      <c r="BD162" s="66" t="str">
        <f t="shared" si="28"/>
        <v>正确</v>
      </c>
    </row>
    <row r="163" s="1" customFormat="1" ht="33" customHeight="1" spans="1:56">
      <c r="A163" s="41">
        <f t="shared" si="20"/>
        <v>159</v>
      </c>
      <c r="B163" s="49"/>
      <c r="C163" s="50"/>
      <c r="D163" s="44"/>
      <c r="E163" s="49"/>
      <c r="F163" s="42">
        <f t="shared" si="21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2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3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4"/>
        <v>0</v>
      </c>
      <c r="AT163" s="76">
        <f t="shared" si="25"/>
        <v>0</v>
      </c>
      <c r="AU163" s="76">
        <f t="shared" si="26"/>
        <v>0</v>
      </c>
      <c r="AV163" s="84"/>
      <c r="AW163" s="90"/>
      <c r="AX163" s="90"/>
      <c r="AY163" s="90"/>
      <c r="AZ163" s="90"/>
      <c r="BA163" s="76">
        <f t="shared" si="27"/>
        <v>0</v>
      </c>
      <c r="BB163" s="91"/>
      <c r="BC163" s="92"/>
      <c r="BD163" s="66" t="str">
        <f t="shared" si="28"/>
        <v>正确</v>
      </c>
    </row>
    <row r="164" s="1" customFormat="1" ht="33" customHeight="1" spans="1:56">
      <c r="A164" s="41">
        <f t="shared" si="20"/>
        <v>160</v>
      </c>
      <c r="B164" s="49"/>
      <c r="C164" s="50"/>
      <c r="D164" s="44"/>
      <c r="E164" s="49"/>
      <c r="F164" s="42">
        <f t="shared" si="21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2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3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4"/>
        <v>0</v>
      </c>
      <c r="AT164" s="76">
        <f t="shared" si="25"/>
        <v>0</v>
      </c>
      <c r="AU164" s="76">
        <f t="shared" si="26"/>
        <v>0</v>
      </c>
      <c r="AV164" s="84"/>
      <c r="AW164" s="90"/>
      <c r="AX164" s="90"/>
      <c r="AY164" s="90"/>
      <c r="AZ164" s="90"/>
      <c r="BA164" s="76">
        <f t="shared" si="27"/>
        <v>0</v>
      </c>
      <c r="BB164" s="91"/>
      <c r="BC164" s="92"/>
      <c r="BD164" s="66" t="str">
        <f t="shared" si="28"/>
        <v>正确</v>
      </c>
    </row>
  </sheetData>
  <autoFilter xmlns:etc="http://www.wps.cn/officeDocument/2017/etCustomData" ref="A4:XFC164" etc:filterBottomFollowUsedRange="0">
    <extLst/>
  </autoFilter>
  <mergeCells count="2">
    <mergeCell ref="A1:BB1"/>
    <mergeCell ref="A4:E4"/>
  </mergeCells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B12">
    <cfRule type="duplicateValues" dxfId="0" priority="5"/>
  </conditionalFormatting>
  <conditionalFormatting sqref="C12">
    <cfRule type="duplicateValues" dxfId="0" priority="4"/>
  </conditionalFormatting>
  <conditionalFormatting sqref="B13:B164">
    <cfRule type="duplicateValues" dxfId="0" priority="7"/>
  </conditionalFormatting>
  <conditionalFormatting sqref="C13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0"/>
  <sheetViews>
    <sheetView zoomScale="80" zoomScaleNormal="80" workbookViewId="0">
      <pane xSplit="7" ySplit="4" topLeftCell="AU5" activePane="bottomRight" state="frozen"/>
      <selection/>
      <selection pane="topRight"/>
      <selection pane="bottomLeft"/>
      <selection pane="bottomRight" activeCell="X73" sqref="X73"/>
    </sheetView>
  </sheetViews>
  <sheetFormatPr defaultColWidth="12.7583333333333" defaultRowHeight="17.25"/>
  <cols>
    <col min="1" max="1" width="8.5" style="5" customWidth="1"/>
    <col min="2" max="2" width="16.5" style="366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330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367" customWidth="1"/>
    <col min="55" max="55" width="15.2916666666667" style="1" customWidth="1"/>
    <col min="56" max="61" width="12.7583333333333" style="12" customWidth="1"/>
    <col min="62" max="16381" width="12.7583333333333" style="12" hidden="1" customWidth="1"/>
    <col min="16382" max="16384" width="12.7583333333333" style="12"/>
  </cols>
  <sheetData>
    <row r="1" s="1" customFormat="1" ht="38" customHeight="1" spans="1:55">
      <c r="A1" s="13" t="s">
        <v>263</v>
      </c>
      <c r="B1" s="368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345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367"/>
      <c r="BC1" s="14"/>
    </row>
    <row r="2" s="2" customFormat="1" ht="33" customHeight="1" spans="1:55">
      <c r="A2" s="16" t="s">
        <v>1</v>
      </c>
      <c r="B2" s="369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346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34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34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386"/>
      <c r="BC2" s="16" t="s">
        <v>15</v>
      </c>
    </row>
    <row r="3" s="3" customFormat="1" ht="62" customHeight="1" spans="1:55">
      <c r="A3" s="141" t="s">
        <v>16</v>
      </c>
      <c r="B3" s="370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347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87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387" t="s">
        <v>69</v>
      </c>
      <c r="BC3" s="81" t="s">
        <v>70</v>
      </c>
    </row>
    <row r="4" s="4" customFormat="1" ht="33" customHeight="1" spans="1:55">
      <c r="A4" s="28" t="s">
        <v>71</v>
      </c>
      <c r="B4" s="371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348"/>
      <c r="P4" s="52"/>
      <c r="Q4" s="52"/>
      <c r="R4" s="52"/>
      <c r="S4" s="52"/>
      <c r="T4" s="64"/>
      <c r="U4" s="65"/>
      <c r="V4" s="66">
        <f t="shared" ref="V4:BA4" si="0">SUBTOTAL(9,V5:V160)</f>
        <v>66787.0967741936</v>
      </c>
      <c r="W4" s="66">
        <f t="shared" si="0"/>
        <v>15200</v>
      </c>
      <c r="X4" s="66">
        <f t="shared" si="0"/>
        <v>11300</v>
      </c>
      <c r="Y4" s="66">
        <f t="shared" si="0"/>
        <v>12000</v>
      </c>
      <c r="Z4" s="66">
        <f t="shared" si="0"/>
        <v>7600</v>
      </c>
      <c r="AA4" s="66">
        <f t="shared" si="0"/>
        <v>8500</v>
      </c>
      <c r="AB4" s="66">
        <f t="shared" si="0"/>
        <v>9400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365">
        <f t="shared" si="0"/>
        <v>816.129032258064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5525</v>
      </c>
      <c r="AS4" s="66">
        <f t="shared" si="0"/>
        <v>0</v>
      </c>
      <c r="AT4" s="66">
        <f t="shared" si="0"/>
        <v>6100</v>
      </c>
      <c r="AU4" s="66">
        <f t="shared" si="0"/>
        <v>119978.22</v>
      </c>
      <c r="AV4" s="66">
        <f t="shared" si="0"/>
        <v>0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119978.22</v>
      </c>
      <c r="BB4" s="388"/>
      <c r="BC4" s="66"/>
    </row>
    <row r="5" s="1" customFormat="1" ht="49" customHeight="1" spans="1:55">
      <c r="A5" s="32">
        <f t="shared" ref="A5:A68" si="1">ROW()-4</f>
        <v>1</v>
      </c>
      <c r="B5" s="254" t="s">
        <v>264</v>
      </c>
      <c r="C5" s="255" t="s">
        <v>265</v>
      </c>
      <c r="D5" s="372">
        <v>45597</v>
      </c>
      <c r="E5" s="257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49">
        <v>11</v>
      </c>
      <c r="P5" s="39"/>
      <c r="Q5" s="39"/>
      <c r="R5" s="39"/>
      <c r="S5" s="67">
        <f t="shared" ref="S5:S68" si="3">P5+Q5-R5</f>
        <v>0</v>
      </c>
      <c r="T5" s="68" t="s">
        <v>260</v>
      </c>
      <c r="U5" s="382">
        <v>4500</v>
      </c>
      <c r="V5" s="383">
        <v>1400</v>
      </c>
      <c r="W5" s="383">
        <v>1000</v>
      </c>
      <c r="X5" s="383">
        <v>500</v>
      </c>
      <c r="Y5" s="383">
        <v>500</v>
      </c>
      <c r="Z5" s="383">
        <v>500</v>
      </c>
      <c r="AA5" s="383">
        <v>100</v>
      </c>
      <c r="AB5" s="383">
        <v>500</v>
      </c>
      <c r="AC5" s="76">
        <f t="shared" ref="AC5:AC65" si="4">IF(G5="是",30,0)</f>
        <v>0</v>
      </c>
      <c r="AD5" s="75"/>
      <c r="AE5" s="75"/>
      <c r="AF5" s="75"/>
      <c r="AG5" s="75"/>
      <c r="AH5" s="75"/>
      <c r="AI5" s="75"/>
      <c r="AJ5" s="68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4500</v>
      </c>
      <c r="AV5" s="84"/>
      <c r="AW5" s="90"/>
      <c r="AX5" s="90"/>
      <c r="AY5" s="90"/>
      <c r="AZ5" s="90"/>
      <c r="BA5" s="76">
        <f t="shared" ref="BA5:BA68" si="8">ROUND(AU5-SUM(AV5:AZ5),2)</f>
        <v>4500</v>
      </c>
      <c r="BB5" s="221"/>
      <c r="BC5" s="66" t="str">
        <f t="shared" ref="BC5:BC68" si="9">IF(U5-SUM(V5:AB5)=0,"正确","错误")</f>
        <v>正确</v>
      </c>
    </row>
    <row r="6" s="1" customFormat="1" ht="73" customHeight="1" spans="1:55">
      <c r="A6" s="373">
        <f t="shared" si="1"/>
        <v>2</v>
      </c>
      <c r="B6" s="266" t="s">
        <v>266</v>
      </c>
      <c r="C6" s="331" t="s">
        <v>145</v>
      </c>
      <c r="D6" s="374">
        <v>45597</v>
      </c>
      <c r="E6" s="331" t="s">
        <v>78</v>
      </c>
      <c r="F6" s="375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50">
        <v>3</v>
      </c>
      <c r="P6" s="39"/>
      <c r="Q6" s="39"/>
      <c r="R6" s="39"/>
      <c r="S6" s="67">
        <f t="shared" si="3"/>
        <v>0</v>
      </c>
      <c r="T6" s="289" t="s">
        <v>267</v>
      </c>
      <c r="U6" s="382" t="s">
        <v>268</v>
      </c>
      <c r="V6" s="291">
        <f>3300/31*24+2300/31*7</f>
        <v>3074.1935483871</v>
      </c>
      <c r="W6" s="291"/>
      <c r="X6" s="291"/>
      <c r="Y6" s="291"/>
      <c r="Z6" s="291"/>
      <c r="AA6" s="291"/>
      <c r="AB6" s="354"/>
      <c r="AC6" s="76">
        <f t="shared" si="4"/>
        <v>0</v>
      </c>
      <c r="AD6" s="75"/>
      <c r="AE6" s="75"/>
      <c r="AF6" s="75"/>
      <c r="AG6" s="75"/>
      <c r="AH6" s="75"/>
      <c r="AI6" s="75"/>
      <c r="AJ6" s="68"/>
      <c r="AK6" s="75"/>
      <c r="AL6" s="75"/>
      <c r="AM6" s="75"/>
      <c r="AN6" s="75"/>
      <c r="AO6" s="75"/>
      <c r="AP6" s="75"/>
      <c r="AQ6" s="75"/>
      <c r="AR6" s="75">
        <f>3300/31*3*0.5</f>
        <v>159.677419354839</v>
      </c>
      <c r="AS6" s="83">
        <f t="shared" si="5"/>
        <v>0</v>
      </c>
      <c r="AT6" s="76">
        <f t="shared" si="6"/>
        <v>0</v>
      </c>
      <c r="AU6" s="76">
        <f t="shared" si="7"/>
        <v>2914.52</v>
      </c>
      <c r="AV6" s="84"/>
      <c r="AW6" s="91"/>
      <c r="AX6" s="91"/>
      <c r="AY6" s="91"/>
      <c r="AZ6" s="91"/>
      <c r="BA6" s="76">
        <f t="shared" si="8"/>
        <v>2914.52</v>
      </c>
      <c r="BB6" s="221"/>
      <c r="BC6" s="365" t="e">
        <f t="shared" si="9"/>
        <v>#VALUE!</v>
      </c>
    </row>
    <row r="7" s="1" customFormat="1" ht="40" customHeight="1" spans="1:55">
      <c r="A7" s="41">
        <f t="shared" si="1"/>
        <v>3</v>
      </c>
      <c r="B7" s="266" t="s">
        <v>269</v>
      </c>
      <c r="C7" s="255" t="s">
        <v>145</v>
      </c>
      <c r="D7" s="372">
        <v>45597</v>
      </c>
      <c r="E7" s="255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51">
        <v>1</v>
      </c>
      <c r="P7" s="39"/>
      <c r="Q7" s="39"/>
      <c r="R7" s="39"/>
      <c r="S7" s="67">
        <f t="shared" si="3"/>
        <v>0</v>
      </c>
      <c r="T7" s="289" t="s">
        <v>270</v>
      </c>
      <c r="U7" s="382">
        <v>1800</v>
      </c>
      <c r="V7" s="291">
        <v>1000</v>
      </c>
      <c r="W7" s="354">
        <v>300</v>
      </c>
      <c r="X7" s="354">
        <v>100</v>
      </c>
      <c r="Y7" s="354">
        <v>100</v>
      </c>
      <c r="Z7" s="354">
        <v>100</v>
      </c>
      <c r="AA7" s="354">
        <v>100</v>
      </c>
      <c r="AB7" s="35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172"/>
      <c r="AK7" s="75"/>
      <c r="AL7" s="75"/>
      <c r="AM7" s="75"/>
      <c r="AN7" s="75"/>
      <c r="AO7" s="75"/>
      <c r="AP7" s="75"/>
      <c r="AQ7" s="75"/>
      <c r="AR7" s="75">
        <f>U7/31*O7*0.5</f>
        <v>29.0322580645161</v>
      </c>
      <c r="AS7" s="83">
        <f t="shared" si="5"/>
        <v>0</v>
      </c>
      <c r="AT7" s="76">
        <f t="shared" si="6"/>
        <v>0</v>
      </c>
      <c r="AU7" s="76">
        <f t="shared" si="7"/>
        <v>1770.97</v>
      </c>
      <c r="AV7" s="84"/>
      <c r="AW7" s="90"/>
      <c r="AX7" s="90"/>
      <c r="AY7" s="90"/>
      <c r="AZ7" s="90"/>
      <c r="BA7" s="76">
        <f t="shared" si="8"/>
        <v>1770.97</v>
      </c>
      <c r="BB7" s="389"/>
      <c r="BC7" s="66" t="str">
        <f t="shared" si="9"/>
        <v>正确</v>
      </c>
    </row>
    <row r="8" s="1" customFormat="1" ht="36" customHeight="1" spans="1:55">
      <c r="A8" s="41">
        <f t="shared" si="1"/>
        <v>4</v>
      </c>
      <c r="B8" s="266" t="s">
        <v>271</v>
      </c>
      <c r="C8" s="255" t="s">
        <v>145</v>
      </c>
      <c r="D8" s="372">
        <v>45597</v>
      </c>
      <c r="E8" s="25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352">
        <v>4</v>
      </c>
      <c r="P8" s="39"/>
      <c r="Q8" s="39"/>
      <c r="R8" s="39"/>
      <c r="S8" s="67">
        <f t="shared" si="3"/>
        <v>0</v>
      </c>
      <c r="T8" s="289" t="s">
        <v>272</v>
      </c>
      <c r="U8" s="382">
        <v>2800</v>
      </c>
      <c r="V8" s="291">
        <v>2000</v>
      </c>
      <c r="W8" s="383">
        <v>200</v>
      </c>
      <c r="X8" s="383">
        <v>200</v>
      </c>
      <c r="Y8" s="383">
        <v>100</v>
      </c>
      <c r="Z8" s="383">
        <v>100</v>
      </c>
      <c r="AA8" s="383">
        <v>100</v>
      </c>
      <c r="AB8" s="383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68"/>
      <c r="AK8" s="75"/>
      <c r="AL8" s="75"/>
      <c r="AM8" s="75"/>
      <c r="AN8" s="75"/>
      <c r="AO8" s="75"/>
      <c r="AP8" s="75"/>
      <c r="AQ8" s="75"/>
      <c r="AR8" s="75">
        <f>U8/31*O8*0.5</f>
        <v>180.645161290323</v>
      </c>
      <c r="AS8" s="83">
        <f t="shared" si="5"/>
        <v>0</v>
      </c>
      <c r="AT8" s="76">
        <f t="shared" si="6"/>
        <v>0</v>
      </c>
      <c r="AU8" s="76">
        <f t="shared" si="7"/>
        <v>2619.35</v>
      </c>
      <c r="AV8" s="84"/>
      <c r="AW8" s="90"/>
      <c r="AX8" s="90"/>
      <c r="AY8" s="90"/>
      <c r="AZ8" s="90"/>
      <c r="BA8" s="76">
        <f t="shared" si="8"/>
        <v>2619.35</v>
      </c>
      <c r="BB8" s="221"/>
      <c r="BC8" s="66" t="str">
        <f t="shared" si="9"/>
        <v>正确</v>
      </c>
    </row>
    <row r="9" s="1" customFormat="1" ht="40" customHeight="1" spans="1:55">
      <c r="A9" s="41">
        <f t="shared" si="1"/>
        <v>5</v>
      </c>
      <c r="B9" s="152" t="s">
        <v>273</v>
      </c>
      <c r="C9" s="255" t="s">
        <v>145</v>
      </c>
      <c r="D9" s="372">
        <v>45597</v>
      </c>
      <c r="E9" s="25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352">
        <v>4.5</v>
      </c>
      <c r="P9" s="39"/>
      <c r="Q9" s="39"/>
      <c r="R9" s="39"/>
      <c r="S9" s="67">
        <f t="shared" si="3"/>
        <v>0</v>
      </c>
      <c r="T9" s="289" t="s">
        <v>274</v>
      </c>
      <c r="U9" s="382">
        <v>2800</v>
      </c>
      <c r="V9" s="291">
        <v>2000</v>
      </c>
      <c r="W9" s="383">
        <v>200</v>
      </c>
      <c r="X9" s="383">
        <v>200</v>
      </c>
      <c r="Y9" s="383">
        <v>100</v>
      </c>
      <c r="Z9" s="383">
        <v>100</v>
      </c>
      <c r="AA9" s="383">
        <v>100</v>
      </c>
      <c r="AB9" s="383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68"/>
      <c r="AK9" s="75"/>
      <c r="AL9" s="75"/>
      <c r="AM9" s="75"/>
      <c r="AN9" s="75"/>
      <c r="AO9" s="75"/>
      <c r="AP9" s="75"/>
      <c r="AQ9" s="75"/>
      <c r="AR9" s="75">
        <f>U9/31*O9*0.5</f>
        <v>203.225806451613</v>
      </c>
      <c r="AS9" s="83">
        <f t="shared" si="5"/>
        <v>0</v>
      </c>
      <c r="AT9" s="76">
        <f t="shared" si="6"/>
        <v>0</v>
      </c>
      <c r="AU9" s="76">
        <f t="shared" si="7"/>
        <v>2596.77</v>
      </c>
      <c r="AV9" s="84"/>
      <c r="AW9" s="90"/>
      <c r="AX9" s="90"/>
      <c r="AY9" s="90"/>
      <c r="AZ9" s="90"/>
      <c r="BA9" s="76">
        <f t="shared" si="8"/>
        <v>2596.77</v>
      </c>
      <c r="BB9" s="221"/>
      <c r="BC9" s="66" t="str">
        <f t="shared" si="9"/>
        <v>正确</v>
      </c>
    </row>
    <row r="10" s="1" customFormat="1" ht="33" customHeight="1" spans="1:55">
      <c r="A10" s="41">
        <f t="shared" si="1"/>
        <v>6</v>
      </c>
      <c r="B10" s="266" t="s">
        <v>275</v>
      </c>
      <c r="C10" s="255" t="s">
        <v>276</v>
      </c>
      <c r="D10" s="372">
        <v>45597</v>
      </c>
      <c r="E10" s="25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353"/>
      <c r="P10" s="39"/>
      <c r="Q10" s="39"/>
      <c r="R10" s="39"/>
      <c r="S10" s="67">
        <f t="shared" si="3"/>
        <v>0</v>
      </c>
      <c r="T10" s="68"/>
      <c r="U10" s="382">
        <v>1700</v>
      </c>
      <c r="V10" s="291">
        <v>1000</v>
      </c>
      <c r="W10" s="354">
        <v>100</v>
      </c>
      <c r="X10" s="354">
        <v>100</v>
      </c>
      <c r="Y10" s="354">
        <v>100</v>
      </c>
      <c r="Z10" s="354">
        <v>100</v>
      </c>
      <c r="AA10" s="354">
        <v>100</v>
      </c>
      <c r="AB10" s="354">
        <v>200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68"/>
      <c r="AK10" s="75"/>
      <c r="AL10" s="75"/>
      <c r="AM10" s="75"/>
      <c r="AN10" s="75"/>
      <c r="AO10" s="75"/>
      <c r="AP10" s="75"/>
      <c r="AQ10" s="75"/>
      <c r="AR10" s="75">
        <f t="shared" ref="AR10:AR41" si="10">U10/31*O10*0.5</f>
        <v>0</v>
      </c>
      <c r="AS10" s="83">
        <f t="shared" si="5"/>
        <v>0</v>
      </c>
      <c r="AT10" s="76">
        <f t="shared" si="6"/>
        <v>0</v>
      </c>
      <c r="AU10" s="76">
        <f t="shared" si="7"/>
        <v>1700</v>
      </c>
      <c r="AV10" s="84"/>
      <c r="AW10" s="90"/>
      <c r="AX10" s="90"/>
      <c r="AY10" s="90"/>
      <c r="AZ10" s="90"/>
      <c r="BA10" s="76">
        <f t="shared" si="8"/>
        <v>1700</v>
      </c>
      <c r="BB10" s="221"/>
      <c r="BC10" s="66" t="str">
        <f t="shared" si="9"/>
        <v>正确</v>
      </c>
    </row>
    <row r="11" s="1" customFormat="1" ht="33" customHeight="1" spans="1:55">
      <c r="A11" s="41">
        <f t="shared" si="1"/>
        <v>7</v>
      </c>
      <c r="B11" s="266" t="s">
        <v>277</v>
      </c>
      <c r="C11" s="331" t="s">
        <v>276</v>
      </c>
      <c r="D11" s="374">
        <v>45597</v>
      </c>
      <c r="E11" s="25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49"/>
      <c r="P11" s="39"/>
      <c r="Q11" s="39"/>
      <c r="R11" s="39"/>
      <c r="S11" s="67">
        <f t="shared" si="3"/>
        <v>0</v>
      </c>
      <c r="T11" s="68"/>
      <c r="U11" s="382">
        <v>1700</v>
      </c>
      <c r="V11" s="291">
        <v>1000</v>
      </c>
      <c r="W11" s="354">
        <v>200</v>
      </c>
      <c r="X11" s="354">
        <v>100</v>
      </c>
      <c r="Y11" s="354">
        <v>100</v>
      </c>
      <c r="Z11" s="354">
        <v>100</v>
      </c>
      <c r="AA11" s="354">
        <v>100</v>
      </c>
      <c r="AB11" s="35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68"/>
      <c r="AK11" s="75"/>
      <c r="AL11" s="75"/>
      <c r="AM11" s="75"/>
      <c r="AN11" s="75"/>
      <c r="AO11" s="75"/>
      <c r="AP11" s="75"/>
      <c r="AQ11" s="75"/>
      <c r="AR11" s="75">
        <f t="shared" si="10"/>
        <v>0</v>
      </c>
      <c r="AS11" s="83">
        <f t="shared" si="5"/>
        <v>0</v>
      </c>
      <c r="AT11" s="76">
        <f t="shared" si="6"/>
        <v>0</v>
      </c>
      <c r="AU11" s="76">
        <f t="shared" si="7"/>
        <v>1700</v>
      </c>
      <c r="AV11" s="84"/>
      <c r="AW11" s="90"/>
      <c r="AX11" s="90"/>
      <c r="AY11" s="90"/>
      <c r="AZ11" s="90"/>
      <c r="BA11" s="76">
        <f t="shared" si="8"/>
        <v>1700</v>
      </c>
      <c r="BB11" s="221"/>
      <c r="BC11" s="66" t="str">
        <f t="shared" si="9"/>
        <v>正确</v>
      </c>
    </row>
    <row r="12" s="1" customFormat="1" ht="33" customHeight="1" spans="1:55">
      <c r="A12" s="41">
        <f t="shared" si="1"/>
        <v>8</v>
      </c>
      <c r="B12" s="266" t="s">
        <v>278</v>
      </c>
      <c r="C12" s="331" t="s">
        <v>276</v>
      </c>
      <c r="D12" s="374">
        <v>45597</v>
      </c>
      <c r="E12" s="255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49"/>
      <c r="P12" s="39"/>
      <c r="Q12" s="39"/>
      <c r="R12" s="39"/>
      <c r="S12" s="67">
        <f t="shared" si="3"/>
        <v>0</v>
      </c>
      <c r="T12" s="68"/>
      <c r="U12" s="382">
        <v>1700</v>
      </c>
      <c r="V12" s="291">
        <v>1000</v>
      </c>
      <c r="W12" s="354">
        <v>200</v>
      </c>
      <c r="X12" s="354">
        <v>200</v>
      </c>
      <c r="Y12" s="354">
        <v>100</v>
      </c>
      <c r="Z12" s="354">
        <v>0</v>
      </c>
      <c r="AA12" s="354">
        <v>100</v>
      </c>
      <c r="AB12" s="35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68"/>
      <c r="AK12" s="75"/>
      <c r="AL12" s="75"/>
      <c r="AM12" s="75"/>
      <c r="AN12" s="75"/>
      <c r="AO12" s="75"/>
      <c r="AP12" s="75"/>
      <c r="AQ12" s="75"/>
      <c r="AR12" s="75">
        <f t="shared" si="10"/>
        <v>0</v>
      </c>
      <c r="AS12" s="83">
        <f t="shared" si="5"/>
        <v>0</v>
      </c>
      <c r="AT12" s="76">
        <f t="shared" si="6"/>
        <v>0</v>
      </c>
      <c r="AU12" s="76">
        <f t="shared" si="7"/>
        <v>1700</v>
      </c>
      <c r="AV12" s="84"/>
      <c r="AW12" s="90"/>
      <c r="AX12" s="90"/>
      <c r="AY12" s="90"/>
      <c r="AZ12" s="90"/>
      <c r="BA12" s="76">
        <f t="shared" si="8"/>
        <v>1700</v>
      </c>
      <c r="BB12" s="221"/>
      <c r="BC12" s="66" t="str">
        <f t="shared" si="9"/>
        <v>正确</v>
      </c>
    </row>
    <row r="13" s="1" customFormat="1" ht="33" customHeight="1" spans="1:55">
      <c r="A13" s="41">
        <f t="shared" si="1"/>
        <v>9</v>
      </c>
      <c r="B13" s="266" t="s">
        <v>279</v>
      </c>
      <c r="C13" s="331" t="s">
        <v>280</v>
      </c>
      <c r="D13" s="374">
        <v>45597</v>
      </c>
      <c r="E13" s="25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49"/>
      <c r="P13" s="39"/>
      <c r="Q13" s="39"/>
      <c r="R13" s="39"/>
      <c r="S13" s="67">
        <f t="shared" si="3"/>
        <v>0</v>
      </c>
      <c r="T13" s="68"/>
      <c r="U13" s="382">
        <v>1400</v>
      </c>
      <c r="V13" s="291">
        <v>500</v>
      </c>
      <c r="W13" s="291">
        <v>100</v>
      </c>
      <c r="X13" s="291">
        <v>100</v>
      </c>
      <c r="Y13" s="291">
        <v>200</v>
      </c>
      <c r="Z13" s="291">
        <v>100</v>
      </c>
      <c r="AA13" s="291">
        <v>200</v>
      </c>
      <c r="AB13" s="291">
        <v>200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68"/>
      <c r="AK13" s="75"/>
      <c r="AL13" s="75"/>
      <c r="AM13" s="75"/>
      <c r="AN13" s="75"/>
      <c r="AO13" s="75"/>
      <c r="AP13" s="75"/>
      <c r="AQ13" s="75"/>
      <c r="AR13" s="75">
        <f t="shared" si="10"/>
        <v>0</v>
      </c>
      <c r="AS13" s="83">
        <f t="shared" si="5"/>
        <v>0</v>
      </c>
      <c r="AT13" s="76">
        <f t="shared" si="6"/>
        <v>0</v>
      </c>
      <c r="AU13" s="76">
        <f t="shared" si="7"/>
        <v>1400</v>
      </c>
      <c r="AV13" s="84"/>
      <c r="AW13" s="90"/>
      <c r="AX13" s="90"/>
      <c r="AY13" s="90"/>
      <c r="AZ13" s="90"/>
      <c r="BA13" s="76">
        <f t="shared" si="8"/>
        <v>1400</v>
      </c>
      <c r="BB13" s="221"/>
      <c r="BC13" s="66" t="str">
        <f t="shared" si="9"/>
        <v>正确</v>
      </c>
    </row>
    <row r="14" s="1" customFormat="1" ht="31" customHeight="1" spans="1:55">
      <c r="A14" s="41">
        <f t="shared" si="1"/>
        <v>10</v>
      </c>
      <c r="B14" s="266" t="s">
        <v>281</v>
      </c>
      <c r="C14" s="331" t="s">
        <v>280</v>
      </c>
      <c r="D14" s="374">
        <v>45597</v>
      </c>
      <c r="E14" s="255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49">
        <v>7</v>
      </c>
      <c r="P14" s="39"/>
      <c r="Q14" s="39"/>
      <c r="R14" s="39"/>
      <c r="S14" s="67">
        <f t="shared" si="3"/>
        <v>0</v>
      </c>
      <c r="T14" s="221" t="s">
        <v>282</v>
      </c>
      <c r="U14" s="382">
        <v>1700</v>
      </c>
      <c r="V14" s="291">
        <v>1000</v>
      </c>
      <c r="W14" s="354">
        <v>200</v>
      </c>
      <c r="X14" s="354">
        <v>200</v>
      </c>
      <c r="Y14" s="354">
        <v>100</v>
      </c>
      <c r="Z14" s="354">
        <v>0</v>
      </c>
      <c r="AA14" s="354">
        <v>100</v>
      </c>
      <c r="AB14" s="354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68"/>
      <c r="AK14" s="75"/>
      <c r="AL14" s="75"/>
      <c r="AM14" s="75"/>
      <c r="AN14" s="75"/>
      <c r="AO14" s="75"/>
      <c r="AP14" s="75"/>
      <c r="AQ14" s="75"/>
      <c r="AR14" s="75">
        <f t="shared" si="10"/>
        <v>191.935483870968</v>
      </c>
      <c r="AS14" s="83">
        <f t="shared" si="5"/>
        <v>0</v>
      </c>
      <c r="AT14" s="76">
        <f t="shared" si="6"/>
        <v>0</v>
      </c>
      <c r="AU14" s="76">
        <f t="shared" si="7"/>
        <v>1508.06</v>
      </c>
      <c r="AV14" s="84"/>
      <c r="AW14" s="90"/>
      <c r="AX14" s="90"/>
      <c r="AY14" s="90"/>
      <c r="AZ14" s="90"/>
      <c r="BA14" s="76">
        <f t="shared" si="8"/>
        <v>1508.06</v>
      </c>
      <c r="BB14" s="221"/>
      <c r="BC14" s="66" t="str">
        <f t="shared" si="9"/>
        <v>正确</v>
      </c>
    </row>
    <row r="15" s="1" customFormat="1" ht="33" customHeight="1" spans="1:55">
      <c r="A15" s="41">
        <f t="shared" si="1"/>
        <v>11</v>
      </c>
      <c r="B15" s="266" t="s">
        <v>283</v>
      </c>
      <c r="C15" s="331" t="s">
        <v>280</v>
      </c>
      <c r="D15" s="374">
        <v>45597</v>
      </c>
      <c r="E15" s="255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49">
        <v>7</v>
      </c>
      <c r="P15" s="39"/>
      <c r="Q15" s="39"/>
      <c r="R15" s="39"/>
      <c r="S15" s="67">
        <f t="shared" si="3"/>
        <v>0</v>
      </c>
      <c r="T15" s="221" t="s">
        <v>282</v>
      </c>
      <c r="U15" s="382">
        <v>1700</v>
      </c>
      <c r="V15" s="291">
        <v>1000</v>
      </c>
      <c r="W15" s="354">
        <v>200</v>
      </c>
      <c r="X15" s="354">
        <v>200</v>
      </c>
      <c r="Y15" s="354">
        <v>100</v>
      </c>
      <c r="Z15" s="354">
        <v>0</v>
      </c>
      <c r="AA15" s="354">
        <v>100</v>
      </c>
      <c r="AB15" s="354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68"/>
      <c r="AK15" s="75"/>
      <c r="AL15" s="75"/>
      <c r="AM15" s="75"/>
      <c r="AN15" s="75"/>
      <c r="AO15" s="75"/>
      <c r="AP15" s="75"/>
      <c r="AQ15" s="75"/>
      <c r="AR15" s="75">
        <f t="shared" si="10"/>
        <v>191.935483870968</v>
      </c>
      <c r="AS15" s="83">
        <f t="shared" si="5"/>
        <v>0</v>
      </c>
      <c r="AT15" s="76">
        <f t="shared" si="6"/>
        <v>0</v>
      </c>
      <c r="AU15" s="76">
        <f t="shared" si="7"/>
        <v>1508.06</v>
      </c>
      <c r="AV15" s="84"/>
      <c r="AW15" s="90"/>
      <c r="AX15" s="90"/>
      <c r="AY15" s="90"/>
      <c r="AZ15" s="90"/>
      <c r="BA15" s="76">
        <f t="shared" si="8"/>
        <v>1508.06</v>
      </c>
      <c r="BB15" s="221"/>
      <c r="BC15" s="66" t="str">
        <f t="shared" si="9"/>
        <v>正确</v>
      </c>
    </row>
    <row r="16" s="1" customFormat="1" ht="33" customHeight="1" spans="1:55">
      <c r="A16" s="41">
        <f t="shared" si="1"/>
        <v>12</v>
      </c>
      <c r="B16" s="266" t="s">
        <v>284</v>
      </c>
      <c r="C16" s="331" t="s">
        <v>280</v>
      </c>
      <c r="D16" s="374">
        <v>45597</v>
      </c>
      <c r="E16" s="255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49"/>
      <c r="P16" s="39"/>
      <c r="Q16" s="39"/>
      <c r="R16" s="39"/>
      <c r="S16" s="67">
        <f t="shared" si="3"/>
        <v>0</v>
      </c>
      <c r="T16" s="221"/>
      <c r="U16" s="382">
        <v>1400</v>
      </c>
      <c r="V16" s="291">
        <v>500</v>
      </c>
      <c r="W16" s="291">
        <v>100</v>
      </c>
      <c r="X16" s="291">
        <v>100</v>
      </c>
      <c r="Y16" s="291">
        <v>200</v>
      </c>
      <c r="Z16" s="291">
        <v>100</v>
      </c>
      <c r="AA16" s="291">
        <v>200</v>
      </c>
      <c r="AB16" s="291">
        <v>200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68"/>
      <c r="AK16" s="75"/>
      <c r="AL16" s="75"/>
      <c r="AM16" s="75"/>
      <c r="AN16" s="75"/>
      <c r="AO16" s="75"/>
      <c r="AP16" s="75"/>
      <c r="AQ16" s="75"/>
      <c r="AR16" s="75">
        <f t="shared" si="10"/>
        <v>0</v>
      </c>
      <c r="AS16" s="83">
        <f t="shared" si="5"/>
        <v>0</v>
      </c>
      <c r="AT16" s="76">
        <f t="shared" si="6"/>
        <v>0</v>
      </c>
      <c r="AU16" s="76">
        <f t="shared" si="7"/>
        <v>1400</v>
      </c>
      <c r="AV16" s="84"/>
      <c r="AW16" s="90"/>
      <c r="AX16" s="90"/>
      <c r="AY16" s="90"/>
      <c r="AZ16" s="90"/>
      <c r="BA16" s="76">
        <f t="shared" si="8"/>
        <v>1400</v>
      </c>
      <c r="BB16" s="221"/>
      <c r="BC16" s="66" t="str">
        <f t="shared" si="9"/>
        <v>正确</v>
      </c>
    </row>
    <row r="17" s="1" customFormat="1" ht="33" customHeight="1" spans="1:55">
      <c r="A17" s="41">
        <f t="shared" si="1"/>
        <v>13</v>
      </c>
      <c r="B17" s="266" t="s">
        <v>285</v>
      </c>
      <c r="C17" s="331" t="s">
        <v>280</v>
      </c>
      <c r="D17" s="374">
        <v>45597</v>
      </c>
      <c r="E17" s="255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49"/>
      <c r="P17" s="39"/>
      <c r="Q17" s="39"/>
      <c r="R17" s="39"/>
      <c r="S17" s="67">
        <f t="shared" si="3"/>
        <v>0</v>
      </c>
      <c r="T17" s="221"/>
      <c r="U17" s="382">
        <v>1400</v>
      </c>
      <c r="V17" s="291">
        <v>500</v>
      </c>
      <c r="W17" s="291">
        <v>100</v>
      </c>
      <c r="X17" s="291">
        <v>100</v>
      </c>
      <c r="Y17" s="291">
        <v>200</v>
      </c>
      <c r="Z17" s="291">
        <v>100</v>
      </c>
      <c r="AA17" s="291">
        <v>200</v>
      </c>
      <c r="AB17" s="291">
        <v>200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68"/>
      <c r="AK17" s="75"/>
      <c r="AL17" s="75"/>
      <c r="AM17" s="75"/>
      <c r="AN17" s="75"/>
      <c r="AO17" s="75"/>
      <c r="AP17" s="75"/>
      <c r="AQ17" s="75"/>
      <c r="AR17" s="75">
        <f t="shared" si="10"/>
        <v>0</v>
      </c>
      <c r="AS17" s="83">
        <f t="shared" si="5"/>
        <v>0</v>
      </c>
      <c r="AT17" s="76">
        <f t="shared" si="6"/>
        <v>0</v>
      </c>
      <c r="AU17" s="76">
        <f t="shared" si="7"/>
        <v>1400</v>
      </c>
      <c r="AV17" s="84"/>
      <c r="AW17" s="90"/>
      <c r="AX17" s="90"/>
      <c r="AY17" s="90"/>
      <c r="AZ17" s="90"/>
      <c r="BA17" s="76">
        <f t="shared" si="8"/>
        <v>1400</v>
      </c>
      <c r="BB17" s="221"/>
      <c r="BC17" s="66" t="str">
        <f t="shared" si="9"/>
        <v>正确</v>
      </c>
    </row>
    <row r="18" s="1" customFormat="1" ht="33" customHeight="1" spans="1:55">
      <c r="A18" s="41">
        <f t="shared" si="1"/>
        <v>14</v>
      </c>
      <c r="B18" s="266" t="s">
        <v>286</v>
      </c>
      <c r="C18" s="331" t="s">
        <v>280</v>
      </c>
      <c r="D18" s="374">
        <v>45597</v>
      </c>
      <c r="E18" s="255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49"/>
      <c r="P18" s="39"/>
      <c r="Q18" s="39"/>
      <c r="R18" s="39"/>
      <c r="S18" s="67">
        <f t="shared" si="3"/>
        <v>0</v>
      </c>
      <c r="T18" s="221"/>
      <c r="U18" s="382">
        <v>1400</v>
      </c>
      <c r="V18" s="291">
        <v>500</v>
      </c>
      <c r="W18" s="291">
        <v>100</v>
      </c>
      <c r="X18" s="291">
        <v>100</v>
      </c>
      <c r="Y18" s="291">
        <v>200</v>
      </c>
      <c r="Z18" s="291">
        <v>100</v>
      </c>
      <c r="AA18" s="291">
        <v>200</v>
      </c>
      <c r="AB18" s="291">
        <v>200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68"/>
      <c r="AK18" s="75"/>
      <c r="AL18" s="75"/>
      <c r="AM18" s="75"/>
      <c r="AN18" s="75"/>
      <c r="AO18" s="75"/>
      <c r="AP18" s="75"/>
      <c r="AQ18" s="75"/>
      <c r="AR18" s="75">
        <f t="shared" si="10"/>
        <v>0</v>
      </c>
      <c r="AS18" s="83">
        <f t="shared" si="5"/>
        <v>0</v>
      </c>
      <c r="AT18" s="76">
        <f t="shared" si="6"/>
        <v>0</v>
      </c>
      <c r="AU18" s="76">
        <f t="shared" si="7"/>
        <v>1400</v>
      </c>
      <c r="AV18" s="84"/>
      <c r="AW18" s="90"/>
      <c r="AX18" s="90"/>
      <c r="AY18" s="90"/>
      <c r="AZ18" s="90"/>
      <c r="BA18" s="76">
        <f t="shared" si="8"/>
        <v>1400</v>
      </c>
      <c r="BB18" s="221"/>
      <c r="BC18" s="66" t="str">
        <f t="shared" si="9"/>
        <v>正确</v>
      </c>
    </row>
    <row r="19" s="1" customFormat="1" ht="33" customHeight="1" spans="1:55">
      <c r="A19" s="41">
        <f t="shared" si="1"/>
        <v>15</v>
      </c>
      <c r="B19" s="266" t="s">
        <v>287</v>
      </c>
      <c r="C19" s="331" t="s">
        <v>280</v>
      </c>
      <c r="D19" s="374">
        <v>45621</v>
      </c>
      <c r="E19" s="255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49"/>
      <c r="P19" s="39"/>
      <c r="Q19" s="39"/>
      <c r="R19" s="39"/>
      <c r="S19" s="67">
        <f t="shared" si="3"/>
        <v>0</v>
      </c>
      <c r="T19" s="221"/>
      <c r="U19" s="382">
        <v>1400</v>
      </c>
      <c r="V19" s="291">
        <v>500</v>
      </c>
      <c r="W19" s="291">
        <v>100</v>
      </c>
      <c r="X19" s="291">
        <v>100</v>
      </c>
      <c r="Y19" s="291">
        <v>200</v>
      </c>
      <c r="Z19" s="291">
        <v>100</v>
      </c>
      <c r="AA19" s="291">
        <v>200</v>
      </c>
      <c r="AB19" s="291">
        <v>200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68"/>
      <c r="AK19" s="75"/>
      <c r="AL19" s="75"/>
      <c r="AM19" s="75"/>
      <c r="AN19" s="75"/>
      <c r="AO19" s="75"/>
      <c r="AP19" s="75"/>
      <c r="AQ19" s="75"/>
      <c r="AR19" s="75">
        <f t="shared" si="10"/>
        <v>0</v>
      </c>
      <c r="AS19" s="83">
        <f t="shared" si="5"/>
        <v>0</v>
      </c>
      <c r="AT19" s="76">
        <f t="shared" si="6"/>
        <v>0</v>
      </c>
      <c r="AU19" s="76">
        <f t="shared" si="7"/>
        <v>1400</v>
      </c>
      <c r="AV19" s="84"/>
      <c r="AW19" s="90"/>
      <c r="AX19" s="90"/>
      <c r="AY19" s="90"/>
      <c r="AZ19" s="90"/>
      <c r="BA19" s="76">
        <f t="shared" si="8"/>
        <v>1400</v>
      </c>
      <c r="BB19" s="221"/>
      <c r="BC19" s="66" t="str">
        <f t="shared" si="9"/>
        <v>正确</v>
      </c>
    </row>
    <row r="20" s="1" customFormat="1" ht="45" customHeight="1" spans="1:55">
      <c r="A20" s="41">
        <f t="shared" si="1"/>
        <v>16</v>
      </c>
      <c r="B20" s="266" t="s">
        <v>288</v>
      </c>
      <c r="C20" s="331" t="s">
        <v>145</v>
      </c>
      <c r="D20" s="374">
        <v>45618</v>
      </c>
      <c r="E20" s="331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49">
        <v>14</v>
      </c>
      <c r="P20" s="39"/>
      <c r="Q20" s="39"/>
      <c r="R20" s="39"/>
      <c r="S20" s="67">
        <f t="shared" si="3"/>
        <v>0</v>
      </c>
      <c r="T20" s="384" t="s">
        <v>289</v>
      </c>
      <c r="U20" s="382">
        <v>2400</v>
      </c>
      <c r="V20" s="291">
        <v>1500</v>
      </c>
      <c r="W20" s="291">
        <v>300</v>
      </c>
      <c r="X20" s="291">
        <v>100</v>
      </c>
      <c r="Y20" s="291">
        <v>200</v>
      </c>
      <c r="Z20" s="291">
        <v>100</v>
      </c>
      <c r="AA20" s="291">
        <v>100</v>
      </c>
      <c r="AB20" s="291">
        <v>100</v>
      </c>
      <c r="AC20" s="364">
        <f t="shared" si="4"/>
        <v>0</v>
      </c>
      <c r="AD20" s="75"/>
      <c r="AE20" s="75"/>
      <c r="AF20" s="75"/>
      <c r="AG20" s="75"/>
      <c r="AH20" s="75"/>
      <c r="AI20" s="75">
        <f>2300/31*7</f>
        <v>519.354838709677</v>
      </c>
      <c r="AJ20" s="385"/>
      <c r="AK20" s="75"/>
      <c r="AL20" s="75"/>
      <c r="AM20" s="75"/>
      <c r="AN20" s="75"/>
      <c r="AO20" s="75"/>
      <c r="AP20" s="75"/>
      <c r="AQ20" s="75"/>
      <c r="AR20" s="75">
        <f t="shared" si="10"/>
        <v>541.935483870968</v>
      </c>
      <c r="AS20" s="83">
        <f t="shared" si="5"/>
        <v>0</v>
      </c>
      <c r="AT20" s="76">
        <f t="shared" si="6"/>
        <v>0</v>
      </c>
      <c r="AU20" s="76">
        <f t="shared" si="7"/>
        <v>2377.42</v>
      </c>
      <c r="AV20" s="84"/>
      <c r="AW20" s="91"/>
      <c r="AX20" s="91"/>
      <c r="AY20" s="91"/>
      <c r="AZ20" s="91"/>
      <c r="BA20" s="76">
        <f t="shared" si="8"/>
        <v>2377.42</v>
      </c>
      <c r="BB20" s="390" t="s">
        <v>290</v>
      </c>
      <c r="BC20" s="66" t="str">
        <f t="shared" si="9"/>
        <v>正确</v>
      </c>
    </row>
    <row r="21" s="1" customFormat="1" ht="33" customHeight="1" spans="1:55">
      <c r="A21" s="41">
        <f t="shared" si="1"/>
        <v>17</v>
      </c>
      <c r="B21" s="266" t="s">
        <v>291</v>
      </c>
      <c r="C21" s="331" t="s">
        <v>280</v>
      </c>
      <c r="D21" s="374">
        <v>45597</v>
      </c>
      <c r="E21" s="255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49"/>
      <c r="P21" s="39"/>
      <c r="Q21" s="39"/>
      <c r="R21" s="39"/>
      <c r="S21" s="67">
        <f t="shared" si="3"/>
        <v>0</v>
      </c>
      <c r="T21" s="68"/>
      <c r="U21" s="382">
        <v>1400</v>
      </c>
      <c r="V21" s="291">
        <v>500</v>
      </c>
      <c r="W21" s="291">
        <v>100</v>
      </c>
      <c r="X21" s="291">
        <v>100</v>
      </c>
      <c r="Y21" s="291">
        <v>200</v>
      </c>
      <c r="Z21" s="291">
        <v>100</v>
      </c>
      <c r="AA21" s="291">
        <v>200</v>
      </c>
      <c r="AB21" s="291">
        <v>200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68"/>
      <c r="AK21" s="75"/>
      <c r="AL21" s="75"/>
      <c r="AM21" s="75"/>
      <c r="AN21" s="75"/>
      <c r="AO21" s="75"/>
      <c r="AP21" s="75"/>
      <c r="AQ21" s="75"/>
      <c r="AR21" s="75">
        <f t="shared" si="10"/>
        <v>0</v>
      </c>
      <c r="AS21" s="83">
        <f t="shared" si="5"/>
        <v>0</v>
      </c>
      <c r="AT21" s="76">
        <f t="shared" si="6"/>
        <v>0</v>
      </c>
      <c r="AU21" s="76">
        <f t="shared" si="7"/>
        <v>1400</v>
      </c>
      <c r="AV21" s="84"/>
      <c r="AW21" s="90"/>
      <c r="AX21" s="90"/>
      <c r="AY21" s="90"/>
      <c r="AZ21" s="90"/>
      <c r="BA21" s="76">
        <f t="shared" si="8"/>
        <v>1400</v>
      </c>
      <c r="BB21" s="221"/>
      <c r="BC21" s="66" t="str">
        <f t="shared" si="9"/>
        <v>正确</v>
      </c>
    </row>
    <row r="22" s="1" customFormat="1" ht="33" customHeight="1" spans="1:55">
      <c r="A22" s="41">
        <f t="shared" si="1"/>
        <v>18</v>
      </c>
      <c r="B22" s="266" t="s">
        <v>292</v>
      </c>
      <c r="C22" s="331" t="s">
        <v>280</v>
      </c>
      <c r="D22" s="374">
        <v>45597</v>
      </c>
      <c r="E22" s="255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49"/>
      <c r="P22" s="39"/>
      <c r="Q22" s="39"/>
      <c r="R22" s="39"/>
      <c r="S22" s="67">
        <f t="shared" si="3"/>
        <v>0</v>
      </c>
      <c r="T22" s="68"/>
      <c r="U22" s="382">
        <v>1400</v>
      </c>
      <c r="V22" s="291">
        <v>500</v>
      </c>
      <c r="W22" s="291">
        <v>100</v>
      </c>
      <c r="X22" s="291">
        <v>100</v>
      </c>
      <c r="Y22" s="291">
        <v>200</v>
      </c>
      <c r="Z22" s="291">
        <v>100</v>
      </c>
      <c r="AA22" s="291">
        <v>200</v>
      </c>
      <c r="AB22" s="291">
        <v>200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68"/>
      <c r="AK22" s="75"/>
      <c r="AL22" s="75"/>
      <c r="AM22" s="75"/>
      <c r="AN22" s="75"/>
      <c r="AO22" s="75"/>
      <c r="AP22" s="75"/>
      <c r="AQ22" s="75"/>
      <c r="AR22" s="75">
        <f t="shared" si="10"/>
        <v>0</v>
      </c>
      <c r="AS22" s="83">
        <f t="shared" si="5"/>
        <v>0</v>
      </c>
      <c r="AT22" s="76">
        <f t="shared" si="6"/>
        <v>0</v>
      </c>
      <c r="AU22" s="76">
        <f t="shared" si="7"/>
        <v>1400</v>
      </c>
      <c r="AV22" s="84"/>
      <c r="AW22" s="90"/>
      <c r="AX22" s="90"/>
      <c r="AY22" s="90"/>
      <c r="AZ22" s="90"/>
      <c r="BA22" s="76">
        <f t="shared" si="8"/>
        <v>1400</v>
      </c>
      <c r="BB22" s="221"/>
      <c r="BC22" s="66" t="str">
        <f t="shared" si="9"/>
        <v>正确</v>
      </c>
    </row>
    <row r="23" s="1" customFormat="1" ht="33" customHeight="1" spans="1:55">
      <c r="A23" s="41">
        <f t="shared" si="1"/>
        <v>19</v>
      </c>
      <c r="B23" s="266" t="s">
        <v>293</v>
      </c>
      <c r="C23" s="331" t="s">
        <v>280</v>
      </c>
      <c r="D23" s="374">
        <v>45597</v>
      </c>
      <c r="E23" s="255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49"/>
      <c r="P23" s="39"/>
      <c r="Q23" s="39"/>
      <c r="R23" s="39"/>
      <c r="S23" s="67">
        <f t="shared" si="3"/>
        <v>0</v>
      </c>
      <c r="T23" s="68"/>
      <c r="U23" s="382">
        <v>1400</v>
      </c>
      <c r="V23" s="291">
        <v>500</v>
      </c>
      <c r="W23" s="291">
        <v>100</v>
      </c>
      <c r="X23" s="291">
        <v>100</v>
      </c>
      <c r="Y23" s="291">
        <v>200</v>
      </c>
      <c r="Z23" s="291">
        <v>100</v>
      </c>
      <c r="AA23" s="291">
        <v>200</v>
      </c>
      <c r="AB23" s="291">
        <v>200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68"/>
      <c r="AK23" s="75"/>
      <c r="AL23" s="75"/>
      <c r="AM23" s="75"/>
      <c r="AN23" s="75"/>
      <c r="AO23" s="75"/>
      <c r="AP23" s="75"/>
      <c r="AQ23" s="75"/>
      <c r="AR23" s="75">
        <f t="shared" si="10"/>
        <v>0</v>
      </c>
      <c r="AS23" s="83">
        <f t="shared" si="5"/>
        <v>0</v>
      </c>
      <c r="AT23" s="76">
        <f t="shared" si="6"/>
        <v>0</v>
      </c>
      <c r="AU23" s="76">
        <f t="shared" si="7"/>
        <v>1400</v>
      </c>
      <c r="AV23" s="84"/>
      <c r="AW23" s="90"/>
      <c r="AX23" s="90"/>
      <c r="AY23" s="90"/>
      <c r="AZ23" s="90"/>
      <c r="BA23" s="76">
        <f t="shared" si="8"/>
        <v>1400</v>
      </c>
      <c r="BB23" s="221"/>
      <c r="BC23" s="66" t="str">
        <f t="shared" si="9"/>
        <v>正确</v>
      </c>
    </row>
    <row r="24" s="1" customFormat="1" ht="38" customHeight="1" spans="1:55">
      <c r="A24" s="41">
        <f t="shared" si="1"/>
        <v>20</v>
      </c>
      <c r="B24" s="266" t="s">
        <v>294</v>
      </c>
      <c r="C24" s="331" t="s">
        <v>145</v>
      </c>
      <c r="D24" s="374">
        <v>45597</v>
      </c>
      <c r="E24" s="255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49">
        <v>6.5</v>
      </c>
      <c r="P24" s="39"/>
      <c r="Q24" s="39"/>
      <c r="R24" s="39"/>
      <c r="S24" s="67">
        <f t="shared" si="3"/>
        <v>0</v>
      </c>
      <c r="T24" s="221" t="s">
        <v>295</v>
      </c>
      <c r="U24" s="382">
        <v>2600</v>
      </c>
      <c r="V24" s="291">
        <v>1500</v>
      </c>
      <c r="W24" s="291">
        <v>300</v>
      </c>
      <c r="X24" s="291">
        <v>300</v>
      </c>
      <c r="Y24" s="291">
        <v>200</v>
      </c>
      <c r="Z24" s="291">
        <v>100</v>
      </c>
      <c r="AA24" s="291">
        <v>100</v>
      </c>
      <c r="AB24" s="291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68"/>
      <c r="AK24" s="75"/>
      <c r="AL24" s="75"/>
      <c r="AM24" s="75"/>
      <c r="AN24" s="75"/>
      <c r="AO24" s="75"/>
      <c r="AP24" s="75"/>
      <c r="AQ24" s="75"/>
      <c r="AR24" s="75">
        <f t="shared" si="10"/>
        <v>272.58064516129</v>
      </c>
      <c r="AS24" s="83">
        <f t="shared" si="5"/>
        <v>0</v>
      </c>
      <c r="AT24" s="76">
        <f t="shared" si="6"/>
        <v>0</v>
      </c>
      <c r="AU24" s="76">
        <f t="shared" si="7"/>
        <v>2327.42</v>
      </c>
      <c r="AV24" s="84"/>
      <c r="AW24" s="90"/>
      <c r="AX24" s="90"/>
      <c r="AY24" s="90"/>
      <c r="AZ24" s="90"/>
      <c r="BA24" s="76">
        <f t="shared" si="8"/>
        <v>2327.42</v>
      </c>
      <c r="BB24" s="221"/>
      <c r="BC24" s="66" t="str">
        <f t="shared" si="9"/>
        <v>正确</v>
      </c>
    </row>
    <row r="25" s="1" customFormat="1" ht="47" customHeight="1" spans="1:55">
      <c r="A25" s="41">
        <f t="shared" si="1"/>
        <v>21</v>
      </c>
      <c r="B25" s="266" t="s">
        <v>296</v>
      </c>
      <c r="C25" s="331" t="s">
        <v>145</v>
      </c>
      <c r="D25" s="374">
        <v>45605</v>
      </c>
      <c r="E25" s="255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49">
        <v>5.5</v>
      </c>
      <c r="P25" s="39"/>
      <c r="Q25" s="39"/>
      <c r="R25" s="39"/>
      <c r="S25" s="67">
        <f t="shared" si="3"/>
        <v>0</v>
      </c>
      <c r="T25" s="221" t="s">
        <v>297</v>
      </c>
      <c r="U25" s="382">
        <v>2200</v>
      </c>
      <c r="V25" s="291">
        <v>1000</v>
      </c>
      <c r="W25" s="291">
        <v>300</v>
      </c>
      <c r="X25" s="291">
        <v>300</v>
      </c>
      <c r="Y25" s="291">
        <v>200</v>
      </c>
      <c r="Z25" s="291">
        <v>200</v>
      </c>
      <c r="AA25" s="291">
        <v>100</v>
      </c>
      <c r="AB25" s="291">
        <v>100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385"/>
      <c r="AK25" s="75"/>
      <c r="AL25" s="75"/>
      <c r="AM25" s="75"/>
      <c r="AN25" s="75"/>
      <c r="AO25" s="75"/>
      <c r="AP25" s="75"/>
      <c r="AQ25" s="75"/>
      <c r="AR25" s="75">
        <f t="shared" si="10"/>
        <v>195.161290322581</v>
      </c>
      <c r="AS25" s="83">
        <f t="shared" si="5"/>
        <v>0</v>
      </c>
      <c r="AT25" s="76">
        <f t="shared" si="6"/>
        <v>0</v>
      </c>
      <c r="AU25" s="76">
        <f t="shared" si="7"/>
        <v>2004.84</v>
      </c>
      <c r="AV25" s="84"/>
      <c r="AW25" s="90"/>
      <c r="AX25" s="90"/>
      <c r="AY25" s="90"/>
      <c r="AZ25" s="90"/>
      <c r="BA25" s="76">
        <f t="shared" si="8"/>
        <v>2004.84</v>
      </c>
      <c r="BB25" s="391"/>
      <c r="BC25" s="66" t="str">
        <f t="shared" si="9"/>
        <v>正确</v>
      </c>
    </row>
    <row r="26" s="1" customFormat="1" ht="33" customHeight="1" spans="1:55">
      <c r="A26" s="41">
        <f t="shared" si="1"/>
        <v>22</v>
      </c>
      <c r="B26" s="266" t="s">
        <v>298</v>
      </c>
      <c r="C26" s="331" t="s">
        <v>280</v>
      </c>
      <c r="D26" s="374">
        <v>45597</v>
      </c>
      <c r="E26" s="255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49"/>
      <c r="P26" s="39"/>
      <c r="Q26" s="39"/>
      <c r="R26" s="39"/>
      <c r="S26" s="67">
        <f t="shared" si="3"/>
        <v>0</v>
      </c>
      <c r="T26" s="68"/>
      <c r="U26" s="382">
        <v>1400</v>
      </c>
      <c r="V26" s="291">
        <v>500</v>
      </c>
      <c r="W26" s="291">
        <v>100</v>
      </c>
      <c r="X26" s="291">
        <v>100</v>
      </c>
      <c r="Y26" s="291">
        <v>200</v>
      </c>
      <c r="Z26" s="291">
        <v>100</v>
      </c>
      <c r="AA26" s="291">
        <v>200</v>
      </c>
      <c r="AB26" s="291">
        <v>200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68"/>
      <c r="AK26" s="75"/>
      <c r="AL26" s="75"/>
      <c r="AM26" s="75"/>
      <c r="AN26" s="75"/>
      <c r="AO26" s="75"/>
      <c r="AP26" s="75"/>
      <c r="AQ26" s="75"/>
      <c r="AR26" s="75">
        <f t="shared" si="10"/>
        <v>0</v>
      </c>
      <c r="AS26" s="83">
        <f t="shared" si="5"/>
        <v>0</v>
      </c>
      <c r="AT26" s="76">
        <f t="shared" si="6"/>
        <v>0</v>
      </c>
      <c r="AU26" s="76">
        <f t="shared" si="7"/>
        <v>1400</v>
      </c>
      <c r="AV26" s="84"/>
      <c r="AW26" s="90"/>
      <c r="AX26" s="90"/>
      <c r="AY26" s="90"/>
      <c r="AZ26" s="90"/>
      <c r="BA26" s="76">
        <f t="shared" si="8"/>
        <v>1400</v>
      </c>
      <c r="BB26" s="221"/>
      <c r="BC26" s="66" t="str">
        <f t="shared" si="9"/>
        <v>正确</v>
      </c>
    </row>
    <row r="27" s="1" customFormat="1" ht="44" customHeight="1" spans="1:55">
      <c r="A27" s="41">
        <f t="shared" si="1"/>
        <v>23</v>
      </c>
      <c r="B27" s="266" t="s">
        <v>299</v>
      </c>
      <c r="C27" s="331" t="s">
        <v>145</v>
      </c>
      <c r="D27" s="374">
        <v>45597</v>
      </c>
      <c r="E27" s="255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49">
        <v>6.5</v>
      </c>
      <c r="P27" s="39"/>
      <c r="Q27" s="39"/>
      <c r="R27" s="39"/>
      <c r="S27" s="67">
        <f t="shared" si="3"/>
        <v>0</v>
      </c>
      <c r="T27" s="221" t="s">
        <v>295</v>
      </c>
      <c r="U27" s="382">
        <v>2600</v>
      </c>
      <c r="V27" s="291">
        <v>1500</v>
      </c>
      <c r="W27" s="291">
        <v>300</v>
      </c>
      <c r="X27" s="291">
        <v>300</v>
      </c>
      <c r="Y27" s="291">
        <v>200</v>
      </c>
      <c r="Z27" s="291">
        <v>100</v>
      </c>
      <c r="AA27" s="291">
        <v>100</v>
      </c>
      <c r="AB27" s="291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68"/>
      <c r="AK27" s="75"/>
      <c r="AL27" s="75"/>
      <c r="AM27" s="75"/>
      <c r="AN27" s="75"/>
      <c r="AO27" s="75"/>
      <c r="AP27" s="75"/>
      <c r="AQ27" s="75"/>
      <c r="AR27" s="75">
        <f t="shared" si="10"/>
        <v>272.58064516129</v>
      </c>
      <c r="AS27" s="83">
        <f t="shared" si="5"/>
        <v>0</v>
      </c>
      <c r="AT27" s="76">
        <f t="shared" si="6"/>
        <v>0</v>
      </c>
      <c r="AU27" s="76">
        <f t="shared" si="7"/>
        <v>2327.42</v>
      </c>
      <c r="AV27" s="84"/>
      <c r="AW27" s="90"/>
      <c r="AX27" s="90"/>
      <c r="AY27" s="90"/>
      <c r="AZ27" s="90"/>
      <c r="BA27" s="76">
        <f t="shared" si="8"/>
        <v>2327.42</v>
      </c>
      <c r="BB27" s="221"/>
      <c r="BC27" s="66" t="str">
        <f t="shared" si="9"/>
        <v>正确</v>
      </c>
    </row>
    <row r="28" s="1" customFormat="1" ht="33" customHeight="1" spans="1:55">
      <c r="A28" s="41">
        <f t="shared" si="1"/>
        <v>24</v>
      </c>
      <c r="B28" s="266" t="s">
        <v>300</v>
      </c>
      <c r="C28" s="331" t="s">
        <v>280</v>
      </c>
      <c r="D28" s="374">
        <v>45597</v>
      </c>
      <c r="E28" s="255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49"/>
      <c r="P28" s="39"/>
      <c r="Q28" s="39"/>
      <c r="R28" s="39"/>
      <c r="S28" s="67">
        <f t="shared" si="3"/>
        <v>0</v>
      </c>
      <c r="T28" s="68"/>
      <c r="U28" s="382">
        <v>1400</v>
      </c>
      <c r="V28" s="291">
        <v>500</v>
      </c>
      <c r="W28" s="291">
        <v>100</v>
      </c>
      <c r="X28" s="291">
        <v>100</v>
      </c>
      <c r="Y28" s="291">
        <v>200</v>
      </c>
      <c r="Z28" s="291">
        <v>100</v>
      </c>
      <c r="AA28" s="291">
        <v>200</v>
      </c>
      <c r="AB28" s="291">
        <v>200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68"/>
      <c r="AK28" s="75"/>
      <c r="AL28" s="75"/>
      <c r="AM28" s="75"/>
      <c r="AN28" s="75"/>
      <c r="AO28" s="75"/>
      <c r="AP28" s="75"/>
      <c r="AQ28" s="75"/>
      <c r="AR28" s="75">
        <f t="shared" si="10"/>
        <v>0</v>
      </c>
      <c r="AS28" s="83">
        <f t="shared" si="5"/>
        <v>0</v>
      </c>
      <c r="AT28" s="76">
        <f t="shared" si="6"/>
        <v>0</v>
      </c>
      <c r="AU28" s="76">
        <f t="shared" si="7"/>
        <v>1400</v>
      </c>
      <c r="AV28" s="84"/>
      <c r="AW28" s="90"/>
      <c r="AX28" s="90"/>
      <c r="AY28" s="90"/>
      <c r="AZ28" s="90"/>
      <c r="BA28" s="76">
        <f t="shared" si="8"/>
        <v>1400</v>
      </c>
      <c r="BB28" s="221"/>
      <c r="BC28" s="66" t="str">
        <f t="shared" si="9"/>
        <v>正确</v>
      </c>
    </row>
    <row r="29" s="1" customFormat="1" ht="33" customHeight="1" spans="1:55">
      <c r="A29" s="41">
        <f t="shared" si="1"/>
        <v>25</v>
      </c>
      <c r="B29" s="266" t="s">
        <v>301</v>
      </c>
      <c r="C29" s="331" t="s">
        <v>280</v>
      </c>
      <c r="D29" s="374">
        <v>45597</v>
      </c>
      <c r="E29" s="255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49"/>
      <c r="P29" s="39"/>
      <c r="Q29" s="39"/>
      <c r="R29" s="39"/>
      <c r="S29" s="67">
        <f t="shared" si="3"/>
        <v>0</v>
      </c>
      <c r="T29" s="68"/>
      <c r="U29" s="382">
        <v>1400</v>
      </c>
      <c r="V29" s="291">
        <v>500</v>
      </c>
      <c r="W29" s="291">
        <v>100</v>
      </c>
      <c r="X29" s="291">
        <v>100</v>
      </c>
      <c r="Y29" s="291">
        <v>200</v>
      </c>
      <c r="Z29" s="291">
        <v>100</v>
      </c>
      <c r="AA29" s="291">
        <v>200</v>
      </c>
      <c r="AB29" s="291">
        <v>200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68"/>
      <c r="AK29" s="75"/>
      <c r="AL29" s="75"/>
      <c r="AM29" s="75"/>
      <c r="AN29" s="75"/>
      <c r="AO29" s="75"/>
      <c r="AP29" s="75"/>
      <c r="AQ29" s="75"/>
      <c r="AR29" s="75">
        <f t="shared" si="10"/>
        <v>0</v>
      </c>
      <c r="AS29" s="83">
        <f t="shared" si="5"/>
        <v>0</v>
      </c>
      <c r="AT29" s="76">
        <f t="shared" si="6"/>
        <v>0</v>
      </c>
      <c r="AU29" s="76">
        <f t="shared" si="7"/>
        <v>1400</v>
      </c>
      <c r="AV29" s="84"/>
      <c r="AW29" s="90"/>
      <c r="AX29" s="90"/>
      <c r="AY29" s="90"/>
      <c r="AZ29" s="90"/>
      <c r="BA29" s="76">
        <f t="shared" si="8"/>
        <v>1400</v>
      </c>
      <c r="BB29" s="221"/>
      <c r="BC29" s="66" t="str">
        <f t="shared" si="9"/>
        <v>正确</v>
      </c>
    </row>
    <row r="30" s="1" customFormat="1" ht="33" customHeight="1" spans="1:55">
      <c r="A30" s="41">
        <f t="shared" si="1"/>
        <v>26</v>
      </c>
      <c r="B30" s="266" t="s">
        <v>302</v>
      </c>
      <c r="C30" s="331" t="s">
        <v>280</v>
      </c>
      <c r="D30" s="374">
        <v>45597</v>
      </c>
      <c r="E30" s="255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49"/>
      <c r="P30" s="39"/>
      <c r="Q30" s="39"/>
      <c r="R30" s="39"/>
      <c r="S30" s="67">
        <f t="shared" si="3"/>
        <v>0</v>
      </c>
      <c r="T30" s="68"/>
      <c r="U30" s="382">
        <v>1400</v>
      </c>
      <c r="V30" s="291">
        <v>500</v>
      </c>
      <c r="W30" s="291">
        <v>100</v>
      </c>
      <c r="X30" s="291">
        <v>100</v>
      </c>
      <c r="Y30" s="291">
        <v>200</v>
      </c>
      <c r="Z30" s="291">
        <v>100</v>
      </c>
      <c r="AA30" s="291">
        <v>200</v>
      </c>
      <c r="AB30" s="291">
        <v>200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68"/>
      <c r="AK30" s="75"/>
      <c r="AL30" s="75"/>
      <c r="AM30" s="75"/>
      <c r="AN30" s="75"/>
      <c r="AO30" s="75"/>
      <c r="AP30" s="75"/>
      <c r="AQ30" s="75"/>
      <c r="AR30" s="75">
        <f t="shared" si="10"/>
        <v>0</v>
      </c>
      <c r="AS30" s="83">
        <f t="shared" si="5"/>
        <v>0</v>
      </c>
      <c r="AT30" s="76">
        <f t="shared" si="6"/>
        <v>0</v>
      </c>
      <c r="AU30" s="76">
        <f t="shared" si="7"/>
        <v>1400</v>
      </c>
      <c r="AV30" s="84"/>
      <c r="AW30" s="90"/>
      <c r="AX30" s="90"/>
      <c r="AY30" s="90"/>
      <c r="AZ30" s="90"/>
      <c r="BA30" s="76">
        <f t="shared" si="8"/>
        <v>1400</v>
      </c>
      <c r="BB30" s="221"/>
      <c r="BC30" s="66" t="str">
        <f t="shared" si="9"/>
        <v>正确</v>
      </c>
    </row>
    <row r="31" s="1" customFormat="1" ht="33" customHeight="1" spans="1:55">
      <c r="A31" s="41">
        <f t="shared" si="1"/>
        <v>27</v>
      </c>
      <c r="B31" s="266" t="s">
        <v>303</v>
      </c>
      <c r="C31" s="331" t="s">
        <v>280</v>
      </c>
      <c r="D31" s="374">
        <v>45597</v>
      </c>
      <c r="E31" s="255" t="s">
        <v>78</v>
      </c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49"/>
      <c r="P31" s="39"/>
      <c r="Q31" s="39"/>
      <c r="R31" s="39"/>
      <c r="S31" s="67">
        <f t="shared" si="3"/>
        <v>0</v>
      </c>
      <c r="T31" s="68"/>
      <c r="U31" s="382">
        <v>1400</v>
      </c>
      <c r="V31" s="291">
        <v>500</v>
      </c>
      <c r="W31" s="291">
        <v>100</v>
      </c>
      <c r="X31" s="291">
        <v>100</v>
      </c>
      <c r="Y31" s="291">
        <v>200</v>
      </c>
      <c r="Z31" s="291">
        <v>100</v>
      </c>
      <c r="AA31" s="291">
        <v>200</v>
      </c>
      <c r="AB31" s="291">
        <v>200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68"/>
      <c r="AK31" s="75"/>
      <c r="AL31" s="75"/>
      <c r="AM31" s="75"/>
      <c r="AN31" s="75"/>
      <c r="AO31" s="75"/>
      <c r="AP31" s="75"/>
      <c r="AQ31" s="75"/>
      <c r="AR31" s="75">
        <f t="shared" si="10"/>
        <v>0</v>
      </c>
      <c r="AS31" s="83">
        <f t="shared" si="5"/>
        <v>0</v>
      </c>
      <c r="AT31" s="76">
        <f t="shared" si="6"/>
        <v>0</v>
      </c>
      <c r="AU31" s="76">
        <f t="shared" si="7"/>
        <v>1400</v>
      </c>
      <c r="AV31" s="84"/>
      <c r="AW31" s="90"/>
      <c r="AX31" s="90"/>
      <c r="AY31" s="90"/>
      <c r="AZ31" s="90"/>
      <c r="BA31" s="76">
        <f t="shared" si="8"/>
        <v>1400</v>
      </c>
      <c r="BB31" s="221"/>
      <c r="BC31" s="66" t="str">
        <f t="shared" si="9"/>
        <v>正确</v>
      </c>
    </row>
    <row r="32" s="1" customFormat="1" ht="33" customHeight="1" spans="1:55">
      <c r="A32" s="41">
        <f t="shared" si="1"/>
        <v>28</v>
      </c>
      <c r="B32" s="266" t="s">
        <v>304</v>
      </c>
      <c r="C32" s="331" t="s">
        <v>280</v>
      </c>
      <c r="D32" s="374">
        <v>45597</v>
      </c>
      <c r="E32" s="255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49"/>
      <c r="P32" s="39"/>
      <c r="Q32" s="39"/>
      <c r="R32" s="39"/>
      <c r="S32" s="67">
        <f t="shared" si="3"/>
        <v>0</v>
      </c>
      <c r="T32" s="68"/>
      <c r="U32" s="382">
        <v>1400</v>
      </c>
      <c r="V32" s="291">
        <v>500</v>
      </c>
      <c r="W32" s="291">
        <v>100</v>
      </c>
      <c r="X32" s="291">
        <v>100</v>
      </c>
      <c r="Y32" s="291">
        <v>200</v>
      </c>
      <c r="Z32" s="291">
        <v>100</v>
      </c>
      <c r="AA32" s="291">
        <v>200</v>
      </c>
      <c r="AB32" s="291">
        <v>200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68"/>
      <c r="AK32" s="75"/>
      <c r="AL32" s="75"/>
      <c r="AM32" s="75"/>
      <c r="AN32" s="75"/>
      <c r="AO32" s="75"/>
      <c r="AP32" s="75"/>
      <c r="AQ32" s="75"/>
      <c r="AR32" s="75">
        <f t="shared" si="10"/>
        <v>0</v>
      </c>
      <c r="AS32" s="83">
        <f t="shared" si="5"/>
        <v>0</v>
      </c>
      <c r="AT32" s="76">
        <f t="shared" si="6"/>
        <v>0</v>
      </c>
      <c r="AU32" s="76">
        <f t="shared" si="7"/>
        <v>1400</v>
      </c>
      <c r="AV32" s="84"/>
      <c r="AW32" s="90"/>
      <c r="AX32" s="90"/>
      <c r="AY32" s="90"/>
      <c r="AZ32" s="90"/>
      <c r="BA32" s="76">
        <f t="shared" si="8"/>
        <v>1400</v>
      </c>
      <c r="BB32" s="221"/>
      <c r="BC32" s="66" t="str">
        <f t="shared" si="9"/>
        <v>正确</v>
      </c>
    </row>
    <row r="33" s="1" customFormat="1" ht="36" customHeight="1" spans="1:55">
      <c r="A33" s="41">
        <f t="shared" si="1"/>
        <v>29</v>
      </c>
      <c r="B33" s="266" t="s">
        <v>305</v>
      </c>
      <c r="C33" s="331" t="s">
        <v>145</v>
      </c>
      <c r="D33" s="374">
        <v>45597</v>
      </c>
      <c r="E33" s="255" t="s">
        <v>78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49">
        <v>6.5</v>
      </c>
      <c r="P33" s="39"/>
      <c r="Q33" s="39"/>
      <c r="R33" s="39"/>
      <c r="S33" s="67">
        <f t="shared" si="3"/>
        <v>0</v>
      </c>
      <c r="T33" s="221" t="s">
        <v>295</v>
      </c>
      <c r="U33" s="382">
        <v>2600</v>
      </c>
      <c r="V33" s="291">
        <v>1500</v>
      </c>
      <c r="W33" s="291">
        <v>300</v>
      </c>
      <c r="X33" s="291">
        <v>300</v>
      </c>
      <c r="Y33" s="291">
        <v>200</v>
      </c>
      <c r="Z33" s="291">
        <v>100</v>
      </c>
      <c r="AA33" s="291">
        <v>100</v>
      </c>
      <c r="AB33" s="291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68"/>
      <c r="AK33" s="75"/>
      <c r="AL33" s="75"/>
      <c r="AM33" s="75"/>
      <c r="AN33" s="75"/>
      <c r="AO33" s="75"/>
      <c r="AP33" s="75"/>
      <c r="AQ33" s="75"/>
      <c r="AR33" s="75">
        <f t="shared" si="10"/>
        <v>272.58064516129</v>
      </c>
      <c r="AS33" s="83">
        <f t="shared" si="5"/>
        <v>0</v>
      </c>
      <c r="AT33" s="76">
        <f t="shared" si="6"/>
        <v>0</v>
      </c>
      <c r="AU33" s="76">
        <f t="shared" si="7"/>
        <v>2327.42</v>
      </c>
      <c r="AV33" s="84"/>
      <c r="AW33" s="90"/>
      <c r="AX33" s="90"/>
      <c r="AY33" s="90"/>
      <c r="AZ33" s="90"/>
      <c r="BA33" s="76">
        <f t="shared" si="8"/>
        <v>2327.42</v>
      </c>
      <c r="BB33" s="221"/>
      <c r="BC33" s="66" t="str">
        <f t="shared" si="9"/>
        <v>正确</v>
      </c>
    </row>
    <row r="34" s="1" customFormat="1" ht="33" customHeight="1" spans="1:55">
      <c r="A34" s="41">
        <f t="shared" si="1"/>
        <v>30</v>
      </c>
      <c r="B34" s="266" t="s">
        <v>306</v>
      </c>
      <c r="C34" s="331" t="s">
        <v>280</v>
      </c>
      <c r="D34" s="374">
        <v>45597</v>
      </c>
      <c r="E34" s="255" t="s">
        <v>78</v>
      </c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49"/>
      <c r="P34" s="39"/>
      <c r="Q34" s="39"/>
      <c r="R34" s="39"/>
      <c r="S34" s="67">
        <f t="shared" si="3"/>
        <v>0</v>
      </c>
      <c r="T34" s="68"/>
      <c r="U34" s="382">
        <v>1400</v>
      </c>
      <c r="V34" s="291">
        <v>500</v>
      </c>
      <c r="W34" s="291">
        <v>100</v>
      </c>
      <c r="X34" s="291">
        <v>100</v>
      </c>
      <c r="Y34" s="291">
        <v>200</v>
      </c>
      <c r="Z34" s="291">
        <v>100</v>
      </c>
      <c r="AA34" s="291">
        <v>200</v>
      </c>
      <c r="AB34" s="291">
        <v>200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68"/>
      <c r="AK34" s="75"/>
      <c r="AL34" s="75"/>
      <c r="AM34" s="75"/>
      <c r="AN34" s="75"/>
      <c r="AO34" s="75"/>
      <c r="AP34" s="75"/>
      <c r="AQ34" s="75"/>
      <c r="AR34" s="75">
        <f t="shared" si="10"/>
        <v>0</v>
      </c>
      <c r="AS34" s="83">
        <f t="shared" si="5"/>
        <v>0</v>
      </c>
      <c r="AT34" s="76">
        <f t="shared" si="6"/>
        <v>0</v>
      </c>
      <c r="AU34" s="76">
        <f t="shared" si="7"/>
        <v>1400</v>
      </c>
      <c r="AV34" s="84"/>
      <c r="AW34" s="90"/>
      <c r="AX34" s="90"/>
      <c r="AY34" s="90"/>
      <c r="AZ34" s="90"/>
      <c r="BA34" s="76">
        <f t="shared" si="8"/>
        <v>1400</v>
      </c>
      <c r="BB34" s="221"/>
      <c r="BC34" s="66" t="str">
        <f t="shared" si="9"/>
        <v>正确</v>
      </c>
    </row>
    <row r="35" s="1" customFormat="1" ht="33" customHeight="1" spans="1:55">
      <c r="A35" s="41">
        <f t="shared" si="1"/>
        <v>31</v>
      </c>
      <c r="B35" s="266" t="s">
        <v>307</v>
      </c>
      <c r="C35" s="331" t="s">
        <v>280</v>
      </c>
      <c r="D35" s="374">
        <v>45597</v>
      </c>
      <c r="E35" s="255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49"/>
      <c r="P35" s="39"/>
      <c r="Q35" s="39"/>
      <c r="R35" s="39"/>
      <c r="S35" s="67">
        <f t="shared" si="3"/>
        <v>0</v>
      </c>
      <c r="T35" s="68"/>
      <c r="U35" s="382">
        <v>1400</v>
      </c>
      <c r="V35" s="291">
        <v>500</v>
      </c>
      <c r="W35" s="291">
        <v>100</v>
      </c>
      <c r="X35" s="291">
        <v>100</v>
      </c>
      <c r="Y35" s="291">
        <v>200</v>
      </c>
      <c r="Z35" s="291">
        <v>100</v>
      </c>
      <c r="AA35" s="291">
        <v>200</v>
      </c>
      <c r="AB35" s="291">
        <v>200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68"/>
      <c r="AK35" s="75"/>
      <c r="AL35" s="75"/>
      <c r="AM35" s="75"/>
      <c r="AN35" s="75"/>
      <c r="AO35" s="75"/>
      <c r="AP35" s="75"/>
      <c r="AQ35" s="75"/>
      <c r="AR35" s="75">
        <f t="shared" si="10"/>
        <v>0</v>
      </c>
      <c r="AS35" s="83">
        <f t="shared" si="5"/>
        <v>0</v>
      </c>
      <c r="AT35" s="76">
        <f t="shared" si="6"/>
        <v>0</v>
      </c>
      <c r="AU35" s="76">
        <f t="shared" si="7"/>
        <v>1400</v>
      </c>
      <c r="AV35" s="84"/>
      <c r="AW35" s="90"/>
      <c r="AX35" s="90"/>
      <c r="AY35" s="90"/>
      <c r="AZ35" s="90"/>
      <c r="BA35" s="76">
        <f t="shared" si="8"/>
        <v>1400</v>
      </c>
      <c r="BB35" s="221"/>
      <c r="BC35" s="66" t="str">
        <f t="shared" si="9"/>
        <v>正确</v>
      </c>
    </row>
    <row r="36" s="1" customFormat="1" ht="35" customHeight="1" spans="1:55">
      <c r="A36" s="41">
        <f t="shared" si="1"/>
        <v>32</v>
      </c>
      <c r="B36" s="266" t="s">
        <v>308</v>
      </c>
      <c r="C36" s="331" t="s">
        <v>145</v>
      </c>
      <c r="D36" s="374">
        <v>45597</v>
      </c>
      <c r="E36" s="255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49">
        <v>6.5</v>
      </c>
      <c r="P36" s="39"/>
      <c r="Q36" s="39"/>
      <c r="R36" s="39"/>
      <c r="S36" s="67">
        <f t="shared" si="3"/>
        <v>0</v>
      </c>
      <c r="T36" s="221" t="s">
        <v>295</v>
      </c>
      <c r="U36" s="382">
        <v>2600</v>
      </c>
      <c r="V36" s="291">
        <v>1500</v>
      </c>
      <c r="W36" s="291">
        <v>300</v>
      </c>
      <c r="X36" s="291">
        <v>300</v>
      </c>
      <c r="Y36" s="291">
        <v>200</v>
      </c>
      <c r="Z36" s="291">
        <v>100</v>
      </c>
      <c r="AA36" s="291">
        <v>100</v>
      </c>
      <c r="AB36" s="291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68"/>
      <c r="AK36" s="75"/>
      <c r="AL36" s="75"/>
      <c r="AM36" s="75"/>
      <c r="AN36" s="75"/>
      <c r="AO36" s="75"/>
      <c r="AP36" s="75"/>
      <c r="AQ36" s="75"/>
      <c r="AR36" s="75">
        <f t="shared" si="10"/>
        <v>272.58064516129</v>
      </c>
      <c r="AS36" s="83">
        <f t="shared" si="5"/>
        <v>0</v>
      </c>
      <c r="AT36" s="76">
        <f t="shared" si="6"/>
        <v>0</v>
      </c>
      <c r="AU36" s="76">
        <f t="shared" si="7"/>
        <v>2327.42</v>
      </c>
      <c r="AV36" s="84"/>
      <c r="AW36" s="90"/>
      <c r="AX36" s="90"/>
      <c r="AY36" s="90"/>
      <c r="AZ36" s="90"/>
      <c r="BA36" s="76">
        <f t="shared" si="8"/>
        <v>2327.42</v>
      </c>
      <c r="BB36" s="221"/>
      <c r="BC36" s="66" t="str">
        <f t="shared" si="9"/>
        <v>正确</v>
      </c>
    </row>
    <row r="37" s="1" customFormat="1" ht="33" customHeight="1" spans="1:55">
      <c r="A37" s="41">
        <f t="shared" si="1"/>
        <v>33</v>
      </c>
      <c r="B37" s="266" t="s">
        <v>309</v>
      </c>
      <c r="C37" s="331" t="s">
        <v>280</v>
      </c>
      <c r="D37" s="374">
        <v>45597</v>
      </c>
      <c r="E37" s="255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49"/>
      <c r="P37" s="39"/>
      <c r="Q37" s="39"/>
      <c r="R37" s="39"/>
      <c r="S37" s="67">
        <f t="shared" si="3"/>
        <v>0</v>
      </c>
      <c r="T37" s="68"/>
      <c r="U37" s="382">
        <v>1400</v>
      </c>
      <c r="V37" s="291">
        <v>500</v>
      </c>
      <c r="W37" s="291">
        <v>100</v>
      </c>
      <c r="X37" s="291">
        <v>100</v>
      </c>
      <c r="Y37" s="291">
        <v>200</v>
      </c>
      <c r="Z37" s="291">
        <v>100</v>
      </c>
      <c r="AA37" s="291">
        <v>200</v>
      </c>
      <c r="AB37" s="291">
        <v>200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68"/>
      <c r="AK37" s="75"/>
      <c r="AL37" s="75"/>
      <c r="AM37" s="75"/>
      <c r="AN37" s="75"/>
      <c r="AO37" s="75"/>
      <c r="AP37" s="75"/>
      <c r="AQ37" s="75"/>
      <c r="AR37" s="75">
        <f t="shared" si="10"/>
        <v>0</v>
      </c>
      <c r="AS37" s="83">
        <f t="shared" si="5"/>
        <v>0</v>
      </c>
      <c r="AT37" s="76">
        <f t="shared" si="6"/>
        <v>0</v>
      </c>
      <c r="AU37" s="76">
        <f t="shared" si="7"/>
        <v>1400</v>
      </c>
      <c r="AV37" s="84"/>
      <c r="AW37" s="90"/>
      <c r="AX37" s="90"/>
      <c r="AY37" s="90"/>
      <c r="AZ37" s="90"/>
      <c r="BA37" s="76">
        <f t="shared" si="8"/>
        <v>1400</v>
      </c>
      <c r="BB37" s="221"/>
      <c r="BC37" s="66" t="str">
        <f t="shared" si="9"/>
        <v>正确</v>
      </c>
    </row>
    <row r="38" s="1" customFormat="1" ht="33" customHeight="1" spans="1:55">
      <c r="A38" s="41">
        <f t="shared" si="1"/>
        <v>34</v>
      </c>
      <c r="B38" s="376" t="s">
        <v>310</v>
      </c>
      <c r="C38" s="331" t="s">
        <v>280</v>
      </c>
      <c r="D38" s="374">
        <v>45597</v>
      </c>
      <c r="E38" s="255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49"/>
      <c r="P38" s="39"/>
      <c r="Q38" s="39"/>
      <c r="R38" s="39"/>
      <c r="S38" s="67">
        <f t="shared" si="3"/>
        <v>0</v>
      </c>
      <c r="T38" s="68"/>
      <c r="U38" s="382">
        <v>1400</v>
      </c>
      <c r="V38" s="291">
        <v>500</v>
      </c>
      <c r="W38" s="291">
        <v>100</v>
      </c>
      <c r="X38" s="291">
        <v>100</v>
      </c>
      <c r="Y38" s="291">
        <v>200</v>
      </c>
      <c r="Z38" s="291">
        <v>100</v>
      </c>
      <c r="AA38" s="291">
        <v>200</v>
      </c>
      <c r="AB38" s="291">
        <v>200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68"/>
      <c r="AK38" s="75"/>
      <c r="AL38" s="75"/>
      <c r="AM38" s="75"/>
      <c r="AN38" s="75"/>
      <c r="AO38" s="75"/>
      <c r="AP38" s="75"/>
      <c r="AQ38" s="75"/>
      <c r="AR38" s="75">
        <f t="shared" si="10"/>
        <v>0</v>
      </c>
      <c r="AS38" s="83">
        <f t="shared" si="5"/>
        <v>0</v>
      </c>
      <c r="AT38" s="76">
        <f t="shared" si="6"/>
        <v>0</v>
      </c>
      <c r="AU38" s="76">
        <f t="shared" si="7"/>
        <v>1400</v>
      </c>
      <c r="AV38" s="84"/>
      <c r="AW38" s="90"/>
      <c r="AX38" s="90"/>
      <c r="AY38" s="90"/>
      <c r="AZ38" s="90"/>
      <c r="BA38" s="76">
        <f t="shared" si="8"/>
        <v>1400</v>
      </c>
      <c r="BB38" s="221"/>
      <c r="BC38" s="66" t="str">
        <f t="shared" si="9"/>
        <v>正确</v>
      </c>
    </row>
    <row r="39" s="1" customFormat="1" ht="33" customHeight="1" spans="1:55">
      <c r="A39" s="41">
        <f t="shared" si="1"/>
        <v>35</v>
      </c>
      <c r="B39" s="376" t="s">
        <v>311</v>
      </c>
      <c r="C39" s="331" t="s">
        <v>280</v>
      </c>
      <c r="D39" s="374">
        <v>45597</v>
      </c>
      <c r="E39" s="255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49"/>
      <c r="P39" s="39"/>
      <c r="Q39" s="39"/>
      <c r="R39" s="39"/>
      <c r="S39" s="67">
        <f t="shared" si="3"/>
        <v>0</v>
      </c>
      <c r="T39" s="68"/>
      <c r="U39" s="382">
        <v>1400</v>
      </c>
      <c r="V39" s="291">
        <v>500</v>
      </c>
      <c r="W39" s="291">
        <v>100</v>
      </c>
      <c r="X39" s="291">
        <v>100</v>
      </c>
      <c r="Y39" s="291">
        <v>200</v>
      </c>
      <c r="Z39" s="291">
        <v>100</v>
      </c>
      <c r="AA39" s="291">
        <v>200</v>
      </c>
      <c r="AB39" s="291">
        <v>200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68"/>
      <c r="AK39" s="75"/>
      <c r="AL39" s="75"/>
      <c r="AM39" s="75"/>
      <c r="AN39" s="75"/>
      <c r="AO39" s="75"/>
      <c r="AP39" s="75"/>
      <c r="AQ39" s="75"/>
      <c r="AR39" s="75">
        <f t="shared" si="10"/>
        <v>0</v>
      </c>
      <c r="AS39" s="83">
        <f t="shared" si="5"/>
        <v>0</v>
      </c>
      <c r="AT39" s="76">
        <f t="shared" si="6"/>
        <v>0</v>
      </c>
      <c r="AU39" s="76">
        <f t="shared" si="7"/>
        <v>1400</v>
      </c>
      <c r="AV39" s="84"/>
      <c r="AW39" s="90"/>
      <c r="AX39" s="90"/>
      <c r="AY39" s="90"/>
      <c r="AZ39" s="90"/>
      <c r="BA39" s="76">
        <f t="shared" si="8"/>
        <v>1400</v>
      </c>
      <c r="BB39" s="221"/>
      <c r="BC39" s="66" t="str">
        <f t="shared" si="9"/>
        <v>正确</v>
      </c>
    </row>
    <row r="40" s="1" customFormat="1" ht="40" customHeight="1" spans="1:55">
      <c r="A40" s="41">
        <f t="shared" si="1"/>
        <v>36</v>
      </c>
      <c r="B40" s="376" t="s">
        <v>312</v>
      </c>
      <c r="C40" s="331" t="s">
        <v>145</v>
      </c>
      <c r="D40" s="374">
        <v>45597</v>
      </c>
      <c r="E40" s="255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49">
        <v>6.5</v>
      </c>
      <c r="P40" s="39"/>
      <c r="Q40" s="39"/>
      <c r="R40" s="39"/>
      <c r="S40" s="67">
        <f t="shared" si="3"/>
        <v>0</v>
      </c>
      <c r="T40" s="221" t="s">
        <v>295</v>
      </c>
      <c r="U40" s="382">
        <v>2600</v>
      </c>
      <c r="V40" s="291">
        <v>1500</v>
      </c>
      <c r="W40" s="291">
        <v>300</v>
      </c>
      <c r="X40" s="291">
        <v>300</v>
      </c>
      <c r="Y40" s="291">
        <v>200</v>
      </c>
      <c r="Z40" s="291">
        <v>100</v>
      </c>
      <c r="AA40" s="291">
        <v>100</v>
      </c>
      <c r="AB40" s="291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68"/>
      <c r="AK40" s="75"/>
      <c r="AL40" s="75"/>
      <c r="AM40" s="75"/>
      <c r="AN40" s="75"/>
      <c r="AO40" s="75"/>
      <c r="AP40" s="75"/>
      <c r="AQ40" s="75"/>
      <c r="AR40" s="75">
        <f t="shared" si="10"/>
        <v>272.58064516129</v>
      </c>
      <c r="AS40" s="83">
        <f t="shared" si="5"/>
        <v>0</v>
      </c>
      <c r="AT40" s="76">
        <f t="shared" si="6"/>
        <v>0</v>
      </c>
      <c r="AU40" s="76">
        <f t="shared" si="7"/>
        <v>2327.42</v>
      </c>
      <c r="AV40" s="84"/>
      <c r="AW40" s="90"/>
      <c r="AX40" s="90"/>
      <c r="AY40" s="90"/>
      <c r="AZ40" s="90"/>
      <c r="BA40" s="76">
        <f t="shared" si="8"/>
        <v>2327.42</v>
      </c>
      <c r="BB40" s="221"/>
      <c r="BC40" s="66" t="str">
        <f t="shared" si="9"/>
        <v>正确</v>
      </c>
    </row>
    <row r="41" s="1" customFormat="1" ht="42" customHeight="1" spans="1:55">
      <c r="A41" s="41">
        <f t="shared" si="1"/>
        <v>37</v>
      </c>
      <c r="B41" s="376" t="s">
        <v>313</v>
      </c>
      <c r="C41" s="331" t="s">
        <v>145</v>
      </c>
      <c r="D41" s="374">
        <v>45597</v>
      </c>
      <c r="E41" s="255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49">
        <v>6.5</v>
      </c>
      <c r="P41" s="39"/>
      <c r="Q41" s="39"/>
      <c r="R41" s="39"/>
      <c r="S41" s="67">
        <f t="shared" si="3"/>
        <v>0</v>
      </c>
      <c r="T41" s="221" t="s">
        <v>295</v>
      </c>
      <c r="U41" s="382">
        <v>2600</v>
      </c>
      <c r="V41" s="291">
        <v>1500</v>
      </c>
      <c r="W41" s="291">
        <v>300</v>
      </c>
      <c r="X41" s="291">
        <v>300</v>
      </c>
      <c r="Y41" s="291">
        <v>200</v>
      </c>
      <c r="Z41" s="291">
        <v>100</v>
      </c>
      <c r="AA41" s="291">
        <v>100</v>
      </c>
      <c r="AB41" s="291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68"/>
      <c r="AK41" s="75"/>
      <c r="AL41" s="75"/>
      <c r="AM41" s="75"/>
      <c r="AN41" s="75"/>
      <c r="AO41" s="75"/>
      <c r="AP41" s="75"/>
      <c r="AQ41" s="75"/>
      <c r="AR41" s="75">
        <f t="shared" si="10"/>
        <v>272.58064516129</v>
      </c>
      <c r="AS41" s="83">
        <f t="shared" si="5"/>
        <v>0</v>
      </c>
      <c r="AT41" s="76">
        <f t="shared" si="6"/>
        <v>0</v>
      </c>
      <c r="AU41" s="76">
        <f t="shared" si="7"/>
        <v>2327.42</v>
      </c>
      <c r="AV41" s="84"/>
      <c r="AW41" s="90"/>
      <c r="AX41" s="90"/>
      <c r="AY41" s="90"/>
      <c r="AZ41" s="90"/>
      <c r="BA41" s="76">
        <f t="shared" si="8"/>
        <v>2327.42</v>
      </c>
      <c r="BB41" s="221"/>
      <c r="BC41" s="66" t="str">
        <f t="shared" si="9"/>
        <v>正确</v>
      </c>
    </row>
    <row r="42" s="1" customFormat="1" ht="33" customHeight="1" spans="1:55">
      <c r="A42" s="41">
        <f t="shared" si="1"/>
        <v>38</v>
      </c>
      <c r="B42" s="312" t="s">
        <v>314</v>
      </c>
      <c r="C42" s="331" t="s">
        <v>280</v>
      </c>
      <c r="D42" s="374">
        <v>45621</v>
      </c>
      <c r="E42" s="255" t="s">
        <v>78</v>
      </c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49"/>
      <c r="P42" s="39"/>
      <c r="Q42" s="39"/>
      <c r="R42" s="39"/>
      <c r="S42" s="67">
        <f t="shared" si="3"/>
        <v>0</v>
      </c>
      <c r="T42" s="68"/>
      <c r="U42" s="382">
        <v>1400</v>
      </c>
      <c r="V42" s="291">
        <v>500</v>
      </c>
      <c r="W42" s="291">
        <v>100</v>
      </c>
      <c r="X42" s="291">
        <v>100</v>
      </c>
      <c r="Y42" s="291">
        <v>200</v>
      </c>
      <c r="Z42" s="291">
        <v>100</v>
      </c>
      <c r="AA42" s="291">
        <v>200</v>
      </c>
      <c r="AB42" s="291">
        <v>200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68"/>
      <c r="AK42" s="75"/>
      <c r="AL42" s="75"/>
      <c r="AM42" s="75"/>
      <c r="AN42" s="75"/>
      <c r="AO42" s="75"/>
      <c r="AP42" s="75"/>
      <c r="AQ42" s="75"/>
      <c r="AR42" s="75">
        <f t="shared" ref="AR42:AR72" si="11">U42/31*O42*0.5</f>
        <v>0</v>
      </c>
      <c r="AS42" s="83">
        <f t="shared" si="5"/>
        <v>0</v>
      </c>
      <c r="AT42" s="76">
        <f t="shared" si="6"/>
        <v>0</v>
      </c>
      <c r="AU42" s="76">
        <f t="shared" si="7"/>
        <v>1400</v>
      </c>
      <c r="AV42" s="84"/>
      <c r="AW42" s="90"/>
      <c r="AX42" s="90"/>
      <c r="AY42" s="90"/>
      <c r="AZ42" s="90"/>
      <c r="BA42" s="76">
        <f t="shared" si="8"/>
        <v>1400</v>
      </c>
      <c r="BB42" s="221"/>
      <c r="BC42" s="66" t="str">
        <f t="shared" si="9"/>
        <v>正确</v>
      </c>
    </row>
    <row r="43" s="1" customFormat="1" ht="39" customHeight="1" spans="1:55">
      <c r="A43" s="41">
        <f t="shared" si="1"/>
        <v>39</v>
      </c>
      <c r="B43" s="312" t="s">
        <v>315</v>
      </c>
      <c r="C43" s="255" t="s">
        <v>145</v>
      </c>
      <c r="D43" s="372">
        <v>45715</v>
      </c>
      <c r="E43" s="255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49">
        <v>3</v>
      </c>
      <c r="P43" s="39"/>
      <c r="Q43" s="39"/>
      <c r="R43" s="39"/>
      <c r="S43" s="67">
        <f t="shared" si="3"/>
        <v>0</v>
      </c>
      <c r="T43" s="221" t="s">
        <v>316</v>
      </c>
      <c r="U43" s="382">
        <v>2400</v>
      </c>
      <c r="V43" s="291">
        <v>1500</v>
      </c>
      <c r="W43" s="291">
        <v>300</v>
      </c>
      <c r="X43" s="291">
        <v>100</v>
      </c>
      <c r="Y43" s="291">
        <v>200</v>
      </c>
      <c r="Z43" s="291">
        <v>100</v>
      </c>
      <c r="AA43" s="291">
        <v>100</v>
      </c>
      <c r="AB43" s="291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385"/>
      <c r="AK43" s="75"/>
      <c r="AL43" s="75"/>
      <c r="AM43" s="75"/>
      <c r="AN43" s="75"/>
      <c r="AO43" s="75"/>
      <c r="AP43" s="75"/>
      <c r="AQ43" s="75"/>
      <c r="AR43" s="75">
        <f t="shared" si="11"/>
        <v>116.129032258065</v>
      </c>
      <c r="AS43" s="83">
        <f t="shared" si="5"/>
        <v>0</v>
      </c>
      <c r="AT43" s="76">
        <f t="shared" si="6"/>
        <v>0</v>
      </c>
      <c r="AU43" s="76">
        <f t="shared" si="7"/>
        <v>2283.87</v>
      </c>
      <c r="AV43" s="84"/>
      <c r="AW43" s="90"/>
      <c r="AX43" s="90"/>
      <c r="AY43" s="90"/>
      <c r="AZ43" s="90"/>
      <c r="BA43" s="76">
        <f t="shared" si="8"/>
        <v>2283.87</v>
      </c>
      <c r="BB43" s="391"/>
      <c r="BC43" s="66" t="str">
        <f t="shared" si="9"/>
        <v>正确</v>
      </c>
    </row>
    <row r="44" s="1" customFormat="1" ht="33" customHeight="1" spans="1:55">
      <c r="A44" s="41">
        <f t="shared" si="1"/>
        <v>40</v>
      </c>
      <c r="B44" s="312" t="s">
        <v>317</v>
      </c>
      <c r="C44" s="255" t="s">
        <v>276</v>
      </c>
      <c r="D44" s="372">
        <v>45708</v>
      </c>
      <c r="E44" s="255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49"/>
      <c r="P44" s="39"/>
      <c r="Q44" s="39"/>
      <c r="R44" s="39"/>
      <c r="S44" s="67">
        <f t="shared" si="3"/>
        <v>0</v>
      </c>
      <c r="T44" s="68"/>
      <c r="U44" s="382">
        <v>1700</v>
      </c>
      <c r="V44" s="291">
        <v>1000</v>
      </c>
      <c r="W44" s="291">
        <v>200</v>
      </c>
      <c r="X44" s="291">
        <v>100</v>
      </c>
      <c r="Y44" s="291">
        <v>100</v>
      </c>
      <c r="Z44" s="291">
        <v>100</v>
      </c>
      <c r="AA44" s="291">
        <v>100</v>
      </c>
      <c r="AB44" s="291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68"/>
      <c r="AK44" s="75"/>
      <c r="AL44" s="75"/>
      <c r="AM44" s="75"/>
      <c r="AN44" s="75"/>
      <c r="AO44" s="75"/>
      <c r="AP44" s="75"/>
      <c r="AQ44" s="75"/>
      <c r="AR44" s="75">
        <f t="shared" si="11"/>
        <v>0</v>
      </c>
      <c r="AS44" s="83">
        <f t="shared" si="5"/>
        <v>0</v>
      </c>
      <c r="AT44" s="76">
        <f t="shared" si="6"/>
        <v>0</v>
      </c>
      <c r="AU44" s="76">
        <f t="shared" si="7"/>
        <v>1700</v>
      </c>
      <c r="AV44" s="84"/>
      <c r="AW44" s="90"/>
      <c r="AX44" s="90"/>
      <c r="AY44" s="90"/>
      <c r="AZ44" s="90"/>
      <c r="BA44" s="76">
        <f t="shared" si="8"/>
        <v>1700</v>
      </c>
      <c r="BB44" s="221"/>
      <c r="BC44" s="66" t="str">
        <f t="shared" si="9"/>
        <v>正确</v>
      </c>
    </row>
    <row r="45" s="1" customFormat="1" ht="33" customHeight="1" spans="1:55">
      <c r="A45" s="41">
        <f t="shared" si="1"/>
        <v>41</v>
      </c>
      <c r="B45" s="312" t="s">
        <v>318</v>
      </c>
      <c r="C45" s="255" t="s">
        <v>145</v>
      </c>
      <c r="D45" s="372">
        <v>45697</v>
      </c>
      <c r="E45" s="255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49"/>
      <c r="P45" s="39"/>
      <c r="Q45" s="39"/>
      <c r="R45" s="39"/>
      <c r="S45" s="67">
        <f t="shared" si="3"/>
        <v>0</v>
      </c>
      <c r="T45" s="68"/>
      <c r="U45" s="382">
        <v>2600</v>
      </c>
      <c r="V45" s="291">
        <v>1000</v>
      </c>
      <c r="W45" s="291">
        <v>500</v>
      </c>
      <c r="X45" s="291">
        <v>400</v>
      </c>
      <c r="Y45" s="291">
        <v>300</v>
      </c>
      <c r="Z45" s="291">
        <v>200</v>
      </c>
      <c r="AA45" s="291">
        <v>100</v>
      </c>
      <c r="AB45" s="291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68"/>
      <c r="AK45" s="75"/>
      <c r="AL45" s="75"/>
      <c r="AM45" s="75"/>
      <c r="AN45" s="75"/>
      <c r="AO45" s="75"/>
      <c r="AP45" s="75"/>
      <c r="AQ45" s="75"/>
      <c r="AR45" s="75">
        <f t="shared" si="11"/>
        <v>0</v>
      </c>
      <c r="AS45" s="83">
        <f t="shared" si="5"/>
        <v>0</v>
      </c>
      <c r="AT45" s="76">
        <f t="shared" si="6"/>
        <v>0</v>
      </c>
      <c r="AU45" s="76">
        <f t="shared" si="7"/>
        <v>2600</v>
      </c>
      <c r="AV45" s="84"/>
      <c r="AW45" s="90"/>
      <c r="AX45" s="90"/>
      <c r="AY45" s="90"/>
      <c r="AZ45" s="90"/>
      <c r="BA45" s="76">
        <f t="shared" si="8"/>
        <v>2600</v>
      </c>
      <c r="BB45" s="221"/>
      <c r="BC45" s="66" t="str">
        <f t="shared" si="9"/>
        <v>正确</v>
      </c>
    </row>
    <row r="46" s="1" customFormat="1" ht="35" customHeight="1" spans="1:55">
      <c r="A46" s="41">
        <f t="shared" si="1"/>
        <v>42</v>
      </c>
      <c r="B46" s="320" t="s">
        <v>319</v>
      </c>
      <c r="C46" s="255" t="s">
        <v>145</v>
      </c>
      <c r="D46" s="372">
        <v>45709</v>
      </c>
      <c r="E46" s="269" t="s">
        <v>116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>
        <v>10</v>
      </c>
      <c r="M46" s="39"/>
      <c r="N46" s="39"/>
      <c r="O46" s="349"/>
      <c r="P46" s="39"/>
      <c r="Q46" s="39"/>
      <c r="R46" s="39"/>
      <c r="S46" s="67">
        <f t="shared" si="3"/>
        <v>0</v>
      </c>
      <c r="T46" s="293" t="s">
        <v>320</v>
      </c>
      <c r="U46" s="382">
        <v>2300</v>
      </c>
      <c r="V46" s="291">
        <v>1500</v>
      </c>
      <c r="W46" s="291">
        <v>300</v>
      </c>
      <c r="X46" s="291">
        <v>100</v>
      </c>
      <c r="Y46" s="291">
        <v>100</v>
      </c>
      <c r="Z46" s="291">
        <v>100</v>
      </c>
      <c r="AA46" s="291">
        <v>100</v>
      </c>
      <c r="AB46" s="291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68"/>
      <c r="AK46" s="75"/>
      <c r="AL46" s="75"/>
      <c r="AM46" s="75"/>
      <c r="AN46" s="75"/>
      <c r="AO46" s="75"/>
      <c r="AP46" s="75"/>
      <c r="AQ46" s="75"/>
      <c r="AR46" s="75">
        <f t="shared" si="11"/>
        <v>0</v>
      </c>
      <c r="AS46" s="83">
        <f t="shared" si="5"/>
        <v>0</v>
      </c>
      <c r="AT46" s="76">
        <f t="shared" si="6"/>
        <v>741.935483870968</v>
      </c>
      <c r="AU46" s="76">
        <f t="shared" si="7"/>
        <v>1558.06</v>
      </c>
      <c r="AV46" s="84"/>
      <c r="AW46" s="90"/>
      <c r="AX46" s="90"/>
      <c r="AY46" s="90"/>
      <c r="AZ46" s="90"/>
      <c r="BA46" s="76">
        <f t="shared" si="8"/>
        <v>1558.06</v>
      </c>
      <c r="BB46" s="221"/>
      <c r="BC46" s="66" t="str">
        <f t="shared" si="9"/>
        <v>正确</v>
      </c>
    </row>
    <row r="47" s="1" customFormat="1" ht="45" customHeight="1" spans="1:55">
      <c r="A47" s="41">
        <f t="shared" si="1"/>
        <v>43</v>
      </c>
      <c r="B47" s="312" t="s">
        <v>321</v>
      </c>
      <c r="C47" s="255" t="s">
        <v>145</v>
      </c>
      <c r="D47" s="372">
        <v>45733</v>
      </c>
      <c r="E47" s="255" t="s">
        <v>78</v>
      </c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49">
        <v>4.5</v>
      </c>
      <c r="P47" s="39"/>
      <c r="Q47" s="39"/>
      <c r="R47" s="39"/>
      <c r="S47" s="67">
        <f t="shared" si="3"/>
        <v>0</v>
      </c>
      <c r="T47" s="221" t="s">
        <v>322</v>
      </c>
      <c r="U47" s="382">
        <v>2800</v>
      </c>
      <c r="V47" s="291">
        <v>1000</v>
      </c>
      <c r="W47" s="291">
        <v>500</v>
      </c>
      <c r="X47" s="291">
        <v>400</v>
      </c>
      <c r="Y47" s="291">
        <v>500</v>
      </c>
      <c r="Z47" s="291">
        <v>200</v>
      </c>
      <c r="AA47" s="291">
        <v>100</v>
      </c>
      <c r="AB47" s="291">
        <v>100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68"/>
      <c r="AK47" s="75"/>
      <c r="AL47" s="75"/>
      <c r="AM47" s="75"/>
      <c r="AN47" s="75"/>
      <c r="AO47" s="75"/>
      <c r="AP47" s="75"/>
      <c r="AQ47" s="75"/>
      <c r="AR47" s="75">
        <f t="shared" si="11"/>
        <v>203.225806451613</v>
      </c>
      <c r="AS47" s="83">
        <f t="shared" si="5"/>
        <v>0</v>
      </c>
      <c r="AT47" s="76">
        <f t="shared" si="6"/>
        <v>0</v>
      </c>
      <c r="AU47" s="76">
        <f t="shared" si="7"/>
        <v>2596.77</v>
      </c>
      <c r="AV47" s="84"/>
      <c r="AW47" s="90"/>
      <c r="AX47" s="90"/>
      <c r="AY47" s="90"/>
      <c r="AZ47" s="90"/>
      <c r="BA47" s="76">
        <f t="shared" si="8"/>
        <v>2596.77</v>
      </c>
      <c r="BB47" s="221"/>
      <c r="BC47" s="66" t="str">
        <f t="shared" si="9"/>
        <v>正确</v>
      </c>
    </row>
    <row r="48" s="1" customFormat="1" ht="33" customHeight="1" spans="1:55">
      <c r="A48" s="41">
        <f t="shared" si="1"/>
        <v>44</v>
      </c>
      <c r="B48" s="320" t="s">
        <v>323</v>
      </c>
      <c r="C48" s="255" t="s">
        <v>276</v>
      </c>
      <c r="D48" s="372">
        <v>45738</v>
      </c>
      <c r="E48" s="269" t="s">
        <v>116</v>
      </c>
      <c r="F48" s="42">
        <f t="shared" si="2"/>
        <v>31</v>
      </c>
      <c r="G48" s="38" t="s">
        <v>79</v>
      </c>
      <c r="H48" s="39"/>
      <c r="I48" s="39"/>
      <c r="J48" s="39">
        <v>22</v>
      </c>
      <c r="K48" s="39"/>
      <c r="L48" s="39"/>
      <c r="M48" s="39"/>
      <c r="N48" s="39"/>
      <c r="O48" s="349"/>
      <c r="P48" s="39"/>
      <c r="Q48" s="39"/>
      <c r="R48" s="39"/>
      <c r="S48" s="67">
        <f t="shared" si="3"/>
        <v>0</v>
      </c>
      <c r="T48" s="223" t="s">
        <v>324</v>
      </c>
      <c r="U48" s="382">
        <v>1700</v>
      </c>
      <c r="V48" s="291">
        <v>1000</v>
      </c>
      <c r="W48" s="291">
        <v>200</v>
      </c>
      <c r="X48" s="291">
        <v>100</v>
      </c>
      <c r="Y48" s="291">
        <v>100</v>
      </c>
      <c r="Z48" s="291">
        <v>100</v>
      </c>
      <c r="AA48" s="291">
        <v>100</v>
      </c>
      <c r="AB48" s="291">
        <v>100</v>
      </c>
      <c r="AC48" s="76">
        <f t="shared" si="4"/>
        <v>0</v>
      </c>
      <c r="AD48" s="75"/>
      <c r="AE48" s="75"/>
      <c r="AF48" s="75"/>
      <c r="AG48" s="75"/>
      <c r="AH48" s="75"/>
      <c r="AI48" s="75"/>
      <c r="AJ48" s="68"/>
      <c r="AK48" s="75"/>
      <c r="AL48" s="75"/>
      <c r="AM48" s="75"/>
      <c r="AN48" s="75"/>
      <c r="AO48" s="75"/>
      <c r="AP48" s="75"/>
      <c r="AQ48" s="75"/>
      <c r="AR48" s="75">
        <f t="shared" si="11"/>
        <v>0</v>
      </c>
      <c r="AS48" s="83">
        <f t="shared" si="5"/>
        <v>0</v>
      </c>
      <c r="AT48" s="76">
        <f t="shared" si="6"/>
        <v>1206.45161290323</v>
      </c>
      <c r="AU48" s="76">
        <f t="shared" si="7"/>
        <v>493.55</v>
      </c>
      <c r="AV48" s="84"/>
      <c r="AW48" s="90"/>
      <c r="AX48" s="90"/>
      <c r="AY48" s="90"/>
      <c r="AZ48" s="90"/>
      <c r="BA48" s="76">
        <f t="shared" si="8"/>
        <v>493.55</v>
      </c>
      <c r="BB48" s="221"/>
      <c r="BC48" s="66" t="str">
        <f t="shared" si="9"/>
        <v>正确</v>
      </c>
    </row>
    <row r="49" s="1" customFormat="1" ht="45" customHeight="1" spans="1:55">
      <c r="A49" s="41">
        <f t="shared" si="1"/>
        <v>45</v>
      </c>
      <c r="B49" s="312" t="s">
        <v>325</v>
      </c>
      <c r="C49" s="255" t="s">
        <v>145</v>
      </c>
      <c r="D49" s="372">
        <v>45740</v>
      </c>
      <c r="E49" s="255" t="s">
        <v>78</v>
      </c>
      <c r="F49" s="42">
        <f t="shared" si="2"/>
        <v>31</v>
      </c>
      <c r="G49" s="38" t="s">
        <v>79</v>
      </c>
      <c r="H49" s="39"/>
      <c r="I49" s="39"/>
      <c r="J49" s="39"/>
      <c r="K49" s="39"/>
      <c r="L49" s="39"/>
      <c r="M49" s="39"/>
      <c r="N49" s="39"/>
      <c r="O49" s="349">
        <v>6.5</v>
      </c>
      <c r="P49" s="39"/>
      <c r="Q49" s="39"/>
      <c r="R49" s="39"/>
      <c r="S49" s="67">
        <f t="shared" si="3"/>
        <v>0</v>
      </c>
      <c r="T49" s="221" t="s">
        <v>295</v>
      </c>
      <c r="U49" s="382">
        <v>2600</v>
      </c>
      <c r="V49" s="291">
        <v>1000</v>
      </c>
      <c r="W49" s="291">
        <v>500</v>
      </c>
      <c r="X49" s="291">
        <v>400</v>
      </c>
      <c r="Y49" s="291">
        <v>300</v>
      </c>
      <c r="Z49" s="291">
        <v>200</v>
      </c>
      <c r="AA49" s="291">
        <v>100</v>
      </c>
      <c r="AB49" s="291">
        <v>100</v>
      </c>
      <c r="AC49" s="76">
        <f t="shared" si="4"/>
        <v>0</v>
      </c>
      <c r="AD49" s="75"/>
      <c r="AE49" s="75"/>
      <c r="AF49" s="75"/>
      <c r="AG49" s="75"/>
      <c r="AH49" s="75"/>
      <c r="AI49" s="75"/>
      <c r="AJ49" s="68"/>
      <c r="AK49" s="75"/>
      <c r="AL49" s="75"/>
      <c r="AM49" s="75"/>
      <c r="AN49" s="75"/>
      <c r="AO49" s="75"/>
      <c r="AP49" s="75"/>
      <c r="AQ49" s="75"/>
      <c r="AR49" s="75">
        <f t="shared" si="11"/>
        <v>272.58064516129</v>
      </c>
      <c r="AS49" s="83">
        <f t="shared" si="5"/>
        <v>0</v>
      </c>
      <c r="AT49" s="76">
        <f t="shared" si="6"/>
        <v>0</v>
      </c>
      <c r="AU49" s="76">
        <f t="shared" si="7"/>
        <v>2327.42</v>
      </c>
      <c r="AV49" s="84"/>
      <c r="AW49" s="90"/>
      <c r="AX49" s="90"/>
      <c r="AY49" s="90"/>
      <c r="AZ49" s="90"/>
      <c r="BA49" s="76">
        <f t="shared" si="8"/>
        <v>2327.42</v>
      </c>
      <c r="BB49" s="221"/>
      <c r="BC49" s="66" t="str">
        <f t="shared" si="9"/>
        <v>正确</v>
      </c>
    </row>
    <row r="50" s="1" customFormat="1" ht="35" customHeight="1" spans="1:55">
      <c r="A50" s="41">
        <f t="shared" si="1"/>
        <v>46</v>
      </c>
      <c r="B50" s="312" t="s">
        <v>326</v>
      </c>
      <c r="C50" s="255" t="s">
        <v>145</v>
      </c>
      <c r="D50" s="372">
        <v>45717</v>
      </c>
      <c r="E50" s="255" t="s">
        <v>78</v>
      </c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49">
        <v>6.5</v>
      </c>
      <c r="P50" s="39"/>
      <c r="Q50" s="39"/>
      <c r="R50" s="39"/>
      <c r="S50" s="67">
        <f t="shared" si="3"/>
        <v>0</v>
      </c>
      <c r="T50" s="221" t="s">
        <v>295</v>
      </c>
      <c r="U50" s="382">
        <v>2800</v>
      </c>
      <c r="V50" s="291">
        <v>1000</v>
      </c>
      <c r="W50" s="291">
        <v>500</v>
      </c>
      <c r="X50" s="291">
        <v>500</v>
      </c>
      <c r="Y50" s="291">
        <v>300</v>
      </c>
      <c r="Z50" s="291">
        <v>300</v>
      </c>
      <c r="AA50" s="291">
        <v>100</v>
      </c>
      <c r="AB50" s="291">
        <v>100</v>
      </c>
      <c r="AC50" s="76">
        <f t="shared" si="4"/>
        <v>0</v>
      </c>
      <c r="AD50" s="75"/>
      <c r="AE50" s="75"/>
      <c r="AF50" s="75"/>
      <c r="AG50" s="75"/>
      <c r="AH50" s="75"/>
      <c r="AI50" s="75"/>
      <c r="AJ50" s="68"/>
      <c r="AK50" s="75"/>
      <c r="AL50" s="75"/>
      <c r="AM50" s="75"/>
      <c r="AN50" s="75"/>
      <c r="AO50" s="75"/>
      <c r="AP50" s="75"/>
      <c r="AQ50" s="75"/>
      <c r="AR50" s="75">
        <f t="shared" si="11"/>
        <v>293.548387096774</v>
      </c>
      <c r="AS50" s="83">
        <f t="shared" si="5"/>
        <v>0</v>
      </c>
      <c r="AT50" s="76">
        <f t="shared" si="6"/>
        <v>0</v>
      </c>
      <c r="AU50" s="76">
        <f t="shared" si="7"/>
        <v>2506.45</v>
      </c>
      <c r="AV50" s="84"/>
      <c r="AW50" s="90"/>
      <c r="AX50" s="90"/>
      <c r="AY50" s="90"/>
      <c r="AZ50" s="90"/>
      <c r="BA50" s="76">
        <f t="shared" si="8"/>
        <v>2506.45</v>
      </c>
      <c r="BB50" s="221"/>
      <c r="BC50" s="66" t="str">
        <f t="shared" si="9"/>
        <v>正确</v>
      </c>
    </row>
    <row r="51" s="1" customFormat="1" ht="45" customHeight="1" spans="1:55">
      <c r="A51" s="41">
        <f t="shared" si="1"/>
        <v>47</v>
      </c>
      <c r="B51" s="312" t="s">
        <v>327</v>
      </c>
      <c r="C51" s="255" t="s">
        <v>145</v>
      </c>
      <c r="D51" s="372">
        <v>45717</v>
      </c>
      <c r="E51" s="255" t="s">
        <v>78</v>
      </c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49">
        <v>6.5</v>
      </c>
      <c r="P51" s="39"/>
      <c r="Q51" s="39"/>
      <c r="R51" s="39"/>
      <c r="S51" s="67">
        <f t="shared" si="3"/>
        <v>0</v>
      </c>
      <c r="T51" s="221" t="s">
        <v>295</v>
      </c>
      <c r="U51" s="382">
        <v>2600</v>
      </c>
      <c r="V51" s="291">
        <v>1000</v>
      </c>
      <c r="W51" s="291">
        <v>500</v>
      </c>
      <c r="X51" s="291">
        <v>400</v>
      </c>
      <c r="Y51" s="291">
        <v>300</v>
      </c>
      <c r="Z51" s="291">
        <v>200</v>
      </c>
      <c r="AA51" s="291">
        <v>100</v>
      </c>
      <c r="AB51" s="291">
        <v>100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68"/>
      <c r="AK51" s="75"/>
      <c r="AL51" s="75"/>
      <c r="AM51" s="75"/>
      <c r="AN51" s="75"/>
      <c r="AO51" s="75"/>
      <c r="AP51" s="75"/>
      <c r="AQ51" s="75"/>
      <c r="AR51" s="75">
        <f t="shared" si="11"/>
        <v>272.58064516129</v>
      </c>
      <c r="AS51" s="83">
        <f t="shared" si="5"/>
        <v>0</v>
      </c>
      <c r="AT51" s="76">
        <f t="shared" si="6"/>
        <v>0</v>
      </c>
      <c r="AU51" s="76">
        <f t="shared" si="7"/>
        <v>2327.42</v>
      </c>
      <c r="AV51" s="84"/>
      <c r="AW51" s="90"/>
      <c r="AX51" s="90"/>
      <c r="AY51" s="90"/>
      <c r="AZ51" s="90"/>
      <c r="BA51" s="76">
        <f t="shared" si="8"/>
        <v>2327.42</v>
      </c>
      <c r="BB51" s="221"/>
      <c r="BC51" s="66" t="str">
        <f t="shared" si="9"/>
        <v>正确</v>
      </c>
    </row>
    <row r="52" s="1" customFormat="1" ht="42" customHeight="1" spans="1:55">
      <c r="A52" s="41">
        <f t="shared" si="1"/>
        <v>48</v>
      </c>
      <c r="B52" s="312" t="s">
        <v>328</v>
      </c>
      <c r="C52" s="255" t="s">
        <v>145</v>
      </c>
      <c r="D52" s="323">
        <v>45748</v>
      </c>
      <c r="E52" s="255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49">
        <v>6.5</v>
      </c>
      <c r="P52" s="39"/>
      <c r="Q52" s="39"/>
      <c r="R52" s="39"/>
      <c r="S52" s="67">
        <f t="shared" si="3"/>
        <v>0</v>
      </c>
      <c r="T52" s="221" t="s">
        <v>295</v>
      </c>
      <c r="U52" s="382">
        <v>2600</v>
      </c>
      <c r="V52" s="291">
        <v>1000</v>
      </c>
      <c r="W52" s="291">
        <v>500</v>
      </c>
      <c r="X52" s="291">
        <v>400</v>
      </c>
      <c r="Y52" s="291">
        <v>300</v>
      </c>
      <c r="Z52" s="291">
        <v>200</v>
      </c>
      <c r="AA52" s="291">
        <v>100</v>
      </c>
      <c r="AB52" s="291">
        <v>100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68"/>
      <c r="AK52" s="75"/>
      <c r="AL52" s="75"/>
      <c r="AM52" s="75"/>
      <c r="AN52" s="75"/>
      <c r="AO52" s="75"/>
      <c r="AP52" s="75"/>
      <c r="AQ52" s="75"/>
      <c r="AR52" s="75">
        <f t="shared" si="11"/>
        <v>272.58064516129</v>
      </c>
      <c r="AS52" s="83">
        <f t="shared" si="5"/>
        <v>0</v>
      </c>
      <c r="AT52" s="76">
        <f t="shared" si="6"/>
        <v>0</v>
      </c>
      <c r="AU52" s="76">
        <f t="shared" si="7"/>
        <v>2327.42</v>
      </c>
      <c r="AV52" s="84"/>
      <c r="AW52" s="90"/>
      <c r="AX52" s="90"/>
      <c r="AY52" s="90"/>
      <c r="AZ52" s="90"/>
      <c r="BA52" s="76">
        <f t="shared" si="8"/>
        <v>2327.42</v>
      </c>
      <c r="BB52" s="221"/>
      <c r="BC52" s="66" t="str">
        <f t="shared" si="9"/>
        <v>正确</v>
      </c>
    </row>
    <row r="53" s="1" customFormat="1" ht="33" customHeight="1" spans="1:55">
      <c r="A53" s="41">
        <f t="shared" si="1"/>
        <v>49</v>
      </c>
      <c r="B53" s="312" t="s">
        <v>329</v>
      </c>
      <c r="C53" s="255" t="s">
        <v>276</v>
      </c>
      <c r="D53" s="323">
        <v>45759</v>
      </c>
      <c r="E53" s="255" t="s">
        <v>78</v>
      </c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49"/>
      <c r="P53" s="39"/>
      <c r="Q53" s="39"/>
      <c r="R53" s="39"/>
      <c r="S53" s="67">
        <f t="shared" si="3"/>
        <v>0</v>
      </c>
      <c r="T53" s="68"/>
      <c r="U53" s="382">
        <v>1700</v>
      </c>
      <c r="V53" s="291">
        <v>1000</v>
      </c>
      <c r="W53" s="291">
        <v>200</v>
      </c>
      <c r="X53" s="291">
        <v>100</v>
      </c>
      <c r="Y53" s="291">
        <v>100</v>
      </c>
      <c r="Z53" s="291">
        <v>100</v>
      </c>
      <c r="AA53" s="291">
        <v>100</v>
      </c>
      <c r="AB53" s="291">
        <v>100</v>
      </c>
      <c r="AC53" s="76">
        <f t="shared" si="4"/>
        <v>0</v>
      </c>
      <c r="AD53" s="75"/>
      <c r="AE53" s="75"/>
      <c r="AF53" s="75"/>
      <c r="AG53" s="75"/>
      <c r="AH53" s="75"/>
      <c r="AI53" s="75"/>
      <c r="AJ53" s="68"/>
      <c r="AK53" s="75"/>
      <c r="AL53" s="75"/>
      <c r="AM53" s="75"/>
      <c r="AN53" s="75"/>
      <c r="AO53" s="75"/>
      <c r="AP53" s="75"/>
      <c r="AQ53" s="75"/>
      <c r="AR53" s="75">
        <f t="shared" si="11"/>
        <v>0</v>
      </c>
      <c r="AS53" s="83">
        <f t="shared" si="5"/>
        <v>0</v>
      </c>
      <c r="AT53" s="76">
        <f t="shared" si="6"/>
        <v>0</v>
      </c>
      <c r="AU53" s="76">
        <f t="shared" si="7"/>
        <v>1700</v>
      </c>
      <c r="AV53" s="84"/>
      <c r="AW53" s="90"/>
      <c r="AX53" s="90"/>
      <c r="AY53" s="90"/>
      <c r="AZ53" s="90"/>
      <c r="BA53" s="76">
        <f t="shared" si="8"/>
        <v>1700</v>
      </c>
      <c r="BB53" s="221"/>
      <c r="BC53" s="66" t="str">
        <f t="shared" si="9"/>
        <v>正确</v>
      </c>
    </row>
    <row r="54" s="1" customFormat="1" ht="33" customHeight="1" spans="1:55">
      <c r="A54" s="41">
        <f t="shared" si="1"/>
        <v>50</v>
      </c>
      <c r="B54" s="312" t="s">
        <v>330</v>
      </c>
      <c r="C54" s="255" t="s">
        <v>276</v>
      </c>
      <c r="D54" s="323">
        <v>45765</v>
      </c>
      <c r="E54" s="255" t="s">
        <v>78</v>
      </c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49"/>
      <c r="P54" s="39"/>
      <c r="Q54" s="39"/>
      <c r="R54" s="39"/>
      <c r="S54" s="67">
        <f t="shared" si="3"/>
        <v>0</v>
      </c>
      <c r="T54" s="68"/>
      <c r="U54" s="382">
        <v>1400</v>
      </c>
      <c r="V54" s="291">
        <v>500</v>
      </c>
      <c r="W54" s="291">
        <v>100</v>
      </c>
      <c r="X54" s="291">
        <v>100</v>
      </c>
      <c r="Y54" s="291">
        <v>200</v>
      </c>
      <c r="Z54" s="291">
        <v>100</v>
      </c>
      <c r="AA54" s="291">
        <v>200</v>
      </c>
      <c r="AB54" s="291">
        <v>200</v>
      </c>
      <c r="AC54" s="76">
        <f t="shared" si="4"/>
        <v>0</v>
      </c>
      <c r="AD54" s="75"/>
      <c r="AE54" s="75"/>
      <c r="AF54" s="75"/>
      <c r="AG54" s="75"/>
      <c r="AH54" s="75"/>
      <c r="AI54" s="75"/>
      <c r="AJ54" s="68"/>
      <c r="AK54" s="75"/>
      <c r="AL54" s="75"/>
      <c r="AM54" s="75"/>
      <c r="AN54" s="75"/>
      <c r="AO54" s="75"/>
      <c r="AP54" s="75"/>
      <c r="AQ54" s="75"/>
      <c r="AR54" s="75">
        <f t="shared" si="11"/>
        <v>0</v>
      </c>
      <c r="AS54" s="83">
        <f t="shared" si="5"/>
        <v>0</v>
      </c>
      <c r="AT54" s="76">
        <f t="shared" si="6"/>
        <v>0</v>
      </c>
      <c r="AU54" s="76">
        <f t="shared" si="7"/>
        <v>1400</v>
      </c>
      <c r="AV54" s="84"/>
      <c r="AW54" s="90"/>
      <c r="AX54" s="90"/>
      <c r="AY54" s="90"/>
      <c r="AZ54" s="90"/>
      <c r="BA54" s="76">
        <f t="shared" si="8"/>
        <v>1400</v>
      </c>
      <c r="BB54" s="221"/>
      <c r="BC54" s="66" t="str">
        <f t="shared" si="9"/>
        <v>正确</v>
      </c>
    </row>
    <row r="55" s="1" customFormat="1" ht="33" customHeight="1" spans="1:55">
      <c r="A55" s="41">
        <f t="shared" si="1"/>
        <v>51</v>
      </c>
      <c r="B55" s="312" t="s">
        <v>331</v>
      </c>
      <c r="C55" s="255" t="s">
        <v>276</v>
      </c>
      <c r="D55" s="323">
        <v>45748</v>
      </c>
      <c r="E55" s="255" t="s">
        <v>78</v>
      </c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49"/>
      <c r="P55" s="39"/>
      <c r="Q55" s="39"/>
      <c r="R55" s="39"/>
      <c r="S55" s="67">
        <f t="shared" si="3"/>
        <v>0</v>
      </c>
      <c r="T55" s="68"/>
      <c r="U55" s="382">
        <v>1700</v>
      </c>
      <c r="V55" s="291">
        <v>1000</v>
      </c>
      <c r="W55" s="291">
        <v>200</v>
      </c>
      <c r="X55" s="291">
        <v>100</v>
      </c>
      <c r="Y55" s="291">
        <v>100</v>
      </c>
      <c r="Z55" s="291">
        <v>100</v>
      </c>
      <c r="AA55" s="291">
        <v>100</v>
      </c>
      <c r="AB55" s="291">
        <v>100</v>
      </c>
      <c r="AC55" s="76">
        <f t="shared" si="4"/>
        <v>0</v>
      </c>
      <c r="AD55" s="75"/>
      <c r="AE55" s="75"/>
      <c r="AF55" s="75"/>
      <c r="AG55" s="75"/>
      <c r="AH55" s="75"/>
      <c r="AI55" s="75"/>
      <c r="AJ55" s="68"/>
      <c r="AK55" s="75"/>
      <c r="AL55" s="75"/>
      <c r="AM55" s="75"/>
      <c r="AN55" s="75"/>
      <c r="AO55" s="75"/>
      <c r="AP55" s="75"/>
      <c r="AQ55" s="75"/>
      <c r="AR55" s="75">
        <f t="shared" si="11"/>
        <v>0</v>
      </c>
      <c r="AS55" s="83">
        <f t="shared" si="5"/>
        <v>0</v>
      </c>
      <c r="AT55" s="76">
        <f t="shared" si="6"/>
        <v>0</v>
      </c>
      <c r="AU55" s="76">
        <f t="shared" si="7"/>
        <v>1700</v>
      </c>
      <c r="AV55" s="84"/>
      <c r="AW55" s="90"/>
      <c r="AX55" s="90"/>
      <c r="AY55" s="90"/>
      <c r="AZ55" s="90"/>
      <c r="BA55" s="76">
        <f t="shared" si="8"/>
        <v>1700</v>
      </c>
      <c r="BB55" s="221"/>
      <c r="BC55" s="66" t="str">
        <f t="shared" si="9"/>
        <v>正确</v>
      </c>
    </row>
    <row r="56" s="1" customFormat="1" ht="33" customHeight="1" spans="1:55">
      <c r="A56" s="41">
        <f t="shared" si="1"/>
        <v>52</v>
      </c>
      <c r="B56" s="312" t="s">
        <v>332</v>
      </c>
      <c r="C56" s="255" t="s">
        <v>145</v>
      </c>
      <c r="D56" s="323">
        <v>45763</v>
      </c>
      <c r="E56" s="255" t="s">
        <v>78</v>
      </c>
      <c r="F56" s="42">
        <f t="shared" si="2"/>
        <v>31</v>
      </c>
      <c r="G56" s="38" t="s">
        <v>79</v>
      </c>
      <c r="H56" s="39"/>
      <c r="I56" s="39"/>
      <c r="J56" s="39"/>
      <c r="K56" s="39"/>
      <c r="L56" s="39">
        <v>15</v>
      </c>
      <c r="M56" s="39"/>
      <c r="N56" s="39"/>
      <c r="O56" s="349"/>
      <c r="P56" s="39"/>
      <c r="Q56" s="39"/>
      <c r="R56" s="39"/>
      <c r="S56" s="67">
        <f t="shared" si="3"/>
        <v>0</v>
      </c>
      <c r="T56" s="221" t="s">
        <v>333</v>
      </c>
      <c r="U56" s="382">
        <v>2600</v>
      </c>
      <c r="V56" s="291">
        <v>1000</v>
      </c>
      <c r="W56" s="291">
        <v>500</v>
      </c>
      <c r="X56" s="291">
        <v>400</v>
      </c>
      <c r="Y56" s="291">
        <v>300</v>
      </c>
      <c r="Z56" s="291">
        <v>200</v>
      </c>
      <c r="AA56" s="291">
        <v>100</v>
      </c>
      <c r="AB56" s="291">
        <v>100</v>
      </c>
      <c r="AC56" s="76">
        <f t="shared" si="4"/>
        <v>0</v>
      </c>
      <c r="AD56" s="75"/>
      <c r="AE56" s="75"/>
      <c r="AF56" s="75"/>
      <c r="AG56" s="75"/>
      <c r="AH56" s="75"/>
      <c r="AI56" s="75"/>
      <c r="AJ56" s="68"/>
      <c r="AK56" s="75"/>
      <c r="AL56" s="75"/>
      <c r="AM56" s="75"/>
      <c r="AN56" s="75"/>
      <c r="AO56" s="75"/>
      <c r="AP56" s="75"/>
      <c r="AQ56" s="75"/>
      <c r="AR56" s="75">
        <f t="shared" si="11"/>
        <v>0</v>
      </c>
      <c r="AS56" s="83">
        <f t="shared" si="5"/>
        <v>0</v>
      </c>
      <c r="AT56" s="76">
        <f t="shared" si="6"/>
        <v>1258.06451612903</v>
      </c>
      <c r="AU56" s="76">
        <f t="shared" si="7"/>
        <v>1341.94</v>
      </c>
      <c r="AV56" s="84"/>
      <c r="AW56" s="90"/>
      <c r="AX56" s="90"/>
      <c r="AY56" s="90"/>
      <c r="AZ56" s="90"/>
      <c r="BA56" s="76">
        <f t="shared" si="8"/>
        <v>1341.94</v>
      </c>
      <c r="BB56" s="221"/>
      <c r="BC56" s="66" t="str">
        <f t="shared" si="9"/>
        <v>正确</v>
      </c>
    </row>
    <row r="57" s="1" customFormat="1" ht="33" customHeight="1" spans="1:55">
      <c r="A57" s="41">
        <f t="shared" si="1"/>
        <v>53</v>
      </c>
      <c r="B57" s="377" t="s">
        <v>334</v>
      </c>
      <c r="C57" s="378" t="s">
        <v>276</v>
      </c>
      <c r="D57" s="323">
        <v>45785</v>
      </c>
      <c r="E57" s="255" t="s">
        <v>78</v>
      </c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49"/>
      <c r="P57" s="39"/>
      <c r="Q57" s="39"/>
      <c r="R57" s="39"/>
      <c r="S57" s="67">
        <f t="shared" si="3"/>
        <v>0</v>
      </c>
      <c r="T57" s="221"/>
      <c r="U57" s="382">
        <v>1700</v>
      </c>
      <c r="V57" s="291">
        <v>1000</v>
      </c>
      <c r="W57" s="291">
        <v>200</v>
      </c>
      <c r="X57" s="291">
        <v>100</v>
      </c>
      <c r="Y57" s="291">
        <v>100</v>
      </c>
      <c r="Z57" s="291">
        <v>100</v>
      </c>
      <c r="AA57" s="291">
        <v>100</v>
      </c>
      <c r="AB57" s="291">
        <v>100</v>
      </c>
      <c r="AC57" s="76">
        <f t="shared" si="4"/>
        <v>0</v>
      </c>
      <c r="AD57" s="75"/>
      <c r="AE57" s="75"/>
      <c r="AF57" s="75"/>
      <c r="AG57" s="75"/>
      <c r="AH57" s="75"/>
      <c r="AI57" s="75"/>
      <c r="AJ57" s="68"/>
      <c r="AK57" s="75"/>
      <c r="AL57" s="75"/>
      <c r="AM57" s="75"/>
      <c r="AN57" s="75"/>
      <c r="AO57" s="75"/>
      <c r="AP57" s="75"/>
      <c r="AQ57" s="75"/>
      <c r="AR57" s="75">
        <f t="shared" si="11"/>
        <v>0</v>
      </c>
      <c r="AS57" s="83">
        <f t="shared" si="5"/>
        <v>0</v>
      </c>
      <c r="AT57" s="76">
        <f t="shared" si="6"/>
        <v>0</v>
      </c>
      <c r="AU57" s="76">
        <f t="shared" si="7"/>
        <v>1700</v>
      </c>
      <c r="AV57" s="84"/>
      <c r="AW57" s="90"/>
      <c r="AX57" s="90"/>
      <c r="AY57" s="90"/>
      <c r="AZ57" s="90"/>
      <c r="BA57" s="76">
        <f t="shared" si="8"/>
        <v>1700</v>
      </c>
      <c r="BB57" s="221"/>
      <c r="BC57" s="66" t="str">
        <f t="shared" si="9"/>
        <v>正确</v>
      </c>
    </row>
    <row r="58" s="1" customFormat="1" ht="33" customHeight="1" spans="1:55">
      <c r="A58" s="41">
        <f t="shared" si="1"/>
        <v>54</v>
      </c>
      <c r="B58" s="377" t="s">
        <v>335</v>
      </c>
      <c r="C58" s="378" t="s">
        <v>276</v>
      </c>
      <c r="D58" s="323">
        <v>45778</v>
      </c>
      <c r="E58" s="255" t="s">
        <v>78</v>
      </c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49"/>
      <c r="P58" s="39"/>
      <c r="Q58" s="39"/>
      <c r="R58" s="39"/>
      <c r="S58" s="67">
        <f t="shared" si="3"/>
        <v>0</v>
      </c>
      <c r="T58" s="221"/>
      <c r="U58" s="382">
        <v>1700</v>
      </c>
      <c r="V58" s="291">
        <v>1000</v>
      </c>
      <c r="W58" s="291">
        <v>200</v>
      </c>
      <c r="X58" s="291">
        <v>100</v>
      </c>
      <c r="Y58" s="291">
        <v>100</v>
      </c>
      <c r="Z58" s="291">
        <v>100</v>
      </c>
      <c r="AA58" s="291">
        <v>100</v>
      </c>
      <c r="AB58" s="291">
        <v>100</v>
      </c>
      <c r="AC58" s="76">
        <f t="shared" si="4"/>
        <v>0</v>
      </c>
      <c r="AD58" s="75"/>
      <c r="AE58" s="75"/>
      <c r="AF58" s="75"/>
      <c r="AG58" s="75"/>
      <c r="AH58" s="75"/>
      <c r="AI58" s="75"/>
      <c r="AJ58" s="68"/>
      <c r="AK58" s="75"/>
      <c r="AL58" s="75"/>
      <c r="AM58" s="75"/>
      <c r="AN58" s="75"/>
      <c r="AO58" s="75"/>
      <c r="AP58" s="75"/>
      <c r="AQ58" s="75"/>
      <c r="AR58" s="75">
        <f t="shared" si="11"/>
        <v>0</v>
      </c>
      <c r="AS58" s="83">
        <f t="shared" si="5"/>
        <v>0</v>
      </c>
      <c r="AT58" s="76">
        <f t="shared" si="6"/>
        <v>0</v>
      </c>
      <c r="AU58" s="76">
        <f t="shared" si="7"/>
        <v>1700</v>
      </c>
      <c r="AV58" s="84"/>
      <c r="AW58" s="90"/>
      <c r="AX58" s="90"/>
      <c r="AY58" s="90"/>
      <c r="AZ58" s="90"/>
      <c r="BA58" s="76">
        <f t="shared" si="8"/>
        <v>1700</v>
      </c>
      <c r="BB58" s="221"/>
      <c r="BC58" s="66" t="str">
        <f t="shared" si="9"/>
        <v>正确</v>
      </c>
    </row>
    <row r="59" s="1" customFormat="1" ht="43" customHeight="1" spans="1:55">
      <c r="A59" s="41">
        <f t="shared" si="1"/>
        <v>55</v>
      </c>
      <c r="B59" s="377" t="s">
        <v>336</v>
      </c>
      <c r="C59" s="378" t="s">
        <v>145</v>
      </c>
      <c r="D59" s="323">
        <v>45809</v>
      </c>
      <c r="E59" s="255" t="s">
        <v>100</v>
      </c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49">
        <v>6.5</v>
      </c>
      <c r="P59" s="39"/>
      <c r="Q59" s="39"/>
      <c r="R59" s="39"/>
      <c r="S59" s="67">
        <f t="shared" si="3"/>
        <v>0</v>
      </c>
      <c r="T59" s="221" t="s">
        <v>295</v>
      </c>
      <c r="U59" s="382">
        <v>2600</v>
      </c>
      <c r="V59" s="291">
        <v>1000</v>
      </c>
      <c r="W59" s="291">
        <v>500</v>
      </c>
      <c r="X59" s="291">
        <v>400</v>
      </c>
      <c r="Y59" s="291">
        <v>300</v>
      </c>
      <c r="Z59" s="291">
        <v>200</v>
      </c>
      <c r="AA59" s="291">
        <v>100</v>
      </c>
      <c r="AB59" s="291">
        <v>100</v>
      </c>
      <c r="AC59" s="76">
        <f t="shared" si="4"/>
        <v>0</v>
      </c>
      <c r="AD59" s="75"/>
      <c r="AE59" s="75"/>
      <c r="AF59" s="75"/>
      <c r="AG59" s="75"/>
      <c r="AH59" s="75"/>
      <c r="AI59" s="75"/>
      <c r="AJ59" s="68"/>
      <c r="AK59" s="75"/>
      <c r="AL59" s="75"/>
      <c r="AM59" s="75"/>
      <c r="AN59" s="75"/>
      <c r="AO59" s="75"/>
      <c r="AP59" s="75"/>
      <c r="AQ59" s="75"/>
      <c r="AR59" s="75">
        <f t="shared" si="11"/>
        <v>272.58064516129</v>
      </c>
      <c r="AS59" s="83">
        <f t="shared" si="5"/>
        <v>0</v>
      </c>
      <c r="AT59" s="76">
        <f t="shared" si="6"/>
        <v>0</v>
      </c>
      <c r="AU59" s="76">
        <f t="shared" si="7"/>
        <v>2327.42</v>
      </c>
      <c r="AV59" s="84"/>
      <c r="AW59" s="90"/>
      <c r="AX59" s="90"/>
      <c r="AY59" s="90"/>
      <c r="AZ59" s="90"/>
      <c r="BA59" s="76">
        <f t="shared" si="8"/>
        <v>2327.42</v>
      </c>
      <c r="BB59" s="221"/>
      <c r="BC59" s="66" t="str">
        <f t="shared" si="9"/>
        <v>正确</v>
      </c>
    </row>
    <row r="60" s="1" customFormat="1" ht="40" customHeight="1" spans="1:55">
      <c r="A60" s="41">
        <f t="shared" si="1"/>
        <v>56</v>
      </c>
      <c r="B60" s="377" t="s">
        <v>337</v>
      </c>
      <c r="C60" s="378" t="s">
        <v>145</v>
      </c>
      <c r="D60" s="379">
        <v>45819</v>
      </c>
      <c r="E60" s="331" t="s">
        <v>100</v>
      </c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49">
        <v>6.5</v>
      </c>
      <c r="P60" s="39"/>
      <c r="Q60" s="39"/>
      <c r="R60" s="39"/>
      <c r="S60" s="67">
        <f t="shared" si="3"/>
        <v>0</v>
      </c>
      <c r="T60" s="221" t="s">
        <v>295</v>
      </c>
      <c r="U60" s="382">
        <v>2400</v>
      </c>
      <c r="V60" s="291">
        <v>1000</v>
      </c>
      <c r="W60" s="291">
        <v>500</v>
      </c>
      <c r="X60" s="291">
        <v>200</v>
      </c>
      <c r="Y60" s="291">
        <v>300</v>
      </c>
      <c r="Z60" s="291">
        <v>200</v>
      </c>
      <c r="AA60" s="291">
        <v>100</v>
      </c>
      <c r="AB60" s="291">
        <v>100</v>
      </c>
      <c r="AC60" s="364">
        <f t="shared" si="4"/>
        <v>0</v>
      </c>
      <c r="AD60" s="75"/>
      <c r="AE60" s="75"/>
      <c r="AF60" s="75"/>
      <c r="AG60" s="75"/>
      <c r="AH60" s="75"/>
      <c r="AI60" s="75">
        <f>2300/31*4</f>
        <v>296.774193548387</v>
      </c>
      <c r="AJ60" s="68"/>
      <c r="AK60" s="75"/>
      <c r="AL60" s="75"/>
      <c r="AM60" s="75"/>
      <c r="AN60" s="75"/>
      <c r="AO60" s="75"/>
      <c r="AP60" s="75"/>
      <c r="AQ60" s="75"/>
      <c r="AR60" s="75">
        <f t="shared" si="11"/>
        <v>251.612903225806</v>
      </c>
      <c r="AS60" s="83">
        <f t="shared" si="5"/>
        <v>0</v>
      </c>
      <c r="AT60" s="76">
        <f t="shared" si="6"/>
        <v>0</v>
      </c>
      <c r="AU60" s="76">
        <f t="shared" si="7"/>
        <v>2445.16</v>
      </c>
      <c r="AV60" s="84"/>
      <c r="AW60" s="91"/>
      <c r="AX60" s="91"/>
      <c r="AY60" s="91"/>
      <c r="AZ60" s="91"/>
      <c r="BA60" s="76">
        <f t="shared" si="8"/>
        <v>2445.16</v>
      </c>
      <c r="BB60" s="390" t="s">
        <v>338</v>
      </c>
      <c r="BC60" s="66" t="str">
        <f t="shared" si="9"/>
        <v>正确</v>
      </c>
    </row>
    <row r="61" s="1" customFormat="1" ht="33" customHeight="1" spans="1:55">
      <c r="A61" s="41">
        <f t="shared" si="1"/>
        <v>57</v>
      </c>
      <c r="B61" s="377" t="s">
        <v>339</v>
      </c>
      <c r="C61" s="380" t="s">
        <v>280</v>
      </c>
      <c r="D61" s="323">
        <v>45813</v>
      </c>
      <c r="E61" s="255" t="s">
        <v>100</v>
      </c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49"/>
      <c r="P61" s="39"/>
      <c r="Q61" s="39"/>
      <c r="R61" s="39"/>
      <c r="S61" s="67">
        <f t="shared" si="3"/>
        <v>0</v>
      </c>
      <c r="T61" s="221"/>
      <c r="U61" s="382">
        <v>1400</v>
      </c>
      <c r="V61" s="291">
        <v>500</v>
      </c>
      <c r="W61" s="291">
        <v>100</v>
      </c>
      <c r="X61" s="291">
        <v>100</v>
      </c>
      <c r="Y61" s="291">
        <v>200</v>
      </c>
      <c r="Z61" s="291">
        <v>100</v>
      </c>
      <c r="AA61" s="291">
        <v>200</v>
      </c>
      <c r="AB61" s="291">
        <v>200</v>
      </c>
      <c r="AC61" s="76">
        <f t="shared" si="4"/>
        <v>0</v>
      </c>
      <c r="AD61" s="75"/>
      <c r="AE61" s="75"/>
      <c r="AF61" s="75"/>
      <c r="AG61" s="75"/>
      <c r="AH61" s="75"/>
      <c r="AI61" s="75"/>
      <c r="AJ61" s="68"/>
      <c r="AK61" s="75"/>
      <c r="AL61" s="75"/>
      <c r="AM61" s="75"/>
      <c r="AN61" s="75"/>
      <c r="AO61" s="75"/>
      <c r="AP61" s="75"/>
      <c r="AQ61" s="75"/>
      <c r="AR61" s="75">
        <f t="shared" si="11"/>
        <v>0</v>
      </c>
      <c r="AS61" s="83">
        <f t="shared" si="5"/>
        <v>0</v>
      </c>
      <c r="AT61" s="76">
        <f t="shared" si="6"/>
        <v>0</v>
      </c>
      <c r="AU61" s="76">
        <f t="shared" si="7"/>
        <v>1400</v>
      </c>
      <c r="AV61" s="84"/>
      <c r="AW61" s="90"/>
      <c r="AX61" s="90"/>
      <c r="AY61" s="90"/>
      <c r="AZ61" s="90"/>
      <c r="BA61" s="76">
        <f t="shared" si="8"/>
        <v>1400</v>
      </c>
      <c r="BB61" s="221"/>
      <c r="BC61" s="66" t="str">
        <f t="shared" si="9"/>
        <v>正确</v>
      </c>
    </row>
    <row r="62" s="1" customFormat="1" ht="33" customHeight="1" spans="1:55">
      <c r="A62" s="41">
        <f t="shared" si="1"/>
        <v>58</v>
      </c>
      <c r="B62" s="381" t="s">
        <v>340</v>
      </c>
      <c r="C62" s="46" t="s">
        <v>276</v>
      </c>
      <c r="D62" s="323">
        <v>45829</v>
      </c>
      <c r="E62" s="255" t="s">
        <v>100</v>
      </c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49"/>
      <c r="P62" s="39"/>
      <c r="Q62" s="39"/>
      <c r="R62" s="39"/>
      <c r="S62" s="67">
        <f t="shared" si="3"/>
        <v>0</v>
      </c>
      <c r="T62" s="221"/>
      <c r="U62" s="382" t="s">
        <v>341</v>
      </c>
      <c r="V62" s="291">
        <v>1000</v>
      </c>
      <c r="W62" s="291">
        <v>200</v>
      </c>
      <c r="X62" s="291">
        <v>100</v>
      </c>
      <c r="Y62" s="291">
        <v>100</v>
      </c>
      <c r="Z62" s="291">
        <v>100</v>
      </c>
      <c r="AA62" s="291">
        <v>100</v>
      </c>
      <c r="AB62" s="291">
        <v>100</v>
      </c>
      <c r="AC62" s="76">
        <f t="shared" si="4"/>
        <v>0</v>
      </c>
      <c r="AD62" s="75"/>
      <c r="AE62" s="75"/>
      <c r="AF62" s="75"/>
      <c r="AG62" s="75"/>
      <c r="AH62" s="75"/>
      <c r="AI62" s="75"/>
      <c r="AJ62" s="68"/>
      <c r="AK62" s="75"/>
      <c r="AL62" s="75"/>
      <c r="AM62" s="75"/>
      <c r="AN62" s="75"/>
      <c r="AO62" s="75"/>
      <c r="AP62" s="75"/>
      <c r="AQ62" s="75"/>
      <c r="AR62" s="75">
        <f t="shared" si="11"/>
        <v>0</v>
      </c>
      <c r="AS62" s="83">
        <f t="shared" si="5"/>
        <v>0</v>
      </c>
      <c r="AT62" s="76">
        <f t="shared" si="6"/>
        <v>0</v>
      </c>
      <c r="AU62" s="76">
        <f t="shared" si="7"/>
        <v>1700</v>
      </c>
      <c r="AV62" s="84"/>
      <c r="AW62" s="90"/>
      <c r="AX62" s="90"/>
      <c r="AY62" s="90"/>
      <c r="AZ62" s="90"/>
      <c r="BA62" s="76">
        <f t="shared" si="8"/>
        <v>1700</v>
      </c>
      <c r="BB62" s="221"/>
      <c r="BC62" s="66" t="str">
        <f t="shared" si="9"/>
        <v>正确</v>
      </c>
    </row>
    <row r="63" s="1" customFormat="1" ht="33" customHeight="1" spans="1:55">
      <c r="A63" s="41">
        <f t="shared" si="1"/>
        <v>59</v>
      </c>
      <c r="B63" s="381" t="s">
        <v>342</v>
      </c>
      <c r="C63" s="46" t="s">
        <v>280</v>
      </c>
      <c r="D63" s="323">
        <v>45823</v>
      </c>
      <c r="E63" s="255" t="s">
        <v>100</v>
      </c>
      <c r="F63" s="42">
        <f t="shared" si="2"/>
        <v>31</v>
      </c>
      <c r="G63" s="38" t="s">
        <v>79</v>
      </c>
      <c r="H63" s="39"/>
      <c r="I63" s="39"/>
      <c r="J63" s="39"/>
      <c r="K63" s="39"/>
      <c r="L63" s="39"/>
      <c r="M63" s="39"/>
      <c r="N63" s="39"/>
      <c r="O63" s="349"/>
      <c r="P63" s="39"/>
      <c r="Q63" s="39"/>
      <c r="R63" s="39"/>
      <c r="S63" s="67">
        <f t="shared" si="3"/>
        <v>0</v>
      </c>
      <c r="T63" s="221"/>
      <c r="U63" s="382" t="s">
        <v>343</v>
      </c>
      <c r="V63" s="291">
        <v>1000</v>
      </c>
      <c r="W63" s="291">
        <v>200</v>
      </c>
      <c r="X63" s="291">
        <v>100</v>
      </c>
      <c r="Y63" s="291">
        <v>100</v>
      </c>
      <c r="Z63" s="291">
        <v>100</v>
      </c>
      <c r="AA63" s="291">
        <v>100</v>
      </c>
      <c r="AB63" s="291">
        <v>300</v>
      </c>
      <c r="AC63" s="76">
        <f t="shared" si="4"/>
        <v>0</v>
      </c>
      <c r="AD63" s="75"/>
      <c r="AE63" s="75"/>
      <c r="AF63" s="75"/>
      <c r="AG63" s="75"/>
      <c r="AH63" s="75"/>
      <c r="AI63" s="75"/>
      <c r="AJ63" s="68"/>
      <c r="AK63" s="75"/>
      <c r="AL63" s="75"/>
      <c r="AM63" s="75"/>
      <c r="AN63" s="75"/>
      <c r="AO63" s="75"/>
      <c r="AP63" s="75"/>
      <c r="AQ63" s="75"/>
      <c r="AR63" s="75">
        <f t="shared" si="11"/>
        <v>0</v>
      </c>
      <c r="AS63" s="83">
        <f t="shared" si="5"/>
        <v>0</v>
      </c>
      <c r="AT63" s="76">
        <f t="shared" si="6"/>
        <v>0</v>
      </c>
      <c r="AU63" s="76">
        <f t="shared" si="7"/>
        <v>1900</v>
      </c>
      <c r="AV63" s="84"/>
      <c r="AW63" s="90"/>
      <c r="AX63" s="90"/>
      <c r="AY63" s="90"/>
      <c r="AZ63" s="90"/>
      <c r="BA63" s="76">
        <f t="shared" si="8"/>
        <v>1900</v>
      </c>
      <c r="BB63" s="221"/>
      <c r="BC63" s="66" t="str">
        <f t="shared" si="9"/>
        <v>正确</v>
      </c>
    </row>
    <row r="64" s="1" customFormat="1" ht="33" customHeight="1" spans="1:55">
      <c r="A64" s="41">
        <f t="shared" si="1"/>
        <v>60</v>
      </c>
      <c r="B64" s="381" t="s">
        <v>344</v>
      </c>
      <c r="C64" s="46" t="s">
        <v>280</v>
      </c>
      <c r="D64" s="323">
        <v>45823</v>
      </c>
      <c r="E64" s="255" t="s">
        <v>100</v>
      </c>
      <c r="F64" s="42">
        <f t="shared" si="2"/>
        <v>31</v>
      </c>
      <c r="G64" s="38" t="s">
        <v>79</v>
      </c>
      <c r="H64" s="39"/>
      <c r="I64" s="39"/>
      <c r="J64" s="39"/>
      <c r="K64" s="39"/>
      <c r="L64" s="39"/>
      <c r="M64" s="39"/>
      <c r="N64" s="39"/>
      <c r="O64" s="349"/>
      <c r="P64" s="39"/>
      <c r="Q64" s="39"/>
      <c r="R64" s="39"/>
      <c r="S64" s="67">
        <f t="shared" si="3"/>
        <v>0</v>
      </c>
      <c r="T64" s="221"/>
      <c r="U64" s="382" t="s">
        <v>343</v>
      </c>
      <c r="V64" s="291">
        <v>1000</v>
      </c>
      <c r="W64" s="291">
        <v>200</v>
      </c>
      <c r="X64" s="291">
        <v>100</v>
      </c>
      <c r="Y64" s="291">
        <v>100</v>
      </c>
      <c r="Z64" s="291">
        <v>100</v>
      </c>
      <c r="AA64" s="291">
        <v>100</v>
      </c>
      <c r="AB64" s="291">
        <v>300</v>
      </c>
      <c r="AC64" s="76">
        <f t="shared" si="4"/>
        <v>0</v>
      </c>
      <c r="AD64" s="75"/>
      <c r="AE64" s="75"/>
      <c r="AF64" s="75"/>
      <c r="AG64" s="75"/>
      <c r="AH64" s="75"/>
      <c r="AI64" s="75"/>
      <c r="AJ64" s="68"/>
      <c r="AK64" s="75"/>
      <c r="AL64" s="75"/>
      <c r="AM64" s="75"/>
      <c r="AN64" s="75"/>
      <c r="AO64" s="75"/>
      <c r="AP64" s="75"/>
      <c r="AQ64" s="75"/>
      <c r="AR64" s="75">
        <f t="shared" si="11"/>
        <v>0</v>
      </c>
      <c r="AS64" s="83">
        <f t="shared" si="5"/>
        <v>0</v>
      </c>
      <c r="AT64" s="76">
        <f t="shared" si="6"/>
        <v>0</v>
      </c>
      <c r="AU64" s="76">
        <f t="shared" si="7"/>
        <v>1900</v>
      </c>
      <c r="AV64" s="84"/>
      <c r="AW64" s="90"/>
      <c r="AX64" s="90"/>
      <c r="AY64" s="90"/>
      <c r="AZ64" s="90"/>
      <c r="BA64" s="76">
        <f t="shared" si="8"/>
        <v>1900</v>
      </c>
      <c r="BB64" s="221"/>
      <c r="BC64" s="66" t="str">
        <f t="shared" si="9"/>
        <v>正确</v>
      </c>
    </row>
    <row r="65" s="1" customFormat="1" ht="33" customHeight="1" spans="1:55">
      <c r="A65" s="41">
        <f t="shared" si="1"/>
        <v>61</v>
      </c>
      <c r="B65" s="392" t="s">
        <v>345</v>
      </c>
      <c r="C65" s="46" t="s">
        <v>145</v>
      </c>
      <c r="D65" s="323">
        <v>45823</v>
      </c>
      <c r="E65" s="269" t="s">
        <v>116</v>
      </c>
      <c r="F65" s="42">
        <f t="shared" si="2"/>
        <v>31</v>
      </c>
      <c r="G65" s="38" t="s">
        <v>79</v>
      </c>
      <c r="H65" s="39"/>
      <c r="I65" s="39"/>
      <c r="J65" s="39">
        <v>21</v>
      </c>
      <c r="K65" s="39"/>
      <c r="L65" s="39"/>
      <c r="M65" s="39"/>
      <c r="N65" s="39"/>
      <c r="O65" s="349"/>
      <c r="P65" s="39"/>
      <c r="Q65" s="39"/>
      <c r="R65" s="39"/>
      <c r="S65" s="67">
        <f t="shared" si="3"/>
        <v>0</v>
      </c>
      <c r="T65" s="223" t="s">
        <v>346</v>
      </c>
      <c r="U65" s="382" t="s">
        <v>347</v>
      </c>
      <c r="V65" s="291">
        <v>1000</v>
      </c>
      <c r="W65" s="291">
        <v>500</v>
      </c>
      <c r="X65" s="291">
        <v>200</v>
      </c>
      <c r="Y65" s="291">
        <v>200</v>
      </c>
      <c r="Z65" s="291">
        <v>200</v>
      </c>
      <c r="AA65" s="291">
        <v>100</v>
      </c>
      <c r="AB65" s="291">
        <v>100</v>
      </c>
      <c r="AC65" s="76">
        <f t="shared" si="4"/>
        <v>0</v>
      </c>
      <c r="AD65" s="75"/>
      <c r="AE65" s="75"/>
      <c r="AF65" s="75"/>
      <c r="AG65" s="75"/>
      <c r="AH65" s="75"/>
      <c r="AI65" s="75"/>
      <c r="AJ65" s="68"/>
      <c r="AK65" s="75"/>
      <c r="AL65" s="75"/>
      <c r="AM65" s="75"/>
      <c r="AN65" s="75"/>
      <c r="AO65" s="75"/>
      <c r="AP65" s="75"/>
      <c r="AQ65" s="75"/>
      <c r="AR65" s="75">
        <f t="shared" si="11"/>
        <v>0</v>
      </c>
      <c r="AS65" s="83">
        <f t="shared" si="5"/>
        <v>0</v>
      </c>
      <c r="AT65" s="76">
        <f t="shared" si="6"/>
        <v>1558.06451612903</v>
      </c>
      <c r="AU65" s="76">
        <f t="shared" si="7"/>
        <v>741.94</v>
      </c>
      <c r="AV65" s="84"/>
      <c r="AW65" s="90"/>
      <c r="AX65" s="90"/>
      <c r="AY65" s="90"/>
      <c r="AZ65" s="90"/>
      <c r="BA65" s="76">
        <f t="shared" si="8"/>
        <v>741.94</v>
      </c>
      <c r="BB65" s="221"/>
      <c r="BC65" s="66" t="str">
        <f t="shared" si="9"/>
        <v>正确</v>
      </c>
    </row>
    <row r="66" s="1" customFormat="1" ht="33" customHeight="1" spans="1:55">
      <c r="A66" s="41">
        <f t="shared" si="1"/>
        <v>62</v>
      </c>
      <c r="B66" s="392" t="s">
        <v>348</v>
      </c>
      <c r="C66" s="46" t="s">
        <v>145</v>
      </c>
      <c r="D66" s="323">
        <v>45824</v>
      </c>
      <c r="E66" s="269" t="s">
        <v>116</v>
      </c>
      <c r="F66" s="42">
        <f t="shared" si="2"/>
        <v>31</v>
      </c>
      <c r="G66" s="38" t="s">
        <v>79</v>
      </c>
      <c r="H66" s="39"/>
      <c r="I66" s="39"/>
      <c r="J66" s="39">
        <v>18</v>
      </c>
      <c r="K66" s="39"/>
      <c r="L66" s="39"/>
      <c r="M66" s="39"/>
      <c r="N66" s="39"/>
      <c r="O66" s="349"/>
      <c r="P66" s="39"/>
      <c r="Q66" s="39"/>
      <c r="R66" s="39"/>
      <c r="S66" s="67">
        <f t="shared" si="3"/>
        <v>0</v>
      </c>
      <c r="T66" s="223" t="s">
        <v>349</v>
      </c>
      <c r="U66" s="382" t="s">
        <v>347</v>
      </c>
      <c r="V66" s="291">
        <v>1000</v>
      </c>
      <c r="W66" s="291">
        <v>500</v>
      </c>
      <c r="X66" s="291">
        <v>200</v>
      </c>
      <c r="Y66" s="291">
        <v>200</v>
      </c>
      <c r="Z66" s="291">
        <v>200</v>
      </c>
      <c r="AA66" s="291">
        <v>100</v>
      </c>
      <c r="AB66" s="291">
        <v>100</v>
      </c>
      <c r="AC66" s="76">
        <f>IF(G67="是",30,0)</f>
        <v>0</v>
      </c>
      <c r="AD66" s="75"/>
      <c r="AE66" s="75"/>
      <c r="AF66" s="75"/>
      <c r="AG66" s="75"/>
      <c r="AH66" s="75"/>
      <c r="AI66" s="75"/>
      <c r="AJ66" s="68"/>
      <c r="AK66" s="75"/>
      <c r="AL66" s="75"/>
      <c r="AM66" s="75"/>
      <c r="AN66" s="75"/>
      <c r="AO66" s="75"/>
      <c r="AP66" s="75"/>
      <c r="AQ66" s="75"/>
      <c r="AR66" s="75">
        <f t="shared" si="11"/>
        <v>0</v>
      </c>
      <c r="AS66" s="83">
        <f t="shared" si="5"/>
        <v>0</v>
      </c>
      <c r="AT66" s="76">
        <f t="shared" si="6"/>
        <v>1335.48387096774</v>
      </c>
      <c r="AU66" s="76">
        <f t="shared" si="7"/>
        <v>964.52</v>
      </c>
      <c r="AV66" s="84"/>
      <c r="AW66" s="90"/>
      <c r="AX66" s="90"/>
      <c r="AY66" s="90"/>
      <c r="AZ66" s="90"/>
      <c r="BA66" s="76">
        <f t="shared" si="8"/>
        <v>964.52</v>
      </c>
      <c r="BB66" s="221"/>
      <c r="BC66" s="66" t="str">
        <f t="shared" si="9"/>
        <v>正确</v>
      </c>
    </row>
    <row r="67" s="1" customFormat="1" ht="33" customHeight="1" spans="1:55">
      <c r="A67" s="41">
        <f t="shared" si="1"/>
        <v>63</v>
      </c>
      <c r="B67" s="393" t="s">
        <v>350</v>
      </c>
      <c r="C67" s="50" t="s">
        <v>280</v>
      </c>
      <c r="D67" s="323">
        <v>45841</v>
      </c>
      <c r="E67" s="394" t="s">
        <v>100</v>
      </c>
      <c r="F67" s="42">
        <f t="shared" si="2"/>
        <v>29</v>
      </c>
      <c r="G67" s="38" t="s">
        <v>79</v>
      </c>
      <c r="H67" s="39"/>
      <c r="I67" s="39"/>
      <c r="J67" s="39"/>
      <c r="K67" s="39"/>
      <c r="L67" s="39"/>
      <c r="M67" s="39"/>
      <c r="N67" s="39"/>
      <c r="O67" s="349"/>
      <c r="P67" s="39"/>
      <c r="Q67" s="39"/>
      <c r="R67" s="39"/>
      <c r="S67" s="67">
        <f t="shared" si="3"/>
        <v>0</v>
      </c>
      <c r="T67" s="395"/>
      <c r="U67" s="382" t="s">
        <v>351</v>
      </c>
      <c r="V67" s="69">
        <f>SUM(U67/31*F67)</f>
        <v>1309.67741935484</v>
      </c>
      <c r="W67" s="70"/>
      <c r="X67" s="70"/>
      <c r="Y67" s="70"/>
      <c r="Z67" s="70"/>
      <c r="AA67" s="70"/>
      <c r="AB67" s="75"/>
      <c r="AC67" s="76">
        <f>IF(G68="是",30,0)</f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>
        <f t="shared" si="11"/>
        <v>0</v>
      </c>
      <c r="AS67" s="83">
        <f t="shared" si="5"/>
        <v>0</v>
      </c>
      <c r="AT67" s="76">
        <f t="shared" si="6"/>
        <v>0</v>
      </c>
      <c r="AU67" s="76">
        <f t="shared" si="7"/>
        <v>1309.68</v>
      </c>
      <c r="AV67" s="84"/>
      <c r="AW67" s="90"/>
      <c r="AX67" s="90"/>
      <c r="AY67" s="90"/>
      <c r="AZ67" s="90"/>
      <c r="BA67" s="76">
        <f t="shared" si="8"/>
        <v>1309.68</v>
      </c>
      <c r="BB67" s="396"/>
      <c r="BC67" s="66" t="str">
        <f t="shared" si="9"/>
        <v>错误</v>
      </c>
    </row>
    <row r="68" s="1" customFormat="1" ht="33" customHeight="1" spans="1:55">
      <c r="A68" s="41">
        <f t="shared" si="1"/>
        <v>64</v>
      </c>
      <c r="B68" s="393" t="s">
        <v>298</v>
      </c>
      <c r="C68" s="50" t="s">
        <v>145</v>
      </c>
      <c r="D68" s="323">
        <v>45839</v>
      </c>
      <c r="E68" s="394" t="s">
        <v>100</v>
      </c>
      <c r="F68" s="42">
        <f t="shared" si="2"/>
        <v>31</v>
      </c>
      <c r="G68" s="38" t="s">
        <v>79</v>
      </c>
      <c r="H68" s="39"/>
      <c r="I68" s="39"/>
      <c r="J68" s="39"/>
      <c r="K68" s="39"/>
      <c r="L68" s="39"/>
      <c r="M68" s="39"/>
      <c r="N68" s="39"/>
      <c r="O68" s="349"/>
      <c r="P68" s="39"/>
      <c r="Q68" s="39"/>
      <c r="R68" s="39"/>
      <c r="S68" s="67">
        <f t="shared" si="3"/>
        <v>0</v>
      </c>
      <c r="T68" s="221" t="s">
        <v>352</v>
      </c>
      <c r="U68" s="382" t="s">
        <v>353</v>
      </c>
      <c r="V68" s="69">
        <f>2300/31*19+1900/31*12</f>
        <v>2145.16129032258</v>
      </c>
      <c r="W68" s="70"/>
      <c r="X68" s="70"/>
      <c r="Y68" s="70"/>
      <c r="Z68" s="70"/>
      <c r="AA68" s="70"/>
      <c r="AB68" s="75"/>
      <c r="AC68" s="76">
        <f t="shared" ref="AC68:AC131" si="12">IF(G68="是",30,0)</f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2145.16</v>
      </c>
      <c r="AV68" s="84"/>
      <c r="AW68" s="90"/>
      <c r="AX68" s="90"/>
      <c r="AY68" s="90"/>
      <c r="AZ68" s="90"/>
      <c r="BA68" s="76">
        <f t="shared" si="8"/>
        <v>2145.16</v>
      </c>
      <c r="BB68" s="396"/>
      <c r="BC68" s="66" t="e">
        <f t="shared" si="9"/>
        <v>#VALUE!</v>
      </c>
    </row>
    <row r="69" s="1" customFormat="1" ht="33" customHeight="1" spans="1:55">
      <c r="A69" s="41">
        <f t="shared" ref="A69:A132" si="13">ROW()-4</f>
        <v>65</v>
      </c>
      <c r="B69" s="393" t="s">
        <v>354</v>
      </c>
      <c r="C69" s="50" t="s">
        <v>280</v>
      </c>
      <c r="D69" s="323">
        <v>45839</v>
      </c>
      <c r="E69" s="394" t="s">
        <v>100</v>
      </c>
      <c r="F69" s="42">
        <f t="shared" ref="F69:F132" si="14">IF($C$2-D69+1&lt;$E$2,$C$2-D69+1,$E$2)</f>
        <v>31</v>
      </c>
      <c r="G69" s="38" t="s">
        <v>79</v>
      </c>
      <c r="H69" s="39"/>
      <c r="I69" s="39"/>
      <c r="J69" s="39"/>
      <c r="K69" s="39"/>
      <c r="L69" s="39"/>
      <c r="M69" s="39"/>
      <c r="N69" s="39"/>
      <c r="O69" s="349"/>
      <c r="P69" s="39"/>
      <c r="Q69" s="39"/>
      <c r="R69" s="39"/>
      <c r="S69" s="67">
        <f t="shared" ref="S69:S132" si="15">P69+Q69-R69</f>
        <v>0</v>
      </c>
      <c r="T69" s="221"/>
      <c r="U69" s="382" t="s">
        <v>351</v>
      </c>
      <c r="V69" s="291">
        <v>500</v>
      </c>
      <c r="W69" s="291">
        <v>100</v>
      </c>
      <c r="X69" s="291">
        <v>100</v>
      </c>
      <c r="Y69" s="291">
        <v>200</v>
      </c>
      <c r="Z69" s="291">
        <v>100</v>
      </c>
      <c r="AA69" s="291">
        <v>200</v>
      </c>
      <c r="AB69" s="291">
        <v>200</v>
      </c>
      <c r="AC69" s="76">
        <f t="shared" si="12"/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>
        <f t="shared" si="11"/>
        <v>0</v>
      </c>
      <c r="AS69" s="83">
        <f t="shared" ref="AS69:AS132" si="16">IFERROR(U69/$E$2*2*H69+I69*2,0)</f>
        <v>0</v>
      </c>
      <c r="AT69" s="76">
        <f t="shared" ref="AT69:AT132" si="17">IFERROR(U69/$E$2*(J69+K69*0.2+L69+M69*0.5),0)</f>
        <v>0</v>
      </c>
      <c r="AU69" s="76">
        <f t="shared" ref="AU69:AU132" si="18">ROUND(SUM(V69:AP69)-SUM(AQ69:AT69),2)</f>
        <v>1400</v>
      </c>
      <c r="AV69" s="84"/>
      <c r="AW69" s="90"/>
      <c r="AX69" s="90"/>
      <c r="AY69" s="90"/>
      <c r="AZ69" s="90"/>
      <c r="BA69" s="76">
        <f t="shared" ref="BA69:BA132" si="19">ROUND(AU69-SUM(AV69:AZ69),2)</f>
        <v>1400</v>
      </c>
      <c r="BB69" s="396"/>
      <c r="BC69" s="66" t="str">
        <f t="shared" ref="BC69:BC132" si="20">IF(U69-SUM(V69:AB69)=0,"正确","错误")</f>
        <v>正确</v>
      </c>
    </row>
    <row r="70" s="1" customFormat="1" ht="33" customHeight="1" spans="1:55">
      <c r="A70" s="41">
        <f t="shared" si="13"/>
        <v>66</v>
      </c>
      <c r="B70" s="393" t="s">
        <v>355</v>
      </c>
      <c r="C70" s="50" t="s">
        <v>280</v>
      </c>
      <c r="D70" s="323">
        <v>45857</v>
      </c>
      <c r="E70" s="394" t="s">
        <v>100</v>
      </c>
      <c r="F70" s="42">
        <f t="shared" si="14"/>
        <v>13</v>
      </c>
      <c r="G70" s="38" t="s">
        <v>79</v>
      </c>
      <c r="H70" s="39"/>
      <c r="I70" s="39"/>
      <c r="J70" s="39"/>
      <c r="K70" s="39"/>
      <c r="L70" s="39"/>
      <c r="M70" s="39"/>
      <c r="N70" s="39"/>
      <c r="O70" s="349"/>
      <c r="P70" s="39"/>
      <c r="Q70" s="39"/>
      <c r="R70" s="39"/>
      <c r="S70" s="67">
        <f t="shared" si="15"/>
        <v>0</v>
      </c>
      <c r="T70" s="221" t="s">
        <v>356</v>
      </c>
      <c r="U70" s="382" t="s">
        <v>343</v>
      </c>
      <c r="V70" s="69">
        <f>1900/31*13</f>
        <v>796.774193548387</v>
      </c>
      <c r="W70" s="70"/>
      <c r="X70" s="70"/>
      <c r="Y70" s="70"/>
      <c r="Z70" s="70"/>
      <c r="AA70" s="70"/>
      <c r="AB70" s="75"/>
      <c r="AC70" s="76">
        <f t="shared" si="12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>
        <f t="shared" si="11"/>
        <v>0</v>
      </c>
      <c r="AS70" s="83">
        <f t="shared" si="16"/>
        <v>0</v>
      </c>
      <c r="AT70" s="76">
        <f t="shared" si="17"/>
        <v>0</v>
      </c>
      <c r="AU70" s="76">
        <f t="shared" si="18"/>
        <v>796.77</v>
      </c>
      <c r="AV70" s="84"/>
      <c r="AW70" s="90"/>
      <c r="AX70" s="90"/>
      <c r="AY70" s="90"/>
      <c r="AZ70" s="90"/>
      <c r="BA70" s="76">
        <f t="shared" si="19"/>
        <v>796.77</v>
      </c>
      <c r="BB70" s="396"/>
      <c r="BC70" s="66" t="str">
        <f t="shared" si="20"/>
        <v>错误</v>
      </c>
    </row>
    <row r="71" s="1" customFormat="1" ht="43" customHeight="1" spans="1:55">
      <c r="A71" s="41">
        <f t="shared" si="13"/>
        <v>67</v>
      </c>
      <c r="B71" s="393" t="s">
        <v>357</v>
      </c>
      <c r="C71" s="50" t="s">
        <v>145</v>
      </c>
      <c r="D71" s="379">
        <v>45857</v>
      </c>
      <c r="E71" s="344" t="s">
        <v>100</v>
      </c>
      <c r="F71" s="42">
        <f t="shared" si="14"/>
        <v>13</v>
      </c>
      <c r="G71" s="38" t="s">
        <v>79</v>
      </c>
      <c r="H71" s="39"/>
      <c r="I71" s="39"/>
      <c r="J71" s="39"/>
      <c r="K71" s="39"/>
      <c r="L71" s="39"/>
      <c r="M71" s="39"/>
      <c r="N71" s="39"/>
      <c r="O71" s="349">
        <v>6.5</v>
      </c>
      <c r="P71" s="39"/>
      <c r="Q71" s="39"/>
      <c r="R71" s="39"/>
      <c r="S71" s="67">
        <f t="shared" si="15"/>
        <v>0</v>
      </c>
      <c r="T71" s="221" t="s">
        <v>358</v>
      </c>
      <c r="U71" s="382" t="s">
        <v>347</v>
      </c>
      <c r="V71" s="69">
        <f>2300/31*13</f>
        <v>964.516129032258</v>
      </c>
      <c r="W71" s="70"/>
      <c r="X71" s="70"/>
      <c r="Y71" s="70"/>
      <c r="Z71" s="70"/>
      <c r="AA71" s="70"/>
      <c r="AB71" s="75"/>
      <c r="AC71" s="364">
        <f t="shared" si="12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>
        <f t="shared" si="11"/>
        <v>241.129032258065</v>
      </c>
      <c r="AS71" s="83">
        <f t="shared" si="16"/>
        <v>0</v>
      </c>
      <c r="AT71" s="76">
        <f t="shared" si="17"/>
        <v>0</v>
      </c>
      <c r="AU71" s="76">
        <f t="shared" si="18"/>
        <v>723.39</v>
      </c>
      <c r="AV71" s="84"/>
      <c r="AW71" s="91"/>
      <c r="AX71" s="91"/>
      <c r="AY71" s="91"/>
      <c r="AZ71" s="91"/>
      <c r="BA71" s="76">
        <f t="shared" si="19"/>
        <v>723.39</v>
      </c>
      <c r="BB71" s="396"/>
      <c r="BC71" s="365" t="str">
        <f t="shared" si="20"/>
        <v>错误</v>
      </c>
    </row>
    <row r="72" s="1" customFormat="1" ht="33" customHeight="1" spans="1:55">
      <c r="A72" s="41">
        <f t="shared" si="13"/>
        <v>68</v>
      </c>
      <c r="B72" s="393" t="s">
        <v>359</v>
      </c>
      <c r="C72" s="50" t="s">
        <v>276</v>
      </c>
      <c r="D72" s="323">
        <v>45850</v>
      </c>
      <c r="E72" s="394" t="s">
        <v>100</v>
      </c>
      <c r="F72" s="42">
        <f t="shared" si="14"/>
        <v>20</v>
      </c>
      <c r="G72" s="38" t="s">
        <v>79</v>
      </c>
      <c r="H72" s="39"/>
      <c r="I72" s="39"/>
      <c r="J72" s="39"/>
      <c r="K72" s="39"/>
      <c r="L72" s="39"/>
      <c r="M72" s="39"/>
      <c r="N72" s="39"/>
      <c r="O72" s="349"/>
      <c r="P72" s="39"/>
      <c r="Q72" s="39"/>
      <c r="R72" s="39"/>
      <c r="S72" s="67">
        <f t="shared" si="15"/>
        <v>0</v>
      </c>
      <c r="T72" s="221" t="s">
        <v>360</v>
      </c>
      <c r="U72" s="382" t="s">
        <v>341</v>
      </c>
      <c r="V72" s="69">
        <f>1700/31*20</f>
        <v>1096.77419354839</v>
      </c>
      <c r="W72" s="70"/>
      <c r="X72" s="70"/>
      <c r="Y72" s="70"/>
      <c r="Z72" s="70"/>
      <c r="AA72" s="70"/>
      <c r="AB72" s="75"/>
      <c r="AC72" s="76">
        <f t="shared" si="12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>
        <f t="shared" si="11"/>
        <v>0</v>
      </c>
      <c r="AS72" s="83">
        <f t="shared" si="16"/>
        <v>0</v>
      </c>
      <c r="AT72" s="76">
        <f t="shared" si="17"/>
        <v>0</v>
      </c>
      <c r="AU72" s="76">
        <f t="shared" si="18"/>
        <v>1096.77</v>
      </c>
      <c r="AV72" s="84"/>
      <c r="AW72" s="90"/>
      <c r="AX72" s="90"/>
      <c r="AY72" s="90"/>
      <c r="AZ72" s="90"/>
      <c r="BA72" s="76">
        <f t="shared" si="19"/>
        <v>1096.77</v>
      </c>
      <c r="BB72" s="396"/>
      <c r="BC72" s="66" t="str">
        <f t="shared" si="20"/>
        <v>错误</v>
      </c>
    </row>
    <row r="73" s="1" customFormat="1" ht="33" customHeight="1" spans="1:55">
      <c r="A73" s="41">
        <f t="shared" si="13"/>
        <v>69</v>
      </c>
      <c r="B73" s="381"/>
      <c r="C73" s="50"/>
      <c r="D73" s="44"/>
      <c r="E73" s="49"/>
      <c r="F73" s="42">
        <f t="shared" si="14"/>
        <v>31</v>
      </c>
      <c r="G73" s="109"/>
      <c r="H73" s="39"/>
      <c r="I73" s="39"/>
      <c r="J73" s="39"/>
      <c r="K73" s="39"/>
      <c r="L73" s="39"/>
      <c r="M73" s="39"/>
      <c r="N73" s="39"/>
      <c r="O73" s="349"/>
      <c r="P73" s="39"/>
      <c r="Q73" s="39"/>
      <c r="R73" s="39"/>
      <c r="S73" s="67">
        <f t="shared" si="15"/>
        <v>0</v>
      </c>
      <c r="T73" s="68"/>
      <c r="U73" s="190"/>
      <c r="V73" s="69"/>
      <c r="W73" s="70"/>
      <c r="X73" s="70"/>
      <c r="Y73" s="70"/>
      <c r="Z73" s="70"/>
      <c r="AA73" s="70"/>
      <c r="AB73" s="75"/>
      <c r="AC73" s="76">
        <f t="shared" si="12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6"/>
        <v>0</v>
      </c>
      <c r="AT73" s="76">
        <f t="shared" si="17"/>
        <v>0</v>
      </c>
      <c r="AU73" s="76">
        <f t="shared" si="18"/>
        <v>0</v>
      </c>
      <c r="AV73" s="84"/>
      <c r="AW73" s="90"/>
      <c r="AX73" s="90"/>
      <c r="AY73" s="90"/>
      <c r="AZ73" s="90"/>
      <c r="BA73" s="76">
        <f t="shared" si="19"/>
        <v>0</v>
      </c>
      <c r="BB73" s="396"/>
      <c r="BC73" s="66" t="str">
        <f t="shared" si="20"/>
        <v>正确</v>
      </c>
    </row>
    <row r="74" s="1" customFormat="1" ht="33" customHeight="1" spans="1:55">
      <c r="A74" s="41">
        <f t="shared" si="13"/>
        <v>70</v>
      </c>
      <c r="B74" s="381"/>
      <c r="C74" s="50"/>
      <c r="D74" s="44"/>
      <c r="E74" s="49"/>
      <c r="F74" s="42">
        <f t="shared" si="14"/>
        <v>31</v>
      </c>
      <c r="G74" s="109"/>
      <c r="H74" s="39"/>
      <c r="I74" s="39"/>
      <c r="J74" s="39"/>
      <c r="K74" s="39"/>
      <c r="L74" s="39"/>
      <c r="M74" s="39"/>
      <c r="N74" s="39"/>
      <c r="O74" s="349"/>
      <c r="P74" s="39"/>
      <c r="Q74" s="39"/>
      <c r="R74" s="39"/>
      <c r="S74" s="67">
        <f t="shared" si="15"/>
        <v>0</v>
      </c>
      <c r="T74" s="68"/>
      <c r="U74" s="190"/>
      <c r="V74" s="69"/>
      <c r="W74" s="70"/>
      <c r="X74" s="70"/>
      <c r="Y74" s="70"/>
      <c r="Z74" s="70"/>
      <c r="AA74" s="70"/>
      <c r="AB74" s="75"/>
      <c r="AC74" s="76">
        <f t="shared" si="12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6"/>
        <v>0</v>
      </c>
      <c r="AT74" s="76">
        <f t="shared" si="17"/>
        <v>0</v>
      </c>
      <c r="AU74" s="76">
        <f t="shared" si="18"/>
        <v>0</v>
      </c>
      <c r="AV74" s="84"/>
      <c r="AW74" s="90"/>
      <c r="AX74" s="90"/>
      <c r="AY74" s="90"/>
      <c r="AZ74" s="90"/>
      <c r="BA74" s="76">
        <f t="shared" si="19"/>
        <v>0</v>
      </c>
      <c r="BB74" s="396"/>
      <c r="BC74" s="66" t="str">
        <f t="shared" si="20"/>
        <v>正确</v>
      </c>
    </row>
    <row r="75" s="1" customFormat="1" ht="33" customHeight="1" spans="1:55">
      <c r="A75" s="41">
        <f t="shared" si="13"/>
        <v>71</v>
      </c>
      <c r="B75" s="381"/>
      <c r="C75" s="50"/>
      <c r="D75" s="44"/>
      <c r="E75" s="49"/>
      <c r="F75" s="42">
        <f t="shared" si="14"/>
        <v>31</v>
      </c>
      <c r="G75" s="109"/>
      <c r="H75" s="39"/>
      <c r="I75" s="39"/>
      <c r="J75" s="39"/>
      <c r="K75" s="39"/>
      <c r="L75" s="39"/>
      <c r="M75" s="39"/>
      <c r="N75" s="39"/>
      <c r="O75" s="349"/>
      <c r="P75" s="39"/>
      <c r="Q75" s="39"/>
      <c r="R75" s="39"/>
      <c r="S75" s="67">
        <f t="shared" si="15"/>
        <v>0</v>
      </c>
      <c r="T75" s="68"/>
      <c r="U75" s="190"/>
      <c r="V75" s="69"/>
      <c r="W75" s="70"/>
      <c r="X75" s="70"/>
      <c r="Y75" s="70"/>
      <c r="Z75" s="70"/>
      <c r="AA75" s="70"/>
      <c r="AB75" s="75"/>
      <c r="AC75" s="76">
        <f t="shared" si="12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6"/>
        <v>0</v>
      </c>
      <c r="AT75" s="76">
        <f t="shared" si="17"/>
        <v>0</v>
      </c>
      <c r="AU75" s="76">
        <f t="shared" si="18"/>
        <v>0</v>
      </c>
      <c r="AV75" s="84"/>
      <c r="AW75" s="90"/>
      <c r="AX75" s="90"/>
      <c r="AY75" s="90"/>
      <c r="AZ75" s="90"/>
      <c r="BA75" s="76">
        <f t="shared" si="19"/>
        <v>0</v>
      </c>
      <c r="BB75" s="396"/>
      <c r="BC75" s="66" t="str">
        <f t="shared" si="20"/>
        <v>正确</v>
      </c>
    </row>
    <row r="76" s="1" customFormat="1" ht="33" customHeight="1" spans="1:55">
      <c r="A76" s="41">
        <f t="shared" si="13"/>
        <v>72</v>
      </c>
      <c r="B76" s="381"/>
      <c r="C76" s="50"/>
      <c r="D76" s="44"/>
      <c r="E76" s="49"/>
      <c r="F76" s="42">
        <f t="shared" si="14"/>
        <v>31</v>
      </c>
      <c r="G76" s="109"/>
      <c r="H76" s="39"/>
      <c r="I76" s="39"/>
      <c r="J76" s="39"/>
      <c r="K76" s="39"/>
      <c r="L76" s="39"/>
      <c r="M76" s="39"/>
      <c r="N76" s="39"/>
      <c r="O76" s="349"/>
      <c r="P76" s="39"/>
      <c r="Q76" s="39"/>
      <c r="R76" s="39"/>
      <c r="S76" s="67">
        <f t="shared" si="15"/>
        <v>0</v>
      </c>
      <c r="T76" s="68"/>
      <c r="U76" s="190"/>
      <c r="V76" s="69"/>
      <c r="W76" s="70"/>
      <c r="X76" s="70"/>
      <c r="Y76" s="70"/>
      <c r="Z76" s="70"/>
      <c r="AA76" s="70"/>
      <c r="AB76" s="75"/>
      <c r="AC76" s="76">
        <f t="shared" si="12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6"/>
        <v>0</v>
      </c>
      <c r="AT76" s="76">
        <f t="shared" si="17"/>
        <v>0</v>
      </c>
      <c r="AU76" s="76">
        <f t="shared" si="18"/>
        <v>0</v>
      </c>
      <c r="AV76" s="84"/>
      <c r="AW76" s="90"/>
      <c r="AX76" s="90"/>
      <c r="AY76" s="90"/>
      <c r="AZ76" s="90"/>
      <c r="BA76" s="76">
        <f t="shared" si="19"/>
        <v>0</v>
      </c>
      <c r="BB76" s="396"/>
      <c r="BC76" s="66" t="str">
        <f t="shared" si="20"/>
        <v>正确</v>
      </c>
    </row>
    <row r="77" s="1" customFormat="1" ht="33" customHeight="1" spans="1:55">
      <c r="A77" s="41">
        <f t="shared" si="13"/>
        <v>73</v>
      </c>
      <c r="B77" s="381"/>
      <c r="C77" s="50"/>
      <c r="D77" s="44"/>
      <c r="E77" s="49"/>
      <c r="F77" s="42">
        <f t="shared" si="14"/>
        <v>31</v>
      </c>
      <c r="G77" s="109"/>
      <c r="H77" s="39"/>
      <c r="I77" s="39"/>
      <c r="J77" s="39"/>
      <c r="K77" s="39"/>
      <c r="L77" s="39"/>
      <c r="M77" s="39"/>
      <c r="N77" s="39"/>
      <c r="O77" s="349"/>
      <c r="P77" s="39"/>
      <c r="Q77" s="39"/>
      <c r="R77" s="39"/>
      <c r="S77" s="67">
        <f t="shared" si="15"/>
        <v>0</v>
      </c>
      <c r="T77" s="68"/>
      <c r="U77" s="190"/>
      <c r="V77" s="69"/>
      <c r="W77" s="70"/>
      <c r="X77" s="70"/>
      <c r="Y77" s="70"/>
      <c r="Z77" s="70"/>
      <c r="AA77" s="70"/>
      <c r="AB77" s="75"/>
      <c r="AC77" s="76">
        <f t="shared" si="12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6"/>
        <v>0</v>
      </c>
      <c r="AT77" s="76">
        <f t="shared" si="17"/>
        <v>0</v>
      </c>
      <c r="AU77" s="76">
        <f t="shared" si="18"/>
        <v>0</v>
      </c>
      <c r="AV77" s="84"/>
      <c r="AW77" s="90"/>
      <c r="AX77" s="90"/>
      <c r="AY77" s="90"/>
      <c r="AZ77" s="90"/>
      <c r="BA77" s="76">
        <f t="shared" si="19"/>
        <v>0</v>
      </c>
      <c r="BB77" s="396"/>
      <c r="BC77" s="66" t="str">
        <f t="shared" si="20"/>
        <v>正确</v>
      </c>
    </row>
    <row r="78" s="1" customFormat="1" ht="33" customHeight="1" spans="1:55">
      <c r="A78" s="41">
        <f t="shared" si="13"/>
        <v>74</v>
      </c>
      <c r="B78" s="381"/>
      <c r="C78" s="50"/>
      <c r="D78" s="44"/>
      <c r="E78" s="49"/>
      <c r="F78" s="42">
        <f t="shared" si="14"/>
        <v>31</v>
      </c>
      <c r="G78" s="109"/>
      <c r="H78" s="39"/>
      <c r="I78" s="39"/>
      <c r="J78" s="39"/>
      <c r="K78" s="39"/>
      <c r="L78" s="39"/>
      <c r="M78" s="39"/>
      <c r="N78" s="39"/>
      <c r="O78" s="349"/>
      <c r="P78" s="39"/>
      <c r="Q78" s="39"/>
      <c r="R78" s="39"/>
      <c r="S78" s="67">
        <f t="shared" si="15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2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6"/>
        <v>0</v>
      </c>
      <c r="AT78" s="76">
        <f t="shared" si="17"/>
        <v>0</v>
      </c>
      <c r="AU78" s="76">
        <f t="shared" si="18"/>
        <v>0</v>
      </c>
      <c r="AV78" s="84"/>
      <c r="AW78" s="90"/>
      <c r="AX78" s="90"/>
      <c r="AY78" s="90"/>
      <c r="AZ78" s="90"/>
      <c r="BA78" s="76">
        <f t="shared" si="19"/>
        <v>0</v>
      </c>
      <c r="BB78" s="396"/>
      <c r="BC78" s="66" t="str">
        <f t="shared" si="20"/>
        <v>正确</v>
      </c>
    </row>
    <row r="79" s="1" customFormat="1" ht="33" customHeight="1" spans="1:55">
      <c r="A79" s="41">
        <f t="shared" si="13"/>
        <v>75</v>
      </c>
      <c r="B79" s="381"/>
      <c r="C79" s="50"/>
      <c r="D79" s="44"/>
      <c r="E79" s="49"/>
      <c r="F79" s="42">
        <f t="shared" si="14"/>
        <v>31</v>
      </c>
      <c r="G79" s="109"/>
      <c r="H79" s="39"/>
      <c r="I79" s="39"/>
      <c r="J79" s="39"/>
      <c r="K79" s="39"/>
      <c r="L79" s="39"/>
      <c r="M79" s="39"/>
      <c r="N79" s="39"/>
      <c r="O79" s="349"/>
      <c r="P79" s="39"/>
      <c r="Q79" s="39"/>
      <c r="R79" s="39"/>
      <c r="S79" s="67">
        <f t="shared" si="15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2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6"/>
        <v>0</v>
      </c>
      <c r="AT79" s="76">
        <f t="shared" si="17"/>
        <v>0</v>
      </c>
      <c r="AU79" s="76">
        <f t="shared" si="18"/>
        <v>0</v>
      </c>
      <c r="AV79" s="84"/>
      <c r="AW79" s="90"/>
      <c r="AX79" s="90"/>
      <c r="AY79" s="90"/>
      <c r="AZ79" s="90"/>
      <c r="BA79" s="76">
        <f t="shared" si="19"/>
        <v>0</v>
      </c>
      <c r="BB79" s="396"/>
      <c r="BC79" s="66" t="str">
        <f t="shared" si="20"/>
        <v>正确</v>
      </c>
    </row>
    <row r="80" s="1" customFormat="1" ht="33" customHeight="1" spans="1:55">
      <c r="A80" s="41">
        <f t="shared" si="13"/>
        <v>76</v>
      </c>
      <c r="B80" s="381"/>
      <c r="C80" s="50"/>
      <c r="D80" s="44"/>
      <c r="E80" s="49"/>
      <c r="F80" s="42">
        <f t="shared" si="14"/>
        <v>31</v>
      </c>
      <c r="G80" s="109"/>
      <c r="H80" s="39"/>
      <c r="I80" s="39"/>
      <c r="J80" s="39"/>
      <c r="K80" s="39"/>
      <c r="L80" s="39"/>
      <c r="M80" s="39"/>
      <c r="N80" s="39"/>
      <c r="O80" s="349"/>
      <c r="P80" s="39"/>
      <c r="Q80" s="39"/>
      <c r="R80" s="39"/>
      <c r="S80" s="67">
        <f t="shared" si="15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2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6"/>
        <v>0</v>
      </c>
      <c r="AT80" s="76">
        <f t="shared" si="17"/>
        <v>0</v>
      </c>
      <c r="AU80" s="76">
        <f t="shared" si="18"/>
        <v>0</v>
      </c>
      <c r="AV80" s="84"/>
      <c r="AW80" s="90"/>
      <c r="AX80" s="90"/>
      <c r="AY80" s="90"/>
      <c r="AZ80" s="90"/>
      <c r="BA80" s="76">
        <f t="shared" si="19"/>
        <v>0</v>
      </c>
      <c r="BB80" s="396"/>
      <c r="BC80" s="66" t="str">
        <f t="shared" si="20"/>
        <v>正确</v>
      </c>
    </row>
    <row r="81" s="1" customFormat="1" ht="33" customHeight="1" spans="1:55">
      <c r="A81" s="41">
        <f t="shared" si="13"/>
        <v>77</v>
      </c>
      <c r="B81" s="381"/>
      <c r="C81" s="50"/>
      <c r="D81" s="44"/>
      <c r="E81" s="49"/>
      <c r="F81" s="42">
        <f t="shared" si="14"/>
        <v>31</v>
      </c>
      <c r="G81" s="109"/>
      <c r="H81" s="39"/>
      <c r="I81" s="39"/>
      <c r="J81" s="39"/>
      <c r="K81" s="39"/>
      <c r="L81" s="39"/>
      <c r="M81" s="39"/>
      <c r="N81" s="39"/>
      <c r="O81" s="349"/>
      <c r="P81" s="39"/>
      <c r="Q81" s="39"/>
      <c r="R81" s="39"/>
      <c r="S81" s="67">
        <f t="shared" si="15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2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6"/>
        <v>0</v>
      </c>
      <c r="AT81" s="76">
        <f t="shared" si="17"/>
        <v>0</v>
      </c>
      <c r="AU81" s="76">
        <f t="shared" si="18"/>
        <v>0</v>
      </c>
      <c r="AV81" s="84"/>
      <c r="AW81" s="90"/>
      <c r="AX81" s="90"/>
      <c r="AY81" s="90"/>
      <c r="AZ81" s="90"/>
      <c r="BA81" s="76">
        <f t="shared" si="19"/>
        <v>0</v>
      </c>
      <c r="BB81" s="396"/>
      <c r="BC81" s="66" t="str">
        <f t="shared" si="20"/>
        <v>正确</v>
      </c>
    </row>
    <row r="82" s="1" customFormat="1" ht="33" customHeight="1" spans="1:55">
      <c r="A82" s="41">
        <f t="shared" si="13"/>
        <v>78</v>
      </c>
      <c r="B82" s="381"/>
      <c r="C82" s="50"/>
      <c r="D82" s="44"/>
      <c r="E82" s="49"/>
      <c r="F82" s="42">
        <f t="shared" si="14"/>
        <v>31</v>
      </c>
      <c r="G82" s="109"/>
      <c r="H82" s="39"/>
      <c r="I82" s="39"/>
      <c r="J82" s="39"/>
      <c r="K82" s="39"/>
      <c r="L82" s="39"/>
      <c r="M82" s="39"/>
      <c r="N82" s="39"/>
      <c r="O82" s="349"/>
      <c r="P82" s="39"/>
      <c r="Q82" s="39"/>
      <c r="R82" s="39"/>
      <c r="S82" s="67">
        <f t="shared" si="15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2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6"/>
        <v>0</v>
      </c>
      <c r="AT82" s="76">
        <f t="shared" si="17"/>
        <v>0</v>
      </c>
      <c r="AU82" s="76">
        <f t="shared" si="18"/>
        <v>0</v>
      </c>
      <c r="AV82" s="84"/>
      <c r="AW82" s="90"/>
      <c r="AX82" s="90"/>
      <c r="AY82" s="90"/>
      <c r="AZ82" s="90"/>
      <c r="BA82" s="76">
        <f t="shared" si="19"/>
        <v>0</v>
      </c>
      <c r="BB82" s="396"/>
      <c r="BC82" s="66" t="str">
        <f t="shared" si="20"/>
        <v>正确</v>
      </c>
    </row>
    <row r="83" s="1" customFormat="1" ht="33" customHeight="1" spans="1:55">
      <c r="A83" s="41">
        <f t="shared" si="13"/>
        <v>79</v>
      </c>
      <c r="B83" s="381"/>
      <c r="C83" s="50"/>
      <c r="D83" s="44"/>
      <c r="E83" s="49"/>
      <c r="F83" s="42">
        <f t="shared" si="14"/>
        <v>31</v>
      </c>
      <c r="G83" s="109"/>
      <c r="H83" s="39"/>
      <c r="I83" s="39"/>
      <c r="J83" s="39"/>
      <c r="K83" s="39"/>
      <c r="L83" s="39"/>
      <c r="M83" s="39"/>
      <c r="N83" s="39"/>
      <c r="O83" s="349"/>
      <c r="P83" s="39"/>
      <c r="Q83" s="39"/>
      <c r="R83" s="39"/>
      <c r="S83" s="67">
        <f t="shared" si="15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2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6"/>
        <v>0</v>
      </c>
      <c r="AT83" s="76">
        <f t="shared" si="17"/>
        <v>0</v>
      </c>
      <c r="AU83" s="76">
        <f t="shared" si="18"/>
        <v>0</v>
      </c>
      <c r="AV83" s="84"/>
      <c r="AW83" s="90"/>
      <c r="AX83" s="90"/>
      <c r="AY83" s="90"/>
      <c r="AZ83" s="90"/>
      <c r="BA83" s="76">
        <f t="shared" si="19"/>
        <v>0</v>
      </c>
      <c r="BB83" s="396"/>
      <c r="BC83" s="66" t="str">
        <f t="shared" si="20"/>
        <v>正确</v>
      </c>
    </row>
    <row r="84" s="1" customFormat="1" ht="33" customHeight="1" spans="1:55">
      <c r="A84" s="41">
        <f t="shared" si="13"/>
        <v>80</v>
      </c>
      <c r="B84" s="381"/>
      <c r="C84" s="50"/>
      <c r="D84" s="44"/>
      <c r="E84" s="49"/>
      <c r="F84" s="42">
        <f t="shared" si="14"/>
        <v>31</v>
      </c>
      <c r="G84" s="109"/>
      <c r="H84" s="39"/>
      <c r="I84" s="39"/>
      <c r="J84" s="39"/>
      <c r="K84" s="39"/>
      <c r="L84" s="39"/>
      <c r="M84" s="39"/>
      <c r="N84" s="39"/>
      <c r="O84" s="349"/>
      <c r="P84" s="39"/>
      <c r="Q84" s="39"/>
      <c r="R84" s="39"/>
      <c r="S84" s="67">
        <f t="shared" si="15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2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6"/>
        <v>0</v>
      </c>
      <c r="AT84" s="76">
        <f t="shared" si="17"/>
        <v>0</v>
      </c>
      <c r="AU84" s="76">
        <f t="shared" si="18"/>
        <v>0</v>
      </c>
      <c r="AV84" s="84"/>
      <c r="AW84" s="90"/>
      <c r="AX84" s="90"/>
      <c r="AY84" s="90"/>
      <c r="AZ84" s="90"/>
      <c r="BA84" s="76">
        <f t="shared" si="19"/>
        <v>0</v>
      </c>
      <c r="BB84" s="396"/>
      <c r="BC84" s="66" t="str">
        <f t="shared" si="20"/>
        <v>正确</v>
      </c>
    </row>
    <row r="85" s="1" customFormat="1" ht="33" customHeight="1" spans="1:55">
      <c r="A85" s="41">
        <f t="shared" si="13"/>
        <v>81</v>
      </c>
      <c r="B85" s="381"/>
      <c r="C85" s="50"/>
      <c r="D85" s="44"/>
      <c r="E85" s="49"/>
      <c r="F85" s="42">
        <f t="shared" si="14"/>
        <v>31</v>
      </c>
      <c r="G85" s="109"/>
      <c r="H85" s="39"/>
      <c r="I85" s="39"/>
      <c r="J85" s="39"/>
      <c r="K85" s="39"/>
      <c r="L85" s="39"/>
      <c r="M85" s="39"/>
      <c r="N85" s="39"/>
      <c r="O85" s="349"/>
      <c r="P85" s="39"/>
      <c r="Q85" s="39"/>
      <c r="R85" s="39"/>
      <c r="S85" s="67">
        <f t="shared" si="15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2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6"/>
        <v>0</v>
      </c>
      <c r="AT85" s="76">
        <f t="shared" si="17"/>
        <v>0</v>
      </c>
      <c r="AU85" s="76">
        <f t="shared" si="18"/>
        <v>0</v>
      </c>
      <c r="AV85" s="84"/>
      <c r="AW85" s="90"/>
      <c r="AX85" s="90"/>
      <c r="AY85" s="90"/>
      <c r="AZ85" s="90"/>
      <c r="BA85" s="76">
        <f t="shared" si="19"/>
        <v>0</v>
      </c>
      <c r="BB85" s="396"/>
      <c r="BC85" s="66" t="str">
        <f t="shared" si="20"/>
        <v>正确</v>
      </c>
    </row>
    <row r="86" s="1" customFormat="1" ht="33" customHeight="1" spans="1:55">
      <c r="A86" s="41">
        <f t="shared" si="13"/>
        <v>82</v>
      </c>
      <c r="B86" s="381"/>
      <c r="C86" s="50"/>
      <c r="D86" s="44"/>
      <c r="E86" s="49"/>
      <c r="F86" s="42">
        <f t="shared" si="14"/>
        <v>31</v>
      </c>
      <c r="G86" s="109"/>
      <c r="H86" s="39"/>
      <c r="I86" s="39"/>
      <c r="J86" s="39"/>
      <c r="K86" s="39"/>
      <c r="L86" s="39"/>
      <c r="M86" s="39"/>
      <c r="N86" s="39"/>
      <c r="O86" s="349"/>
      <c r="P86" s="39"/>
      <c r="Q86" s="39"/>
      <c r="R86" s="39"/>
      <c r="S86" s="67">
        <f t="shared" si="15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2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6"/>
        <v>0</v>
      </c>
      <c r="AT86" s="76">
        <f t="shared" si="17"/>
        <v>0</v>
      </c>
      <c r="AU86" s="76">
        <f t="shared" si="18"/>
        <v>0</v>
      </c>
      <c r="AV86" s="84"/>
      <c r="AW86" s="90"/>
      <c r="AX86" s="90"/>
      <c r="AY86" s="90"/>
      <c r="AZ86" s="90"/>
      <c r="BA86" s="76">
        <f t="shared" si="19"/>
        <v>0</v>
      </c>
      <c r="BB86" s="396"/>
      <c r="BC86" s="66" t="str">
        <f t="shared" si="20"/>
        <v>正确</v>
      </c>
    </row>
    <row r="87" s="1" customFormat="1" ht="33" customHeight="1" spans="1:55">
      <c r="A87" s="41">
        <f t="shared" si="13"/>
        <v>83</v>
      </c>
      <c r="B87" s="381"/>
      <c r="C87" s="50"/>
      <c r="D87" s="44"/>
      <c r="E87" s="49"/>
      <c r="F87" s="42">
        <f t="shared" si="14"/>
        <v>31</v>
      </c>
      <c r="G87" s="109"/>
      <c r="H87" s="39"/>
      <c r="I87" s="39"/>
      <c r="J87" s="39"/>
      <c r="K87" s="39"/>
      <c r="L87" s="39"/>
      <c r="M87" s="39"/>
      <c r="N87" s="39"/>
      <c r="O87" s="349"/>
      <c r="P87" s="39"/>
      <c r="Q87" s="39"/>
      <c r="R87" s="39"/>
      <c r="S87" s="67">
        <f t="shared" si="15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2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6"/>
        <v>0</v>
      </c>
      <c r="AT87" s="76">
        <f t="shared" si="17"/>
        <v>0</v>
      </c>
      <c r="AU87" s="76">
        <f t="shared" si="18"/>
        <v>0</v>
      </c>
      <c r="AV87" s="84"/>
      <c r="AW87" s="90"/>
      <c r="AX87" s="90"/>
      <c r="AY87" s="90"/>
      <c r="AZ87" s="90"/>
      <c r="BA87" s="76">
        <f t="shared" si="19"/>
        <v>0</v>
      </c>
      <c r="BB87" s="396"/>
      <c r="BC87" s="66" t="str">
        <f t="shared" si="20"/>
        <v>正确</v>
      </c>
    </row>
    <row r="88" s="1" customFormat="1" ht="33" customHeight="1" spans="1:55">
      <c r="A88" s="41">
        <f t="shared" si="13"/>
        <v>84</v>
      </c>
      <c r="B88" s="381"/>
      <c r="C88" s="50"/>
      <c r="D88" s="44"/>
      <c r="E88" s="49"/>
      <c r="F88" s="42">
        <f t="shared" si="14"/>
        <v>31</v>
      </c>
      <c r="G88" s="109"/>
      <c r="H88" s="39"/>
      <c r="I88" s="39"/>
      <c r="J88" s="39"/>
      <c r="K88" s="39"/>
      <c r="L88" s="39"/>
      <c r="M88" s="39"/>
      <c r="N88" s="39"/>
      <c r="O88" s="349"/>
      <c r="P88" s="39"/>
      <c r="Q88" s="39"/>
      <c r="R88" s="39"/>
      <c r="S88" s="67">
        <f t="shared" si="15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2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6"/>
        <v>0</v>
      </c>
      <c r="AT88" s="76">
        <f t="shared" si="17"/>
        <v>0</v>
      </c>
      <c r="AU88" s="76">
        <f t="shared" si="18"/>
        <v>0</v>
      </c>
      <c r="AV88" s="84"/>
      <c r="AW88" s="90"/>
      <c r="AX88" s="90"/>
      <c r="AY88" s="90"/>
      <c r="AZ88" s="90"/>
      <c r="BA88" s="76">
        <f t="shared" si="19"/>
        <v>0</v>
      </c>
      <c r="BB88" s="396"/>
      <c r="BC88" s="66" t="str">
        <f t="shared" si="20"/>
        <v>正确</v>
      </c>
    </row>
    <row r="89" s="1" customFormat="1" ht="33" customHeight="1" spans="1:55">
      <c r="A89" s="41">
        <f t="shared" si="13"/>
        <v>85</v>
      </c>
      <c r="B89" s="381"/>
      <c r="C89" s="50"/>
      <c r="D89" s="44"/>
      <c r="E89" s="49"/>
      <c r="F89" s="42">
        <f t="shared" si="14"/>
        <v>31</v>
      </c>
      <c r="G89" s="109"/>
      <c r="H89" s="39"/>
      <c r="I89" s="39"/>
      <c r="J89" s="39"/>
      <c r="K89" s="39"/>
      <c r="L89" s="39"/>
      <c r="M89" s="39"/>
      <c r="N89" s="39"/>
      <c r="O89" s="349"/>
      <c r="P89" s="39"/>
      <c r="Q89" s="39"/>
      <c r="R89" s="39"/>
      <c r="S89" s="67">
        <f t="shared" si="15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2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6"/>
        <v>0</v>
      </c>
      <c r="AT89" s="76">
        <f t="shared" si="17"/>
        <v>0</v>
      </c>
      <c r="AU89" s="76">
        <f t="shared" si="18"/>
        <v>0</v>
      </c>
      <c r="AV89" s="84"/>
      <c r="AW89" s="90"/>
      <c r="AX89" s="90"/>
      <c r="AY89" s="90"/>
      <c r="AZ89" s="90"/>
      <c r="BA89" s="76">
        <f t="shared" si="19"/>
        <v>0</v>
      </c>
      <c r="BB89" s="396"/>
      <c r="BC89" s="66" t="str">
        <f t="shared" si="20"/>
        <v>正确</v>
      </c>
    </row>
    <row r="90" s="1" customFormat="1" ht="33" customHeight="1" spans="1:55">
      <c r="A90" s="41">
        <f t="shared" si="13"/>
        <v>86</v>
      </c>
      <c r="B90" s="381"/>
      <c r="C90" s="50"/>
      <c r="D90" s="44"/>
      <c r="E90" s="49"/>
      <c r="F90" s="42">
        <f t="shared" si="14"/>
        <v>31</v>
      </c>
      <c r="G90" s="109"/>
      <c r="H90" s="39"/>
      <c r="I90" s="39"/>
      <c r="J90" s="39"/>
      <c r="K90" s="39"/>
      <c r="L90" s="39"/>
      <c r="M90" s="39"/>
      <c r="N90" s="39"/>
      <c r="O90" s="349"/>
      <c r="P90" s="39"/>
      <c r="Q90" s="39"/>
      <c r="R90" s="39"/>
      <c r="S90" s="67">
        <f t="shared" si="15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2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6"/>
        <v>0</v>
      </c>
      <c r="AT90" s="76">
        <f t="shared" si="17"/>
        <v>0</v>
      </c>
      <c r="AU90" s="76">
        <f t="shared" si="18"/>
        <v>0</v>
      </c>
      <c r="AV90" s="84"/>
      <c r="AW90" s="90"/>
      <c r="AX90" s="90"/>
      <c r="AY90" s="90"/>
      <c r="AZ90" s="90"/>
      <c r="BA90" s="76">
        <f t="shared" si="19"/>
        <v>0</v>
      </c>
      <c r="BB90" s="396"/>
      <c r="BC90" s="66" t="str">
        <f t="shared" si="20"/>
        <v>正确</v>
      </c>
    </row>
    <row r="91" s="1" customFormat="1" ht="33" customHeight="1" spans="1:55">
      <c r="A91" s="41">
        <f t="shared" si="13"/>
        <v>87</v>
      </c>
      <c r="B91" s="381"/>
      <c r="C91" s="50"/>
      <c r="D91" s="44"/>
      <c r="E91" s="49"/>
      <c r="F91" s="42">
        <f t="shared" si="14"/>
        <v>31</v>
      </c>
      <c r="G91" s="109"/>
      <c r="H91" s="39"/>
      <c r="I91" s="39"/>
      <c r="J91" s="39"/>
      <c r="K91" s="39"/>
      <c r="L91" s="39"/>
      <c r="M91" s="39"/>
      <c r="N91" s="39"/>
      <c r="O91" s="349"/>
      <c r="P91" s="39"/>
      <c r="Q91" s="39"/>
      <c r="R91" s="39"/>
      <c r="S91" s="67">
        <f t="shared" si="15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2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6"/>
        <v>0</v>
      </c>
      <c r="AT91" s="76">
        <f t="shared" si="17"/>
        <v>0</v>
      </c>
      <c r="AU91" s="76">
        <f t="shared" si="18"/>
        <v>0</v>
      </c>
      <c r="AV91" s="84"/>
      <c r="AW91" s="90"/>
      <c r="AX91" s="90"/>
      <c r="AY91" s="90"/>
      <c r="AZ91" s="90"/>
      <c r="BA91" s="76">
        <f t="shared" si="19"/>
        <v>0</v>
      </c>
      <c r="BB91" s="396"/>
      <c r="BC91" s="66" t="str">
        <f t="shared" si="20"/>
        <v>正确</v>
      </c>
    </row>
    <row r="92" s="1" customFormat="1" ht="33" customHeight="1" spans="1:55">
      <c r="A92" s="41">
        <f t="shared" si="13"/>
        <v>88</v>
      </c>
      <c r="B92" s="381"/>
      <c r="C92" s="50"/>
      <c r="D92" s="44"/>
      <c r="E92" s="49"/>
      <c r="F92" s="42">
        <f t="shared" si="14"/>
        <v>31</v>
      </c>
      <c r="G92" s="109"/>
      <c r="H92" s="39"/>
      <c r="I92" s="39"/>
      <c r="J92" s="39"/>
      <c r="K92" s="39"/>
      <c r="L92" s="39"/>
      <c r="M92" s="39"/>
      <c r="N92" s="39"/>
      <c r="O92" s="349"/>
      <c r="P92" s="39"/>
      <c r="Q92" s="39"/>
      <c r="R92" s="39"/>
      <c r="S92" s="67">
        <f t="shared" si="15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2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6"/>
        <v>0</v>
      </c>
      <c r="AT92" s="76">
        <f t="shared" si="17"/>
        <v>0</v>
      </c>
      <c r="AU92" s="76">
        <f t="shared" si="18"/>
        <v>0</v>
      </c>
      <c r="AV92" s="84"/>
      <c r="AW92" s="90"/>
      <c r="AX92" s="90"/>
      <c r="AY92" s="90"/>
      <c r="AZ92" s="90"/>
      <c r="BA92" s="76">
        <f t="shared" si="19"/>
        <v>0</v>
      </c>
      <c r="BB92" s="396"/>
      <c r="BC92" s="66" t="str">
        <f t="shared" si="20"/>
        <v>正确</v>
      </c>
    </row>
    <row r="93" s="1" customFormat="1" ht="33" customHeight="1" spans="1:55">
      <c r="A93" s="41">
        <f t="shared" si="13"/>
        <v>89</v>
      </c>
      <c r="B93" s="381"/>
      <c r="C93" s="50"/>
      <c r="D93" s="44"/>
      <c r="E93" s="49"/>
      <c r="F93" s="42">
        <f t="shared" si="14"/>
        <v>31</v>
      </c>
      <c r="G93" s="109"/>
      <c r="H93" s="39"/>
      <c r="I93" s="39"/>
      <c r="J93" s="39"/>
      <c r="K93" s="39"/>
      <c r="L93" s="39"/>
      <c r="M93" s="39"/>
      <c r="N93" s="39"/>
      <c r="O93" s="349"/>
      <c r="P93" s="39"/>
      <c r="Q93" s="39"/>
      <c r="R93" s="39"/>
      <c r="S93" s="67">
        <f t="shared" si="15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2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6"/>
        <v>0</v>
      </c>
      <c r="AT93" s="76">
        <f t="shared" si="17"/>
        <v>0</v>
      </c>
      <c r="AU93" s="76">
        <f t="shared" si="18"/>
        <v>0</v>
      </c>
      <c r="AV93" s="84"/>
      <c r="AW93" s="90"/>
      <c r="AX93" s="90"/>
      <c r="AY93" s="90"/>
      <c r="AZ93" s="90"/>
      <c r="BA93" s="76">
        <f t="shared" si="19"/>
        <v>0</v>
      </c>
      <c r="BB93" s="396"/>
      <c r="BC93" s="66" t="str">
        <f t="shared" si="20"/>
        <v>正确</v>
      </c>
    </row>
    <row r="94" s="1" customFormat="1" ht="33" customHeight="1" spans="1:55">
      <c r="A94" s="41">
        <f t="shared" si="13"/>
        <v>90</v>
      </c>
      <c r="B94" s="381"/>
      <c r="C94" s="50"/>
      <c r="D94" s="44"/>
      <c r="E94" s="49"/>
      <c r="F94" s="42">
        <f t="shared" si="14"/>
        <v>31</v>
      </c>
      <c r="G94" s="109"/>
      <c r="H94" s="39"/>
      <c r="I94" s="39"/>
      <c r="J94" s="39"/>
      <c r="K94" s="39"/>
      <c r="L94" s="39"/>
      <c r="M94" s="39"/>
      <c r="N94" s="39"/>
      <c r="O94" s="349"/>
      <c r="P94" s="39"/>
      <c r="Q94" s="39"/>
      <c r="R94" s="39"/>
      <c r="S94" s="67">
        <f t="shared" si="15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2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6"/>
        <v>0</v>
      </c>
      <c r="AT94" s="76">
        <f t="shared" si="17"/>
        <v>0</v>
      </c>
      <c r="AU94" s="76">
        <f t="shared" si="18"/>
        <v>0</v>
      </c>
      <c r="AV94" s="84"/>
      <c r="AW94" s="90"/>
      <c r="AX94" s="90"/>
      <c r="AY94" s="90"/>
      <c r="AZ94" s="90"/>
      <c r="BA94" s="76">
        <f t="shared" si="19"/>
        <v>0</v>
      </c>
      <c r="BB94" s="396"/>
      <c r="BC94" s="66" t="str">
        <f t="shared" si="20"/>
        <v>正确</v>
      </c>
    </row>
    <row r="95" s="1" customFormat="1" ht="33" customHeight="1" spans="1:55">
      <c r="A95" s="41">
        <f t="shared" si="13"/>
        <v>91</v>
      </c>
      <c r="B95" s="381"/>
      <c r="C95" s="50"/>
      <c r="D95" s="44"/>
      <c r="E95" s="49"/>
      <c r="F95" s="42">
        <f t="shared" si="14"/>
        <v>31</v>
      </c>
      <c r="G95" s="109"/>
      <c r="H95" s="39"/>
      <c r="I95" s="39"/>
      <c r="J95" s="39"/>
      <c r="K95" s="39"/>
      <c r="L95" s="39"/>
      <c r="M95" s="39"/>
      <c r="N95" s="39"/>
      <c r="O95" s="349"/>
      <c r="P95" s="39"/>
      <c r="Q95" s="39"/>
      <c r="R95" s="39"/>
      <c r="S95" s="67">
        <f t="shared" si="15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2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6"/>
        <v>0</v>
      </c>
      <c r="AT95" s="76">
        <f t="shared" si="17"/>
        <v>0</v>
      </c>
      <c r="AU95" s="76">
        <f t="shared" si="18"/>
        <v>0</v>
      </c>
      <c r="AV95" s="84"/>
      <c r="AW95" s="90"/>
      <c r="AX95" s="90"/>
      <c r="AY95" s="90"/>
      <c r="AZ95" s="90"/>
      <c r="BA95" s="76">
        <f t="shared" si="19"/>
        <v>0</v>
      </c>
      <c r="BB95" s="396"/>
      <c r="BC95" s="66" t="str">
        <f t="shared" si="20"/>
        <v>正确</v>
      </c>
    </row>
    <row r="96" s="1" customFormat="1" ht="33" customHeight="1" spans="1:55">
      <c r="A96" s="41">
        <f t="shared" si="13"/>
        <v>92</v>
      </c>
      <c r="B96" s="381"/>
      <c r="C96" s="50"/>
      <c r="D96" s="44"/>
      <c r="E96" s="49"/>
      <c r="F96" s="42">
        <f t="shared" si="14"/>
        <v>31</v>
      </c>
      <c r="G96" s="109"/>
      <c r="H96" s="39"/>
      <c r="I96" s="39"/>
      <c r="J96" s="39"/>
      <c r="K96" s="39"/>
      <c r="L96" s="39"/>
      <c r="M96" s="39"/>
      <c r="N96" s="39"/>
      <c r="O96" s="349"/>
      <c r="P96" s="39"/>
      <c r="Q96" s="39"/>
      <c r="R96" s="39"/>
      <c r="S96" s="67">
        <f t="shared" si="15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2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6"/>
        <v>0</v>
      </c>
      <c r="AT96" s="76">
        <f t="shared" si="17"/>
        <v>0</v>
      </c>
      <c r="AU96" s="76">
        <f t="shared" si="18"/>
        <v>0</v>
      </c>
      <c r="AV96" s="84"/>
      <c r="AW96" s="90"/>
      <c r="AX96" s="90"/>
      <c r="AY96" s="90"/>
      <c r="AZ96" s="90"/>
      <c r="BA96" s="76">
        <f t="shared" si="19"/>
        <v>0</v>
      </c>
      <c r="BB96" s="396"/>
      <c r="BC96" s="66" t="str">
        <f t="shared" si="20"/>
        <v>正确</v>
      </c>
    </row>
    <row r="97" s="1" customFormat="1" ht="33" customHeight="1" spans="1:55">
      <c r="A97" s="41">
        <f t="shared" si="13"/>
        <v>93</v>
      </c>
      <c r="B97" s="381"/>
      <c r="C97" s="50"/>
      <c r="D97" s="44"/>
      <c r="E97" s="49"/>
      <c r="F97" s="42">
        <f t="shared" si="14"/>
        <v>31</v>
      </c>
      <c r="G97" s="109"/>
      <c r="H97" s="39"/>
      <c r="I97" s="39"/>
      <c r="J97" s="39"/>
      <c r="K97" s="39"/>
      <c r="L97" s="39"/>
      <c r="M97" s="39"/>
      <c r="N97" s="39"/>
      <c r="O97" s="349"/>
      <c r="P97" s="39"/>
      <c r="Q97" s="39"/>
      <c r="R97" s="39"/>
      <c r="S97" s="67">
        <f t="shared" si="15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2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6"/>
        <v>0</v>
      </c>
      <c r="AT97" s="76">
        <f t="shared" si="17"/>
        <v>0</v>
      </c>
      <c r="AU97" s="76">
        <f t="shared" si="18"/>
        <v>0</v>
      </c>
      <c r="AV97" s="84"/>
      <c r="AW97" s="90"/>
      <c r="AX97" s="90"/>
      <c r="AY97" s="90"/>
      <c r="AZ97" s="90"/>
      <c r="BA97" s="76">
        <f t="shared" si="19"/>
        <v>0</v>
      </c>
      <c r="BB97" s="396"/>
      <c r="BC97" s="66" t="str">
        <f t="shared" si="20"/>
        <v>正确</v>
      </c>
    </row>
    <row r="98" s="1" customFormat="1" ht="33" customHeight="1" spans="1:55">
      <c r="A98" s="41">
        <f t="shared" si="13"/>
        <v>94</v>
      </c>
      <c r="B98" s="381"/>
      <c r="C98" s="50"/>
      <c r="D98" s="44"/>
      <c r="E98" s="49"/>
      <c r="F98" s="42">
        <f t="shared" si="14"/>
        <v>31</v>
      </c>
      <c r="G98" s="109"/>
      <c r="H98" s="39"/>
      <c r="I98" s="39"/>
      <c r="J98" s="39"/>
      <c r="K98" s="39"/>
      <c r="L98" s="39"/>
      <c r="M98" s="39"/>
      <c r="N98" s="39"/>
      <c r="O98" s="349"/>
      <c r="P98" s="39"/>
      <c r="Q98" s="39"/>
      <c r="R98" s="39"/>
      <c r="S98" s="67">
        <f t="shared" si="15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2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6"/>
        <v>0</v>
      </c>
      <c r="AT98" s="76">
        <f t="shared" si="17"/>
        <v>0</v>
      </c>
      <c r="AU98" s="76">
        <f t="shared" si="18"/>
        <v>0</v>
      </c>
      <c r="AV98" s="84"/>
      <c r="AW98" s="90"/>
      <c r="AX98" s="90"/>
      <c r="AY98" s="90"/>
      <c r="AZ98" s="90"/>
      <c r="BA98" s="76">
        <f t="shared" si="19"/>
        <v>0</v>
      </c>
      <c r="BB98" s="396"/>
      <c r="BC98" s="66" t="str">
        <f t="shared" si="20"/>
        <v>正确</v>
      </c>
    </row>
    <row r="99" s="1" customFormat="1" ht="33" customHeight="1" spans="1:55">
      <c r="A99" s="41">
        <f t="shared" si="13"/>
        <v>95</v>
      </c>
      <c r="B99" s="381"/>
      <c r="C99" s="50"/>
      <c r="D99" s="44"/>
      <c r="E99" s="49"/>
      <c r="F99" s="42">
        <f t="shared" si="14"/>
        <v>31</v>
      </c>
      <c r="G99" s="109"/>
      <c r="H99" s="39"/>
      <c r="I99" s="39"/>
      <c r="J99" s="39"/>
      <c r="K99" s="39"/>
      <c r="L99" s="39"/>
      <c r="M99" s="39"/>
      <c r="N99" s="39"/>
      <c r="O99" s="349"/>
      <c r="P99" s="39"/>
      <c r="Q99" s="39"/>
      <c r="R99" s="39"/>
      <c r="S99" s="67">
        <f t="shared" si="15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2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6"/>
        <v>0</v>
      </c>
      <c r="AT99" s="76">
        <f t="shared" si="17"/>
        <v>0</v>
      </c>
      <c r="AU99" s="76">
        <f t="shared" si="18"/>
        <v>0</v>
      </c>
      <c r="AV99" s="84"/>
      <c r="AW99" s="90"/>
      <c r="AX99" s="90"/>
      <c r="AY99" s="90"/>
      <c r="AZ99" s="90"/>
      <c r="BA99" s="76">
        <f t="shared" si="19"/>
        <v>0</v>
      </c>
      <c r="BB99" s="396"/>
      <c r="BC99" s="66" t="str">
        <f t="shared" si="20"/>
        <v>正确</v>
      </c>
    </row>
    <row r="100" s="1" customFormat="1" ht="33" customHeight="1" spans="1:55">
      <c r="A100" s="41">
        <f t="shared" si="13"/>
        <v>96</v>
      </c>
      <c r="B100" s="381"/>
      <c r="C100" s="50"/>
      <c r="D100" s="44"/>
      <c r="E100" s="49"/>
      <c r="F100" s="42">
        <f t="shared" si="14"/>
        <v>31</v>
      </c>
      <c r="G100" s="109"/>
      <c r="H100" s="39"/>
      <c r="I100" s="39"/>
      <c r="J100" s="39"/>
      <c r="K100" s="39"/>
      <c r="L100" s="39"/>
      <c r="M100" s="39"/>
      <c r="N100" s="39"/>
      <c r="O100" s="349"/>
      <c r="P100" s="39"/>
      <c r="Q100" s="39"/>
      <c r="R100" s="39"/>
      <c r="S100" s="67">
        <f t="shared" si="15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2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6"/>
        <v>0</v>
      </c>
      <c r="AT100" s="76">
        <f t="shared" si="17"/>
        <v>0</v>
      </c>
      <c r="AU100" s="76">
        <f t="shared" si="18"/>
        <v>0</v>
      </c>
      <c r="AV100" s="84"/>
      <c r="AW100" s="90"/>
      <c r="AX100" s="90"/>
      <c r="AY100" s="90"/>
      <c r="AZ100" s="90"/>
      <c r="BA100" s="76">
        <f t="shared" si="19"/>
        <v>0</v>
      </c>
      <c r="BB100" s="396"/>
      <c r="BC100" s="66" t="str">
        <f t="shared" si="20"/>
        <v>正确</v>
      </c>
    </row>
    <row r="101" s="1" customFormat="1" ht="33" customHeight="1" spans="1:55">
      <c r="A101" s="41">
        <f t="shared" si="13"/>
        <v>97</v>
      </c>
      <c r="B101" s="381"/>
      <c r="C101" s="50"/>
      <c r="D101" s="44"/>
      <c r="E101" s="49"/>
      <c r="F101" s="42">
        <f t="shared" si="14"/>
        <v>31</v>
      </c>
      <c r="G101" s="109"/>
      <c r="H101" s="39"/>
      <c r="I101" s="39"/>
      <c r="J101" s="39"/>
      <c r="K101" s="39"/>
      <c r="L101" s="39"/>
      <c r="M101" s="39"/>
      <c r="N101" s="39"/>
      <c r="O101" s="349"/>
      <c r="P101" s="39"/>
      <c r="Q101" s="39"/>
      <c r="R101" s="39"/>
      <c r="S101" s="67">
        <f t="shared" si="15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2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6"/>
        <v>0</v>
      </c>
      <c r="AT101" s="76">
        <f t="shared" si="17"/>
        <v>0</v>
      </c>
      <c r="AU101" s="76">
        <f t="shared" si="18"/>
        <v>0</v>
      </c>
      <c r="AV101" s="84"/>
      <c r="AW101" s="90"/>
      <c r="AX101" s="90"/>
      <c r="AY101" s="90"/>
      <c r="AZ101" s="90"/>
      <c r="BA101" s="76">
        <f t="shared" si="19"/>
        <v>0</v>
      </c>
      <c r="BB101" s="396"/>
      <c r="BC101" s="66" t="str">
        <f t="shared" si="20"/>
        <v>正确</v>
      </c>
    </row>
    <row r="102" s="1" customFormat="1" ht="33" customHeight="1" spans="1:55">
      <c r="A102" s="41">
        <f t="shared" si="13"/>
        <v>98</v>
      </c>
      <c r="B102" s="381"/>
      <c r="C102" s="50"/>
      <c r="D102" s="44"/>
      <c r="E102" s="49"/>
      <c r="F102" s="42">
        <f t="shared" si="14"/>
        <v>31</v>
      </c>
      <c r="G102" s="109"/>
      <c r="H102" s="39"/>
      <c r="I102" s="39"/>
      <c r="J102" s="39"/>
      <c r="K102" s="39"/>
      <c r="L102" s="39"/>
      <c r="M102" s="39"/>
      <c r="N102" s="39"/>
      <c r="O102" s="349"/>
      <c r="P102" s="39"/>
      <c r="Q102" s="39"/>
      <c r="R102" s="39"/>
      <c r="S102" s="67">
        <f t="shared" si="15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2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6"/>
        <v>0</v>
      </c>
      <c r="AT102" s="76">
        <f t="shared" si="17"/>
        <v>0</v>
      </c>
      <c r="AU102" s="76">
        <f t="shared" si="18"/>
        <v>0</v>
      </c>
      <c r="AV102" s="84"/>
      <c r="AW102" s="90"/>
      <c r="AX102" s="90"/>
      <c r="AY102" s="90"/>
      <c r="AZ102" s="90"/>
      <c r="BA102" s="76">
        <f t="shared" si="19"/>
        <v>0</v>
      </c>
      <c r="BB102" s="396"/>
      <c r="BC102" s="66" t="str">
        <f t="shared" si="20"/>
        <v>正确</v>
      </c>
    </row>
    <row r="103" s="1" customFormat="1" ht="33" customHeight="1" spans="1:55">
      <c r="A103" s="41">
        <f t="shared" si="13"/>
        <v>99</v>
      </c>
      <c r="B103" s="381"/>
      <c r="C103" s="50"/>
      <c r="D103" s="44"/>
      <c r="E103" s="49"/>
      <c r="F103" s="42">
        <f t="shared" si="14"/>
        <v>31</v>
      </c>
      <c r="G103" s="109"/>
      <c r="H103" s="39"/>
      <c r="I103" s="39"/>
      <c r="J103" s="39"/>
      <c r="K103" s="39"/>
      <c r="L103" s="39"/>
      <c r="M103" s="39"/>
      <c r="N103" s="39"/>
      <c r="O103" s="349"/>
      <c r="P103" s="39"/>
      <c r="Q103" s="39"/>
      <c r="R103" s="39"/>
      <c r="S103" s="67">
        <f t="shared" si="15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2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6"/>
        <v>0</v>
      </c>
      <c r="AT103" s="76">
        <f t="shared" si="17"/>
        <v>0</v>
      </c>
      <c r="AU103" s="76">
        <f t="shared" si="18"/>
        <v>0</v>
      </c>
      <c r="AV103" s="84"/>
      <c r="AW103" s="90"/>
      <c r="AX103" s="90"/>
      <c r="AY103" s="90"/>
      <c r="AZ103" s="90"/>
      <c r="BA103" s="76">
        <f t="shared" si="19"/>
        <v>0</v>
      </c>
      <c r="BB103" s="396"/>
      <c r="BC103" s="66" t="str">
        <f t="shared" si="20"/>
        <v>正确</v>
      </c>
    </row>
    <row r="104" s="1" customFormat="1" ht="33" customHeight="1" spans="1:55">
      <c r="A104" s="41">
        <f t="shared" si="13"/>
        <v>100</v>
      </c>
      <c r="B104" s="381"/>
      <c r="C104" s="50"/>
      <c r="D104" s="44"/>
      <c r="E104" s="49"/>
      <c r="F104" s="42">
        <f t="shared" si="14"/>
        <v>31</v>
      </c>
      <c r="G104" s="109"/>
      <c r="H104" s="39"/>
      <c r="I104" s="39"/>
      <c r="J104" s="39"/>
      <c r="K104" s="39"/>
      <c r="L104" s="39"/>
      <c r="M104" s="39"/>
      <c r="N104" s="39"/>
      <c r="O104" s="349"/>
      <c r="P104" s="39"/>
      <c r="Q104" s="39"/>
      <c r="R104" s="39"/>
      <c r="S104" s="67">
        <f t="shared" si="15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2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6"/>
        <v>0</v>
      </c>
      <c r="AT104" s="76">
        <f t="shared" si="17"/>
        <v>0</v>
      </c>
      <c r="AU104" s="76">
        <f t="shared" si="18"/>
        <v>0</v>
      </c>
      <c r="AV104" s="84"/>
      <c r="AW104" s="90"/>
      <c r="AX104" s="90"/>
      <c r="AY104" s="90"/>
      <c r="AZ104" s="90"/>
      <c r="BA104" s="76">
        <f t="shared" si="19"/>
        <v>0</v>
      </c>
      <c r="BB104" s="396"/>
      <c r="BC104" s="66" t="str">
        <f t="shared" si="20"/>
        <v>正确</v>
      </c>
    </row>
    <row r="105" s="1" customFormat="1" ht="33" customHeight="1" spans="1:55">
      <c r="A105" s="41">
        <f t="shared" si="13"/>
        <v>101</v>
      </c>
      <c r="B105" s="381"/>
      <c r="C105" s="50"/>
      <c r="D105" s="44"/>
      <c r="E105" s="49"/>
      <c r="F105" s="42">
        <f t="shared" si="14"/>
        <v>31</v>
      </c>
      <c r="G105" s="109"/>
      <c r="H105" s="39"/>
      <c r="I105" s="39"/>
      <c r="J105" s="39"/>
      <c r="K105" s="39"/>
      <c r="L105" s="39"/>
      <c r="M105" s="39"/>
      <c r="N105" s="39"/>
      <c r="O105" s="349"/>
      <c r="P105" s="39"/>
      <c r="Q105" s="39"/>
      <c r="R105" s="39"/>
      <c r="S105" s="67">
        <f t="shared" si="15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2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6"/>
        <v>0</v>
      </c>
      <c r="AT105" s="76">
        <f t="shared" si="17"/>
        <v>0</v>
      </c>
      <c r="AU105" s="76">
        <f t="shared" si="18"/>
        <v>0</v>
      </c>
      <c r="AV105" s="84"/>
      <c r="AW105" s="90"/>
      <c r="AX105" s="90"/>
      <c r="AY105" s="90"/>
      <c r="AZ105" s="90"/>
      <c r="BA105" s="76">
        <f t="shared" si="19"/>
        <v>0</v>
      </c>
      <c r="BB105" s="396"/>
      <c r="BC105" s="66" t="str">
        <f t="shared" si="20"/>
        <v>正确</v>
      </c>
    </row>
    <row r="106" s="1" customFormat="1" ht="33" customHeight="1" spans="1:55">
      <c r="A106" s="41">
        <f t="shared" si="13"/>
        <v>102</v>
      </c>
      <c r="B106" s="381"/>
      <c r="C106" s="50"/>
      <c r="D106" s="44"/>
      <c r="E106" s="49"/>
      <c r="F106" s="42">
        <f t="shared" si="14"/>
        <v>31</v>
      </c>
      <c r="G106" s="109"/>
      <c r="H106" s="39"/>
      <c r="I106" s="39"/>
      <c r="J106" s="39"/>
      <c r="K106" s="39"/>
      <c r="L106" s="39"/>
      <c r="M106" s="39"/>
      <c r="N106" s="39"/>
      <c r="O106" s="349"/>
      <c r="P106" s="39"/>
      <c r="Q106" s="39"/>
      <c r="R106" s="39"/>
      <c r="S106" s="67">
        <f t="shared" si="15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2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6"/>
        <v>0</v>
      </c>
      <c r="AT106" s="76">
        <f t="shared" si="17"/>
        <v>0</v>
      </c>
      <c r="AU106" s="76">
        <f t="shared" si="18"/>
        <v>0</v>
      </c>
      <c r="AV106" s="84"/>
      <c r="AW106" s="90"/>
      <c r="AX106" s="90"/>
      <c r="AY106" s="90"/>
      <c r="AZ106" s="90"/>
      <c r="BA106" s="76">
        <f t="shared" si="19"/>
        <v>0</v>
      </c>
      <c r="BB106" s="396"/>
      <c r="BC106" s="66" t="str">
        <f t="shared" si="20"/>
        <v>正确</v>
      </c>
    </row>
    <row r="107" s="1" customFormat="1" ht="33" customHeight="1" spans="1:55">
      <c r="A107" s="41">
        <f t="shared" si="13"/>
        <v>103</v>
      </c>
      <c r="B107" s="381"/>
      <c r="C107" s="50"/>
      <c r="D107" s="44"/>
      <c r="E107" s="49"/>
      <c r="F107" s="42">
        <f t="shared" si="14"/>
        <v>31</v>
      </c>
      <c r="G107" s="109"/>
      <c r="H107" s="39"/>
      <c r="I107" s="39"/>
      <c r="J107" s="39"/>
      <c r="K107" s="39"/>
      <c r="L107" s="39"/>
      <c r="M107" s="39"/>
      <c r="N107" s="39"/>
      <c r="O107" s="349"/>
      <c r="P107" s="39"/>
      <c r="Q107" s="39"/>
      <c r="R107" s="39"/>
      <c r="S107" s="67">
        <f t="shared" si="15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2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6"/>
        <v>0</v>
      </c>
      <c r="AT107" s="76">
        <f t="shared" si="17"/>
        <v>0</v>
      </c>
      <c r="AU107" s="76">
        <f t="shared" si="18"/>
        <v>0</v>
      </c>
      <c r="AV107" s="84"/>
      <c r="AW107" s="90"/>
      <c r="AX107" s="90"/>
      <c r="AY107" s="90"/>
      <c r="AZ107" s="90"/>
      <c r="BA107" s="76">
        <f t="shared" si="19"/>
        <v>0</v>
      </c>
      <c r="BB107" s="396"/>
      <c r="BC107" s="66" t="str">
        <f t="shared" si="20"/>
        <v>正确</v>
      </c>
    </row>
    <row r="108" s="1" customFormat="1" ht="33" customHeight="1" spans="1:55">
      <c r="A108" s="41">
        <f t="shared" si="13"/>
        <v>104</v>
      </c>
      <c r="B108" s="381"/>
      <c r="C108" s="50"/>
      <c r="D108" s="44"/>
      <c r="E108" s="49"/>
      <c r="F108" s="42">
        <f t="shared" si="14"/>
        <v>31</v>
      </c>
      <c r="G108" s="109"/>
      <c r="H108" s="39"/>
      <c r="I108" s="39"/>
      <c r="J108" s="39"/>
      <c r="K108" s="39"/>
      <c r="L108" s="39"/>
      <c r="M108" s="39"/>
      <c r="N108" s="39"/>
      <c r="O108" s="349"/>
      <c r="P108" s="39"/>
      <c r="Q108" s="39"/>
      <c r="R108" s="39"/>
      <c r="S108" s="67">
        <f t="shared" si="15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2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6"/>
        <v>0</v>
      </c>
      <c r="AT108" s="76">
        <f t="shared" si="17"/>
        <v>0</v>
      </c>
      <c r="AU108" s="76">
        <f t="shared" si="18"/>
        <v>0</v>
      </c>
      <c r="AV108" s="84"/>
      <c r="AW108" s="90"/>
      <c r="AX108" s="90"/>
      <c r="AY108" s="90"/>
      <c r="AZ108" s="90"/>
      <c r="BA108" s="76">
        <f t="shared" si="19"/>
        <v>0</v>
      </c>
      <c r="BB108" s="396"/>
      <c r="BC108" s="66" t="str">
        <f t="shared" si="20"/>
        <v>正确</v>
      </c>
    </row>
    <row r="109" s="1" customFormat="1" ht="33" customHeight="1" spans="1:55">
      <c r="A109" s="41">
        <f t="shared" si="13"/>
        <v>105</v>
      </c>
      <c r="B109" s="381"/>
      <c r="C109" s="50"/>
      <c r="D109" s="44"/>
      <c r="E109" s="49"/>
      <c r="F109" s="42">
        <f t="shared" si="14"/>
        <v>31</v>
      </c>
      <c r="G109" s="109"/>
      <c r="H109" s="39"/>
      <c r="I109" s="39"/>
      <c r="J109" s="39"/>
      <c r="K109" s="39"/>
      <c r="L109" s="39"/>
      <c r="M109" s="39"/>
      <c r="N109" s="39"/>
      <c r="O109" s="349"/>
      <c r="P109" s="39"/>
      <c r="Q109" s="39"/>
      <c r="R109" s="39"/>
      <c r="S109" s="67">
        <f t="shared" si="15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2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6"/>
        <v>0</v>
      </c>
      <c r="AT109" s="76">
        <f t="shared" si="17"/>
        <v>0</v>
      </c>
      <c r="AU109" s="76">
        <f t="shared" si="18"/>
        <v>0</v>
      </c>
      <c r="AV109" s="84"/>
      <c r="AW109" s="90"/>
      <c r="AX109" s="90"/>
      <c r="AY109" s="90"/>
      <c r="AZ109" s="90"/>
      <c r="BA109" s="76">
        <f t="shared" si="19"/>
        <v>0</v>
      </c>
      <c r="BB109" s="396"/>
      <c r="BC109" s="66" t="str">
        <f t="shared" si="20"/>
        <v>正确</v>
      </c>
    </row>
    <row r="110" s="1" customFormat="1" ht="33" customHeight="1" spans="1:55">
      <c r="A110" s="41">
        <f t="shared" si="13"/>
        <v>106</v>
      </c>
      <c r="B110" s="381"/>
      <c r="C110" s="50"/>
      <c r="D110" s="44"/>
      <c r="E110" s="49"/>
      <c r="F110" s="42">
        <f t="shared" si="14"/>
        <v>31</v>
      </c>
      <c r="G110" s="109"/>
      <c r="H110" s="39"/>
      <c r="I110" s="39"/>
      <c r="J110" s="39"/>
      <c r="K110" s="39"/>
      <c r="L110" s="39"/>
      <c r="M110" s="39"/>
      <c r="N110" s="39"/>
      <c r="O110" s="349"/>
      <c r="P110" s="39"/>
      <c r="Q110" s="39"/>
      <c r="R110" s="39"/>
      <c r="S110" s="67">
        <f t="shared" si="15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2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6"/>
        <v>0</v>
      </c>
      <c r="AT110" s="76">
        <f t="shared" si="17"/>
        <v>0</v>
      </c>
      <c r="AU110" s="76">
        <f t="shared" si="18"/>
        <v>0</v>
      </c>
      <c r="AV110" s="84"/>
      <c r="AW110" s="90"/>
      <c r="AX110" s="90"/>
      <c r="AY110" s="90"/>
      <c r="AZ110" s="90"/>
      <c r="BA110" s="76">
        <f t="shared" si="19"/>
        <v>0</v>
      </c>
      <c r="BB110" s="396"/>
      <c r="BC110" s="66" t="str">
        <f t="shared" si="20"/>
        <v>正确</v>
      </c>
    </row>
    <row r="111" s="1" customFormat="1" ht="33" customHeight="1" spans="1:55">
      <c r="A111" s="41">
        <f t="shared" si="13"/>
        <v>107</v>
      </c>
      <c r="B111" s="381"/>
      <c r="C111" s="50"/>
      <c r="D111" s="44"/>
      <c r="E111" s="49"/>
      <c r="F111" s="42">
        <f t="shared" si="14"/>
        <v>31</v>
      </c>
      <c r="G111" s="109"/>
      <c r="H111" s="39"/>
      <c r="I111" s="39"/>
      <c r="J111" s="39"/>
      <c r="K111" s="39"/>
      <c r="L111" s="39"/>
      <c r="M111" s="39"/>
      <c r="N111" s="39"/>
      <c r="O111" s="349"/>
      <c r="P111" s="39"/>
      <c r="Q111" s="39"/>
      <c r="R111" s="39"/>
      <c r="S111" s="67">
        <f t="shared" si="15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2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6"/>
        <v>0</v>
      </c>
      <c r="AT111" s="76">
        <f t="shared" si="17"/>
        <v>0</v>
      </c>
      <c r="AU111" s="76">
        <f t="shared" si="18"/>
        <v>0</v>
      </c>
      <c r="AV111" s="84"/>
      <c r="AW111" s="90"/>
      <c r="AX111" s="90"/>
      <c r="AY111" s="90"/>
      <c r="AZ111" s="90"/>
      <c r="BA111" s="76">
        <f t="shared" si="19"/>
        <v>0</v>
      </c>
      <c r="BB111" s="396"/>
      <c r="BC111" s="66" t="str">
        <f t="shared" si="20"/>
        <v>正确</v>
      </c>
    </row>
    <row r="112" s="1" customFormat="1" ht="33" customHeight="1" spans="1:55">
      <c r="A112" s="41">
        <f t="shared" si="13"/>
        <v>108</v>
      </c>
      <c r="B112" s="381"/>
      <c r="C112" s="50"/>
      <c r="D112" s="44"/>
      <c r="E112" s="49"/>
      <c r="F112" s="42">
        <f t="shared" si="14"/>
        <v>31</v>
      </c>
      <c r="G112" s="109"/>
      <c r="H112" s="39"/>
      <c r="I112" s="39"/>
      <c r="J112" s="39"/>
      <c r="K112" s="39"/>
      <c r="L112" s="39"/>
      <c r="M112" s="39"/>
      <c r="N112" s="39"/>
      <c r="O112" s="349"/>
      <c r="P112" s="39"/>
      <c r="Q112" s="39"/>
      <c r="R112" s="39"/>
      <c r="S112" s="67">
        <f t="shared" si="15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2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6"/>
        <v>0</v>
      </c>
      <c r="AT112" s="76">
        <f t="shared" si="17"/>
        <v>0</v>
      </c>
      <c r="AU112" s="76">
        <f t="shared" si="18"/>
        <v>0</v>
      </c>
      <c r="AV112" s="84"/>
      <c r="AW112" s="90"/>
      <c r="AX112" s="90"/>
      <c r="AY112" s="90"/>
      <c r="AZ112" s="90"/>
      <c r="BA112" s="76">
        <f t="shared" si="19"/>
        <v>0</v>
      </c>
      <c r="BB112" s="396"/>
      <c r="BC112" s="66" t="str">
        <f t="shared" si="20"/>
        <v>正确</v>
      </c>
    </row>
    <row r="113" s="1" customFormat="1" ht="33" customHeight="1" spans="1:55">
      <c r="A113" s="41">
        <f t="shared" si="13"/>
        <v>109</v>
      </c>
      <c r="B113" s="381"/>
      <c r="C113" s="50"/>
      <c r="D113" s="44"/>
      <c r="E113" s="49"/>
      <c r="F113" s="42">
        <f t="shared" si="14"/>
        <v>31</v>
      </c>
      <c r="G113" s="109"/>
      <c r="H113" s="39"/>
      <c r="I113" s="39"/>
      <c r="J113" s="39"/>
      <c r="K113" s="39"/>
      <c r="L113" s="39"/>
      <c r="M113" s="39"/>
      <c r="N113" s="39"/>
      <c r="O113" s="349"/>
      <c r="P113" s="39"/>
      <c r="Q113" s="39"/>
      <c r="R113" s="39"/>
      <c r="S113" s="67">
        <f t="shared" si="15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2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6"/>
        <v>0</v>
      </c>
      <c r="AT113" s="76">
        <f t="shared" si="17"/>
        <v>0</v>
      </c>
      <c r="AU113" s="76">
        <f t="shared" si="18"/>
        <v>0</v>
      </c>
      <c r="AV113" s="84"/>
      <c r="AW113" s="90"/>
      <c r="AX113" s="90"/>
      <c r="AY113" s="90"/>
      <c r="AZ113" s="90"/>
      <c r="BA113" s="76">
        <f t="shared" si="19"/>
        <v>0</v>
      </c>
      <c r="BB113" s="396"/>
      <c r="BC113" s="66" t="str">
        <f t="shared" si="20"/>
        <v>正确</v>
      </c>
    </row>
    <row r="114" s="1" customFormat="1" ht="33" customHeight="1" spans="1:55">
      <c r="A114" s="41">
        <f t="shared" si="13"/>
        <v>110</v>
      </c>
      <c r="B114" s="381"/>
      <c r="C114" s="50"/>
      <c r="D114" s="44"/>
      <c r="E114" s="49"/>
      <c r="F114" s="42">
        <f t="shared" si="14"/>
        <v>31</v>
      </c>
      <c r="G114" s="109"/>
      <c r="H114" s="39"/>
      <c r="I114" s="39"/>
      <c r="J114" s="39"/>
      <c r="K114" s="39"/>
      <c r="L114" s="39"/>
      <c r="M114" s="39"/>
      <c r="N114" s="39"/>
      <c r="O114" s="349"/>
      <c r="P114" s="39"/>
      <c r="Q114" s="39"/>
      <c r="R114" s="39"/>
      <c r="S114" s="67">
        <f t="shared" si="15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2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6"/>
        <v>0</v>
      </c>
      <c r="AT114" s="76">
        <f t="shared" si="17"/>
        <v>0</v>
      </c>
      <c r="AU114" s="76">
        <f t="shared" si="18"/>
        <v>0</v>
      </c>
      <c r="AV114" s="84"/>
      <c r="AW114" s="90"/>
      <c r="AX114" s="90"/>
      <c r="AY114" s="90"/>
      <c r="AZ114" s="90"/>
      <c r="BA114" s="76">
        <f t="shared" si="19"/>
        <v>0</v>
      </c>
      <c r="BB114" s="396"/>
      <c r="BC114" s="66" t="str">
        <f t="shared" si="20"/>
        <v>正确</v>
      </c>
    </row>
    <row r="115" s="1" customFormat="1" ht="33" customHeight="1" spans="1:55">
      <c r="A115" s="41">
        <f t="shared" si="13"/>
        <v>111</v>
      </c>
      <c r="B115" s="381"/>
      <c r="C115" s="50"/>
      <c r="D115" s="44"/>
      <c r="E115" s="49"/>
      <c r="F115" s="42">
        <f t="shared" si="14"/>
        <v>31</v>
      </c>
      <c r="G115" s="109"/>
      <c r="H115" s="39"/>
      <c r="I115" s="39"/>
      <c r="J115" s="39"/>
      <c r="K115" s="39"/>
      <c r="L115" s="39"/>
      <c r="M115" s="39"/>
      <c r="N115" s="39"/>
      <c r="O115" s="349"/>
      <c r="P115" s="39"/>
      <c r="Q115" s="39"/>
      <c r="R115" s="39"/>
      <c r="S115" s="67">
        <f t="shared" si="15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2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6"/>
        <v>0</v>
      </c>
      <c r="AT115" s="76">
        <f t="shared" si="17"/>
        <v>0</v>
      </c>
      <c r="AU115" s="76">
        <f t="shared" si="18"/>
        <v>0</v>
      </c>
      <c r="AV115" s="84"/>
      <c r="AW115" s="90"/>
      <c r="AX115" s="90"/>
      <c r="AY115" s="90"/>
      <c r="AZ115" s="90"/>
      <c r="BA115" s="76">
        <f t="shared" si="19"/>
        <v>0</v>
      </c>
      <c r="BB115" s="396"/>
      <c r="BC115" s="66" t="str">
        <f t="shared" si="20"/>
        <v>正确</v>
      </c>
    </row>
    <row r="116" s="1" customFormat="1" ht="33" customHeight="1" spans="1:55">
      <c r="A116" s="41">
        <f t="shared" si="13"/>
        <v>112</v>
      </c>
      <c r="B116" s="381"/>
      <c r="C116" s="50"/>
      <c r="D116" s="44"/>
      <c r="E116" s="49"/>
      <c r="F116" s="42">
        <f t="shared" si="14"/>
        <v>31</v>
      </c>
      <c r="G116" s="109"/>
      <c r="H116" s="39"/>
      <c r="I116" s="39"/>
      <c r="J116" s="39"/>
      <c r="K116" s="39"/>
      <c r="L116" s="39"/>
      <c r="M116" s="39"/>
      <c r="N116" s="39"/>
      <c r="O116" s="349"/>
      <c r="P116" s="39"/>
      <c r="Q116" s="39"/>
      <c r="R116" s="39"/>
      <c r="S116" s="67">
        <f t="shared" si="15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2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6"/>
        <v>0</v>
      </c>
      <c r="AT116" s="76">
        <f t="shared" si="17"/>
        <v>0</v>
      </c>
      <c r="AU116" s="76">
        <f t="shared" si="18"/>
        <v>0</v>
      </c>
      <c r="AV116" s="84"/>
      <c r="AW116" s="90"/>
      <c r="AX116" s="90"/>
      <c r="AY116" s="90"/>
      <c r="AZ116" s="90"/>
      <c r="BA116" s="76">
        <f t="shared" si="19"/>
        <v>0</v>
      </c>
      <c r="BB116" s="396"/>
      <c r="BC116" s="66" t="str">
        <f t="shared" si="20"/>
        <v>正确</v>
      </c>
    </row>
    <row r="117" s="1" customFormat="1" ht="33" customHeight="1" spans="1:55">
      <c r="A117" s="41">
        <f t="shared" si="13"/>
        <v>113</v>
      </c>
      <c r="B117" s="381"/>
      <c r="C117" s="50"/>
      <c r="D117" s="44"/>
      <c r="E117" s="49"/>
      <c r="F117" s="42">
        <f t="shared" si="14"/>
        <v>31</v>
      </c>
      <c r="G117" s="109"/>
      <c r="H117" s="39"/>
      <c r="I117" s="39"/>
      <c r="J117" s="39"/>
      <c r="K117" s="39"/>
      <c r="L117" s="39"/>
      <c r="M117" s="39"/>
      <c r="N117" s="39"/>
      <c r="O117" s="349"/>
      <c r="P117" s="39"/>
      <c r="Q117" s="39"/>
      <c r="R117" s="39"/>
      <c r="S117" s="67">
        <f t="shared" si="15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2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6"/>
        <v>0</v>
      </c>
      <c r="AT117" s="76">
        <f t="shared" si="17"/>
        <v>0</v>
      </c>
      <c r="AU117" s="76">
        <f t="shared" si="18"/>
        <v>0</v>
      </c>
      <c r="AV117" s="84"/>
      <c r="AW117" s="90"/>
      <c r="AX117" s="90"/>
      <c r="AY117" s="90"/>
      <c r="AZ117" s="90"/>
      <c r="BA117" s="76">
        <f t="shared" si="19"/>
        <v>0</v>
      </c>
      <c r="BB117" s="396"/>
      <c r="BC117" s="66" t="str">
        <f t="shared" si="20"/>
        <v>正确</v>
      </c>
    </row>
    <row r="118" s="1" customFormat="1" ht="33" customHeight="1" spans="1:55">
      <c r="A118" s="41">
        <f t="shared" si="13"/>
        <v>114</v>
      </c>
      <c r="B118" s="381"/>
      <c r="C118" s="50"/>
      <c r="D118" s="44"/>
      <c r="E118" s="49"/>
      <c r="F118" s="42">
        <f t="shared" si="14"/>
        <v>31</v>
      </c>
      <c r="G118" s="109"/>
      <c r="H118" s="39"/>
      <c r="I118" s="39"/>
      <c r="J118" s="39"/>
      <c r="K118" s="39"/>
      <c r="L118" s="39"/>
      <c r="M118" s="39"/>
      <c r="N118" s="39"/>
      <c r="O118" s="349"/>
      <c r="P118" s="39"/>
      <c r="Q118" s="39"/>
      <c r="R118" s="39"/>
      <c r="S118" s="67">
        <f t="shared" si="15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2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6"/>
        <v>0</v>
      </c>
      <c r="AT118" s="76">
        <f t="shared" si="17"/>
        <v>0</v>
      </c>
      <c r="AU118" s="76">
        <f t="shared" si="18"/>
        <v>0</v>
      </c>
      <c r="AV118" s="84"/>
      <c r="AW118" s="90"/>
      <c r="AX118" s="90"/>
      <c r="AY118" s="90"/>
      <c r="AZ118" s="90"/>
      <c r="BA118" s="76">
        <f t="shared" si="19"/>
        <v>0</v>
      </c>
      <c r="BB118" s="396"/>
      <c r="BC118" s="66" t="str">
        <f t="shared" si="20"/>
        <v>正确</v>
      </c>
    </row>
    <row r="119" s="1" customFormat="1" ht="33" customHeight="1" spans="1:55">
      <c r="A119" s="41">
        <f t="shared" si="13"/>
        <v>115</v>
      </c>
      <c r="B119" s="381"/>
      <c r="C119" s="50"/>
      <c r="D119" s="44"/>
      <c r="E119" s="49"/>
      <c r="F119" s="42">
        <f t="shared" si="14"/>
        <v>31</v>
      </c>
      <c r="G119" s="109"/>
      <c r="H119" s="39"/>
      <c r="I119" s="39"/>
      <c r="J119" s="39"/>
      <c r="K119" s="39"/>
      <c r="L119" s="39"/>
      <c r="M119" s="39"/>
      <c r="N119" s="39"/>
      <c r="O119" s="349"/>
      <c r="P119" s="39"/>
      <c r="Q119" s="39"/>
      <c r="R119" s="39"/>
      <c r="S119" s="67">
        <f t="shared" si="15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2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6"/>
        <v>0</v>
      </c>
      <c r="AT119" s="76">
        <f t="shared" si="17"/>
        <v>0</v>
      </c>
      <c r="AU119" s="76">
        <f t="shared" si="18"/>
        <v>0</v>
      </c>
      <c r="AV119" s="84"/>
      <c r="AW119" s="90"/>
      <c r="AX119" s="90"/>
      <c r="AY119" s="90"/>
      <c r="AZ119" s="90"/>
      <c r="BA119" s="76">
        <f t="shared" si="19"/>
        <v>0</v>
      </c>
      <c r="BB119" s="396"/>
      <c r="BC119" s="66" t="str">
        <f t="shared" si="20"/>
        <v>正确</v>
      </c>
    </row>
    <row r="120" s="1" customFormat="1" ht="33" customHeight="1" spans="1:55">
      <c r="A120" s="41">
        <f t="shared" si="13"/>
        <v>116</v>
      </c>
      <c r="B120" s="381"/>
      <c r="C120" s="50"/>
      <c r="D120" s="44"/>
      <c r="E120" s="49"/>
      <c r="F120" s="42">
        <f t="shared" si="14"/>
        <v>31</v>
      </c>
      <c r="G120" s="109"/>
      <c r="H120" s="39"/>
      <c r="I120" s="39"/>
      <c r="J120" s="39"/>
      <c r="K120" s="39"/>
      <c r="L120" s="39"/>
      <c r="M120" s="39"/>
      <c r="N120" s="39"/>
      <c r="O120" s="349"/>
      <c r="P120" s="39"/>
      <c r="Q120" s="39"/>
      <c r="R120" s="39"/>
      <c r="S120" s="67">
        <f t="shared" si="15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2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6"/>
        <v>0</v>
      </c>
      <c r="AT120" s="76">
        <f t="shared" si="17"/>
        <v>0</v>
      </c>
      <c r="AU120" s="76">
        <f t="shared" si="18"/>
        <v>0</v>
      </c>
      <c r="AV120" s="84"/>
      <c r="AW120" s="90"/>
      <c r="AX120" s="90"/>
      <c r="AY120" s="90"/>
      <c r="AZ120" s="90"/>
      <c r="BA120" s="76">
        <f t="shared" si="19"/>
        <v>0</v>
      </c>
      <c r="BB120" s="396"/>
      <c r="BC120" s="66" t="str">
        <f t="shared" si="20"/>
        <v>正确</v>
      </c>
    </row>
    <row r="121" s="1" customFormat="1" ht="33" customHeight="1" spans="1:55">
      <c r="A121" s="41">
        <f t="shared" si="13"/>
        <v>117</v>
      </c>
      <c r="B121" s="381"/>
      <c r="C121" s="50"/>
      <c r="D121" s="44"/>
      <c r="E121" s="49"/>
      <c r="F121" s="42">
        <f t="shared" si="14"/>
        <v>31</v>
      </c>
      <c r="G121" s="109"/>
      <c r="H121" s="39"/>
      <c r="I121" s="39"/>
      <c r="J121" s="39"/>
      <c r="K121" s="39"/>
      <c r="L121" s="39"/>
      <c r="M121" s="39"/>
      <c r="N121" s="39"/>
      <c r="O121" s="349"/>
      <c r="P121" s="39"/>
      <c r="Q121" s="39"/>
      <c r="R121" s="39"/>
      <c r="S121" s="67">
        <f t="shared" si="15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2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6"/>
        <v>0</v>
      </c>
      <c r="AT121" s="76">
        <f t="shared" si="17"/>
        <v>0</v>
      </c>
      <c r="AU121" s="76">
        <f t="shared" si="18"/>
        <v>0</v>
      </c>
      <c r="AV121" s="84"/>
      <c r="AW121" s="90"/>
      <c r="AX121" s="90"/>
      <c r="AY121" s="90"/>
      <c r="AZ121" s="90"/>
      <c r="BA121" s="76">
        <f t="shared" si="19"/>
        <v>0</v>
      </c>
      <c r="BB121" s="396"/>
      <c r="BC121" s="66" t="str">
        <f t="shared" si="20"/>
        <v>正确</v>
      </c>
    </row>
    <row r="122" s="1" customFormat="1" ht="33" customHeight="1" spans="1:55">
      <c r="A122" s="41">
        <f t="shared" si="13"/>
        <v>118</v>
      </c>
      <c r="B122" s="381"/>
      <c r="C122" s="50"/>
      <c r="D122" s="44"/>
      <c r="E122" s="49"/>
      <c r="F122" s="42">
        <f t="shared" si="14"/>
        <v>31</v>
      </c>
      <c r="G122" s="109"/>
      <c r="H122" s="39"/>
      <c r="I122" s="39"/>
      <c r="J122" s="39"/>
      <c r="K122" s="39"/>
      <c r="L122" s="39"/>
      <c r="M122" s="39"/>
      <c r="N122" s="39"/>
      <c r="O122" s="349"/>
      <c r="P122" s="39"/>
      <c r="Q122" s="39"/>
      <c r="R122" s="39"/>
      <c r="S122" s="67">
        <f t="shared" si="15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2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6"/>
        <v>0</v>
      </c>
      <c r="AT122" s="76">
        <f t="shared" si="17"/>
        <v>0</v>
      </c>
      <c r="AU122" s="76">
        <f t="shared" si="18"/>
        <v>0</v>
      </c>
      <c r="AV122" s="84"/>
      <c r="AW122" s="90"/>
      <c r="AX122" s="90"/>
      <c r="AY122" s="90"/>
      <c r="AZ122" s="90"/>
      <c r="BA122" s="76">
        <f t="shared" si="19"/>
        <v>0</v>
      </c>
      <c r="BB122" s="396"/>
      <c r="BC122" s="66" t="str">
        <f t="shared" si="20"/>
        <v>正确</v>
      </c>
    </row>
    <row r="123" s="1" customFormat="1" ht="33" customHeight="1" spans="1:55">
      <c r="A123" s="41">
        <f t="shared" si="13"/>
        <v>119</v>
      </c>
      <c r="B123" s="381"/>
      <c r="C123" s="50"/>
      <c r="D123" s="44"/>
      <c r="E123" s="49"/>
      <c r="F123" s="42">
        <f t="shared" si="14"/>
        <v>31</v>
      </c>
      <c r="G123" s="109"/>
      <c r="H123" s="39"/>
      <c r="I123" s="39"/>
      <c r="J123" s="39"/>
      <c r="K123" s="39"/>
      <c r="L123" s="39"/>
      <c r="M123" s="39"/>
      <c r="N123" s="39"/>
      <c r="O123" s="349"/>
      <c r="P123" s="39"/>
      <c r="Q123" s="39"/>
      <c r="R123" s="39"/>
      <c r="S123" s="67">
        <f t="shared" si="15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2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6"/>
        <v>0</v>
      </c>
      <c r="AT123" s="76">
        <f t="shared" si="17"/>
        <v>0</v>
      </c>
      <c r="AU123" s="76">
        <f t="shared" si="18"/>
        <v>0</v>
      </c>
      <c r="AV123" s="84"/>
      <c r="AW123" s="90"/>
      <c r="AX123" s="90"/>
      <c r="AY123" s="90"/>
      <c r="AZ123" s="90"/>
      <c r="BA123" s="76">
        <f t="shared" si="19"/>
        <v>0</v>
      </c>
      <c r="BB123" s="396"/>
      <c r="BC123" s="66" t="str">
        <f t="shared" si="20"/>
        <v>正确</v>
      </c>
    </row>
    <row r="124" s="1" customFormat="1" ht="33" customHeight="1" spans="1:55">
      <c r="A124" s="41">
        <f t="shared" si="13"/>
        <v>120</v>
      </c>
      <c r="B124" s="381"/>
      <c r="C124" s="50"/>
      <c r="D124" s="44"/>
      <c r="E124" s="49"/>
      <c r="F124" s="42">
        <f t="shared" si="14"/>
        <v>31</v>
      </c>
      <c r="G124" s="109"/>
      <c r="H124" s="39"/>
      <c r="I124" s="39"/>
      <c r="J124" s="39"/>
      <c r="K124" s="39"/>
      <c r="L124" s="39"/>
      <c r="M124" s="39"/>
      <c r="N124" s="39"/>
      <c r="O124" s="349"/>
      <c r="P124" s="39"/>
      <c r="Q124" s="39"/>
      <c r="R124" s="39"/>
      <c r="S124" s="67">
        <f t="shared" si="15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2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6"/>
        <v>0</v>
      </c>
      <c r="AT124" s="76">
        <f t="shared" si="17"/>
        <v>0</v>
      </c>
      <c r="AU124" s="76">
        <f t="shared" si="18"/>
        <v>0</v>
      </c>
      <c r="AV124" s="84"/>
      <c r="AW124" s="90"/>
      <c r="AX124" s="90"/>
      <c r="AY124" s="90"/>
      <c r="AZ124" s="90"/>
      <c r="BA124" s="76">
        <f t="shared" si="19"/>
        <v>0</v>
      </c>
      <c r="BB124" s="396"/>
      <c r="BC124" s="66" t="str">
        <f t="shared" si="20"/>
        <v>正确</v>
      </c>
    </row>
    <row r="125" s="1" customFormat="1" ht="33" customHeight="1" spans="1:55">
      <c r="A125" s="41">
        <f t="shared" si="13"/>
        <v>121</v>
      </c>
      <c r="B125" s="381"/>
      <c r="C125" s="50"/>
      <c r="D125" s="44"/>
      <c r="E125" s="49"/>
      <c r="F125" s="42">
        <f t="shared" si="14"/>
        <v>31</v>
      </c>
      <c r="G125" s="109"/>
      <c r="H125" s="39"/>
      <c r="I125" s="39"/>
      <c r="J125" s="39"/>
      <c r="K125" s="39"/>
      <c r="L125" s="39"/>
      <c r="M125" s="39"/>
      <c r="N125" s="39"/>
      <c r="O125" s="349"/>
      <c r="P125" s="39"/>
      <c r="Q125" s="39"/>
      <c r="R125" s="39"/>
      <c r="S125" s="67">
        <f t="shared" si="15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2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6"/>
        <v>0</v>
      </c>
      <c r="AT125" s="76">
        <f t="shared" si="17"/>
        <v>0</v>
      </c>
      <c r="AU125" s="76">
        <f t="shared" si="18"/>
        <v>0</v>
      </c>
      <c r="AV125" s="84"/>
      <c r="AW125" s="90"/>
      <c r="AX125" s="90"/>
      <c r="AY125" s="90"/>
      <c r="AZ125" s="90"/>
      <c r="BA125" s="76">
        <f t="shared" si="19"/>
        <v>0</v>
      </c>
      <c r="BB125" s="396"/>
      <c r="BC125" s="66" t="str">
        <f t="shared" si="20"/>
        <v>正确</v>
      </c>
    </row>
    <row r="126" s="1" customFormat="1" ht="33" customHeight="1" spans="1:55">
      <c r="A126" s="41">
        <f t="shared" si="13"/>
        <v>122</v>
      </c>
      <c r="B126" s="381"/>
      <c r="C126" s="50"/>
      <c r="D126" s="44"/>
      <c r="E126" s="49"/>
      <c r="F126" s="42">
        <f t="shared" si="14"/>
        <v>31</v>
      </c>
      <c r="G126" s="109"/>
      <c r="H126" s="39"/>
      <c r="I126" s="39"/>
      <c r="J126" s="39"/>
      <c r="K126" s="39"/>
      <c r="L126" s="39"/>
      <c r="M126" s="39"/>
      <c r="N126" s="39"/>
      <c r="O126" s="349"/>
      <c r="P126" s="39"/>
      <c r="Q126" s="39"/>
      <c r="R126" s="39"/>
      <c r="S126" s="67">
        <f t="shared" si="15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2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6"/>
        <v>0</v>
      </c>
      <c r="AT126" s="76">
        <f t="shared" si="17"/>
        <v>0</v>
      </c>
      <c r="AU126" s="76">
        <f t="shared" si="18"/>
        <v>0</v>
      </c>
      <c r="AV126" s="84"/>
      <c r="AW126" s="90"/>
      <c r="AX126" s="90"/>
      <c r="AY126" s="90"/>
      <c r="AZ126" s="90"/>
      <c r="BA126" s="76">
        <f t="shared" si="19"/>
        <v>0</v>
      </c>
      <c r="BB126" s="396"/>
      <c r="BC126" s="66" t="str">
        <f t="shared" si="20"/>
        <v>正确</v>
      </c>
    </row>
    <row r="127" s="1" customFormat="1" ht="33" customHeight="1" spans="1:55">
      <c r="A127" s="41">
        <f t="shared" si="13"/>
        <v>123</v>
      </c>
      <c r="B127" s="381"/>
      <c r="C127" s="50"/>
      <c r="D127" s="44"/>
      <c r="E127" s="49"/>
      <c r="F127" s="42">
        <f t="shared" si="14"/>
        <v>31</v>
      </c>
      <c r="G127" s="109"/>
      <c r="H127" s="39"/>
      <c r="I127" s="39"/>
      <c r="J127" s="39"/>
      <c r="K127" s="39"/>
      <c r="L127" s="39"/>
      <c r="M127" s="39"/>
      <c r="N127" s="39"/>
      <c r="O127" s="349"/>
      <c r="P127" s="39"/>
      <c r="Q127" s="39"/>
      <c r="R127" s="39"/>
      <c r="S127" s="67">
        <f t="shared" si="15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2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6"/>
        <v>0</v>
      </c>
      <c r="AT127" s="76">
        <f t="shared" si="17"/>
        <v>0</v>
      </c>
      <c r="AU127" s="76">
        <f t="shared" si="18"/>
        <v>0</v>
      </c>
      <c r="AV127" s="84"/>
      <c r="AW127" s="90"/>
      <c r="AX127" s="90"/>
      <c r="AY127" s="90"/>
      <c r="AZ127" s="90"/>
      <c r="BA127" s="76">
        <f t="shared" si="19"/>
        <v>0</v>
      </c>
      <c r="BB127" s="396"/>
      <c r="BC127" s="66" t="str">
        <f t="shared" si="20"/>
        <v>正确</v>
      </c>
    </row>
    <row r="128" s="1" customFormat="1" ht="33" customHeight="1" spans="1:55">
      <c r="A128" s="41">
        <f t="shared" si="13"/>
        <v>124</v>
      </c>
      <c r="B128" s="381"/>
      <c r="C128" s="50"/>
      <c r="D128" s="44"/>
      <c r="E128" s="49"/>
      <c r="F128" s="42">
        <f t="shared" si="14"/>
        <v>31</v>
      </c>
      <c r="G128" s="109"/>
      <c r="H128" s="39"/>
      <c r="I128" s="39"/>
      <c r="J128" s="39"/>
      <c r="K128" s="39"/>
      <c r="L128" s="39"/>
      <c r="M128" s="39"/>
      <c r="N128" s="39"/>
      <c r="O128" s="349"/>
      <c r="P128" s="39"/>
      <c r="Q128" s="39"/>
      <c r="R128" s="39"/>
      <c r="S128" s="67">
        <f t="shared" si="15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2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6"/>
        <v>0</v>
      </c>
      <c r="AT128" s="76">
        <f t="shared" si="17"/>
        <v>0</v>
      </c>
      <c r="AU128" s="76">
        <f t="shared" si="18"/>
        <v>0</v>
      </c>
      <c r="AV128" s="84"/>
      <c r="AW128" s="90"/>
      <c r="AX128" s="90"/>
      <c r="AY128" s="90"/>
      <c r="AZ128" s="90"/>
      <c r="BA128" s="76">
        <f t="shared" si="19"/>
        <v>0</v>
      </c>
      <c r="BB128" s="396"/>
      <c r="BC128" s="66" t="str">
        <f t="shared" si="20"/>
        <v>正确</v>
      </c>
    </row>
    <row r="129" s="1" customFormat="1" ht="33" customHeight="1" spans="1:55">
      <c r="A129" s="41">
        <f t="shared" si="13"/>
        <v>125</v>
      </c>
      <c r="B129" s="381"/>
      <c r="C129" s="50"/>
      <c r="D129" s="44"/>
      <c r="E129" s="49"/>
      <c r="F129" s="42">
        <f t="shared" si="14"/>
        <v>31</v>
      </c>
      <c r="G129" s="109"/>
      <c r="H129" s="39"/>
      <c r="I129" s="39"/>
      <c r="J129" s="39"/>
      <c r="K129" s="39"/>
      <c r="L129" s="39"/>
      <c r="M129" s="39"/>
      <c r="N129" s="39"/>
      <c r="O129" s="349"/>
      <c r="P129" s="39"/>
      <c r="Q129" s="39"/>
      <c r="R129" s="39"/>
      <c r="S129" s="67">
        <f t="shared" si="15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2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6"/>
        <v>0</v>
      </c>
      <c r="AT129" s="76">
        <f t="shared" si="17"/>
        <v>0</v>
      </c>
      <c r="AU129" s="76">
        <f t="shared" si="18"/>
        <v>0</v>
      </c>
      <c r="AV129" s="84"/>
      <c r="AW129" s="90"/>
      <c r="AX129" s="90"/>
      <c r="AY129" s="90"/>
      <c r="AZ129" s="90"/>
      <c r="BA129" s="76">
        <f t="shared" si="19"/>
        <v>0</v>
      </c>
      <c r="BB129" s="396"/>
      <c r="BC129" s="66" t="str">
        <f t="shared" si="20"/>
        <v>正确</v>
      </c>
    </row>
    <row r="130" s="1" customFormat="1" ht="33" customHeight="1" spans="1:55">
      <c r="A130" s="41">
        <f t="shared" si="13"/>
        <v>126</v>
      </c>
      <c r="B130" s="381"/>
      <c r="C130" s="50"/>
      <c r="D130" s="44"/>
      <c r="E130" s="49"/>
      <c r="F130" s="42">
        <f t="shared" si="14"/>
        <v>31</v>
      </c>
      <c r="G130" s="109"/>
      <c r="H130" s="39"/>
      <c r="I130" s="39"/>
      <c r="J130" s="39"/>
      <c r="K130" s="39"/>
      <c r="L130" s="39"/>
      <c r="M130" s="39"/>
      <c r="N130" s="39"/>
      <c r="O130" s="349"/>
      <c r="P130" s="39"/>
      <c r="Q130" s="39"/>
      <c r="R130" s="39"/>
      <c r="S130" s="67">
        <f t="shared" si="15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2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6"/>
        <v>0</v>
      </c>
      <c r="AT130" s="76">
        <f t="shared" si="17"/>
        <v>0</v>
      </c>
      <c r="AU130" s="76">
        <f t="shared" si="18"/>
        <v>0</v>
      </c>
      <c r="AV130" s="84"/>
      <c r="AW130" s="90"/>
      <c r="AX130" s="90"/>
      <c r="AY130" s="90"/>
      <c r="AZ130" s="90"/>
      <c r="BA130" s="76">
        <f t="shared" si="19"/>
        <v>0</v>
      </c>
      <c r="BB130" s="396"/>
      <c r="BC130" s="66" t="str">
        <f t="shared" si="20"/>
        <v>正确</v>
      </c>
    </row>
    <row r="131" s="1" customFormat="1" ht="33" customHeight="1" spans="1:55">
      <c r="A131" s="41">
        <f t="shared" si="13"/>
        <v>127</v>
      </c>
      <c r="B131" s="381"/>
      <c r="C131" s="50"/>
      <c r="D131" s="44"/>
      <c r="E131" s="49"/>
      <c r="F131" s="42">
        <f t="shared" si="14"/>
        <v>31</v>
      </c>
      <c r="G131" s="109"/>
      <c r="H131" s="39"/>
      <c r="I131" s="39"/>
      <c r="J131" s="39"/>
      <c r="K131" s="39"/>
      <c r="L131" s="39"/>
      <c r="M131" s="39"/>
      <c r="N131" s="39"/>
      <c r="O131" s="349"/>
      <c r="P131" s="39"/>
      <c r="Q131" s="39"/>
      <c r="R131" s="39"/>
      <c r="S131" s="67">
        <f t="shared" si="15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2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6"/>
        <v>0</v>
      </c>
      <c r="AT131" s="76">
        <f t="shared" si="17"/>
        <v>0</v>
      </c>
      <c r="AU131" s="76">
        <f t="shared" si="18"/>
        <v>0</v>
      </c>
      <c r="AV131" s="84"/>
      <c r="AW131" s="90"/>
      <c r="AX131" s="90"/>
      <c r="AY131" s="90"/>
      <c r="AZ131" s="90"/>
      <c r="BA131" s="76">
        <f t="shared" si="19"/>
        <v>0</v>
      </c>
      <c r="BB131" s="396"/>
      <c r="BC131" s="66" t="str">
        <f t="shared" si="20"/>
        <v>正确</v>
      </c>
    </row>
    <row r="132" s="1" customFormat="1" ht="33" customHeight="1" spans="1:55">
      <c r="A132" s="41">
        <f t="shared" si="13"/>
        <v>128</v>
      </c>
      <c r="B132" s="381"/>
      <c r="C132" s="50"/>
      <c r="D132" s="44"/>
      <c r="E132" s="49"/>
      <c r="F132" s="42">
        <f t="shared" si="14"/>
        <v>31</v>
      </c>
      <c r="G132" s="109"/>
      <c r="H132" s="39"/>
      <c r="I132" s="39"/>
      <c r="J132" s="39"/>
      <c r="K132" s="39"/>
      <c r="L132" s="39"/>
      <c r="M132" s="39"/>
      <c r="N132" s="39"/>
      <c r="O132" s="349"/>
      <c r="P132" s="39"/>
      <c r="Q132" s="39"/>
      <c r="R132" s="39"/>
      <c r="S132" s="67">
        <f t="shared" si="15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ref="AC132:AC160" si="21">IF(G132="是",30,0)</f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6"/>
        <v>0</v>
      </c>
      <c r="AT132" s="76">
        <f t="shared" si="17"/>
        <v>0</v>
      </c>
      <c r="AU132" s="76">
        <f t="shared" si="18"/>
        <v>0</v>
      </c>
      <c r="AV132" s="84"/>
      <c r="AW132" s="90"/>
      <c r="AX132" s="90"/>
      <c r="AY132" s="90"/>
      <c r="AZ132" s="90"/>
      <c r="BA132" s="76">
        <f t="shared" si="19"/>
        <v>0</v>
      </c>
      <c r="BB132" s="396"/>
      <c r="BC132" s="66" t="str">
        <f t="shared" si="20"/>
        <v>正确</v>
      </c>
    </row>
    <row r="133" s="1" customFormat="1" ht="33" customHeight="1" spans="1:55">
      <c r="A133" s="41">
        <f t="shared" ref="A133:A160" si="22">ROW()-4</f>
        <v>129</v>
      </c>
      <c r="B133" s="381"/>
      <c r="C133" s="50"/>
      <c r="D133" s="44"/>
      <c r="E133" s="49"/>
      <c r="F133" s="42">
        <f t="shared" ref="F133:F160" si="23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49"/>
      <c r="P133" s="39"/>
      <c r="Q133" s="39"/>
      <c r="R133" s="39"/>
      <c r="S133" s="67">
        <f t="shared" ref="S133:S160" si="24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si="21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0" si="25">IFERROR(U133/$E$2*2*H133+I133*2,0)</f>
        <v>0</v>
      </c>
      <c r="AT133" s="76">
        <f t="shared" ref="AT133:AT160" si="26">IFERROR(U133/$E$2*(J133+K133*0.2+L133+M133*0.5),0)</f>
        <v>0</v>
      </c>
      <c r="AU133" s="76">
        <f t="shared" ref="AU133:AU160" si="27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0" si="28">ROUND(AU133-SUM(AV133:AZ133),2)</f>
        <v>0</v>
      </c>
      <c r="BB133" s="396"/>
      <c r="BC133" s="66" t="str">
        <f t="shared" ref="BC133:BC160" si="29">IF(U133-SUM(V133:AB133)=0,"正确","错误")</f>
        <v>正确</v>
      </c>
    </row>
    <row r="134" s="1" customFormat="1" ht="33" customHeight="1" spans="1:55">
      <c r="A134" s="41">
        <f t="shared" si="22"/>
        <v>130</v>
      </c>
      <c r="B134" s="381"/>
      <c r="C134" s="50"/>
      <c r="D134" s="44"/>
      <c r="E134" s="49"/>
      <c r="F134" s="42">
        <f t="shared" si="23"/>
        <v>31</v>
      </c>
      <c r="G134" s="109"/>
      <c r="H134" s="39"/>
      <c r="I134" s="39"/>
      <c r="J134" s="39"/>
      <c r="K134" s="39"/>
      <c r="L134" s="39"/>
      <c r="M134" s="39"/>
      <c r="N134" s="39"/>
      <c r="O134" s="349"/>
      <c r="P134" s="39"/>
      <c r="Q134" s="39"/>
      <c r="R134" s="39"/>
      <c r="S134" s="67">
        <f t="shared" si="24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1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5"/>
        <v>0</v>
      </c>
      <c r="AT134" s="76">
        <f t="shared" si="26"/>
        <v>0</v>
      </c>
      <c r="AU134" s="76">
        <f t="shared" si="27"/>
        <v>0</v>
      </c>
      <c r="AV134" s="84"/>
      <c r="AW134" s="90"/>
      <c r="AX134" s="90"/>
      <c r="AY134" s="90"/>
      <c r="AZ134" s="90"/>
      <c r="BA134" s="76">
        <f t="shared" si="28"/>
        <v>0</v>
      </c>
      <c r="BB134" s="396"/>
      <c r="BC134" s="66" t="str">
        <f t="shared" si="29"/>
        <v>正确</v>
      </c>
    </row>
    <row r="135" s="1" customFormat="1" ht="33" customHeight="1" spans="1:55">
      <c r="A135" s="41">
        <f t="shared" si="22"/>
        <v>131</v>
      </c>
      <c r="B135" s="381"/>
      <c r="C135" s="50"/>
      <c r="D135" s="44"/>
      <c r="E135" s="49"/>
      <c r="F135" s="42">
        <f t="shared" si="23"/>
        <v>31</v>
      </c>
      <c r="G135" s="109"/>
      <c r="H135" s="39"/>
      <c r="I135" s="39"/>
      <c r="J135" s="39"/>
      <c r="K135" s="39"/>
      <c r="L135" s="39"/>
      <c r="M135" s="39"/>
      <c r="N135" s="39"/>
      <c r="O135" s="349"/>
      <c r="P135" s="39"/>
      <c r="Q135" s="39"/>
      <c r="R135" s="39"/>
      <c r="S135" s="67">
        <f t="shared" si="24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1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5"/>
        <v>0</v>
      </c>
      <c r="AT135" s="76">
        <f t="shared" si="26"/>
        <v>0</v>
      </c>
      <c r="AU135" s="76">
        <f t="shared" si="27"/>
        <v>0</v>
      </c>
      <c r="AV135" s="84"/>
      <c r="AW135" s="90"/>
      <c r="AX135" s="90"/>
      <c r="AY135" s="90"/>
      <c r="AZ135" s="90"/>
      <c r="BA135" s="76">
        <f t="shared" si="28"/>
        <v>0</v>
      </c>
      <c r="BB135" s="396"/>
      <c r="BC135" s="66" t="str">
        <f t="shared" si="29"/>
        <v>正确</v>
      </c>
    </row>
    <row r="136" s="1" customFormat="1" ht="33" customHeight="1" spans="1:55">
      <c r="A136" s="41">
        <f t="shared" si="22"/>
        <v>132</v>
      </c>
      <c r="B136" s="381"/>
      <c r="C136" s="50"/>
      <c r="D136" s="44"/>
      <c r="E136" s="49"/>
      <c r="F136" s="42">
        <f t="shared" si="23"/>
        <v>31</v>
      </c>
      <c r="G136" s="109"/>
      <c r="H136" s="39"/>
      <c r="I136" s="39"/>
      <c r="J136" s="39"/>
      <c r="K136" s="39"/>
      <c r="L136" s="39"/>
      <c r="M136" s="39"/>
      <c r="N136" s="39"/>
      <c r="O136" s="349"/>
      <c r="P136" s="39"/>
      <c r="Q136" s="39"/>
      <c r="R136" s="39"/>
      <c r="S136" s="67">
        <f t="shared" si="24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1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5"/>
        <v>0</v>
      </c>
      <c r="AT136" s="76">
        <f t="shared" si="26"/>
        <v>0</v>
      </c>
      <c r="AU136" s="76">
        <f t="shared" si="27"/>
        <v>0</v>
      </c>
      <c r="AV136" s="84"/>
      <c r="AW136" s="90"/>
      <c r="AX136" s="90"/>
      <c r="AY136" s="90"/>
      <c r="AZ136" s="90"/>
      <c r="BA136" s="76">
        <f t="shared" si="28"/>
        <v>0</v>
      </c>
      <c r="BB136" s="396"/>
      <c r="BC136" s="66" t="str">
        <f t="shared" si="29"/>
        <v>正确</v>
      </c>
    </row>
    <row r="137" s="1" customFormat="1" ht="33" customHeight="1" spans="1:55">
      <c r="A137" s="41">
        <f t="shared" si="22"/>
        <v>133</v>
      </c>
      <c r="B137" s="381"/>
      <c r="C137" s="50"/>
      <c r="D137" s="44"/>
      <c r="E137" s="49"/>
      <c r="F137" s="42">
        <f t="shared" si="23"/>
        <v>31</v>
      </c>
      <c r="G137" s="109"/>
      <c r="H137" s="39"/>
      <c r="I137" s="39"/>
      <c r="J137" s="39"/>
      <c r="K137" s="39"/>
      <c r="L137" s="39"/>
      <c r="M137" s="39"/>
      <c r="N137" s="39"/>
      <c r="O137" s="349"/>
      <c r="P137" s="39"/>
      <c r="Q137" s="39"/>
      <c r="R137" s="39"/>
      <c r="S137" s="67">
        <f t="shared" si="24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1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5"/>
        <v>0</v>
      </c>
      <c r="AT137" s="76">
        <f t="shared" si="26"/>
        <v>0</v>
      </c>
      <c r="AU137" s="76">
        <f t="shared" si="27"/>
        <v>0</v>
      </c>
      <c r="AV137" s="84"/>
      <c r="AW137" s="90"/>
      <c r="AX137" s="90"/>
      <c r="AY137" s="90"/>
      <c r="AZ137" s="90"/>
      <c r="BA137" s="76">
        <f t="shared" si="28"/>
        <v>0</v>
      </c>
      <c r="BB137" s="396"/>
      <c r="BC137" s="66" t="str">
        <f t="shared" si="29"/>
        <v>正确</v>
      </c>
    </row>
    <row r="138" s="1" customFormat="1" ht="33" customHeight="1" spans="1:55">
      <c r="A138" s="41">
        <f t="shared" si="22"/>
        <v>134</v>
      </c>
      <c r="B138" s="381"/>
      <c r="C138" s="50"/>
      <c r="D138" s="44"/>
      <c r="E138" s="49"/>
      <c r="F138" s="42">
        <f t="shared" si="23"/>
        <v>31</v>
      </c>
      <c r="G138" s="109"/>
      <c r="H138" s="39"/>
      <c r="I138" s="39"/>
      <c r="J138" s="39"/>
      <c r="K138" s="39"/>
      <c r="L138" s="39"/>
      <c r="M138" s="39"/>
      <c r="N138" s="39"/>
      <c r="O138" s="349"/>
      <c r="P138" s="39"/>
      <c r="Q138" s="39"/>
      <c r="R138" s="39"/>
      <c r="S138" s="67">
        <f t="shared" si="24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1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5"/>
        <v>0</v>
      </c>
      <c r="AT138" s="76">
        <f t="shared" si="26"/>
        <v>0</v>
      </c>
      <c r="AU138" s="76">
        <f t="shared" si="27"/>
        <v>0</v>
      </c>
      <c r="AV138" s="84"/>
      <c r="AW138" s="90"/>
      <c r="AX138" s="90"/>
      <c r="AY138" s="90"/>
      <c r="AZ138" s="90"/>
      <c r="BA138" s="76">
        <f t="shared" si="28"/>
        <v>0</v>
      </c>
      <c r="BB138" s="396"/>
      <c r="BC138" s="66" t="str">
        <f t="shared" si="29"/>
        <v>正确</v>
      </c>
    </row>
    <row r="139" s="1" customFormat="1" ht="33" customHeight="1" spans="1:55">
      <c r="A139" s="41">
        <f t="shared" si="22"/>
        <v>135</v>
      </c>
      <c r="B139" s="381"/>
      <c r="C139" s="50"/>
      <c r="D139" s="44"/>
      <c r="E139" s="49"/>
      <c r="F139" s="42">
        <f t="shared" si="23"/>
        <v>31</v>
      </c>
      <c r="G139" s="109"/>
      <c r="H139" s="39"/>
      <c r="I139" s="39"/>
      <c r="J139" s="39"/>
      <c r="K139" s="39"/>
      <c r="L139" s="39"/>
      <c r="M139" s="39"/>
      <c r="N139" s="39"/>
      <c r="O139" s="349"/>
      <c r="P139" s="39"/>
      <c r="Q139" s="39"/>
      <c r="R139" s="39"/>
      <c r="S139" s="67">
        <f t="shared" si="24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1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5"/>
        <v>0</v>
      </c>
      <c r="AT139" s="76">
        <f t="shared" si="26"/>
        <v>0</v>
      </c>
      <c r="AU139" s="76">
        <f t="shared" si="27"/>
        <v>0</v>
      </c>
      <c r="AV139" s="84"/>
      <c r="AW139" s="90"/>
      <c r="AX139" s="90"/>
      <c r="AY139" s="90"/>
      <c r="AZ139" s="90"/>
      <c r="BA139" s="76">
        <f t="shared" si="28"/>
        <v>0</v>
      </c>
      <c r="BB139" s="396"/>
      <c r="BC139" s="66" t="str">
        <f t="shared" si="29"/>
        <v>正确</v>
      </c>
    </row>
    <row r="140" s="1" customFormat="1" ht="33" customHeight="1" spans="1:55">
      <c r="A140" s="41">
        <f t="shared" si="22"/>
        <v>136</v>
      </c>
      <c r="B140" s="381"/>
      <c r="C140" s="50"/>
      <c r="D140" s="44"/>
      <c r="E140" s="49"/>
      <c r="F140" s="42">
        <f t="shared" si="23"/>
        <v>31</v>
      </c>
      <c r="G140" s="109"/>
      <c r="H140" s="39"/>
      <c r="I140" s="39"/>
      <c r="J140" s="39"/>
      <c r="K140" s="39"/>
      <c r="L140" s="39"/>
      <c r="M140" s="39"/>
      <c r="N140" s="39"/>
      <c r="O140" s="349"/>
      <c r="P140" s="39"/>
      <c r="Q140" s="39"/>
      <c r="R140" s="39"/>
      <c r="S140" s="67">
        <f t="shared" si="24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1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5"/>
        <v>0</v>
      </c>
      <c r="AT140" s="76">
        <f t="shared" si="26"/>
        <v>0</v>
      </c>
      <c r="AU140" s="76">
        <f t="shared" si="27"/>
        <v>0</v>
      </c>
      <c r="AV140" s="84"/>
      <c r="AW140" s="90"/>
      <c r="AX140" s="90"/>
      <c r="AY140" s="90"/>
      <c r="AZ140" s="90"/>
      <c r="BA140" s="76">
        <f t="shared" si="28"/>
        <v>0</v>
      </c>
      <c r="BB140" s="396"/>
      <c r="BC140" s="66" t="str">
        <f t="shared" si="29"/>
        <v>正确</v>
      </c>
    </row>
    <row r="141" s="1" customFormat="1" ht="33" customHeight="1" spans="1:55">
      <c r="A141" s="41">
        <f t="shared" si="22"/>
        <v>137</v>
      </c>
      <c r="B141" s="381"/>
      <c r="C141" s="50"/>
      <c r="D141" s="44"/>
      <c r="E141" s="49"/>
      <c r="F141" s="42">
        <f t="shared" si="23"/>
        <v>31</v>
      </c>
      <c r="G141" s="109"/>
      <c r="H141" s="39"/>
      <c r="I141" s="39"/>
      <c r="J141" s="39"/>
      <c r="K141" s="39"/>
      <c r="L141" s="39"/>
      <c r="M141" s="39"/>
      <c r="N141" s="39"/>
      <c r="O141" s="349"/>
      <c r="P141" s="39"/>
      <c r="Q141" s="39"/>
      <c r="R141" s="39"/>
      <c r="S141" s="67">
        <f t="shared" si="24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1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5"/>
        <v>0</v>
      </c>
      <c r="AT141" s="76">
        <f t="shared" si="26"/>
        <v>0</v>
      </c>
      <c r="AU141" s="76">
        <f t="shared" si="27"/>
        <v>0</v>
      </c>
      <c r="AV141" s="84"/>
      <c r="AW141" s="90"/>
      <c r="AX141" s="90"/>
      <c r="AY141" s="90"/>
      <c r="AZ141" s="90"/>
      <c r="BA141" s="76">
        <f t="shared" si="28"/>
        <v>0</v>
      </c>
      <c r="BB141" s="396"/>
      <c r="BC141" s="66" t="str">
        <f t="shared" si="29"/>
        <v>正确</v>
      </c>
    </row>
    <row r="142" s="1" customFormat="1" ht="33" customHeight="1" spans="1:55">
      <c r="A142" s="41">
        <f t="shared" si="22"/>
        <v>138</v>
      </c>
      <c r="B142" s="381"/>
      <c r="C142" s="50"/>
      <c r="D142" s="44"/>
      <c r="E142" s="49"/>
      <c r="F142" s="42">
        <f t="shared" si="23"/>
        <v>31</v>
      </c>
      <c r="G142" s="109"/>
      <c r="H142" s="39"/>
      <c r="I142" s="39"/>
      <c r="J142" s="39"/>
      <c r="K142" s="39"/>
      <c r="L142" s="39"/>
      <c r="M142" s="39"/>
      <c r="N142" s="39"/>
      <c r="O142" s="349"/>
      <c r="P142" s="39"/>
      <c r="Q142" s="39"/>
      <c r="R142" s="39"/>
      <c r="S142" s="67">
        <f t="shared" si="24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1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5"/>
        <v>0</v>
      </c>
      <c r="AT142" s="76">
        <f t="shared" si="26"/>
        <v>0</v>
      </c>
      <c r="AU142" s="76">
        <f t="shared" si="27"/>
        <v>0</v>
      </c>
      <c r="AV142" s="84"/>
      <c r="AW142" s="90"/>
      <c r="AX142" s="90"/>
      <c r="AY142" s="90"/>
      <c r="AZ142" s="90"/>
      <c r="BA142" s="76">
        <f t="shared" si="28"/>
        <v>0</v>
      </c>
      <c r="BB142" s="396"/>
      <c r="BC142" s="66" t="str">
        <f t="shared" si="29"/>
        <v>正确</v>
      </c>
    </row>
    <row r="143" s="1" customFormat="1" ht="33" customHeight="1" spans="1:55">
      <c r="A143" s="41">
        <f t="shared" si="22"/>
        <v>139</v>
      </c>
      <c r="B143" s="381"/>
      <c r="C143" s="50"/>
      <c r="D143" s="44"/>
      <c r="E143" s="49"/>
      <c r="F143" s="42">
        <f t="shared" si="23"/>
        <v>31</v>
      </c>
      <c r="G143" s="109"/>
      <c r="H143" s="39"/>
      <c r="I143" s="39"/>
      <c r="J143" s="39"/>
      <c r="K143" s="39"/>
      <c r="L143" s="39"/>
      <c r="M143" s="39"/>
      <c r="N143" s="39"/>
      <c r="O143" s="349"/>
      <c r="P143" s="39"/>
      <c r="Q143" s="39"/>
      <c r="R143" s="39"/>
      <c r="S143" s="67">
        <f t="shared" si="24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1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5"/>
        <v>0</v>
      </c>
      <c r="AT143" s="76">
        <f t="shared" si="26"/>
        <v>0</v>
      </c>
      <c r="AU143" s="76">
        <f t="shared" si="27"/>
        <v>0</v>
      </c>
      <c r="AV143" s="84"/>
      <c r="AW143" s="90"/>
      <c r="AX143" s="90"/>
      <c r="AY143" s="90"/>
      <c r="AZ143" s="90"/>
      <c r="BA143" s="76">
        <f t="shared" si="28"/>
        <v>0</v>
      </c>
      <c r="BB143" s="396"/>
      <c r="BC143" s="66" t="str">
        <f t="shared" si="29"/>
        <v>正确</v>
      </c>
    </row>
    <row r="144" s="1" customFormat="1" ht="33" customHeight="1" spans="1:55">
      <c r="A144" s="41">
        <f t="shared" si="22"/>
        <v>140</v>
      </c>
      <c r="B144" s="381"/>
      <c r="C144" s="50"/>
      <c r="D144" s="44"/>
      <c r="E144" s="49"/>
      <c r="F144" s="42">
        <f t="shared" si="23"/>
        <v>31</v>
      </c>
      <c r="G144" s="109"/>
      <c r="H144" s="39"/>
      <c r="I144" s="39"/>
      <c r="J144" s="39"/>
      <c r="K144" s="39"/>
      <c r="L144" s="39"/>
      <c r="M144" s="39"/>
      <c r="N144" s="39"/>
      <c r="O144" s="349"/>
      <c r="P144" s="39"/>
      <c r="Q144" s="39"/>
      <c r="R144" s="39"/>
      <c r="S144" s="67">
        <f t="shared" si="24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1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5"/>
        <v>0</v>
      </c>
      <c r="AT144" s="76">
        <f t="shared" si="26"/>
        <v>0</v>
      </c>
      <c r="AU144" s="76">
        <f t="shared" si="27"/>
        <v>0</v>
      </c>
      <c r="AV144" s="84"/>
      <c r="AW144" s="90"/>
      <c r="AX144" s="90"/>
      <c r="AY144" s="90"/>
      <c r="AZ144" s="90"/>
      <c r="BA144" s="76">
        <f t="shared" si="28"/>
        <v>0</v>
      </c>
      <c r="BB144" s="396"/>
      <c r="BC144" s="66" t="str">
        <f t="shared" si="29"/>
        <v>正确</v>
      </c>
    </row>
    <row r="145" s="1" customFormat="1" ht="33" customHeight="1" spans="1:55">
      <c r="A145" s="41">
        <f t="shared" si="22"/>
        <v>141</v>
      </c>
      <c r="B145" s="381"/>
      <c r="C145" s="50"/>
      <c r="D145" s="44"/>
      <c r="E145" s="49"/>
      <c r="F145" s="42">
        <f t="shared" si="23"/>
        <v>31</v>
      </c>
      <c r="G145" s="109"/>
      <c r="H145" s="39"/>
      <c r="I145" s="39"/>
      <c r="J145" s="39"/>
      <c r="K145" s="39"/>
      <c r="L145" s="39"/>
      <c r="M145" s="39"/>
      <c r="N145" s="39"/>
      <c r="O145" s="349"/>
      <c r="P145" s="39"/>
      <c r="Q145" s="39"/>
      <c r="R145" s="39"/>
      <c r="S145" s="67">
        <f t="shared" si="24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1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5"/>
        <v>0</v>
      </c>
      <c r="AT145" s="76">
        <f t="shared" si="26"/>
        <v>0</v>
      </c>
      <c r="AU145" s="76">
        <f t="shared" si="27"/>
        <v>0</v>
      </c>
      <c r="AV145" s="84"/>
      <c r="AW145" s="90"/>
      <c r="AX145" s="90"/>
      <c r="AY145" s="90"/>
      <c r="AZ145" s="90"/>
      <c r="BA145" s="76">
        <f t="shared" si="28"/>
        <v>0</v>
      </c>
      <c r="BB145" s="396"/>
      <c r="BC145" s="66" t="str">
        <f t="shared" si="29"/>
        <v>正确</v>
      </c>
    </row>
    <row r="146" s="1" customFormat="1" ht="33" customHeight="1" spans="1:55">
      <c r="A146" s="41">
        <f t="shared" si="22"/>
        <v>142</v>
      </c>
      <c r="B146" s="381"/>
      <c r="C146" s="50"/>
      <c r="D146" s="44"/>
      <c r="E146" s="49"/>
      <c r="F146" s="42">
        <f t="shared" si="23"/>
        <v>31</v>
      </c>
      <c r="G146" s="109"/>
      <c r="H146" s="39"/>
      <c r="I146" s="39"/>
      <c r="J146" s="39"/>
      <c r="K146" s="39"/>
      <c r="L146" s="39"/>
      <c r="M146" s="39"/>
      <c r="N146" s="39"/>
      <c r="O146" s="349"/>
      <c r="P146" s="39"/>
      <c r="Q146" s="39"/>
      <c r="R146" s="39"/>
      <c r="S146" s="67">
        <f t="shared" si="24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1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5"/>
        <v>0</v>
      </c>
      <c r="AT146" s="76">
        <f t="shared" si="26"/>
        <v>0</v>
      </c>
      <c r="AU146" s="76">
        <f t="shared" si="27"/>
        <v>0</v>
      </c>
      <c r="AV146" s="84"/>
      <c r="AW146" s="90"/>
      <c r="AX146" s="90"/>
      <c r="AY146" s="90"/>
      <c r="AZ146" s="90"/>
      <c r="BA146" s="76">
        <f t="shared" si="28"/>
        <v>0</v>
      </c>
      <c r="BB146" s="396"/>
      <c r="BC146" s="66" t="str">
        <f t="shared" si="29"/>
        <v>正确</v>
      </c>
    </row>
    <row r="147" s="1" customFormat="1" ht="33" customHeight="1" spans="1:55">
      <c r="A147" s="41">
        <f t="shared" si="22"/>
        <v>143</v>
      </c>
      <c r="B147" s="381"/>
      <c r="C147" s="50"/>
      <c r="D147" s="44"/>
      <c r="E147" s="49"/>
      <c r="F147" s="42">
        <f t="shared" si="23"/>
        <v>31</v>
      </c>
      <c r="G147" s="109"/>
      <c r="H147" s="39"/>
      <c r="I147" s="39"/>
      <c r="J147" s="39"/>
      <c r="K147" s="39"/>
      <c r="L147" s="39"/>
      <c r="M147" s="39"/>
      <c r="N147" s="39"/>
      <c r="O147" s="349"/>
      <c r="P147" s="39"/>
      <c r="Q147" s="39"/>
      <c r="R147" s="39"/>
      <c r="S147" s="67">
        <f t="shared" si="24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1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5"/>
        <v>0</v>
      </c>
      <c r="AT147" s="76">
        <f t="shared" si="26"/>
        <v>0</v>
      </c>
      <c r="AU147" s="76">
        <f t="shared" si="27"/>
        <v>0</v>
      </c>
      <c r="AV147" s="84"/>
      <c r="AW147" s="90"/>
      <c r="AX147" s="90"/>
      <c r="AY147" s="90"/>
      <c r="AZ147" s="90"/>
      <c r="BA147" s="76">
        <f t="shared" si="28"/>
        <v>0</v>
      </c>
      <c r="BB147" s="396"/>
      <c r="BC147" s="66" t="str">
        <f t="shared" si="29"/>
        <v>正确</v>
      </c>
    </row>
    <row r="148" s="1" customFormat="1" ht="33" customHeight="1" spans="1:55">
      <c r="A148" s="41">
        <f t="shared" si="22"/>
        <v>144</v>
      </c>
      <c r="B148" s="381"/>
      <c r="C148" s="50"/>
      <c r="D148" s="44"/>
      <c r="E148" s="49"/>
      <c r="F148" s="42">
        <f t="shared" si="23"/>
        <v>31</v>
      </c>
      <c r="G148" s="109"/>
      <c r="H148" s="39"/>
      <c r="I148" s="39"/>
      <c r="J148" s="39"/>
      <c r="K148" s="39"/>
      <c r="L148" s="39"/>
      <c r="M148" s="39"/>
      <c r="N148" s="39"/>
      <c r="O148" s="349"/>
      <c r="P148" s="39"/>
      <c r="Q148" s="39"/>
      <c r="R148" s="39"/>
      <c r="S148" s="67">
        <f t="shared" si="24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1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5"/>
        <v>0</v>
      </c>
      <c r="AT148" s="76">
        <f t="shared" si="26"/>
        <v>0</v>
      </c>
      <c r="AU148" s="76">
        <f t="shared" si="27"/>
        <v>0</v>
      </c>
      <c r="AV148" s="84"/>
      <c r="AW148" s="90"/>
      <c r="AX148" s="90"/>
      <c r="AY148" s="90"/>
      <c r="AZ148" s="90"/>
      <c r="BA148" s="76">
        <f t="shared" si="28"/>
        <v>0</v>
      </c>
      <c r="BB148" s="396"/>
      <c r="BC148" s="66" t="str">
        <f t="shared" si="29"/>
        <v>正确</v>
      </c>
    </row>
    <row r="149" s="1" customFormat="1" ht="33" customHeight="1" spans="1:55">
      <c r="A149" s="41">
        <f t="shared" si="22"/>
        <v>145</v>
      </c>
      <c r="B149" s="381"/>
      <c r="C149" s="50"/>
      <c r="D149" s="44"/>
      <c r="E149" s="49"/>
      <c r="F149" s="42">
        <f t="shared" si="23"/>
        <v>31</v>
      </c>
      <c r="G149" s="109"/>
      <c r="H149" s="39"/>
      <c r="I149" s="39"/>
      <c r="J149" s="39"/>
      <c r="K149" s="39"/>
      <c r="L149" s="39"/>
      <c r="M149" s="39"/>
      <c r="N149" s="39"/>
      <c r="O149" s="349"/>
      <c r="P149" s="39"/>
      <c r="Q149" s="39"/>
      <c r="R149" s="39"/>
      <c r="S149" s="67">
        <f t="shared" si="24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1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5"/>
        <v>0</v>
      </c>
      <c r="AT149" s="76">
        <f t="shared" si="26"/>
        <v>0</v>
      </c>
      <c r="AU149" s="76">
        <f t="shared" si="27"/>
        <v>0</v>
      </c>
      <c r="AV149" s="84"/>
      <c r="AW149" s="90"/>
      <c r="AX149" s="90"/>
      <c r="AY149" s="90"/>
      <c r="AZ149" s="90"/>
      <c r="BA149" s="76">
        <f t="shared" si="28"/>
        <v>0</v>
      </c>
      <c r="BB149" s="396"/>
      <c r="BC149" s="66" t="str">
        <f t="shared" si="29"/>
        <v>正确</v>
      </c>
    </row>
    <row r="150" s="1" customFormat="1" ht="33" customHeight="1" spans="1:55">
      <c r="A150" s="41">
        <f t="shared" si="22"/>
        <v>146</v>
      </c>
      <c r="B150" s="381"/>
      <c r="C150" s="50"/>
      <c r="D150" s="44"/>
      <c r="E150" s="49"/>
      <c r="F150" s="42">
        <f t="shared" si="23"/>
        <v>31</v>
      </c>
      <c r="G150" s="109"/>
      <c r="H150" s="39"/>
      <c r="I150" s="39"/>
      <c r="J150" s="39"/>
      <c r="K150" s="39"/>
      <c r="L150" s="39"/>
      <c r="M150" s="39"/>
      <c r="N150" s="39"/>
      <c r="O150" s="349"/>
      <c r="P150" s="39"/>
      <c r="Q150" s="39"/>
      <c r="R150" s="39"/>
      <c r="S150" s="67">
        <f t="shared" si="24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1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5"/>
        <v>0</v>
      </c>
      <c r="AT150" s="76">
        <f t="shared" si="26"/>
        <v>0</v>
      </c>
      <c r="AU150" s="76">
        <f t="shared" si="27"/>
        <v>0</v>
      </c>
      <c r="AV150" s="84"/>
      <c r="AW150" s="90"/>
      <c r="AX150" s="90"/>
      <c r="AY150" s="90"/>
      <c r="AZ150" s="90"/>
      <c r="BA150" s="76">
        <f t="shared" si="28"/>
        <v>0</v>
      </c>
      <c r="BB150" s="396"/>
      <c r="BC150" s="66" t="str">
        <f t="shared" si="29"/>
        <v>正确</v>
      </c>
    </row>
    <row r="151" s="1" customFormat="1" ht="33" customHeight="1" spans="1:55">
      <c r="A151" s="41">
        <f t="shared" si="22"/>
        <v>147</v>
      </c>
      <c r="B151" s="381"/>
      <c r="C151" s="50"/>
      <c r="D151" s="44"/>
      <c r="E151" s="49"/>
      <c r="F151" s="42">
        <f t="shared" si="23"/>
        <v>31</v>
      </c>
      <c r="G151" s="109"/>
      <c r="H151" s="39"/>
      <c r="I151" s="39"/>
      <c r="J151" s="39"/>
      <c r="K151" s="39"/>
      <c r="L151" s="39"/>
      <c r="M151" s="39"/>
      <c r="N151" s="39"/>
      <c r="O151" s="349"/>
      <c r="P151" s="39"/>
      <c r="Q151" s="39"/>
      <c r="R151" s="39"/>
      <c r="S151" s="67">
        <f t="shared" si="24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1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5"/>
        <v>0</v>
      </c>
      <c r="AT151" s="76">
        <f t="shared" si="26"/>
        <v>0</v>
      </c>
      <c r="AU151" s="76">
        <f t="shared" si="27"/>
        <v>0</v>
      </c>
      <c r="AV151" s="84"/>
      <c r="AW151" s="90"/>
      <c r="AX151" s="90"/>
      <c r="AY151" s="90"/>
      <c r="AZ151" s="90"/>
      <c r="BA151" s="76">
        <f t="shared" si="28"/>
        <v>0</v>
      </c>
      <c r="BB151" s="396"/>
      <c r="BC151" s="66" t="str">
        <f t="shared" si="29"/>
        <v>正确</v>
      </c>
    </row>
    <row r="152" s="1" customFormat="1" ht="33" customHeight="1" spans="1:55">
      <c r="A152" s="41">
        <f t="shared" si="22"/>
        <v>148</v>
      </c>
      <c r="B152" s="381"/>
      <c r="C152" s="50"/>
      <c r="D152" s="44"/>
      <c r="E152" s="49"/>
      <c r="F152" s="42">
        <f t="shared" si="23"/>
        <v>31</v>
      </c>
      <c r="G152" s="109"/>
      <c r="H152" s="39"/>
      <c r="I152" s="39"/>
      <c r="J152" s="39"/>
      <c r="K152" s="39"/>
      <c r="L152" s="39"/>
      <c r="M152" s="39"/>
      <c r="N152" s="39"/>
      <c r="O152" s="349"/>
      <c r="P152" s="39"/>
      <c r="Q152" s="39"/>
      <c r="R152" s="39"/>
      <c r="S152" s="67">
        <f t="shared" si="24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1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5"/>
        <v>0</v>
      </c>
      <c r="AT152" s="76">
        <f t="shared" si="26"/>
        <v>0</v>
      </c>
      <c r="AU152" s="76">
        <f t="shared" si="27"/>
        <v>0</v>
      </c>
      <c r="AV152" s="84"/>
      <c r="AW152" s="90"/>
      <c r="AX152" s="90"/>
      <c r="AY152" s="90"/>
      <c r="AZ152" s="90"/>
      <c r="BA152" s="76">
        <f t="shared" si="28"/>
        <v>0</v>
      </c>
      <c r="BB152" s="396"/>
      <c r="BC152" s="66" t="str">
        <f t="shared" si="29"/>
        <v>正确</v>
      </c>
    </row>
    <row r="153" s="1" customFormat="1" ht="33" customHeight="1" spans="1:55">
      <c r="A153" s="41">
        <f t="shared" si="22"/>
        <v>149</v>
      </c>
      <c r="B153" s="381"/>
      <c r="C153" s="50"/>
      <c r="D153" s="44"/>
      <c r="E153" s="49"/>
      <c r="F153" s="42">
        <f t="shared" si="23"/>
        <v>31</v>
      </c>
      <c r="G153" s="109"/>
      <c r="H153" s="39"/>
      <c r="I153" s="39"/>
      <c r="J153" s="39"/>
      <c r="K153" s="39"/>
      <c r="L153" s="39"/>
      <c r="M153" s="39"/>
      <c r="N153" s="39"/>
      <c r="O153" s="349"/>
      <c r="P153" s="39"/>
      <c r="Q153" s="39"/>
      <c r="R153" s="39"/>
      <c r="S153" s="67">
        <f t="shared" si="24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1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5"/>
        <v>0</v>
      </c>
      <c r="AT153" s="76">
        <f t="shared" si="26"/>
        <v>0</v>
      </c>
      <c r="AU153" s="76">
        <f t="shared" si="27"/>
        <v>0</v>
      </c>
      <c r="AV153" s="84"/>
      <c r="AW153" s="90"/>
      <c r="AX153" s="90"/>
      <c r="AY153" s="90"/>
      <c r="AZ153" s="90"/>
      <c r="BA153" s="76">
        <f t="shared" si="28"/>
        <v>0</v>
      </c>
      <c r="BB153" s="396"/>
      <c r="BC153" s="66" t="str">
        <f t="shared" si="29"/>
        <v>正确</v>
      </c>
    </row>
    <row r="154" s="1" customFormat="1" ht="33" customHeight="1" spans="1:55">
      <c r="A154" s="41">
        <f t="shared" si="22"/>
        <v>150</v>
      </c>
      <c r="B154" s="381"/>
      <c r="C154" s="50"/>
      <c r="D154" s="44"/>
      <c r="E154" s="49"/>
      <c r="F154" s="42">
        <f t="shared" si="23"/>
        <v>31</v>
      </c>
      <c r="G154" s="109"/>
      <c r="H154" s="39"/>
      <c r="I154" s="39"/>
      <c r="J154" s="39"/>
      <c r="K154" s="39"/>
      <c r="L154" s="39"/>
      <c r="M154" s="39"/>
      <c r="N154" s="39"/>
      <c r="O154" s="349"/>
      <c r="P154" s="39"/>
      <c r="Q154" s="39"/>
      <c r="R154" s="39"/>
      <c r="S154" s="67">
        <f t="shared" si="24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1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5"/>
        <v>0</v>
      </c>
      <c r="AT154" s="76">
        <f t="shared" si="26"/>
        <v>0</v>
      </c>
      <c r="AU154" s="76">
        <f t="shared" si="27"/>
        <v>0</v>
      </c>
      <c r="AV154" s="84"/>
      <c r="AW154" s="90"/>
      <c r="AX154" s="90"/>
      <c r="AY154" s="90"/>
      <c r="AZ154" s="90"/>
      <c r="BA154" s="76">
        <f t="shared" si="28"/>
        <v>0</v>
      </c>
      <c r="BB154" s="396"/>
      <c r="BC154" s="66" t="str">
        <f t="shared" si="29"/>
        <v>正确</v>
      </c>
    </row>
    <row r="155" s="1" customFormat="1" ht="33" customHeight="1" spans="1:55">
      <c r="A155" s="41">
        <f t="shared" si="22"/>
        <v>151</v>
      </c>
      <c r="B155" s="381"/>
      <c r="C155" s="50"/>
      <c r="D155" s="44"/>
      <c r="E155" s="49"/>
      <c r="F155" s="42">
        <f t="shared" si="23"/>
        <v>31</v>
      </c>
      <c r="G155" s="109"/>
      <c r="H155" s="39"/>
      <c r="I155" s="39"/>
      <c r="J155" s="39"/>
      <c r="K155" s="39"/>
      <c r="L155" s="39"/>
      <c r="M155" s="39"/>
      <c r="N155" s="39"/>
      <c r="O155" s="349"/>
      <c r="P155" s="39"/>
      <c r="Q155" s="39"/>
      <c r="R155" s="39"/>
      <c r="S155" s="67">
        <f t="shared" si="24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1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5"/>
        <v>0</v>
      </c>
      <c r="AT155" s="76">
        <f t="shared" si="26"/>
        <v>0</v>
      </c>
      <c r="AU155" s="76">
        <f t="shared" si="27"/>
        <v>0</v>
      </c>
      <c r="AV155" s="84"/>
      <c r="AW155" s="90"/>
      <c r="AX155" s="90"/>
      <c r="AY155" s="90"/>
      <c r="AZ155" s="90"/>
      <c r="BA155" s="76">
        <f t="shared" si="28"/>
        <v>0</v>
      </c>
      <c r="BB155" s="396"/>
      <c r="BC155" s="66" t="str">
        <f t="shared" si="29"/>
        <v>正确</v>
      </c>
    </row>
    <row r="156" s="1" customFormat="1" ht="33" customHeight="1" spans="1:55">
      <c r="A156" s="41">
        <f t="shared" si="22"/>
        <v>152</v>
      </c>
      <c r="B156" s="381"/>
      <c r="C156" s="50"/>
      <c r="D156" s="44"/>
      <c r="E156" s="49"/>
      <c r="F156" s="42">
        <f t="shared" si="23"/>
        <v>31</v>
      </c>
      <c r="G156" s="109"/>
      <c r="H156" s="39"/>
      <c r="I156" s="39"/>
      <c r="J156" s="39"/>
      <c r="K156" s="39"/>
      <c r="L156" s="39"/>
      <c r="M156" s="39"/>
      <c r="N156" s="39"/>
      <c r="O156" s="349"/>
      <c r="P156" s="39"/>
      <c r="Q156" s="39"/>
      <c r="R156" s="39"/>
      <c r="S156" s="67">
        <f t="shared" si="24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1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5"/>
        <v>0</v>
      </c>
      <c r="AT156" s="76">
        <f t="shared" si="26"/>
        <v>0</v>
      </c>
      <c r="AU156" s="76">
        <f t="shared" si="27"/>
        <v>0</v>
      </c>
      <c r="AV156" s="84"/>
      <c r="AW156" s="90"/>
      <c r="AX156" s="90"/>
      <c r="AY156" s="90"/>
      <c r="AZ156" s="90"/>
      <c r="BA156" s="76">
        <f t="shared" si="28"/>
        <v>0</v>
      </c>
      <c r="BB156" s="396"/>
      <c r="BC156" s="66" t="str">
        <f t="shared" si="29"/>
        <v>正确</v>
      </c>
    </row>
    <row r="157" s="1" customFormat="1" ht="33" customHeight="1" spans="1:55">
      <c r="A157" s="41">
        <f t="shared" si="22"/>
        <v>153</v>
      </c>
      <c r="B157" s="381"/>
      <c r="C157" s="50"/>
      <c r="D157" s="44"/>
      <c r="E157" s="49"/>
      <c r="F157" s="42">
        <f t="shared" si="23"/>
        <v>31</v>
      </c>
      <c r="G157" s="109"/>
      <c r="H157" s="39"/>
      <c r="I157" s="39"/>
      <c r="J157" s="39"/>
      <c r="K157" s="39"/>
      <c r="L157" s="39"/>
      <c r="M157" s="39"/>
      <c r="N157" s="39"/>
      <c r="O157" s="349"/>
      <c r="P157" s="39"/>
      <c r="Q157" s="39"/>
      <c r="R157" s="39"/>
      <c r="S157" s="67">
        <f t="shared" si="24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1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5"/>
        <v>0</v>
      </c>
      <c r="AT157" s="76">
        <f t="shared" si="26"/>
        <v>0</v>
      </c>
      <c r="AU157" s="76">
        <f t="shared" si="27"/>
        <v>0</v>
      </c>
      <c r="AV157" s="84"/>
      <c r="AW157" s="90"/>
      <c r="AX157" s="90"/>
      <c r="AY157" s="90"/>
      <c r="AZ157" s="90"/>
      <c r="BA157" s="76">
        <f t="shared" si="28"/>
        <v>0</v>
      </c>
      <c r="BB157" s="396"/>
      <c r="BC157" s="66" t="str">
        <f t="shared" si="29"/>
        <v>正确</v>
      </c>
    </row>
    <row r="158" s="1" customFormat="1" ht="33" customHeight="1" spans="1:55">
      <c r="A158" s="41">
        <f t="shared" si="22"/>
        <v>154</v>
      </c>
      <c r="B158" s="381"/>
      <c r="C158" s="50"/>
      <c r="D158" s="44"/>
      <c r="E158" s="49"/>
      <c r="F158" s="42">
        <f t="shared" si="23"/>
        <v>31</v>
      </c>
      <c r="G158" s="109"/>
      <c r="H158" s="39"/>
      <c r="I158" s="39"/>
      <c r="J158" s="39"/>
      <c r="K158" s="39"/>
      <c r="L158" s="39"/>
      <c r="M158" s="39"/>
      <c r="N158" s="39"/>
      <c r="O158" s="349"/>
      <c r="P158" s="39"/>
      <c r="Q158" s="39"/>
      <c r="R158" s="39"/>
      <c r="S158" s="67">
        <f t="shared" si="24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1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5"/>
        <v>0</v>
      </c>
      <c r="AT158" s="76">
        <f t="shared" si="26"/>
        <v>0</v>
      </c>
      <c r="AU158" s="76">
        <f t="shared" si="27"/>
        <v>0</v>
      </c>
      <c r="AV158" s="84"/>
      <c r="AW158" s="90"/>
      <c r="AX158" s="90"/>
      <c r="AY158" s="90"/>
      <c r="AZ158" s="90"/>
      <c r="BA158" s="76">
        <f t="shared" si="28"/>
        <v>0</v>
      </c>
      <c r="BB158" s="396"/>
      <c r="BC158" s="66" t="str">
        <f t="shared" si="29"/>
        <v>正确</v>
      </c>
    </row>
    <row r="159" s="1" customFormat="1" ht="33" customHeight="1" spans="1:55">
      <c r="A159" s="41">
        <f t="shared" si="22"/>
        <v>155</v>
      </c>
      <c r="B159" s="381"/>
      <c r="C159" s="50"/>
      <c r="D159" s="44"/>
      <c r="E159" s="49"/>
      <c r="F159" s="42">
        <f t="shared" si="23"/>
        <v>31</v>
      </c>
      <c r="G159" s="109"/>
      <c r="H159" s="39"/>
      <c r="I159" s="39"/>
      <c r="J159" s="39"/>
      <c r="K159" s="39"/>
      <c r="L159" s="39"/>
      <c r="M159" s="39"/>
      <c r="N159" s="39"/>
      <c r="O159" s="349"/>
      <c r="P159" s="39"/>
      <c r="Q159" s="39"/>
      <c r="R159" s="39"/>
      <c r="S159" s="67">
        <f t="shared" si="24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1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5"/>
        <v>0</v>
      </c>
      <c r="AT159" s="76">
        <f t="shared" si="26"/>
        <v>0</v>
      </c>
      <c r="AU159" s="76">
        <f t="shared" si="27"/>
        <v>0</v>
      </c>
      <c r="AV159" s="84"/>
      <c r="AW159" s="90"/>
      <c r="AX159" s="90"/>
      <c r="AY159" s="90"/>
      <c r="AZ159" s="90"/>
      <c r="BA159" s="76">
        <f t="shared" si="28"/>
        <v>0</v>
      </c>
      <c r="BB159" s="396"/>
      <c r="BC159" s="66" t="str">
        <f t="shared" si="29"/>
        <v>正确</v>
      </c>
    </row>
    <row r="160" s="1" customFormat="1" ht="33" customHeight="1" spans="1:55">
      <c r="A160" s="41">
        <f t="shared" si="22"/>
        <v>156</v>
      </c>
      <c r="B160" s="381"/>
      <c r="C160" s="50"/>
      <c r="D160" s="44"/>
      <c r="E160" s="49"/>
      <c r="F160" s="42">
        <f t="shared" si="23"/>
        <v>31</v>
      </c>
      <c r="G160" s="109"/>
      <c r="H160" s="39"/>
      <c r="I160" s="39"/>
      <c r="J160" s="39"/>
      <c r="K160" s="39"/>
      <c r="L160" s="39"/>
      <c r="M160" s="39"/>
      <c r="N160" s="39"/>
      <c r="O160" s="349"/>
      <c r="P160" s="39"/>
      <c r="Q160" s="39"/>
      <c r="R160" s="39"/>
      <c r="S160" s="67">
        <f t="shared" si="24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1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5"/>
        <v>0</v>
      </c>
      <c r="AT160" s="76">
        <f t="shared" si="26"/>
        <v>0</v>
      </c>
      <c r="AU160" s="76">
        <f t="shared" si="27"/>
        <v>0</v>
      </c>
      <c r="AV160" s="84"/>
      <c r="AW160" s="90"/>
      <c r="AX160" s="90"/>
      <c r="AY160" s="90"/>
      <c r="AZ160" s="90"/>
      <c r="BA160" s="76">
        <f t="shared" si="28"/>
        <v>0</v>
      </c>
      <c r="BB160" s="396"/>
      <c r="BC160" s="66" t="str">
        <f t="shared" si="29"/>
        <v>正确</v>
      </c>
    </row>
  </sheetData>
  <sheetProtection algorithmName="SHA-512" hashValue="EuSEMADQRpKodfnS5JnXjFKh/j/U+/rRyJgK0M9c/EpiW0m8078BnGnpEygUGhgkwdk/6eEGaG/Qo1WgqQmXkQ==" saltValue="tmXwLlCwEE+FIbFPdzOv+g==" spinCount="100000" sheet="1" formatCells="0" formatRows="0" deleteRows="0" autoFilter="0" objects="1"/>
  <autoFilter xmlns:etc="http://www.wps.cn/officeDocument/2017/etCustomData" ref="A4:XFA160" etc:filterBottomFollowUsedRange="0">
    <extLst/>
  </autoFilter>
  <mergeCells count="2">
    <mergeCell ref="A1:BA1"/>
    <mergeCell ref="A4:E4"/>
  </mergeCells>
  <conditionalFormatting sqref="B38:B41">
    <cfRule type="duplicateValues" dxfId="0" priority="3"/>
  </conditionalFormatting>
  <conditionalFormatting sqref="B62:B160">
    <cfRule type="duplicateValues" dxfId="0" priority="5"/>
  </conditionalFormatting>
  <conditionalFormatting sqref="C62:C160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2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E11" sqref="BE11"/>
    </sheetView>
  </sheetViews>
  <sheetFormatPr defaultColWidth="12.7583333333333" defaultRowHeight="62" customHeight="1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10.8" style="330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7.5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customHeight="1" spans="1:56">
      <c r="A1" s="13" t="s">
        <v>361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345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346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34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customHeight="1" spans="1:56">
      <c r="A3" s="14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347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87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4" customHeight="1" spans="1:56">
      <c r="A4" s="28" t="s">
        <v>71</v>
      </c>
      <c r="B4" s="2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348"/>
      <c r="P4" s="52"/>
      <c r="Q4" s="52"/>
      <c r="R4" s="52"/>
      <c r="S4" s="52"/>
      <c r="T4" s="64"/>
      <c r="U4" s="65"/>
      <c r="V4" s="66">
        <f t="shared" ref="V4:BA4" si="0">SUBTOTAL(9,V5:V162)</f>
        <v>59938.7096774194</v>
      </c>
      <c r="W4" s="66">
        <f t="shared" si="0"/>
        <v>16500</v>
      </c>
      <c r="X4" s="66">
        <f t="shared" si="0"/>
        <v>10800</v>
      </c>
      <c r="Y4" s="66">
        <f t="shared" si="0"/>
        <v>7500</v>
      </c>
      <c r="Z4" s="66">
        <f t="shared" si="0"/>
        <v>5600</v>
      </c>
      <c r="AA4" s="66">
        <f t="shared" si="0"/>
        <v>5500</v>
      </c>
      <c r="AB4" s="66">
        <f t="shared" si="0"/>
        <v>5450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300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5065.72580645161</v>
      </c>
      <c r="AS4" s="66">
        <f t="shared" si="0"/>
        <v>0</v>
      </c>
      <c r="AT4" s="66">
        <f t="shared" si="0"/>
        <v>2032.25806451613</v>
      </c>
      <c r="AU4" s="66">
        <f t="shared" si="0"/>
        <v>104490.76</v>
      </c>
      <c r="AV4" s="66">
        <f t="shared" si="0"/>
        <v>1612.2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102878.56</v>
      </c>
      <c r="BB4" s="66"/>
      <c r="BC4" s="89"/>
      <c r="BD4" s="66"/>
    </row>
    <row r="5" s="1" customFormat="1" ht="30" customHeight="1" spans="1:56">
      <c r="A5" s="32">
        <f t="shared" ref="A5:A68" si="1">ROW()-4</f>
        <v>1</v>
      </c>
      <c r="B5" s="254" t="s">
        <v>362</v>
      </c>
      <c r="C5" s="331" t="s">
        <v>145</v>
      </c>
      <c r="D5" s="256">
        <v>45597</v>
      </c>
      <c r="E5" s="257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49">
        <v>5.5</v>
      </c>
      <c r="P5" s="39"/>
      <c r="Q5" s="39"/>
      <c r="R5" s="39"/>
      <c r="S5" s="67">
        <f t="shared" ref="S5:S68" si="3">P5+Q5-R5</f>
        <v>0</v>
      </c>
      <c r="T5" s="139" t="s">
        <v>363</v>
      </c>
      <c r="U5" s="71" t="s">
        <v>347</v>
      </c>
      <c r="V5" s="291">
        <v>1000</v>
      </c>
      <c r="W5" s="354">
        <v>500</v>
      </c>
      <c r="X5" s="354">
        <v>300</v>
      </c>
      <c r="Y5" s="354">
        <v>200</v>
      </c>
      <c r="Z5" s="354">
        <v>100</v>
      </c>
      <c r="AA5" s="354">
        <v>100</v>
      </c>
      <c r="AB5" s="354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68"/>
      <c r="AK5" s="75"/>
      <c r="AL5" s="75"/>
      <c r="AM5" s="75"/>
      <c r="AN5" s="75"/>
      <c r="AO5" s="75"/>
      <c r="AP5" s="75"/>
      <c r="AQ5" s="75"/>
      <c r="AR5" s="75">
        <f>U5/31*O5*0.5</f>
        <v>204.032258064516</v>
      </c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2095.97</v>
      </c>
      <c r="AV5" s="84">
        <v>537.4</v>
      </c>
      <c r="AW5" s="90"/>
      <c r="AX5" s="90"/>
      <c r="AY5" s="90"/>
      <c r="AZ5" s="90"/>
      <c r="BA5" s="76">
        <f t="shared" ref="BA5:BA68" si="8">ROUND(AU5-SUM(AV5:AZ5),2)</f>
        <v>1558.57</v>
      </c>
      <c r="BB5" s="91"/>
      <c r="BC5" s="68"/>
      <c r="BD5" s="66" t="str">
        <f t="shared" ref="BD5:BD68" si="9">IF(U5-SUM(V5:AB5)=0,"正确","错误")</f>
        <v>正确</v>
      </c>
    </row>
    <row r="6" s="1" customFormat="1" ht="30" customHeight="1" spans="1:56">
      <c r="A6" s="32">
        <f t="shared" si="1"/>
        <v>2</v>
      </c>
      <c r="B6" s="254" t="s">
        <v>364</v>
      </c>
      <c r="C6" s="331" t="s">
        <v>145</v>
      </c>
      <c r="D6" s="256">
        <v>45597</v>
      </c>
      <c r="E6" s="257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350">
        <v>4</v>
      </c>
      <c r="P6" s="39"/>
      <c r="Q6" s="39"/>
      <c r="R6" s="39"/>
      <c r="S6" s="67">
        <f t="shared" si="3"/>
        <v>0</v>
      </c>
      <c r="T6" s="139" t="s">
        <v>365</v>
      </c>
      <c r="U6" s="71" t="s">
        <v>366</v>
      </c>
      <c r="V6" s="291">
        <v>1000</v>
      </c>
      <c r="W6" s="354">
        <v>500</v>
      </c>
      <c r="X6" s="354">
        <v>300</v>
      </c>
      <c r="Y6" s="354">
        <v>100</v>
      </c>
      <c r="Z6" s="354">
        <v>100</v>
      </c>
      <c r="AA6" s="354">
        <v>100</v>
      </c>
      <c r="AB6" s="354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68"/>
      <c r="AK6" s="75"/>
      <c r="AL6" s="75"/>
      <c r="AM6" s="75"/>
      <c r="AN6" s="75"/>
      <c r="AO6" s="75"/>
      <c r="AP6" s="75"/>
      <c r="AQ6" s="75"/>
      <c r="AR6" s="75">
        <f t="shared" ref="AR6:AR37" si="10">U6/31*O6*0.5</f>
        <v>141.935483870968</v>
      </c>
      <c r="AS6" s="83">
        <f t="shared" si="5"/>
        <v>0</v>
      </c>
      <c r="AT6" s="76">
        <f t="shared" si="6"/>
        <v>0</v>
      </c>
      <c r="AU6" s="76">
        <f t="shared" si="7"/>
        <v>2058.06</v>
      </c>
      <c r="AV6" s="84">
        <v>537.4</v>
      </c>
      <c r="AW6" s="90"/>
      <c r="AX6" s="90"/>
      <c r="AY6" s="90"/>
      <c r="AZ6" s="90"/>
      <c r="BA6" s="76">
        <f t="shared" si="8"/>
        <v>1520.66</v>
      </c>
      <c r="BB6" s="91"/>
      <c r="BC6" s="68"/>
      <c r="BD6" s="66" t="str">
        <f t="shared" si="9"/>
        <v>正确</v>
      </c>
    </row>
    <row r="7" s="1" customFormat="1" ht="29" customHeight="1" spans="1:56">
      <c r="A7" s="32">
        <f t="shared" si="1"/>
        <v>3</v>
      </c>
      <c r="B7" s="254" t="s">
        <v>367</v>
      </c>
      <c r="C7" s="331" t="s">
        <v>145</v>
      </c>
      <c r="D7" s="256">
        <v>45597</v>
      </c>
      <c r="E7" s="257" t="s">
        <v>78</v>
      </c>
      <c r="F7" s="42">
        <f t="shared" si="2"/>
        <v>31</v>
      </c>
      <c r="G7" s="38" t="s">
        <v>79</v>
      </c>
      <c r="H7" s="39"/>
      <c r="I7" s="39"/>
      <c r="J7" s="39"/>
      <c r="K7" s="39"/>
      <c r="L7" s="39"/>
      <c r="M7" s="39"/>
      <c r="N7" s="39"/>
      <c r="O7" s="351">
        <v>5.5</v>
      </c>
      <c r="P7" s="39"/>
      <c r="Q7" s="39"/>
      <c r="R7" s="39"/>
      <c r="S7" s="67">
        <f t="shared" si="3"/>
        <v>0</v>
      </c>
      <c r="T7" s="139" t="s">
        <v>363</v>
      </c>
      <c r="U7" s="71" t="s">
        <v>343</v>
      </c>
      <c r="V7" s="291">
        <v>1000</v>
      </c>
      <c r="W7" s="354">
        <v>300</v>
      </c>
      <c r="X7" s="354">
        <v>200</v>
      </c>
      <c r="Y7" s="354">
        <v>100</v>
      </c>
      <c r="Z7" s="354">
        <v>100</v>
      </c>
      <c r="AA7" s="354">
        <v>100</v>
      </c>
      <c r="AB7" s="354">
        <v>100</v>
      </c>
      <c r="AC7" s="76">
        <f t="shared" si="4"/>
        <v>0</v>
      </c>
      <c r="AD7" s="75"/>
      <c r="AE7" s="75"/>
      <c r="AF7" s="75"/>
      <c r="AG7" s="75"/>
      <c r="AH7" s="75"/>
      <c r="AI7" s="75"/>
      <c r="AJ7" s="360"/>
      <c r="AK7" s="75"/>
      <c r="AL7" s="75"/>
      <c r="AM7" s="75"/>
      <c r="AN7" s="75"/>
      <c r="AO7" s="75"/>
      <c r="AP7" s="75"/>
      <c r="AQ7" s="75"/>
      <c r="AR7" s="75">
        <f t="shared" si="10"/>
        <v>168.548387096774</v>
      </c>
      <c r="AS7" s="83">
        <f t="shared" si="5"/>
        <v>0</v>
      </c>
      <c r="AT7" s="76">
        <f t="shared" si="6"/>
        <v>0</v>
      </c>
      <c r="AU7" s="76">
        <f t="shared" si="7"/>
        <v>1731.45</v>
      </c>
      <c r="AV7" s="84">
        <v>537.4</v>
      </c>
      <c r="AW7" s="90"/>
      <c r="AX7" s="90"/>
      <c r="AY7" s="90"/>
      <c r="AZ7" s="90"/>
      <c r="BA7" s="76">
        <f t="shared" si="8"/>
        <v>1194.05</v>
      </c>
      <c r="BB7" s="91"/>
      <c r="BC7" s="360"/>
      <c r="BD7" s="66" t="str">
        <f t="shared" si="9"/>
        <v>正确</v>
      </c>
    </row>
    <row r="8" s="1" customFormat="1" ht="30" customHeight="1" spans="1:56">
      <c r="A8" s="32">
        <f t="shared" si="1"/>
        <v>4</v>
      </c>
      <c r="B8" s="266" t="s">
        <v>368</v>
      </c>
      <c r="C8" s="331" t="s">
        <v>145</v>
      </c>
      <c r="D8" s="256">
        <v>45597</v>
      </c>
      <c r="E8" s="255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352">
        <v>5.5</v>
      </c>
      <c r="P8" s="39"/>
      <c r="Q8" s="39"/>
      <c r="R8" s="39"/>
      <c r="S8" s="67">
        <f t="shared" si="3"/>
        <v>0</v>
      </c>
      <c r="T8" s="139" t="s">
        <v>363</v>
      </c>
      <c r="U8" s="71" t="s">
        <v>366</v>
      </c>
      <c r="V8" s="291">
        <v>1000</v>
      </c>
      <c r="W8" s="354">
        <v>500</v>
      </c>
      <c r="X8" s="354">
        <v>300</v>
      </c>
      <c r="Y8" s="354">
        <v>100</v>
      </c>
      <c r="Z8" s="354">
        <v>100</v>
      </c>
      <c r="AA8" s="354">
        <v>100</v>
      </c>
      <c r="AB8" s="354">
        <v>100</v>
      </c>
      <c r="AC8" s="76">
        <f t="shared" si="4"/>
        <v>0</v>
      </c>
      <c r="AD8" s="75"/>
      <c r="AE8" s="75"/>
      <c r="AF8" s="75"/>
      <c r="AG8" s="75"/>
      <c r="AH8" s="75"/>
      <c r="AI8" s="75"/>
      <c r="AJ8" s="68"/>
      <c r="AK8" s="75"/>
      <c r="AL8" s="75"/>
      <c r="AM8" s="75"/>
      <c r="AN8" s="75"/>
      <c r="AO8" s="75"/>
      <c r="AP8" s="75"/>
      <c r="AQ8" s="75"/>
      <c r="AR8" s="75">
        <f t="shared" si="10"/>
        <v>195.161290322581</v>
      </c>
      <c r="AS8" s="83">
        <f t="shared" si="5"/>
        <v>0</v>
      </c>
      <c r="AT8" s="76">
        <f t="shared" si="6"/>
        <v>0</v>
      </c>
      <c r="AU8" s="76">
        <f t="shared" si="7"/>
        <v>2004.84</v>
      </c>
      <c r="AV8" s="84"/>
      <c r="AW8" s="90"/>
      <c r="AX8" s="90"/>
      <c r="AY8" s="90"/>
      <c r="AZ8" s="90"/>
      <c r="BA8" s="76">
        <f t="shared" si="8"/>
        <v>2004.84</v>
      </c>
      <c r="BB8" s="91"/>
      <c r="BC8" s="68"/>
      <c r="BD8" s="66" t="str">
        <f t="shared" si="9"/>
        <v>正确</v>
      </c>
    </row>
    <row r="9" s="1" customFormat="1" ht="29" customHeight="1" spans="1:56">
      <c r="A9" s="32">
        <f t="shared" si="1"/>
        <v>5</v>
      </c>
      <c r="B9" s="332" t="s">
        <v>369</v>
      </c>
      <c r="C9" s="333" t="s">
        <v>145</v>
      </c>
      <c r="D9" s="334">
        <v>45597</v>
      </c>
      <c r="E9" s="335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352">
        <v>5.5</v>
      </c>
      <c r="P9" s="39"/>
      <c r="Q9" s="39"/>
      <c r="R9" s="39"/>
      <c r="S9" s="67">
        <f t="shared" si="3"/>
        <v>0</v>
      </c>
      <c r="T9" s="139" t="s">
        <v>363</v>
      </c>
      <c r="U9" s="71" t="s">
        <v>347</v>
      </c>
      <c r="V9" s="291">
        <v>1000</v>
      </c>
      <c r="W9" s="354">
        <v>500</v>
      </c>
      <c r="X9" s="354">
        <v>300</v>
      </c>
      <c r="Y9" s="354">
        <v>200</v>
      </c>
      <c r="Z9" s="354">
        <v>100</v>
      </c>
      <c r="AA9" s="354">
        <v>100</v>
      </c>
      <c r="AB9" s="354">
        <v>100</v>
      </c>
      <c r="AC9" s="76">
        <f t="shared" si="4"/>
        <v>0</v>
      </c>
      <c r="AD9" s="75"/>
      <c r="AE9" s="75"/>
      <c r="AF9" s="75"/>
      <c r="AG9" s="75"/>
      <c r="AH9" s="75"/>
      <c r="AI9" s="75"/>
      <c r="AJ9" s="68"/>
      <c r="AK9" s="75"/>
      <c r="AL9" s="75"/>
      <c r="AM9" s="75"/>
      <c r="AN9" s="75"/>
      <c r="AO9" s="75"/>
      <c r="AP9" s="75"/>
      <c r="AQ9" s="75"/>
      <c r="AR9" s="75">
        <f t="shared" si="10"/>
        <v>204.032258064516</v>
      </c>
      <c r="AS9" s="83">
        <f t="shared" si="5"/>
        <v>0</v>
      </c>
      <c r="AT9" s="76">
        <f t="shared" si="6"/>
        <v>0</v>
      </c>
      <c r="AU9" s="76">
        <f t="shared" si="7"/>
        <v>2095.97</v>
      </c>
      <c r="AV9" s="84"/>
      <c r="AW9" s="90"/>
      <c r="AX9" s="90"/>
      <c r="AY9" s="90"/>
      <c r="AZ9" s="90"/>
      <c r="BA9" s="76">
        <f t="shared" si="8"/>
        <v>2095.97</v>
      </c>
      <c r="BB9" s="91"/>
      <c r="BC9" s="68"/>
      <c r="BD9" s="66" t="str">
        <f t="shared" si="9"/>
        <v>正确</v>
      </c>
    </row>
    <row r="10" s="1" customFormat="1" ht="28" customHeight="1" spans="1:56">
      <c r="A10" s="32">
        <f t="shared" si="1"/>
        <v>6</v>
      </c>
      <c r="B10" s="336" t="s">
        <v>370</v>
      </c>
      <c r="C10" s="333" t="s">
        <v>371</v>
      </c>
      <c r="D10" s="334">
        <v>45597</v>
      </c>
      <c r="E10" s="335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353">
        <v>5.5</v>
      </c>
      <c r="P10" s="39"/>
      <c r="Q10" s="39"/>
      <c r="R10" s="39"/>
      <c r="S10" s="67">
        <f t="shared" si="3"/>
        <v>0</v>
      </c>
      <c r="T10" s="139" t="s">
        <v>363</v>
      </c>
      <c r="U10" s="71" t="s">
        <v>372</v>
      </c>
      <c r="V10" s="291">
        <v>1000</v>
      </c>
      <c r="W10" s="354">
        <v>500</v>
      </c>
      <c r="X10" s="354">
        <v>300</v>
      </c>
      <c r="Y10" s="354">
        <v>200</v>
      </c>
      <c r="Z10" s="354">
        <v>100</v>
      </c>
      <c r="AA10" s="354">
        <v>100</v>
      </c>
      <c r="AB10" s="354">
        <v>50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68"/>
      <c r="AK10" s="75"/>
      <c r="AL10" s="75"/>
      <c r="AM10" s="75"/>
      <c r="AN10" s="75"/>
      <c r="AO10" s="75"/>
      <c r="AP10" s="75"/>
      <c r="AQ10" s="75"/>
      <c r="AR10" s="75">
        <f t="shared" si="10"/>
        <v>199.596774193548</v>
      </c>
      <c r="AS10" s="83">
        <f t="shared" si="5"/>
        <v>0</v>
      </c>
      <c r="AT10" s="76">
        <f t="shared" si="6"/>
        <v>0</v>
      </c>
      <c r="AU10" s="76">
        <f t="shared" si="7"/>
        <v>2050.4</v>
      </c>
      <c r="AV10" s="84"/>
      <c r="AW10" s="90"/>
      <c r="AX10" s="90"/>
      <c r="AY10" s="90"/>
      <c r="AZ10" s="90"/>
      <c r="BA10" s="76">
        <f t="shared" si="8"/>
        <v>2050.4</v>
      </c>
      <c r="BB10" s="91"/>
      <c r="BC10" s="68"/>
      <c r="BD10" s="66" t="str">
        <f t="shared" si="9"/>
        <v>正确</v>
      </c>
    </row>
    <row r="11" s="1" customFormat="1" ht="35" customHeight="1" spans="1:56">
      <c r="A11" s="32">
        <f t="shared" si="1"/>
        <v>7</v>
      </c>
      <c r="B11" s="336" t="s">
        <v>373</v>
      </c>
      <c r="C11" s="331" t="s">
        <v>145</v>
      </c>
      <c r="D11" s="256">
        <v>45597</v>
      </c>
      <c r="E11" s="255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49">
        <v>4</v>
      </c>
      <c r="P11" s="39"/>
      <c r="Q11" s="39"/>
      <c r="R11" s="39"/>
      <c r="S11" s="67">
        <f t="shared" si="3"/>
        <v>0</v>
      </c>
      <c r="T11" s="139" t="s">
        <v>365</v>
      </c>
      <c r="U11" s="71" t="s">
        <v>374</v>
      </c>
      <c r="V11" s="291">
        <v>1000</v>
      </c>
      <c r="W11" s="354">
        <v>500</v>
      </c>
      <c r="X11" s="354">
        <v>300</v>
      </c>
      <c r="Y11" s="354">
        <v>200</v>
      </c>
      <c r="Z11" s="354">
        <v>200</v>
      </c>
      <c r="AA11" s="354">
        <v>100</v>
      </c>
      <c r="AB11" s="354">
        <v>100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68"/>
      <c r="AK11" s="75"/>
      <c r="AL11" s="75"/>
      <c r="AM11" s="75"/>
      <c r="AN11" s="75"/>
      <c r="AO11" s="75"/>
      <c r="AP11" s="75"/>
      <c r="AQ11" s="75"/>
      <c r="AR11" s="75">
        <f t="shared" si="10"/>
        <v>154.838709677419</v>
      </c>
      <c r="AS11" s="83">
        <f t="shared" si="5"/>
        <v>0</v>
      </c>
      <c r="AT11" s="76">
        <f t="shared" si="6"/>
        <v>0</v>
      </c>
      <c r="AU11" s="76">
        <f t="shared" si="7"/>
        <v>2245.16</v>
      </c>
      <c r="AV11" s="84"/>
      <c r="AW11" s="90"/>
      <c r="AX11" s="90"/>
      <c r="AY11" s="90"/>
      <c r="AZ11" s="90"/>
      <c r="BA11" s="76">
        <f t="shared" si="8"/>
        <v>2245.16</v>
      </c>
      <c r="BB11" s="91"/>
      <c r="BC11" s="68"/>
      <c r="BD11" s="66" t="str">
        <f t="shared" si="9"/>
        <v>正确</v>
      </c>
    </row>
    <row r="12" s="1" customFormat="1" ht="33" customHeight="1" spans="1:56">
      <c r="A12" s="32">
        <f t="shared" si="1"/>
        <v>8</v>
      </c>
      <c r="B12" s="336" t="s">
        <v>375</v>
      </c>
      <c r="C12" s="331" t="s">
        <v>276</v>
      </c>
      <c r="D12" s="256">
        <v>45597</v>
      </c>
      <c r="E12" s="255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49"/>
      <c r="P12" s="39"/>
      <c r="Q12" s="39"/>
      <c r="R12" s="39"/>
      <c r="S12" s="67">
        <f t="shared" si="3"/>
        <v>0</v>
      </c>
      <c r="T12" s="139"/>
      <c r="U12" s="71" t="s">
        <v>376</v>
      </c>
      <c r="V12" s="291">
        <v>900</v>
      </c>
      <c r="W12" s="354">
        <v>200</v>
      </c>
      <c r="X12" s="354">
        <v>100</v>
      </c>
      <c r="Y12" s="354">
        <v>100</v>
      </c>
      <c r="Z12" s="354">
        <v>100</v>
      </c>
      <c r="AA12" s="354">
        <v>100</v>
      </c>
      <c r="AB12" s="354">
        <v>100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68"/>
      <c r="AK12" s="75"/>
      <c r="AL12" s="75"/>
      <c r="AM12" s="75"/>
      <c r="AN12" s="75"/>
      <c r="AO12" s="75"/>
      <c r="AP12" s="75"/>
      <c r="AQ12" s="75"/>
      <c r="AR12" s="75">
        <f t="shared" si="10"/>
        <v>0</v>
      </c>
      <c r="AS12" s="83">
        <f t="shared" si="5"/>
        <v>0</v>
      </c>
      <c r="AT12" s="76">
        <f t="shared" si="6"/>
        <v>0</v>
      </c>
      <c r="AU12" s="76">
        <f t="shared" si="7"/>
        <v>1600</v>
      </c>
      <c r="AV12" s="84"/>
      <c r="AW12" s="90"/>
      <c r="AX12" s="90"/>
      <c r="AY12" s="90"/>
      <c r="AZ12" s="90"/>
      <c r="BA12" s="76">
        <f t="shared" si="8"/>
        <v>1600</v>
      </c>
      <c r="BB12" s="91"/>
      <c r="BC12" s="68"/>
      <c r="BD12" s="66" t="str">
        <f t="shared" si="9"/>
        <v>正确</v>
      </c>
    </row>
    <row r="13" s="1" customFormat="1" ht="33" customHeight="1" spans="1:56">
      <c r="A13" s="32">
        <f t="shared" si="1"/>
        <v>9</v>
      </c>
      <c r="B13" s="336" t="s">
        <v>377</v>
      </c>
      <c r="C13" s="333" t="s">
        <v>276</v>
      </c>
      <c r="D13" s="256">
        <v>45597</v>
      </c>
      <c r="E13" s="255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49"/>
      <c r="P13" s="39"/>
      <c r="Q13" s="39"/>
      <c r="R13" s="39"/>
      <c r="S13" s="67">
        <f t="shared" si="3"/>
        <v>0</v>
      </c>
      <c r="T13" s="139"/>
      <c r="U13" s="71" t="s">
        <v>376</v>
      </c>
      <c r="V13" s="291">
        <v>900</v>
      </c>
      <c r="W13" s="354">
        <v>200</v>
      </c>
      <c r="X13" s="354">
        <v>100</v>
      </c>
      <c r="Y13" s="354">
        <v>100</v>
      </c>
      <c r="Z13" s="354">
        <v>100</v>
      </c>
      <c r="AA13" s="354">
        <v>100</v>
      </c>
      <c r="AB13" s="354">
        <v>100</v>
      </c>
      <c r="AC13" s="76">
        <f t="shared" si="4"/>
        <v>0</v>
      </c>
      <c r="AD13" s="75"/>
      <c r="AE13" s="75"/>
      <c r="AF13" s="75"/>
      <c r="AG13" s="75"/>
      <c r="AH13" s="75"/>
      <c r="AI13" s="75"/>
      <c r="AJ13" s="68"/>
      <c r="AK13" s="75"/>
      <c r="AL13" s="75"/>
      <c r="AM13" s="75"/>
      <c r="AN13" s="75"/>
      <c r="AO13" s="75"/>
      <c r="AP13" s="75"/>
      <c r="AQ13" s="75"/>
      <c r="AR13" s="75">
        <f t="shared" si="10"/>
        <v>0</v>
      </c>
      <c r="AS13" s="83">
        <f t="shared" si="5"/>
        <v>0</v>
      </c>
      <c r="AT13" s="76">
        <f t="shared" si="6"/>
        <v>0</v>
      </c>
      <c r="AU13" s="76">
        <f t="shared" si="7"/>
        <v>1600</v>
      </c>
      <c r="AV13" s="84"/>
      <c r="AW13" s="90"/>
      <c r="AX13" s="90"/>
      <c r="AY13" s="90"/>
      <c r="AZ13" s="90"/>
      <c r="BA13" s="76">
        <f t="shared" si="8"/>
        <v>1600</v>
      </c>
      <c r="BB13" s="91"/>
      <c r="BC13" s="68"/>
      <c r="BD13" s="66" t="str">
        <f t="shared" si="9"/>
        <v>正确</v>
      </c>
    </row>
    <row r="14" s="1" customFormat="1" ht="33" customHeight="1" spans="1:56">
      <c r="A14" s="32">
        <f t="shared" si="1"/>
        <v>10</v>
      </c>
      <c r="B14" s="336" t="s">
        <v>378</v>
      </c>
      <c r="C14" s="331" t="s">
        <v>276</v>
      </c>
      <c r="D14" s="256">
        <v>45597</v>
      </c>
      <c r="E14" s="255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49"/>
      <c r="P14" s="39"/>
      <c r="Q14" s="39"/>
      <c r="R14" s="39"/>
      <c r="S14" s="67">
        <f t="shared" si="3"/>
        <v>0</v>
      </c>
      <c r="T14" s="139"/>
      <c r="U14" s="71" t="s">
        <v>376</v>
      </c>
      <c r="V14" s="291">
        <v>900</v>
      </c>
      <c r="W14" s="354">
        <v>200</v>
      </c>
      <c r="X14" s="354">
        <v>100</v>
      </c>
      <c r="Y14" s="354">
        <v>100</v>
      </c>
      <c r="Z14" s="354">
        <v>100</v>
      </c>
      <c r="AA14" s="354">
        <v>100</v>
      </c>
      <c r="AB14" s="354">
        <v>100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68"/>
      <c r="AK14" s="75"/>
      <c r="AL14" s="75"/>
      <c r="AM14" s="75"/>
      <c r="AN14" s="75"/>
      <c r="AO14" s="75"/>
      <c r="AP14" s="75"/>
      <c r="AQ14" s="75"/>
      <c r="AR14" s="75">
        <f t="shared" si="10"/>
        <v>0</v>
      </c>
      <c r="AS14" s="83">
        <f t="shared" si="5"/>
        <v>0</v>
      </c>
      <c r="AT14" s="76">
        <f t="shared" si="6"/>
        <v>0</v>
      </c>
      <c r="AU14" s="76">
        <f t="shared" si="7"/>
        <v>1600</v>
      </c>
      <c r="AV14" s="84"/>
      <c r="AW14" s="90"/>
      <c r="AX14" s="90"/>
      <c r="AY14" s="90"/>
      <c r="AZ14" s="90"/>
      <c r="BA14" s="76">
        <f t="shared" si="8"/>
        <v>1600</v>
      </c>
      <c r="BB14" s="91"/>
      <c r="BC14" s="68"/>
      <c r="BD14" s="66" t="str">
        <f t="shared" si="9"/>
        <v>正确</v>
      </c>
    </row>
    <row r="15" s="1" customFormat="1" ht="33" customHeight="1" spans="1:56">
      <c r="A15" s="32">
        <f t="shared" si="1"/>
        <v>11</v>
      </c>
      <c r="B15" s="336" t="s">
        <v>379</v>
      </c>
      <c r="C15" s="331" t="s">
        <v>276</v>
      </c>
      <c r="D15" s="256">
        <v>45597</v>
      </c>
      <c r="E15" s="255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49"/>
      <c r="P15" s="39"/>
      <c r="Q15" s="39"/>
      <c r="R15" s="39"/>
      <c r="S15" s="67">
        <f t="shared" si="3"/>
        <v>0</v>
      </c>
      <c r="T15" s="139"/>
      <c r="U15" s="71" t="s">
        <v>376</v>
      </c>
      <c r="V15" s="291">
        <v>900</v>
      </c>
      <c r="W15" s="354">
        <v>200</v>
      </c>
      <c r="X15" s="354">
        <v>100</v>
      </c>
      <c r="Y15" s="354">
        <v>100</v>
      </c>
      <c r="Z15" s="354">
        <v>100</v>
      </c>
      <c r="AA15" s="354">
        <v>100</v>
      </c>
      <c r="AB15" s="354">
        <v>100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68"/>
      <c r="AK15" s="75"/>
      <c r="AL15" s="75"/>
      <c r="AM15" s="75"/>
      <c r="AN15" s="75"/>
      <c r="AO15" s="75"/>
      <c r="AP15" s="75"/>
      <c r="AQ15" s="75"/>
      <c r="AR15" s="75">
        <f t="shared" si="10"/>
        <v>0</v>
      </c>
      <c r="AS15" s="83">
        <f t="shared" si="5"/>
        <v>0</v>
      </c>
      <c r="AT15" s="76">
        <f t="shared" si="6"/>
        <v>0</v>
      </c>
      <c r="AU15" s="76">
        <f t="shared" si="7"/>
        <v>1600</v>
      </c>
      <c r="AV15" s="84"/>
      <c r="AW15" s="90"/>
      <c r="AX15" s="90"/>
      <c r="AY15" s="90"/>
      <c r="AZ15" s="90"/>
      <c r="BA15" s="76">
        <f t="shared" si="8"/>
        <v>1600</v>
      </c>
      <c r="BB15" s="91"/>
      <c r="BC15" s="68"/>
      <c r="BD15" s="66" t="str">
        <f t="shared" si="9"/>
        <v>正确</v>
      </c>
    </row>
    <row r="16" s="1" customFormat="1" ht="33" customHeight="1" spans="1:56">
      <c r="A16" s="32">
        <f t="shared" si="1"/>
        <v>12</v>
      </c>
      <c r="B16" s="336" t="s">
        <v>380</v>
      </c>
      <c r="C16" s="331" t="s">
        <v>276</v>
      </c>
      <c r="D16" s="256">
        <v>45597</v>
      </c>
      <c r="E16" s="255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49"/>
      <c r="P16" s="39"/>
      <c r="Q16" s="39"/>
      <c r="R16" s="39"/>
      <c r="S16" s="67">
        <f t="shared" si="3"/>
        <v>0</v>
      </c>
      <c r="T16" s="139"/>
      <c r="U16" s="71" t="s">
        <v>376</v>
      </c>
      <c r="V16" s="291">
        <v>900</v>
      </c>
      <c r="W16" s="354">
        <v>200</v>
      </c>
      <c r="X16" s="354">
        <v>100</v>
      </c>
      <c r="Y16" s="354">
        <v>100</v>
      </c>
      <c r="Z16" s="354">
        <v>100</v>
      </c>
      <c r="AA16" s="354">
        <v>100</v>
      </c>
      <c r="AB16" s="354">
        <v>100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68"/>
      <c r="AK16" s="75"/>
      <c r="AL16" s="75"/>
      <c r="AM16" s="75"/>
      <c r="AN16" s="75"/>
      <c r="AO16" s="75"/>
      <c r="AP16" s="75"/>
      <c r="AQ16" s="75"/>
      <c r="AR16" s="75">
        <f t="shared" si="10"/>
        <v>0</v>
      </c>
      <c r="AS16" s="83">
        <f t="shared" si="5"/>
        <v>0</v>
      </c>
      <c r="AT16" s="76">
        <f t="shared" si="6"/>
        <v>0</v>
      </c>
      <c r="AU16" s="76">
        <f t="shared" si="7"/>
        <v>1600</v>
      </c>
      <c r="AV16" s="84"/>
      <c r="AW16" s="90"/>
      <c r="AX16" s="90"/>
      <c r="AY16" s="90"/>
      <c r="AZ16" s="90"/>
      <c r="BA16" s="76">
        <f t="shared" si="8"/>
        <v>1600</v>
      </c>
      <c r="BB16" s="91"/>
      <c r="BC16" s="68"/>
      <c r="BD16" s="66" t="str">
        <f t="shared" si="9"/>
        <v>正确</v>
      </c>
    </row>
    <row r="17" s="1" customFormat="1" ht="33" customHeight="1" spans="1:56">
      <c r="A17" s="32">
        <f t="shared" si="1"/>
        <v>13</v>
      </c>
      <c r="B17" s="336" t="s">
        <v>381</v>
      </c>
      <c r="C17" s="331" t="s">
        <v>276</v>
      </c>
      <c r="D17" s="256">
        <v>45597</v>
      </c>
      <c r="E17" s="255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49"/>
      <c r="P17" s="39"/>
      <c r="Q17" s="39"/>
      <c r="R17" s="39"/>
      <c r="S17" s="67">
        <f t="shared" si="3"/>
        <v>0</v>
      </c>
      <c r="T17" s="139"/>
      <c r="U17" s="71" t="s">
        <v>376</v>
      </c>
      <c r="V17" s="291">
        <v>900</v>
      </c>
      <c r="W17" s="354">
        <v>200</v>
      </c>
      <c r="X17" s="354">
        <v>100</v>
      </c>
      <c r="Y17" s="354">
        <v>100</v>
      </c>
      <c r="Z17" s="354">
        <v>100</v>
      </c>
      <c r="AA17" s="354">
        <v>100</v>
      </c>
      <c r="AB17" s="354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68"/>
      <c r="AK17" s="75"/>
      <c r="AL17" s="75"/>
      <c r="AM17" s="75"/>
      <c r="AN17" s="75"/>
      <c r="AO17" s="75"/>
      <c r="AP17" s="75"/>
      <c r="AQ17" s="75"/>
      <c r="AR17" s="75">
        <f t="shared" si="10"/>
        <v>0</v>
      </c>
      <c r="AS17" s="83">
        <f t="shared" si="5"/>
        <v>0</v>
      </c>
      <c r="AT17" s="76">
        <f t="shared" si="6"/>
        <v>0</v>
      </c>
      <c r="AU17" s="76">
        <f t="shared" si="7"/>
        <v>1600</v>
      </c>
      <c r="AV17" s="84"/>
      <c r="AW17" s="90"/>
      <c r="AX17" s="90"/>
      <c r="AY17" s="90"/>
      <c r="AZ17" s="90"/>
      <c r="BA17" s="76">
        <f t="shared" si="8"/>
        <v>1600</v>
      </c>
      <c r="BB17" s="91"/>
      <c r="BC17" s="68"/>
      <c r="BD17" s="66" t="str">
        <f t="shared" si="9"/>
        <v>正确</v>
      </c>
    </row>
    <row r="18" s="1" customFormat="1" ht="33" customHeight="1" spans="1:56">
      <c r="A18" s="32">
        <f t="shared" si="1"/>
        <v>14</v>
      </c>
      <c r="B18" s="336" t="s">
        <v>382</v>
      </c>
      <c r="C18" s="331" t="s">
        <v>276</v>
      </c>
      <c r="D18" s="256">
        <v>45597</v>
      </c>
      <c r="E18" s="255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49"/>
      <c r="P18" s="39"/>
      <c r="Q18" s="39"/>
      <c r="R18" s="39"/>
      <c r="S18" s="67">
        <f t="shared" si="3"/>
        <v>0</v>
      </c>
      <c r="T18" s="139"/>
      <c r="U18" s="71" t="s">
        <v>341</v>
      </c>
      <c r="V18" s="291">
        <v>900</v>
      </c>
      <c r="W18" s="354">
        <v>200</v>
      </c>
      <c r="X18" s="354">
        <v>200</v>
      </c>
      <c r="Y18" s="354">
        <v>100</v>
      </c>
      <c r="Z18" s="354">
        <v>100</v>
      </c>
      <c r="AA18" s="354">
        <v>100</v>
      </c>
      <c r="AB18" s="354">
        <v>100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68"/>
      <c r="AK18" s="75"/>
      <c r="AL18" s="75"/>
      <c r="AM18" s="75"/>
      <c r="AN18" s="75"/>
      <c r="AO18" s="75"/>
      <c r="AP18" s="75"/>
      <c r="AQ18" s="75"/>
      <c r="AR18" s="75">
        <f t="shared" si="10"/>
        <v>0</v>
      </c>
      <c r="AS18" s="83">
        <f t="shared" si="5"/>
        <v>0</v>
      </c>
      <c r="AT18" s="76">
        <f t="shared" si="6"/>
        <v>0</v>
      </c>
      <c r="AU18" s="76">
        <f t="shared" si="7"/>
        <v>1700</v>
      </c>
      <c r="AV18" s="84"/>
      <c r="AW18" s="90"/>
      <c r="AX18" s="90"/>
      <c r="AY18" s="90"/>
      <c r="AZ18" s="90"/>
      <c r="BA18" s="76">
        <f t="shared" si="8"/>
        <v>1700</v>
      </c>
      <c r="BB18" s="91"/>
      <c r="BC18" s="68"/>
      <c r="BD18" s="66" t="str">
        <f t="shared" si="9"/>
        <v>正确</v>
      </c>
    </row>
    <row r="19" s="1" customFormat="1" ht="33" customHeight="1" spans="1:56">
      <c r="A19" s="32">
        <f t="shared" si="1"/>
        <v>15</v>
      </c>
      <c r="B19" s="336" t="s">
        <v>383</v>
      </c>
      <c r="C19" s="331" t="s">
        <v>276</v>
      </c>
      <c r="D19" s="256">
        <v>45597</v>
      </c>
      <c r="E19" s="255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49"/>
      <c r="P19" s="39"/>
      <c r="Q19" s="39"/>
      <c r="R19" s="39"/>
      <c r="S19" s="67">
        <f t="shared" si="3"/>
        <v>0</v>
      </c>
      <c r="T19" s="139"/>
      <c r="U19" s="71" t="s">
        <v>351</v>
      </c>
      <c r="V19" s="291">
        <v>800</v>
      </c>
      <c r="W19" s="354">
        <v>100</v>
      </c>
      <c r="X19" s="354">
        <v>100</v>
      </c>
      <c r="Y19" s="354">
        <v>100</v>
      </c>
      <c r="Z19" s="354">
        <v>100</v>
      </c>
      <c r="AA19" s="354">
        <v>100</v>
      </c>
      <c r="AB19" s="354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68"/>
      <c r="AK19" s="75"/>
      <c r="AL19" s="75"/>
      <c r="AM19" s="75"/>
      <c r="AN19" s="75"/>
      <c r="AO19" s="75"/>
      <c r="AP19" s="75"/>
      <c r="AQ19" s="75"/>
      <c r="AR19" s="75">
        <f t="shared" si="10"/>
        <v>0</v>
      </c>
      <c r="AS19" s="83">
        <f t="shared" si="5"/>
        <v>0</v>
      </c>
      <c r="AT19" s="76">
        <f t="shared" si="6"/>
        <v>0</v>
      </c>
      <c r="AU19" s="76">
        <f t="shared" si="7"/>
        <v>1400</v>
      </c>
      <c r="AV19" s="84"/>
      <c r="AW19" s="90"/>
      <c r="AX19" s="90"/>
      <c r="AY19" s="90"/>
      <c r="AZ19" s="90"/>
      <c r="BA19" s="76">
        <f t="shared" si="8"/>
        <v>1400</v>
      </c>
      <c r="BB19" s="91"/>
      <c r="BC19" s="68"/>
      <c r="BD19" s="66" t="str">
        <f t="shared" si="9"/>
        <v>正确</v>
      </c>
    </row>
    <row r="20" s="1" customFormat="1" ht="40" customHeight="1" spans="1:56">
      <c r="A20" s="32">
        <f t="shared" si="1"/>
        <v>16</v>
      </c>
      <c r="B20" s="336" t="s">
        <v>384</v>
      </c>
      <c r="C20" s="331" t="s">
        <v>276</v>
      </c>
      <c r="D20" s="256">
        <v>45597</v>
      </c>
      <c r="E20" s="255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49"/>
      <c r="P20" s="39"/>
      <c r="Q20" s="39"/>
      <c r="R20" s="39"/>
      <c r="S20" s="67">
        <f t="shared" si="3"/>
        <v>0</v>
      </c>
      <c r="T20" s="139" t="s">
        <v>385</v>
      </c>
      <c r="U20" s="71" t="s">
        <v>376</v>
      </c>
      <c r="V20" s="291">
        <v>900</v>
      </c>
      <c r="W20" s="354">
        <v>200</v>
      </c>
      <c r="X20" s="354">
        <v>100</v>
      </c>
      <c r="Y20" s="354">
        <v>100</v>
      </c>
      <c r="Z20" s="354">
        <v>100</v>
      </c>
      <c r="AA20" s="354">
        <v>100</v>
      </c>
      <c r="AB20" s="354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68"/>
      <c r="AK20" s="75"/>
      <c r="AL20" s="75"/>
      <c r="AM20" s="75"/>
      <c r="AN20" s="75"/>
      <c r="AO20" s="75"/>
      <c r="AP20" s="75"/>
      <c r="AQ20" s="75"/>
      <c r="AR20" s="75">
        <f t="shared" si="10"/>
        <v>0</v>
      </c>
      <c r="AS20" s="83">
        <f t="shared" si="5"/>
        <v>0</v>
      </c>
      <c r="AT20" s="76">
        <f t="shared" si="6"/>
        <v>0</v>
      </c>
      <c r="AU20" s="76">
        <f t="shared" si="7"/>
        <v>1600</v>
      </c>
      <c r="AV20" s="84"/>
      <c r="AW20" s="90"/>
      <c r="AX20" s="90"/>
      <c r="AY20" s="90"/>
      <c r="AZ20" s="90"/>
      <c r="BA20" s="76">
        <f t="shared" si="8"/>
        <v>1600</v>
      </c>
      <c r="BB20" s="91"/>
      <c r="BC20" s="68"/>
      <c r="BD20" s="66" t="str">
        <f t="shared" si="9"/>
        <v>正确</v>
      </c>
    </row>
    <row r="21" s="1" customFormat="1" ht="30" customHeight="1" spans="1:56">
      <c r="A21" s="32">
        <f t="shared" si="1"/>
        <v>17</v>
      </c>
      <c r="B21" s="336" t="s">
        <v>386</v>
      </c>
      <c r="C21" s="331" t="s">
        <v>276</v>
      </c>
      <c r="D21" s="256">
        <v>45597</v>
      </c>
      <c r="E21" s="255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49"/>
      <c r="P21" s="39"/>
      <c r="Q21" s="39"/>
      <c r="R21" s="39"/>
      <c r="S21" s="67">
        <f t="shared" si="3"/>
        <v>0</v>
      </c>
      <c r="T21" s="139"/>
      <c r="U21" s="71" t="s">
        <v>351</v>
      </c>
      <c r="V21" s="291">
        <v>800</v>
      </c>
      <c r="W21" s="354">
        <v>100</v>
      </c>
      <c r="X21" s="354">
        <v>100</v>
      </c>
      <c r="Y21" s="354">
        <v>100</v>
      </c>
      <c r="Z21" s="354">
        <v>100</v>
      </c>
      <c r="AA21" s="354">
        <v>100</v>
      </c>
      <c r="AB21" s="354">
        <v>100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68"/>
      <c r="AK21" s="75"/>
      <c r="AL21" s="75"/>
      <c r="AM21" s="75"/>
      <c r="AN21" s="75"/>
      <c r="AO21" s="75"/>
      <c r="AP21" s="75"/>
      <c r="AQ21" s="75"/>
      <c r="AR21" s="75">
        <f t="shared" si="10"/>
        <v>0</v>
      </c>
      <c r="AS21" s="83">
        <f t="shared" si="5"/>
        <v>0</v>
      </c>
      <c r="AT21" s="76">
        <f t="shared" si="6"/>
        <v>0</v>
      </c>
      <c r="AU21" s="76">
        <f t="shared" si="7"/>
        <v>1400</v>
      </c>
      <c r="AV21" s="84"/>
      <c r="AW21" s="90"/>
      <c r="AX21" s="90"/>
      <c r="AY21" s="90"/>
      <c r="AZ21" s="90"/>
      <c r="BA21" s="76">
        <f t="shared" si="8"/>
        <v>1400</v>
      </c>
      <c r="BB21" s="91"/>
      <c r="BC21" s="68"/>
      <c r="BD21" s="66" t="str">
        <f t="shared" si="9"/>
        <v>正确</v>
      </c>
    </row>
    <row r="22" s="1" customFormat="1" ht="30" customHeight="1" spans="1:56">
      <c r="A22" s="32">
        <f t="shared" si="1"/>
        <v>18</v>
      </c>
      <c r="B22" s="336" t="s">
        <v>387</v>
      </c>
      <c r="C22" s="331" t="s">
        <v>276</v>
      </c>
      <c r="D22" s="256">
        <v>45597</v>
      </c>
      <c r="E22" s="255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49"/>
      <c r="P22" s="39"/>
      <c r="Q22" s="39"/>
      <c r="R22" s="39"/>
      <c r="S22" s="67">
        <f t="shared" si="3"/>
        <v>0</v>
      </c>
      <c r="T22" s="139"/>
      <c r="U22" s="71" t="s">
        <v>351</v>
      </c>
      <c r="V22" s="291">
        <v>800</v>
      </c>
      <c r="W22" s="354">
        <v>100</v>
      </c>
      <c r="X22" s="354">
        <v>100</v>
      </c>
      <c r="Y22" s="354">
        <v>100</v>
      </c>
      <c r="Z22" s="354">
        <v>100</v>
      </c>
      <c r="AA22" s="354">
        <v>100</v>
      </c>
      <c r="AB22" s="354">
        <v>100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68"/>
      <c r="AK22" s="75"/>
      <c r="AL22" s="75"/>
      <c r="AM22" s="75"/>
      <c r="AN22" s="75"/>
      <c r="AO22" s="75"/>
      <c r="AP22" s="75"/>
      <c r="AQ22" s="75"/>
      <c r="AR22" s="75">
        <f t="shared" si="10"/>
        <v>0</v>
      </c>
      <c r="AS22" s="83">
        <f t="shared" si="5"/>
        <v>0</v>
      </c>
      <c r="AT22" s="76">
        <f t="shared" si="6"/>
        <v>0</v>
      </c>
      <c r="AU22" s="76">
        <f t="shared" si="7"/>
        <v>1400</v>
      </c>
      <c r="AV22" s="84"/>
      <c r="AW22" s="90"/>
      <c r="AX22" s="90"/>
      <c r="AY22" s="90"/>
      <c r="AZ22" s="90"/>
      <c r="BA22" s="76">
        <f t="shared" si="8"/>
        <v>1400</v>
      </c>
      <c r="BB22" s="91"/>
      <c r="BC22" s="68"/>
      <c r="BD22" s="66" t="str">
        <f t="shared" si="9"/>
        <v>正确</v>
      </c>
    </row>
    <row r="23" s="1" customFormat="1" ht="30" customHeight="1" spans="1:56">
      <c r="A23" s="32">
        <f t="shared" si="1"/>
        <v>19</v>
      </c>
      <c r="B23" s="336" t="s">
        <v>388</v>
      </c>
      <c r="C23" s="331" t="s">
        <v>276</v>
      </c>
      <c r="D23" s="256">
        <v>45597</v>
      </c>
      <c r="E23" s="255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49"/>
      <c r="P23" s="39"/>
      <c r="Q23" s="39"/>
      <c r="R23" s="39"/>
      <c r="S23" s="67">
        <f t="shared" si="3"/>
        <v>0</v>
      </c>
      <c r="T23" s="139"/>
      <c r="U23" s="71" t="s">
        <v>351</v>
      </c>
      <c r="V23" s="291">
        <v>800</v>
      </c>
      <c r="W23" s="354">
        <v>100</v>
      </c>
      <c r="X23" s="354">
        <v>100</v>
      </c>
      <c r="Y23" s="354">
        <v>100</v>
      </c>
      <c r="Z23" s="354">
        <v>100</v>
      </c>
      <c r="AA23" s="354">
        <v>100</v>
      </c>
      <c r="AB23" s="354">
        <v>100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68"/>
      <c r="AK23" s="75"/>
      <c r="AL23" s="75"/>
      <c r="AM23" s="75"/>
      <c r="AN23" s="75"/>
      <c r="AO23" s="75"/>
      <c r="AP23" s="75"/>
      <c r="AQ23" s="75"/>
      <c r="AR23" s="75">
        <f t="shared" si="10"/>
        <v>0</v>
      </c>
      <c r="AS23" s="83">
        <f t="shared" si="5"/>
        <v>0</v>
      </c>
      <c r="AT23" s="76">
        <f t="shared" si="6"/>
        <v>0</v>
      </c>
      <c r="AU23" s="76">
        <f t="shared" si="7"/>
        <v>1400</v>
      </c>
      <c r="AV23" s="84"/>
      <c r="AW23" s="90"/>
      <c r="AX23" s="90"/>
      <c r="AY23" s="90"/>
      <c r="AZ23" s="90"/>
      <c r="BA23" s="76">
        <f t="shared" si="8"/>
        <v>1400</v>
      </c>
      <c r="BB23" s="91"/>
      <c r="BC23" s="68"/>
      <c r="BD23" s="66" t="str">
        <f t="shared" si="9"/>
        <v>正确</v>
      </c>
    </row>
    <row r="24" s="1" customFormat="1" ht="30" customHeight="1" spans="1:56">
      <c r="A24" s="32">
        <f t="shared" si="1"/>
        <v>20</v>
      </c>
      <c r="B24" s="336" t="s">
        <v>389</v>
      </c>
      <c r="C24" s="331" t="s">
        <v>276</v>
      </c>
      <c r="D24" s="256">
        <v>45597</v>
      </c>
      <c r="E24" s="255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49"/>
      <c r="P24" s="39"/>
      <c r="Q24" s="39"/>
      <c r="R24" s="39"/>
      <c r="S24" s="67">
        <f t="shared" si="3"/>
        <v>0</v>
      </c>
      <c r="T24" s="139"/>
      <c r="U24" s="71" t="s">
        <v>351</v>
      </c>
      <c r="V24" s="291">
        <v>800</v>
      </c>
      <c r="W24" s="354">
        <v>100</v>
      </c>
      <c r="X24" s="354">
        <v>100</v>
      </c>
      <c r="Y24" s="354">
        <v>100</v>
      </c>
      <c r="Z24" s="354">
        <v>100</v>
      </c>
      <c r="AA24" s="354">
        <v>100</v>
      </c>
      <c r="AB24" s="354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68"/>
      <c r="AK24" s="75"/>
      <c r="AL24" s="75"/>
      <c r="AM24" s="75"/>
      <c r="AN24" s="75"/>
      <c r="AO24" s="75"/>
      <c r="AP24" s="75"/>
      <c r="AQ24" s="75"/>
      <c r="AR24" s="75">
        <f t="shared" si="10"/>
        <v>0</v>
      </c>
      <c r="AS24" s="83">
        <f t="shared" si="5"/>
        <v>0</v>
      </c>
      <c r="AT24" s="76">
        <f t="shared" si="6"/>
        <v>0</v>
      </c>
      <c r="AU24" s="76">
        <f t="shared" si="7"/>
        <v>1400</v>
      </c>
      <c r="AV24" s="84"/>
      <c r="AW24" s="90"/>
      <c r="AX24" s="90"/>
      <c r="AY24" s="90"/>
      <c r="AZ24" s="90"/>
      <c r="BA24" s="76">
        <f t="shared" si="8"/>
        <v>1400</v>
      </c>
      <c r="BB24" s="91"/>
      <c r="BC24" s="68"/>
      <c r="BD24" s="66" t="str">
        <f t="shared" si="9"/>
        <v>正确</v>
      </c>
    </row>
    <row r="25" s="1" customFormat="1" ht="30" customHeight="1" spans="1:56">
      <c r="A25" s="32">
        <f t="shared" si="1"/>
        <v>21</v>
      </c>
      <c r="B25" s="336" t="s">
        <v>390</v>
      </c>
      <c r="C25" s="331" t="s">
        <v>276</v>
      </c>
      <c r="D25" s="256">
        <v>45597</v>
      </c>
      <c r="E25" s="255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49"/>
      <c r="P25" s="39"/>
      <c r="Q25" s="39"/>
      <c r="R25" s="39"/>
      <c r="S25" s="67">
        <f t="shared" si="3"/>
        <v>0</v>
      </c>
      <c r="T25" s="139"/>
      <c r="U25" s="71" t="s">
        <v>351</v>
      </c>
      <c r="V25" s="291">
        <v>800</v>
      </c>
      <c r="W25" s="354">
        <v>100</v>
      </c>
      <c r="X25" s="354">
        <v>100</v>
      </c>
      <c r="Y25" s="354">
        <v>100</v>
      </c>
      <c r="Z25" s="354">
        <v>100</v>
      </c>
      <c r="AA25" s="354">
        <v>100</v>
      </c>
      <c r="AB25" s="354">
        <v>100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68"/>
      <c r="AK25" s="75"/>
      <c r="AL25" s="75"/>
      <c r="AM25" s="75"/>
      <c r="AN25" s="75"/>
      <c r="AO25" s="75"/>
      <c r="AP25" s="75"/>
      <c r="AQ25" s="75"/>
      <c r="AR25" s="75">
        <f t="shared" si="10"/>
        <v>0</v>
      </c>
      <c r="AS25" s="83">
        <f t="shared" si="5"/>
        <v>0</v>
      </c>
      <c r="AT25" s="76">
        <f t="shared" si="6"/>
        <v>0</v>
      </c>
      <c r="AU25" s="76">
        <f t="shared" si="7"/>
        <v>1400</v>
      </c>
      <c r="AV25" s="84"/>
      <c r="AW25" s="90"/>
      <c r="AX25" s="90"/>
      <c r="AY25" s="90"/>
      <c r="AZ25" s="90"/>
      <c r="BA25" s="76">
        <f t="shared" si="8"/>
        <v>1400</v>
      </c>
      <c r="BB25" s="91"/>
      <c r="BC25" s="68"/>
      <c r="BD25" s="66" t="str">
        <f t="shared" si="9"/>
        <v>正确</v>
      </c>
    </row>
    <row r="26" s="1" customFormat="1" ht="30" customHeight="1" spans="1:56">
      <c r="A26" s="32">
        <f t="shared" si="1"/>
        <v>22</v>
      </c>
      <c r="B26" s="336" t="s">
        <v>391</v>
      </c>
      <c r="C26" s="331" t="s">
        <v>276</v>
      </c>
      <c r="D26" s="256">
        <v>45597</v>
      </c>
      <c r="E26" s="255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49"/>
      <c r="P26" s="39"/>
      <c r="Q26" s="39"/>
      <c r="R26" s="39"/>
      <c r="S26" s="67">
        <f t="shared" si="3"/>
        <v>0</v>
      </c>
      <c r="T26" s="139"/>
      <c r="U26" s="71" t="s">
        <v>351</v>
      </c>
      <c r="V26" s="291">
        <v>800</v>
      </c>
      <c r="W26" s="354">
        <v>100</v>
      </c>
      <c r="X26" s="354">
        <v>100</v>
      </c>
      <c r="Y26" s="354">
        <v>100</v>
      </c>
      <c r="Z26" s="354">
        <v>100</v>
      </c>
      <c r="AA26" s="354">
        <v>100</v>
      </c>
      <c r="AB26" s="354">
        <v>100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68"/>
      <c r="AK26" s="75"/>
      <c r="AL26" s="75"/>
      <c r="AM26" s="75"/>
      <c r="AN26" s="75"/>
      <c r="AO26" s="75"/>
      <c r="AP26" s="75"/>
      <c r="AQ26" s="75"/>
      <c r="AR26" s="75">
        <f t="shared" si="10"/>
        <v>0</v>
      </c>
      <c r="AS26" s="83">
        <f t="shared" si="5"/>
        <v>0</v>
      </c>
      <c r="AT26" s="76">
        <f t="shared" si="6"/>
        <v>0</v>
      </c>
      <c r="AU26" s="76">
        <f t="shared" si="7"/>
        <v>1400</v>
      </c>
      <c r="AV26" s="84"/>
      <c r="AW26" s="90"/>
      <c r="AX26" s="90"/>
      <c r="AY26" s="90"/>
      <c r="AZ26" s="90"/>
      <c r="BA26" s="76">
        <f t="shared" si="8"/>
        <v>1400</v>
      </c>
      <c r="BB26" s="91"/>
      <c r="BC26" s="68"/>
      <c r="BD26" s="66" t="str">
        <f t="shared" si="9"/>
        <v>正确</v>
      </c>
    </row>
    <row r="27" s="1" customFormat="1" ht="30" customHeight="1" spans="1:56">
      <c r="A27" s="32">
        <f t="shared" si="1"/>
        <v>23</v>
      </c>
      <c r="B27" s="336" t="s">
        <v>392</v>
      </c>
      <c r="C27" s="331" t="s">
        <v>276</v>
      </c>
      <c r="D27" s="256">
        <v>45597</v>
      </c>
      <c r="E27" s="255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49"/>
      <c r="P27" s="39"/>
      <c r="Q27" s="39"/>
      <c r="R27" s="39"/>
      <c r="S27" s="67">
        <f t="shared" si="3"/>
        <v>0</v>
      </c>
      <c r="T27" s="139"/>
      <c r="U27" s="71" t="s">
        <v>351</v>
      </c>
      <c r="V27" s="291">
        <v>800</v>
      </c>
      <c r="W27" s="354">
        <v>100</v>
      </c>
      <c r="X27" s="354">
        <v>100</v>
      </c>
      <c r="Y27" s="354">
        <v>100</v>
      </c>
      <c r="Z27" s="354">
        <v>100</v>
      </c>
      <c r="AA27" s="354">
        <v>100</v>
      </c>
      <c r="AB27" s="354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68"/>
      <c r="AK27" s="75"/>
      <c r="AL27" s="75"/>
      <c r="AM27" s="75"/>
      <c r="AN27" s="75"/>
      <c r="AO27" s="75"/>
      <c r="AP27" s="75"/>
      <c r="AQ27" s="75"/>
      <c r="AR27" s="75">
        <f t="shared" si="10"/>
        <v>0</v>
      </c>
      <c r="AS27" s="83">
        <f t="shared" si="5"/>
        <v>0</v>
      </c>
      <c r="AT27" s="76">
        <f t="shared" si="6"/>
        <v>0</v>
      </c>
      <c r="AU27" s="76">
        <f t="shared" si="7"/>
        <v>1400</v>
      </c>
      <c r="AV27" s="84"/>
      <c r="AW27" s="90"/>
      <c r="AX27" s="90"/>
      <c r="AY27" s="90"/>
      <c r="AZ27" s="90"/>
      <c r="BA27" s="76">
        <f t="shared" si="8"/>
        <v>1400</v>
      </c>
      <c r="BB27" s="91"/>
      <c r="BC27" s="68"/>
      <c r="BD27" s="66" t="str">
        <f t="shared" si="9"/>
        <v>正确</v>
      </c>
    </row>
    <row r="28" s="1" customFormat="1" ht="33" customHeight="1" spans="1:56">
      <c r="A28" s="32">
        <f t="shared" si="1"/>
        <v>24</v>
      </c>
      <c r="B28" s="263" t="s">
        <v>393</v>
      </c>
      <c r="C28" s="331" t="s">
        <v>145</v>
      </c>
      <c r="D28" s="256">
        <v>45601</v>
      </c>
      <c r="E28" s="255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49">
        <v>5.5</v>
      </c>
      <c r="P28" s="39"/>
      <c r="Q28" s="39"/>
      <c r="R28" s="39"/>
      <c r="S28" s="67">
        <f t="shared" si="3"/>
        <v>0</v>
      </c>
      <c r="T28" s="139" t="s">
        <v>363</v>
      </c>
      <c r="U28" s="71" t="s">
        <v>347</v>
      </c>
      <c r="V28" s="291">
        <v>1000</v>
      </c>
      <c r="W28" s="354">
        <v>500</v>
      </c>
      <c r="X28" s="354">
        <v>300</v>
      </c>
      <c r="Y28" s="354">
        <v>200</v>
      </c>
      <c r="Z28" s="354">
        <v>100</v>
      </c>
      <c r="AA28" s="354">
        <v>100</v>
      </c>
      <c r="AB28" s="354">
        <v>100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68"/>
      <c r="AK28" s="75"/>
      <c r="AL28" s="75"/>
      <c r="AM28" s="75"/>
      <c r="AN28" s="75"/>
      <c r="AO28" s="75"/>
      <c r="AP28" s="75"/>
      <c r="AQ28" s="75"/>
      <c r="AR28" s="75">
        <f t="shared" si="10"/>
        <v>204.032258064516</v>
      </c>
      <c r="AS28" s="83">
        <f t="shared" si="5"/>
        <v>0</v>
      </c>
      <c r="AT28" s="76">
        <f t="shared" si="6"/>
        <v>0</v>
      </c>
      <c r="AU28" s="76">
        <f t="shared" si="7"/>
        <v>2095.97</v>
      </c>
      <c r="AV28" s="84"/>
      <c r="AW28" s="90"/>
      <c r="AX28" s="90"/>
      <c r="AY28" s="90"/>
      <c r="AZ28" s="90"/>
      <c r="BA28" s="76">
        <f t="shared" si="8"/>
        <v>2095.97</v>
      </c>
      <c r="BB28" s="91"/>
      <c r="BC28" s="68"/>
      <c r="BD28" s="66" t="str">
        <f t="shared" si="9"/>
        <v>正确</v>
      </c>
    </row>
    <row r="29" s="1" customFormat="1" ht="36" customHeight="1" spans="1:56">
      <c r="A29" s="32">
        <f t="shared" si="1"/>
        <v>25</v>
      </c>
      <c r="B29" s="263" t="s">
        <v>394</v>
      </c>
      <c r="C29" s="331" t="s">
        <v>145</v>
      </c>
      <c r="D29" s="256">
        <v>45613</v>
      </c>
      <c r="E29" s="255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49">
        <v>5.5</v>
      </c>
      <c r="P29" s="39"/>
      <c r="Q29" s="39"/>
      <c r="R29" s="39"/>
      <c r="S29" s="67">
        <f t="shared" si="3"/>
        <v>0</v>
      </c>
      <c r="T29" s="139" t="s">
        <v>363</v>
      </c>
      <c r="U29" s="71" t="s">
        <v>366</v>
      </c>
      <c r="V29" s="291">
        <v>1000</v>
      </c>
      <c r="W29" s="354">
        <v>500</v>
      </c>
      <c r="X29" s="354">
        <v>300</v>
      </c>
      <c r="Y29" s="354">
        <v>100</v>
      </c>
      <c r="Z29" s="354">
        <v>100</v>
      </c>
      <c r="AA29" s="354">
        <v>100</v>
      </c>
      <c r="AB29" s="354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68"/>
      <c r="AK29" s="75"/>
      <c r="AL29" s="75"/>
      <c r="AM29" s="75"/>
      <c r="AN29" s="75"/>
      <c r="AO29" s="75"/>
      <c r="AP29" s="75"/>
      <c r="AQ29" s="75"/>
      <c r="AR29" s="75">
        <f t="shared" si="10"/>
        <v>195.161290322581</v>
      </c>
      <c r="AS29" s="83">
        <f t="shared" si="5"/>
        <v>0</v>
      </c>
      <c r="AT29" s="76">
        <f t="shared" si="6"/>
        <v>0</v>
      </c>
      <c r="AU29" s="76">
        <f t="shared" si="7"/>
        <v>2004.84</v>
      </c>
      <c r="AV29" s="84"/>
      <c r="AW29" s="90"/>
      <c r="AX29" s="90"/>
      <c r="AY29" s="90"/>
      <c r="AZ29" s="90"/>
      <c r="BA29" s="76">
        <f t="shared" si="8"/>
        <v>2004.84</v>
      </c>
      <c r="BB29" s="91"/>
      <c r="BC29" s="68"/>
      <c r="BD29" s="66" t="str">
        <f t="shared" si="9"/>
        <v>正确</v>
      </c>
    </row>
    <row r="30" s="1" customFormat="1" ht="32" customHeight="1" spans="1:56">
      <c r="A30" s="32">
        <f t="shared" si="1"/>
        <v>26</v>
      </c>
      <c r="B30" s="337" t="s">
        <v>395</v>
      </c>
      <c r="C30" s="331" t="s">
        <v>145</v>
      </c>
      <c r="D30" s="256">
        <v>45619</v>
      </c>
      <c r="E30" s="255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49">
        <v>5.5</v>
      </c>
      <c r="P30" s="39"/>
      <c r="Q30" s="39"/>
      <c r="R30" s="39"/>
      <c r="S30" s="67">
        <f t="shared" si="3"/>
        <v>0</v>
      </c>
      <c r="T30" s="139" t="s">
        <v>363</v>
      </c>
      <c r="U30" s="71" t="s">
        <v>347</v>
      </c>
      <c r="V30" s="291">
        <v>1000</v>
      </c>
      <c r="W30" s="354">
        <v>500</v>
      </c>
      <c r="X30" s="354">
        <v>300</v>
      </c>
      <c r="Y30" s="354">
        <v>200</v>
      </c>
      <c r="Z30" s="354">
        <v>100</v>
      </c>
      <c r="AA30" s="354">
        <v>100</v>
      </c>
      <c r="AB30" s="354">
        <v>100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68"/>
      <c r="AK30" s="75"/>
      <c r="AL30" s="75"/>
      <c r="AM30" s="75"/>
      <c r="AN30" s="75"/>
      <c r="AO30" s="75"/>
      <c r="AP30" s="75"/>
      <c r="AQ30" s="75"/>
      <c r="AR30" s="75">
        <f t="shared" si="10"/>
        <v>204.032258064516</v>
      </c>
      <c r="AS30" s="83">
        <f t="shared" si="5"/>
        <v>0</v>
      </c>
      <c r="AT30" s="76">
        <f t="shared" si="6"/>
        <v>0</v>
      </c>
      <c r="AU30" s="76">
        <f t="shared" si="7"/>
        <v>2095.97</v>
      </c>
      <c r="AV30" s="84"/>
      <c r="AW30" s="90"/>
      <c r="AX30" s="90"/>
      <c r="AY30" s="90"/>
      <c r="AZ30" s="90"/>
      <c r="BA30" s="76">
        <f t="shared" si="8"/>
        <v>2095.97</v>
      </c>
      <c r="BB30" s="91"/>
      <c r="BC30" s="68"/>
      <c r="BD30" s="66" t="str">
        <f t="shared" si="9"/>
        <v>正确</v>
      </c>
    </row>
    <row r="31" s="1" customFormat="1" ht="46" customHeight="1" spans="1:56">
      <c r="A31" s="32">
        <f t="shared" si="1"/>
        <v>27</v>
      </c>
      <c r="B31" s="338" t="s">
        <v>396</v>
      </c>
      <c r="C31" s="331" t="s">
        <v>145</v>
      </c>
      <c r="D31" s="256">
        <v>45614</v>
      </c>
      <c r="E31" s="269" t="s">
        <v>116</v>
      </c>
      <c r="F31" s="42">
        <f t="shared" si="2"/>
        <v>31</v>
      </c>
      <c r="G31" s="38" t="s">
        <v>79</v>
      </c>
      <c r="H31" s="39"/>
      <c r="I31" s="39"/>
      <c r="J31" s="39">
        <v>14</v>
      </c>
      <c r="K31" s="39"/>
      <c r="L31" s="39"/>
      <c r="M31" s="39"/>
      <c r="N31" s="39"/>
      <c r="O31" s="349"/>
      <c r="P31" s="39"/>
      <c r="Q31" s="39"/>
      <c r="R31" s="39"/>
      <c r="S31" s="67">
        <f t="shared" si="3"/>
        <v>0</v>
      </c>
      <c r="T31" s="355" t="s">
        <v>397</v>
      </c>
      <c r="U31" s="71" t="s">
        <v>347</v>
      </c>
      <c r="V31" s="291">
        <v>1000</v>
      </c>
      <c r="W31" s="354">
        <v>500</v>
      </c>
      <c r="X31" s="354">
        <v>300</v>
      </c>
      <c r="Y31" s="354">
        <v>200</v>
      </c>
      <c r="Z31" s="354">
        <v>100</v>
      </c>
      <c r="AA31" s="354">
        <v>100</v>
      </c>
      <c r="AB31" s="354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68"/>
      <c r="AK31" s="75"/>
      <c r="AL31" s="75"/>
      <c r="AM31" s="75"/>
      <c r="AN31" s="75"/>
      <c r="AO31" s="75"/>
      <c r="AP31" s="75"/>
      <c r="AQ31" s="75"/>
      <c r="AR31" s="75">
        <f t="shared" si="10"/>
        <v>0</v>
      </c>
      <c r="AS31" s="83">
        <f t="shared" si="5"/>
        <v>0</v>
      </c>
      <c r="AT31" s="76">
        <f t="shared" si="6"/>
        <v>1038.70967741935</v>
      </c>
      <c r="AU31" s="76">
        <f t="shared" si="7"/>
        <v>1261.29</v>
      </c>
      <c r="AV31" s="84"/>
      <c r="AW31" s="90"/>
      <c r="AX31" s="90"/>
      <c r="AY31" s="90"/>
      <c r="AZ31" s="90"/>
      <c r="BA31" s="76">
        <f t="shared" si="8"/>
        <v>1261.29</v>
      </c>
      <c r="BB31" s="91"/>
      <c r="BC31" s="68"/>
      <c r="BD31" s="66" t="str">
        <f t="shared" si="9"/>
        <v>正确</v>
      </c>
    </row>
    <row r="32" s="1" customFormat="1" ht="38" customHeight="1" spans="1:56">
      <c r="A32" s="32">
        <f t="shared" si="1"/>
        <v>28</v>
      </c>
      <c r="B32" s="339" t="s">
        <v>398</v>
      </c>
      <c r="C32" s="331" t="s">
        <v>145</v>
      </c>
      <c r="D32" s="256">
        <v>45612</v>
      </c>
      <c r="E32" s="340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49">
        <v>5.5</v>
      </c>
      <c r="P32" s="39"/>
      <c r="Q32" s="39"/>
      <c r="R32" s="39"/>
      <c r="S32" s="67">
        <f t="shared" si="3"/>
        <v>0</v>
      </c>
      <c r="T32" s="139" t="s">
        <v>363</v>
      </c>
      <c r="U32" s="71" t="s">
        <v>347</v>
      </c>
      <c r="V32" s="291">
        <v>1000</v>
      </c>
      <c r="W32" s="354">
        <v>500</v>
      </c>
      <c r="X32" s="354">
        <v>300</v>
      </c>
      <c r="Y32" s="354">
        <v>200</v>
      </c>
      <c r="Z32" s="354">
        <v>100</v>
      </c>
      <c r="AA32" s="354">
        <v>100</v>
      </c>
      <c r="AB32" s="354">
        <v>100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68"/>
      <c r="AK32" s="75"/>
      <c r="AL32" s="75"/>
      <c r="AM32" s="75"/>
      <c r="AN32" s="75"/>
      <c r="AO32" s="75"/>
      <c r="AP32" s="75"/>
      <c r="AQ32" s="75"/>
      <c r="AR32" s="75">
        <f t="shared" si="10"/>
        <v>204.032258064516</v>
      </c>
      <c r="AS32" s="83">
        <f t="shared" si="5"/>
        <v>0</v>
      </c>
      <c r="AT32" s="76">
        <f t="shared" si="6"/>
        <v>0</v>
      </c>
      <c r="AU32" s="76">
        <f t="shared" si="7"/>
        <v>2095.97</v>
      </c>
      <c r="AV32" s="84"/>
      <c r="AW32" s="90"/>
      <c r="AX32" s="90"/>
      <c r="AY32" s="90"/>
      <c r="AZ32" s="90"/>
      <c r="BA32" s="76">
        <f t="shared" si="8"/>
        <v>2095.97</v>
      </c>
      <c r="BB32" s="91"/>
      <c r="BC32" s="68"/>
      <c r="BD32" s="66" t="str">
        <f t="shared" si="9"/>
        <v>正确</v>
      </c>
    </row>
    <row r="33" s="1" customFormat="1" ht="33" customHeight="1" spans="1:56">
      <c r="A33" s="32">
        <f t="shared" si="1"/>
        <v>29</v>
      </c>
      <c r="B33" s="263" t="s">
        <v>399</v>
      </c>
      <c r="C33" s="331" t="s">
        <v>276</v>
      </c>
      <c r="D33" s="256">
        <v>45627</v>
      </c>
      <c r="E33" s="255" t="s">
        <v>400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49"/>
      <c r="P33" s="39"/>
      <c r="Q33" s="39"/>
      <c r="R33" s="39"/>
      <c r="S33" s="67">
        <f t="shared" si="3"/>
        <v>0</v>
      </c>
      <c r="T33" s="139"/>
      <c r="U33" s="71" t="s">
        <v>376</v>
      </c>
      <c r="V33" s="291">
        <v>900</v>
      </c>
      <c r="W33" s="354">
        <v>200</v>
      </c>
      <c r="X33" s="354">
        <v>100</v>
      </c>
      <c r="Y33" s="354">
        <v>100</v>
      </c>
      <c r="Z33" s="354">
        <v>100</v>
      </c>
      <c r="AA33" s="354">
        <v>100</v>
      </c>
      <c r="AB33" s="354">
        <v>100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68"/>
      <c r="AK33" s="75"/>
      <c r="AL33" s="75"/>
      <c r="AM33" s="75"/>
      <c r="AN33" s="75"/>
      <c r="AO33" s="75"/>
      <c r="AP33" s="75"/>
      <c r="AQ33" s="75"/>
      <c r="AR33" s="75">
        <f t="shared" si="10"/>
        <v>0</v>
      </c>
      <c r="AS33" s="83">
        <f t="shared" si="5"/>
        <v>0</v>
      </c>
      <c r="AT33" s="76">
        <f t="shared" si="6"/>
        <v>0</v>
      </c>
      <c r="AU33" s="76">
        <f t="shared" si="7"/>
        <v>1600</v>
      </c>
      <c r="AV33" s="84"/>
      <c r="AW33" s="90"/>
      <c r="AX33" s="90"/>
      <c r="AY33" s="90"/>
      <c r="AZ33" s="90"/>
      <c r="BA33" s="76">
        <f t="shared" si="8"/>
        <v>1600</v>
      </c>
      <c r="BB33" s="91"/>
      <c r="BC33" s="68"/>
      <c r="BD33" s="66" t="str">
        <f t="shared" si="9"/>
        <v>正确</v>
      </c>
    </row>
    <row r="34" s="1" customFormat="1" ht="35" customHeight="1" spans="1:56">
      <c r="A34" s="32">
        <f t="shared" si="1"/>
        <v>30</v>
      </c>
      <c r="B34" s="263" t="s">
        <v>401</v>
      </c>
      <c r="C34" s="331" t="s">
        <v>145</v>
      </c>
      <c r="D34" s="256">
        <v>45636</v>
      </c>
      <c r="E34" s="255" t="s">
        <v>78</v>
      </c>
      <c r="F34" s="42">
        <f t="shared" si="2"/>
        <v>31</v>
      </c>
      <c r="G34" s="38" t="s">
        <v>79</v>
      </c>
      <c r="H34" s="39"/>
      <c r="I34" s="39"/>
      <c r="J34" s="39"/>
      <c r="K34" s="39"/>
      <c r="L34" s="39"/>
      <c r="M34" s="39"/>
      <c r="N34" s="39"/>
      <c r="O34" s="349">
        <v>5.5</v>
      </c>
      <c r="P34" s="39"/>
      <c r="Q34" s="39"/>
      <c r="R34" s="39"/>
      <c r="S34" s="67">
        <f t="shared" si="3"/>
        <v>0</v>
      </c>
      <c r="T34" s="139" t="s">
        <v>363</v>
      </c>
      <c r="U34" s="71" t="s">
        <v>347</v>
      </c>
      <c r="V34" s="291">
        <v>1000</v>
      </c>
      <c r="W34" s="354">
        <v>500</v>
      </c>
      <c r="X34" s="354">
        <v>300</v>
      </c>
      <c r="Y34" s="354">
        <v>200</v>
      </c>
      <c r="Z34" s="354">
        <v>100</v>
      </c>
      <c r="AA34" s="354">
        <v>100</v>
      </c>
      <c r="AB34" s="354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68"/>
      <c r="AK34" s="75"/>
      <c r="AL34" s="75"/>
      <c r="AM34" s="75"/>
      <c r="AN34" s="75"/>
      <c r="AO34" s="75"/>
      <c r="AP34" s="75"/>
      <c r="AQ34" s="75"/>
      <c r="AR34" s="75">
        <f t="shared" si="10"/>
        <v>204.032258064516</v>
      </c>
      <c r="AS34" s="83">
        <f t="shared" si="5"/>
        <v>0</v>
      </c>
      <c r="AT34" s="76">
        <f t="shared" si="6"/>
        <v>0</v>
      </c>
      <c r="AU34" s="76">
        <f t="shared" si="7"/>
        <v>2095.97</v>
      </c>
      <c r="AV34" s="84"/>
      <c r="AW34" s="90"/>
      <c r="AX34" s="90"/>
      <c r="AY34" s="90"/>
      <c r="AZ34" s="90"/>
      <c r="BA34" s="76">
        <f t="shared" si="8"/>
        <v>2095.97</v>
      </c>
      <c r="BB34" s="91"/>
      <c r="BC34" s="68"/>
      <c r="BD34" s="66" t="str">
        <f t="shared" si="9"/>
        <v>正确</v>
      </c>
    </row>
    <row r="35" s="1" customFormat="1" ht="35" customHeight="1" spans="1:56">
      <c r="A35" s="32">
        <f t="shared" si="1"/>
        <v>31</v>
      </c>
      <c r="B35" s="263" t="s">
        <v>402</v>
      </c>
      <c r="C35" s="331" t="s">
        <v>276</v>
      </c>
      <c r="D35" s="256">
        <v>45658</v>
      </c>
      <c r="E35" s="255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49"/>
      <c r="P35" s="39"/>
      <c r="Q35" s="39"/>
      <c r="R35" s="39"/>
      <c r="S35" s="67">
        <f t="shared" si="3"/>
        <v>0</v>
      </c>
      <c r="T35" s="139"/>
      <c r="U35" s="71" t="s">
        <v>351</v>
      </c>
      <c r="V35" s="291">
        <v>800</v>
      </c>
      <c r="W35" s="354">
        <v>100</v>
      </c>
      <c r="X35" s="354">
        <v>100</v>
      </c>
      <c r="Y35" s="354">
        <v>100</v>
      </c>
      <c r="Z35" s="354">
        <v>100</v>
      </c>
      <c r="AA35" s="354">
        <v>100</v>
      </c>
      <c r="AB35" s="354">
        <v>100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68"/>
      <c r="AK35" s="75"/>
      <c r="AL35" s="75"/>
      <c r="AM35" s="75"/>
      <c r="AN35" s="75"/>
      <c r="AO35" s="75"/>
      <c r="AP35" s="75"/>
      <c r="AQ35" s="75"/>
      <c r="AR35" s="75">
        <f t="shared" si="10"/>
        <v>0</v>
      </c>
      <c r="AS35" s="83">
        <f t="shared" si="5"/>
        <v>0</v>
      </c>
      <c r="AT35" s="76">
        <f t="shared" si="6"/>
        <v>0</v>
      </c>
      <c r="AU35" s="76">
        <f t="shared" si="7"/>
        <v>1400</v>
      </c>
      <c r="AV35" s="84"/>
      <c r="AW35" s="90"/>
      <c r="AX35" s="90"/>
      <c r="AY35" s="90"/>
      <c r="AZ35" s="90"/>
      <c r="BA35" s="76">
        <f t="shared" si="8"/>
        <v>1400</v>
      </c>
      <c r="BB35" s="91"/>
      <c r="BC35" s="68"/>
      <c r="BD35" s="66" t="str">
        <f t="shared" si="9"/>
        <v>正确</v>
      </c>
    </row>
    <row r="36" s="1" customFormat="1" ht="37" customHeight="1" spans="1:56">
      <c r="A36" s="32">
        <f t="shared" si="1"/>
        <v>32</v>
      </c>
      <c r="B36" s="263" t="s">
        <v>403</v>
      </c>
      <c r="C36" s="331" t="s">
        <v>145</v>
      </c>
      <c r="D36" s="256">
        <v>45698</v>
      </c>
      <c r="E36" s="255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49">
        <v>5.5</v>
      </c>
      <c r="P36" s="39"/>
      <c r="Q36" s="39"/>
      <c r="R36" s="39"/>
      <c r="S36" s="67">
        <f t="shared" si="3"/>
        <v>0</v>
      </c>
      <c r="T36" s="139" t="s">
        <v>363</v>
      </c>
      <c r="U36" s="71" t="s">
        <v>404</v>
      </c>
      <c r="V36" s="291">
        <v>1000</v>
      </c>
      <c r="W36" s="354">
        <v>500</v>
      </c>
      <c r="X36" s="354">
        <v>500</v>
      </c>
      <c r="Y36" s="354">
        <v>200</v>
      </c>
      <c r="Z36" s="354">
        <v>100</v>
      </c>
      <c r="AA36" s="354">
        <v>100</v>
      </c>
      <c r="AB36" s="354">
        <v>100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68"/>
      <c r="AK36" s="75"/>
      <c r="AL36" s="75"/>
      <c r="AM36" s="75"/>
      <c r="AN36" s="75"/>
      <c r="AO36" s="75"/>
      <c r="AP36" s="75"/>
      <c r="AQ36" s="75"/>
      <c r="AR36" s="75">
        <f t="shared" si="10"/>
        <v>221.774193548387</v>
      </c>
      <c r="AS36" s="83">
        <f t="shared" si="5"/>
        <v>0</v>
      </c>
      <c r="AT36" s="76">
        <f t="shared" si="6"/>
        <v>0</v>
      </c>
      <c r="AU36" s="76">
        <f t="shared" si="7"/>
        <v>2278.23</v>
      </c>
      <c r="AV36" s="84"/>
      <c r="AW36" s="90"/>
      <c r="AX36" s="90"/>
      <c r="AY36" s="90"/>
      <c r="AZ36" s="90"/>
      <c r="BA36" s="76">
        <f t="shared" si="8"/>
        <v>2278.23</v>
      </c>
      <c r="BB36" s="91"/>
      <c r="BC36" s="68"/>
      <c r="BD36" s="66" t="str">
        <f t="shared" si="9"/>
        <v>正确</v>
      </c>
    </row>
    <row r="37" s="1" customFormat="1" ht="35" customHeight="1" spans="1:56">
      <c r="A37" s="32">
        <f t="shared" si="1"/>
        <v>33</v>
      </c>
      <c r="B37" s="267" t="s">
        <v>405</v>
      </c>
      <c r="C37" s="331" t="s">
        <v>145</v>
      </c>
      <c r="D37" s="256">
        <v>45712</v>
      </c>
      <c r="E37" s="255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49">
        <v>5.5</v>
      </c>
      <c r="P37" s="39"/>
      <c r="Q37" s="39"/>
      <c r="R37" s="39"/>
      <c r="S37" s="67">
        <f t="shared" si="3"/>
        <v>0</v>
      </c>
      <c r="T37" s="139" t="s">
        <v>363</v>
      </c>
      <c r="U37" s="71" t="s">
        <v>347</v>
      </c>
      <c r="V37" s="291">
        <v>1000</v>
      </c>
      <c r="W37" s="354">
        <v>500</v>
      </c>
      <c r="X37" s="354">
        <v>300</v>
      </c>
      <c r="Y37" s="354">
        <v>200</v>
      </c>
      <c r="Z37" s="354">
        <v>100</v>
      </c>
      <c r="AA37" s="354">
        <v>100</v>
      </c>
      <c r="AB37" s="354">
        <v>100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68"/>
      <c r="AK37" s="75"/>
      <c r="AL37" s="75"/>
      <c r="AM37" s="75"/>
      <c r="AN37" s="75"/>
      <c r="AO37" s="75"/>
      <c r="AP37" s="75"/>
      <c r="AQ37" s="75"/>
      <c r="AR37" s="75">
        <f t="shared" si="10"/>
        <v>204.032258064516</v>
      </c>
      <c r="AS37" s="83">
        <f t="shared" si="5"/>
        <v>0</v>
      </c>
      <c r="AT37" s="76">
        <f t="shared" si="6"/>
        <v>0</v>
      </c>
      <c r="AU37" s="76">
        <f t="shared" si="7"/>
        <v>2095.97</v>
      </c>
      <c r="AV37" s="84"/>
      <c r="AW37" s="90"/>
      <c r="AX37" s="90"/>
      <c r="AY37" s="90"/>
      <c r="AZ37" s="90"/>
      <c r="BA37" s="76">
        <f t="shared" si="8"/>
        <v>2095.97</v>
      </c>
      <c r="BB37" s="91"/>
      <c r="BC37" s="68"/>
      <c r="BD37" s="66" t="str">
        <f t="shared" si="9"/>
        <v>正确</v>
      </c>
    </row>
    <row r="38" s="1" customFormat="1" ht="35" customHeight="1" spans="1:56">
      <c r="A38" s="32">
        <f t="shared" si="1"/>
        <v>34</v>
      </c>
      <c r="B38" s="267" t="s">
        <v>406</v>
      </c>
      <c r="C38" s="331" t="s">
        <v>145</v>
      </c>
      <c r="D38" s="256">
        <v>45721</v>
      </c>
      <c r="E38" s="255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49">
        <v>5.5</v>
      </c>
      <c r="P38" s="39"/>
      <c r="Q38" s="39"/>
      <c r="R38" s="39"/>
      <c r="S38" s="67">
        <f t="shared" si="3"/>
        <v>0</v>
      </c>
      <c r="T38" s="139" t="s">
        <v>363</v>
      </c>
      <c r="U38" s="71" t="s">
        <v>347</v>
      </c>
      <c r="V38" s="291">
        <v>1000</v>
      </c>
      <c r="W38" s="354">
        <v>500</v>
      </c>
      <c r="X38" s="354">
        <v>300</v>
      </c>
      <c r="Y38" s="354">
        <v>200</v>
      </c>
      <c r="Z38" s="354">
        <v>100</v>
      </c>
      <c r="AA38" s="354">
        <v>100</v>
      </c>
      <c r="AB38" s="354">
        <v>100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68"/>
      <c r="AK38" s="75"/>
      <c r="AL38" s="75"/>
      <c r="AM38" s="75"/>
      <c r="AN38" s="75"/>
      <c r="AO38" s="75"/>
      <c r="AP38" s="75"/>
      <c r="AQ38" s="75"/>
      <c r="AR38" s="75">
        <f t="shared" ref="AR38:AR65" si="11">U38/31*O38*0.5</f>
        <v>204.032258064516</v>
      </c>
      <c r="AS38" s="83">
        <f t="shared" si="5"/>
        <v>0</v>
      </c>
      <c r="AT38" s="76">
        <f t="shared" si="6"/>
        <v>0</v>
      </c>
      <c r="AU38" s="76">
        <f t="shared" si="7"/>
        <v>2095.97</v>
      </c>
      <c r="AV38" s="84"/>
      <c r="AW38" s="90"/>
      <c r="AX38" s="90"/>
      <c r="AY38" s="90"/>
      <c r="AZ38" s="90"/>
      <c r="BA38" s="76">
        <f t="shared" si="8"/>
        <v>2095.97</v>
      </c>
      <c r="BB38" s="91"/>
      <c r="BC38" s="68"/>
      <c r="BD38" s="66" t="str">
        <f t="shared" si="9"/>
        <v>正确</v>
      </c>
    </row>
    <row r="39" s="1" customFormat="1" ht="32" customHeight="1" spans="1:56">
      <c r="A39" s="32">
        <f t="shared" si="1"/>
        <v>35</v>
      </c>
      <c r="B39" s="267" t="s">
        <v>407</v>
      </c>
      <c r="C39" s="331" t="s">
        <v>145</v>
      </c>
      <c r="D39" s="256">
        <v>45734</v>
      </c>
      <c r="E39" s="255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49">
        <v>5.5</v>
      </c>
      <c r="P39" s="39"/>
      <c r="Q39" s="39"/>
      <c r="R39" s="39"/>
      <c r="S39" s="67">
        <f t="shared" si="3"/>
        <v>0</v>
      </c>
      <c r="T39" s="139" t="s">
        <v>363</v>
      </c>
      <c r="U39" s="71" t="s">
        <v>347</v>
      </c>
      <c r="V39" s="291">
        <v>1000</v>
      </c>
      <c r="W39" s="354">
        <v>500</v>
      </c>
      <c r="X39" s="354">
        <v>300</v>
      </c>
      <c r="Y39" s="354">
        <v>200</v>
      </c>
      <c r="Z39" s="354">
        <v>100</v>
      </c>
      <c r="AA39" s="354">
        <v>100</v>
      </c>
      <c r="AB39" s="354">
        <v>100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68"/>
      <c r="AK39" s="75"/>
      <c r="AL39" s="75"/>
      <c r="AM39" s="75"/>
      <c r="AN39" s="75"/>
      <c r="AO39" s="75"/>
      <c r="AP39" s="75"/>
      <c r="AQ39" s="75"/>
      <c r="AR39" s="75">
        <f t="shared" si="11"/>
        <v>204.032258064516</v>
      </c>
      <c r="AS39" s="83">
        <f t="shared" si="5"/>
        <v>0</v>
      </c>
      <c r="AT39" s="76">
        <f t="shared" si="6"/>
        <v>0</v>
      </c>
      <c r="AU39" s="76">
        <f t="shared" si="7"/>
        <v>2095.97</v>
      </c>
      <c r="AV39" s="84"/>
      <c r="AW39" s="90"/>
      <c r="AX39" s="90"/>
      <c r="AY39" s="90"/>
      <c r="AZ39" s="90"/>
      <c r="BA39" s="76">
        <f t="shared" si="8"/>
        <v>2095.97</v>
      </c>
      <c r="BB39" s="91"/>
      <c r="BC39" s="68"/>
      <c r="BD39" s="66" t="str">
        <f t="shared" si="9"/>
        <v>正确</v>
      </c>
    </row>
    <row r="40" s="1" customFormat="1" ht="32" customHeight="1" spans="1:56">
      <c r="A40" s="32">
        <f t="shared" si="1"/>
        <v>36</v>
      </c>
      <c r="B40" s="267" t="s">
        <v>408</v>
      </c>
      <c r="C40" s="331" t="s">
        <v>276</v>
      </c>
      <c r="D40" s="256">
        <v>45723</v>
      </c>
      <c r="E40" s="255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49"/>
      <c r="P40" s="39"/>
      <c r="Q40" s="39"/>
      <c r="R40" s="39"/>
      <c r="S40" s="67">
        <f t="shared" si="3"/>
        <v>0</v>
      </c>
      <c r="T40" s="139"/>
      <c r="U40" s="71" t="s">
        <v>351</v>
      </c>
      <c r="V40" s="291">
        <v>800</v>
      </c>
      <c r="W40" s="354">
        <v>100</v>
      </c>
      <c r="X40" s="354">
        <v>100</v>
      </c>
      <c r="Y40" s="354">
        <v>100</v>
      </c>
      <c r="Z40" s="354">
        <v>100</v>
      </c>
      <c r="AA40" s="354">
        <v>100</v>
      </c>
      <c r="AB40" s="354">
        <v>100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68"/>
      <c r="AK40" s="75"/>
      <c r="AL40" s="75"/>
      <c r="AM40" s="75"/>
      <c r="AN40" s="75"/>
      <c r="AO40" s="75"/>
      <c r="AP40" s="75"/>
      <c r="AQ40" s="75"/>
      <c r="AR40" s="75">
        <f t="shared" si="11"/>
        <v>0</v>
      </c>
      <c r="AS40" s="83">
        <f t="shared" si="5"/>
        <v>0</v>
      </c>
      <c r="AT40" s="76">
        <f t="shared" si="6"/>
        <v>0</v>
      </c>
      <c r="AU40" s="76">
        <f t="shared" si="7"/>
        <v>1400</v>
      </c>
      <c r="AV40" s="84"/>
      <c r="AW40" s="90"/>
      <c r="AX40" s="90"/>
      <c r="AY40" s="90"/>
      <c r="AZ40" s="90"/>
      <c r="BA40" s="76">
        <f t="shared" si="8"/>
        <v>1400</v>
      </c>
      <c r="BB40" s="91"/>
      <c r="BC40" s="68"/>
      <c r="BD40" s="66" t="str">
        <f t="shared" si="9"/>
        <v>正确</v>
      </c>
    </row>
    <row r="41" s="1" customFormat="1" ht="32" customHeight="1" spans="1:56">
      <c r="A41" s="32">
        <f t="shared" si="1"/>
        <v>37</v>
      </c>
      <c r="B41" s="336" t="s">
        <v>409</v>
      </c>
      <c r="C41" s="331" t="s">
        <v>276</v>
      </c>
      <c r="D41" s="256">
        <v>45720</v>
      </c>
      <c r="E41" s="255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49"/>
      <c r="P41" s="39"/>
      <c r="Q41" s="39"/>
      <c r="R41" s="39"/>
      <c r="S41" s="67">
        <f t="shared" si="3"/>
        <v>0</v>
      </c>
      <c r="T41" s="139"/>
      <c r="U41" s="71" t="s">
        <v>351</v>
      </c>
      <c r="V41" s="291">
        <v>800</v>
      </c>
      <c r="W41" s="354">
        <v>100</v>
      </c>
      <c r="X41" s="354">
        <v>100</v>
      </c>
      <c r="Y41" s="354">
        <v>100</v>
      </c>
      <c r="Z41" s="354">
        <v>100</v>
      </c>
      <c r="AA41" s="354">
        <v>100</v>
      </c>
      <c r="AB41" s="354">
        <v>100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68"/>
      <c r="AK41" s="75"/>
      <c r="AL41" s="75"/>
      <c r="AM41" s="75"/>
      <c r="AN41" s="75"/>
      <c r="AO41" s="75"/>
      <c r="AP41" s="75"/>
      <c r="AQ41" s="75"/>
      <c r="AR41" s="75">
        <f t="shared" si="11"/>
        <v>0</v>
      </c>
      <c r="AS41" s="83">
        <f t="shared" si="5"/>
        <v>0</v>
      </c>
      <c r="AT41" s="76">
        <f t="shared" si="6"/>
        <v>0</v>
      </c>
      <c r="AU41" s="76">
        <f t="shared" si="7"/>
        <v>1400</v>
      </c>
      <c r="AV41" s="84"/>
      <c r="AW41" s="90"/>
      <c r="AX41" s="90"/>
      <c r="AY41" s="90"/>
      <c r="AZ41" s="90"/>
      <c r="BA41" s="76">
        <f t="shared" si="8"/>
        <v>1400</v>
      </c>
      <c r="BB41" s="91"/>
      <c r="BC41" s="68"/>
      <c r="BD41" s="66" t="str">
        <f t="shared" si="9"/>
        <v>正确</v>
      </c>
    </row>
    <row r="42" s="1" customFormat="1" ht="37" customHeight="1" spans="1:56">
      <c r="A42" s="32">
        <f t="shared" si="1"/>
        <v>38</v>
      </c>
      <c r="B42" s="336" t="s">
        <v>410</v>
      </c>
      <c r="C42" s="331" t="s">
        <v>145</v>
      </c>
      <c r="D42" s="256">
        <v>45750</v>
      </c>
      <c r="E42" s="255" t="s">
        <v>78</v>
      </c>
      <c r="F42" s="42">
        <f t="shared" si="2"/>
        <v>31</v>
      </c>
      <c r="G42" s="38" t="s">
        <v>79</v>
      </c>
      <c r="H42" s="39"/>
      <c r="I42" s="39"/>
      <c r="J42" s="39"/>
      <c r="K42" s="39"/>
      <c r="L42" s="39"/>
      <c r="M42" s="39"/>
      <c r="N42" s="39"/>
      <c r="O42" s="349">
        <v>5.5</v>
      </c>
      <c r="P42" s="39"/>
      <c r="Q42" s="39"/>
      <c r="R42" s="39"/>
      <c r="S42" s="67">
        <f t="shared" si="3"/>
        <v>0</v>
      </c>
      <c r="T42" s="139" t="s">
        <v>363</v>
      </c>
      <c r="U42" s="71" t="s">
        <v>347</v>
      </c>
      <c r="V42" s="291">
        <v>1000</v>
      </c>
      <c r="W42" s="354">
        <v>500</v>
      </c>
      <c r="X42" s="354">
        <v>300</v>
      </c>
      <c r="Y42" s="354">
        <v>200</v>
      </c>
      <c r="Z42" s="354">
        <v>100</v>
      </c>
      <c r="AA42" s="354">
        <v>100</v>
      </c>
      <c r="AB42" s="354">
        <v>100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68"/>
      <c r="AK42" s="75"/>
      <c r="AL42" s="75"/>
      <c r="AM42" s="75"/>
      <c r="AN42" s="75"/>
      <c r="AO42" s="75"/>
      <c r="AP42" s="75"/>
      <c r="AQ42" s="75"/>
      <c r="AR42" s="75">
        <f t="shared" si="11"/>
        <v>204.032258064516</v>
      </c>
      <c r="AS42" s="83">
        <f t="shared" si="5"/>
        <v>0</v>
      </c>
      <c r="AT42" s="76">
        <f t="shared" si="6"/>
        <v>0</v>
      </c>
      <c r="AU42" s="76">
        <f t="shared" si="7"/>
        <v>2095.97</v>
      </c>
      <c r="AV42" s="84"/>
      <c r="AW42" s="90"/>
      <c r="AX42" s="90"/>
      <c r="AY42" s="90"/>
      <c r="AZ42" s="90"/>
      <c r="BA42" s="76">
        <f t="shared" si="8"/>
        <v>2095.97</v>
      </c>
      <c r="BB42" s="91"/>
      <c r="BC42" s="68"/>
      <c r="BD42" s="66" t="str">
        <f t="shared" si="9"/>
        <v>正确</v>
      </c>
    </row>
    <row r="43" s="1" customFormat="1" ht="30" customHeight="1" spans="1:56">
      <c r="A43" s="32">
        <f t="shared" si="1"/>
        <v>39</v>
      </c>
      <c r="B43" s="336" t="s">
        <v>411</v>
      </c>
      <c r="C43" s="331" t="s">
        <v>145</v>
      </c>
      <c r="D43" s="256">
        <v>45765</v>
      </c>
      <c r="E43" s="255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49">
        <v>5.5</v>
      </c>
      <c r="P43" s="39"/>
      <c r="Q43" s="39"/>
      <c r="R43" s="39"/>
      <c r="S43" s="67">
        <f t="shared" si="3"/>
        <v>0</v>
      </c>
      <c r="T43" s="139" t="s">
        <v>363</v>
      </c>
      <c r="U43" s="71" t="s">
        <v>347</v>
      </c>
      <c r="V43" s="291">
        <v>1000</v>
      </c>
      <c r="W43" s="354">
        <v>500</v>
      </c>
      <c r="X43" s="354">
        <v>300</v>
      </c>
      <c r="Y43" s="354">
        <v>200</v>
      </c>
      <c r="Z43" s="354">
        <v>100</v>
      </c>
      <c r="AA43" s="354">
        <v>100</v>
      </c>
      <c r="AB43" s="354">
        <v>100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68"/>
      <c r="AK43" s="75"/>
      <c r="AL43" s="75"/>
      <c r="AM43" s="75"/>
      <c r="AN43" s="75"/>
      <c r="AO43" s="75"/>
      <c r="AP43" s="75"/>
      <c r="AQ43" s="75"/>
      <c r="AR43" s="75">
        <f t="shared" si="11"/>
        <v>204.032258064516</v>
      </c>
      <c r="AS43" s="83">
        <f t="shared" si="5"/>
        <v>0</v>
      </c>
      <c r="AT43" s="76">
        <f t="shared" si="6"/>
        <v>0</v>
      </c>
      <c r="AU43" s="76">
        <f t="shared" si="7"/>
        <v>2095.97</v>
      </c>
      <c r="AV43" s="84"/>
      <c r="AW43" s="90"/>
      <c r="AX43" s="90"/>
      <c r="AY43" s="90"/>
      <c r="AZ43" s="90"/>
      <c r="BA43" s="76">
        <f t="shared" si="8"/>
        <v>2095.97</v>
      </c>
      <c r="BB43" s="91"/>
      <c r="BC43" s="68"/>
      <c r="BD43" s="66" t="str">
        <f t="shared" si="9"/>
        <v>正确</v>
      </c>
    </row>
    <row r="44" s="1" customFormat="1" ht="35" customHeight="1" spans="1:56">
      <c r="A44" s="32">
        <f t="shared" si="1"/>
        <v>40</v>
      </c>
      <c r="B44" s="341" t="s">
        <v>412</v>
      </c>
      <c r="C44" s="331" t="s">
        <v>145</v>
      </c>
      <c r="D44" s="256">
        <v>45756</v>
      </c>
      <c r="E44" s="255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/>
      <c r="M44" s="39"/>
      <c r="N44" s="39"/>
      <c r="O44" s="349">
        <v>5.5</v>
      </c>
      <c r="P44" s="39"/>
      <c r="Q44" s="39"/>
      <c r="R44" s="39"/>
      <c r="S44" s="67">
        <f t="shared" si="3"/>
        <v>0</v>
      </c>
      <c r="T44" s="139" t="s">
        <v>363</v>
      </c>
      <c r="U44" s="71" t="s">
        <v>347</v>
      </c>
      <c r="V44" s="291">
        <v>1000</v>
      </c>
      <c r="W44" s="354">
        <v>500</v>
      </c>
      <c r="X44" s="354">
        <v>300</v>
      </c>
      <c r="Y44" s="354">
        <v>200</v>
      </c>
      <c r="Z44" s="354">
        <v>100</v>
      </c>
      <c r="AA44" s="354">
        <v>100</v>
      </c>
      <c r="AB44" s="354">
        <v>100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68"/>
      <c r="AK44" s="75"/>
      <c r="AL44" s="75"/>
      <c r="AM44" s="75"/>
      <c r="AN44" s="75"/>
      <c r="AO44" s="75"/>
      <c r="AP44" s="75"/>
      <c r="AQ44" s="75"/>
      <c r="AR44" s="75">
        <f t="shared" si="11"/>
        <v>204.032258064516</v>
      </c>
      <c r="AS44" s="83">
        <f t="shared" si="5"/>
        <v>0</v>
      </c>
      <c r="AT44" s="76">
        <f t="shared" si="6"/>
        <v>0</v>
      </c>
      <c r="AU44" s="76">
        <f t="shared" si="7"/>
        <v>2095.97</v>
      </c>
      <c r="AV44" s="84"/>
      <c r="AW44" s="90"/>
      <c r="AX44" s="90"/>
      <c r="AY44" s="90"/>
      <c r="AZ44" s="90"/>
      <c r="BA44" s="76">
        <f t="shared" si="8"/>
        <v>2095.97</v>
      </c>
      <c r="BB44" s="91"/>
      <c r="BC44" s="68"/>
      <c r="BD44" s="66" t="str">
        <f t="shared" si="9"/>
        <v>正确</v>
      </c>
    </row>
    <row r="45" s="1" customFormat="1" ht="30" customHeight="1" spans="1:56">
      <c r="A45" s="32">
        <f t="shared" si="1"/>
        <v>41</v>
      </c>
      <c r="B45" s="263" t="s">
        <v>413</v>
      </c>
      <c r="C45" s="331" t="s">
        <v>276</v>
      </c>
      <c r="D45" s="256">
        <v>45749</v>
      </c>
      <c r="E45" s="255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49"/>
      <c r="P45" s="39"/>
      <c r="Q45" s="39"/>
      <c r="R45" s="39"/>
      <c r="S45" s="67">
        <f t="shared" si="3"/>
        <v>0</v>
      </c>
      <c r="T45" s="139"/>
      <c r="U45" s="71" t="s">
        <v>351</v>
      </c>
      <c r="V45" s="291">
        <v>800</v>
      </c>
      <c r="W45" s="354">
        <v>100</v>
      </c>
      <c r="X45" s="354">
        <v>100</v>
      </c>
      <c r="Y45" s="354">
        <v>100</v>
      </c>
      <c r="Z45" s="354">
        <v>100</v>
      </c>
      <c r="AA45" s="354">
        <v>100</v>
      </c>
      <c r="AB45" s="354">
        <v>100</v>
      </c>
      <c r="AC45" s="76">
        <f t="shared" si="4"/>
        <v>0</v>
      </c>
      <c r="AD45" s="75"/>
      <c r="AE45" s="75"/>
      <c r="AF45" s="75"/>
      <c r="AG45" s="75"/>
      <c r="AH45" s="75"/>
      <c r="AI45" s="75"/>
      <c r="AJ45" s="68"/>
      <c r="AK45" s="75"/>
      <c r="AL45" s="75"/>
      <c r="AM45" s="75"/>
      <c r="AN45" s="75"/>
      <c r="AO45" s="75"/>
      <c r="AP45" s="75"/>
      <c r="AQ45" s="75"/>
      <c r="AR45" s="75">
        <f t="shared" si="11"/>
        <v>0</v>
      </c>
      <c r="AS45" s="83">
        <f t="shared" si="5"/>
        <v>0</v>
      </c>
      <c r="AT45" s="76">
        <f t="shared" si="6"/>
        <v>0</v>
      </c>
      <c r="AU45" s="76">
        <f t="shared" si="7"/>
        <v>1400</v>
      </c>
      <c r="AV45" s="84"/>
      <c r="AW45" s="90"/>
      <c r="AX45" s="90"/>
      <c r="AY45" s="90"/>
      <c r="AZ45" s="90"/>
      <c r="BA45" s="76">
        <f t="shared" si="8"/>
        <v>1400</v>
      </c>
      <c r="BB45" s="91"/>
      <c r="BC45" s="68"/>
      <c r="BD45" s="66" t="str">
        <f t="shared" si="9"/>
        <v>正确</v>
      </c>
    </row>
    <row r="46" s="1" customFormat="1" ht="30" customHeight="1" spans="1:56">
      <c r="A46" s="32">
        <f t="shared" si="1"/>
        <v>42</v>
      </c>
      <c r="B46" s="336" t="s">
        <v>414</v>
      </c>
      <c r="C46" s="331" t="s">
        <v>276</v>
      </c>
      <c r="D46" s="256">
        <v>45797</v>
      </c>
      <c r="E46" s="255" t="s">
        <v>78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49"/>
      <c r="P46" s="39"/>
      <c r="Q46" s="39"/>
      <c r="R46" s="39"/>
      <c r="S46" s="67">
        <f t="shared" si="3"/>
        <v>0</v>
      </c>
      <c r="T46" s="139"/>
      <c r="U46" s="71" t="s">
        <v>376</v>
      </c>
      <c r="V46" s="291">
        <v>900</v>
      </c>
      <c r="W46" s="354">
        <v>200</v>
      </c>
      <c r="X46" s="354">
        <v>100</v>
      </c>
      <c r="Y46" s="354">
        <v>100</v>
      </c>
      <c r="Z46" s="354">
        <v>100</v>
      </c>
      <c r="AA46" s="354">
        <v>100</v>
      </c>
      <c r="AB46" s="354">
        <v>100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68"/>
      <c r="AK46" s="75"/>
      <c r="AL46" s="75"/>
      <c r="AM46" s="75"/>
      <c r="AN46" s="75"/>
      <c r="AO46" s="75"/>
      <c r="AP46" s="75"/>
      <c r="AQ46" s="75"/>
      <c r="AR46" s="75">
        <f t="shared" si="11"/>
        <v>0</v>
      </c>
      <c r="AS46" s="83">
        <f t="shared" si="5"/>
        <v>0</v>
      </c>
      <c r="AT46" s="76">
        <f t="shared" si="6"/>
        <v>0</v>
      </c>
      <c r="AU46" s="76">
        <f t="shared" si="7"/>
        <v>1600</v>
      </c>
      <c r="AV46" s="84"/>
      <c r="AW46" s="90"/>
      <c r="AX46" s="90"/>
      <c r="AY46" s="90"/>
      <c r="AZ46" s="90"/>
      <c r="BA46" s="76">
        <f t="shared" si="8"/>
        <v>1600</v>
      </c>
      <c r="BB46" s="91"/>
      <c r="BC46" s="68"/>
      <c r="BD46" s="66" t="str">
        <f t="shared" si="9"/>
        <v>正确</v>
      </c>
    </row>
    <row r="47" s="1" customFormat="1" ht="30" customHeight="1" spans="1:56">
      <c r="A47" s="32">
        <f t="shared" si="1"/>
        <v>43</v>
      </c>
      <c r="B47" s="332" t="s">
        <v>415</v>
      </c>
      <c r="C47" s="331" t="s">
        <v>276</v>
      </c>
      <c r="D47" s="256">
        <v>45799</v>
      </c>
      <c r="E47" s="255" t="s">
        <v>78</v>
      </c>
      <c r="F47" s="42">
        <f t="shared" si="2"/>
        <v>31</v>
      </c>
      <c r="G47" s="38" t="s">
        <v>79</v>
      </c>
      <c r="H47" s="39"/>
      <c r="I47" s="39"/>
      <c r="J47" s="39"/>
      <c r="K47" s="39"/>
      <c r="L47" s="39"/>
      <c r="M47" s="39"/>
      <c r="N47" s="39"/>
      <c r="O47" s="349"/>
      <c r="P47" s="39"/>
      <c r="Q47" s="39"/>
      <c r="R47" s="39"/>
      <c r="S47" s="67">
        <f t="shared" si="3"/>
        <v>0</v>
      </c>
      <c r="T47" s="139"/>
      <c r="U47" s="71" t="s">
        <v>351</v>
      </c>
      <c r="V47" s="291">
        <v>1400</v>
      </c>
      <c r="W47" s="354">
        <v>0</v>
      </c>
      <c r="X47" s="354">
        <v>0</v>
      </c>
      <c r="Y47" s="354">
        <v>0</v>
      </c>
      <c r="Z47" s="354">
        <v>0</v>
      </c>
      <c r="AA47" s="354">
        <v>0</v>
      </c>
      <c r="AB47" s="354">
        <v>0</v>
      </c>
      <c r="AC47" s="76">
        <f t="shared" si="4"/>
        <v>0</v>
      </c>
      <c r="AD47" s="75"/>
      <c r="AE47" s="75"/>
      <c r="AF47" s="75"/>
      <c r="AG47" s="75"/>
      <c r="AH47" s="75"/>
      <c r="AI47" s="75"/>
      <c r="AJ47" s="68"/>
      <c r="AK47" s="75"/>
      <c r="AL47" s="75"/>
      <c r="AM47" s="75"/>
      <c r="AN47" s="75"/>
      <c r="AO47" s="75"/>
      <c r="AP47" s="75"/>
      <c r="AQ47" s="75"/>
      <c r="AR47" s="75">
        <f t="shared" si="11"/>
        <v>0</v>
      </c>
      <c r="AS47" s="83">
        <f t="shared" si="5"/>
        <v>0</v>
      </c>
      <c r="AT47" s="76">
        <f t="shared" si="6"/>
        <v>0</v>
      </c>
      <c r="AU47" s="76">
        <f t="shared" si="7"/>
        <v>1400</v>
      </c>
      <c r="AV47" s="84"/>
      <c r="AW47" s="90"/>
      <c r="AX47" s="90"/>
      <c r="AY47" s="90"/>
      <c r="AZ47" s="90"/>
      <c r="BA47" s="76">
        <f t="shared" si="8"/>
        <v>1400</v>
      </c>
      <c r="BB47" s="91"/>
      <c r="BC47" s="68"/>
      <c r="BD47" s="66" t="str">
        <f t="shared" si="9"/>
        <v>正确</v>
      </c>
    </row>
    <row r="48" s="1" customFormat="1" ht="37" customHeight="1" spans="1:56">
      <c r="A48" s="32">
        <f t="shared" si="1"/>
        <v>44</v>
      </c>
      <c r="B48" s="336" t="s">
        <v>416</v>
      </c>
      <c r="C48" s="331" t="s">
        <v>145</v>
      </c>
      <c r="D48" s="256">
        <v>45783</v>
      </c>
      <c r="E48" s="255" t="s">
        <v>78</v>
      </c>
      <c r="F48" s="42">
        <f t="shared" si="2"/>
        <v>31</v>
      </c>
      <c r="G48" s="38" t="s">
        <v>79</v>
      </c>
      <c r="H48" s="39"/>
      <c r="I48" s="39"/>
      <c r="J48" s="39"/>
      <c r="K48" s="39"/>
      <c r="L48" s="39"/>
      <c r="M48" s="39"/>
      <c r="N48" s="39"/>
      <c r="O48" s="349">
        <v>5.5</v>
      </c>
      <c r="P48" s="39"/>
      <c r="Q48" s="39"/>
      <c r="R48" s="39"/>
      <c r="S48" s="67">
        <f t="shared" si="3"/>
        <v>0</v>
      </c>
      <c r="T48" s="139" t="s">
        <v>363</v>
      </c>
      <c r="U48" s="71" t="s">
        <v>347</v>
      </c>
      <c r="V48" s="291">
        <v>1000</v>
      </c>
      <c r="W48" s="354">
        <v>500</v>
      </c>
      <c r="X48" s="354">
        <v>300</v>
      </c>
      <c r="Y48" s="354">
        <v>200</v>
      </c>
      <c r="Z48" s="354">
        <v>100</v>
      </c>
      <c r="AA48" s="354">
        <v>100</v>
      </c>
      <c r="AB48" s="354">
        <v>100</v>
      </c>
      <c r="AC48" s="76">
        <f t="shared" si="4"/>
        <v>0</v>
      </c>
      <c r="AD48" s="75"/>
      <c r="AE48" s="75"/>
      <c r="AF48" s="75"/>
      <c r="AG48" s="75"/>
      <c r="AH48" s="75"/>
      <c r="AI48" s="75"/>
      <c r="AJ48" s="68"/>
      <c r="AK48" s="75"/>
      <c r="AL48" s="75"/>
      <c r="AM48" s="75"/>
      <c r="AN48" s="75"/>
      <c r="AO48" s="75"/>
      <c r="AP48" s="75"/>
      <c r="AQ48" s="75"/>
      <c r="AR48" s="75">
        <f t="shared" si="11"/>
        <v>204.032258064516</v>
      </c>
      <c r="AS48" s="83">
        <f t="shared" si="5"/>
        <v>0</v>
      </c>
      <c r="AT48" s="76">
        <f t="shared" si="6"/>
        <v>0</v>
      </c>
      <c r="AU48" s="76">
        <f t="shared" si="7"/>
        <v>2095.97</v>
      </c>
      <c r="AV48" s="84"/>
      <c r="AW48" s="90"/>
      <c r="AX48" s="90"/>
      <c r="AY48" s="90"/>
      <c r="AZ48" s="90"/>
      <c r="BA48" s="76">
        <f t="shared" si="8"/>
        <v>2095.97</v>
      </c>
      <c r="BB48" s="91"/>
      <c r="BC48" s="68"/>
      <c r="BD48" s="66" t="str">
        <f t="shared" si="9"/>
        <v>正确</v>
      </c>
    </row>
    <row r="49" s="227" customFormat="1" ht="74" customHeight="1" spans="1:56">
      <c r="A49" s="32">
        <f t="shared" si="1"/>
        <v>45</v>
      </c>
      <c r="B49" s="263" t="s">
        <v>417</v>
      </c>
      <c r="C49" s="255" t="s">
        <v>145</v>
      </c>
      <c r="D49" s="261">
        <v>45784</v>
      </c>
      <c r="E49" s="255" t="s">
        <v>78</v>
      </c>
      <c r="F49" s="42">
        <f t="shared" si="2"/>
        <v>31</v>
      </c>
      <c r="G49" s="38" t="s">
        <v>79</v>
      </c>
      <c r="H49" s="104"/>
      <c r="I49" s="104"/>
      <c r="J49" s="104"/>
      <c r="K49" s="104"/>
      <c r="L49" s="104"/>
      <c r="M49" s="104"/>
      <c r="N49" s="104"/>
      <c r="O49" s="349">
        <v>6.5</v>
      </c>
      <c r="P49" s="104"/>
      <c r="Q49" s="104"/>
      <c r="R49" s="104"/>
      <c r="S49" s="67">
        <f t="shared" si="3"/>
        <v>0</v>
      </c>
      <c r="T49" s="356" t="s">
        <v>418</v>
      </c>
      <c r="U49" s="71" t="s">
        <v>419</v>
      </c>
      <c r="V49" s="357">
        <f>2200/31*17+2600/31*14</f>
        <v>2380.64516129032</v>
      </c>
      <c r="W49" s="358"/>
      <c r="X49" s="358"/>
      <c r="Y49" s="358"/>
      <c r="Z49" s="358"/>
      <c r="AA49" s="358"/>
      <c r="AB49" s="358"/>
      <c r="AC49" s="76">
        <f t="shared" si="4"/>
        <v>0</v>
      </c>
      <c r="AD49" s="77"/>
      <c r="AE49" s="77"/>
      <c r="AF49" s="77"/>
      <c r="AG49" s="77"/>
      <c r="AH49" s="77"/>
      <c r="AI49" s="77"/>
      <c r="AJ49" s="361"/>
      <c r="AK49" s="77"/>
      <c r="AL49" s="77"/>
      <c r="AM49" s="77"/>
      <c r="AN49" s="77"/>
      <c r="AO49" s="77"/>
      <c r="AP49" s="77"/>
      <c r="AQ49" s="77"/>
      <c r="AR49" s="75">
        <f>2600/31*6.5*0.5</f>
        <v>272.58064516129</v>
      </c>
      <c r="AS49" s="83">
        <f t="shared" si="5"/>
        <v>0</v>
      </c>
      <c r="AT49" s="76">
        <f t="shared" si="6"/>
        <v>0</v>
      </c>
      <c r="AU49" s="76">
        <f t="shared" si="7"/>
        <v>2108.06</v>
      </c>
      <c r="AV49" s="362"/>
      <c r="AW49" s="90"/>
      <c r="AX49" s="90"/>
      <c r="AY49" s="90"/>
      <c r="AZ49" s="90"/>
      <c r="BA49" s="316">
        <f t="shared" si="8"/>
        <v>2108.06</v>
      </c>
      <c r="BB49" s="90"/>
      <c r="BC49" s="361"/>
      <c r="BD49" s="363" t="e">
        <f t="shared" si="9"/>
        <v>#VALUE!</v>
      </c>
    </row>
    <row r="50" s="1" customFormat="1" ht="77" customHeight="1" spans="1:56">
      <c r="A50" s="32">
        <f t="shared" si="1"/>
        <v>46</v>
      </c>
      <c r="B50" s="266" t="s">
        <v>420</v>
      </c>
      <c r="C50" s="331" t="s">
        <v>145</v>
      </c>
      <c r="D50" s="256">
        <v>45784</v>
      </c>
      <c r="E50" s="331" t="s">
        <v>78</v>
      </c>
      <c r="F50" s="42">
        <f t="shared" si="2"/>
        <v>31</v>
      </c>
      <c r="G50" s="38" t="s">
        <v>79</v>
      </c>
      <c r="H50" s="39"/>
      <c r="I50" s="39"/>
      <c r="J50" s="39"/>
      <c r="K50" s="39"/>
      <c r="L50" s="39"/>
      <c r="M50" s="39"/>
      <c r="N50" s="39"/>
      <c r="O50" s="349">
        <v>6.5</v>
      </c>
      <c r="P50" s="39"/>
      <c r="Q50" s="39"/>
      <c r="R50" s="39"/>
      <c r="S50" s="67">
        <f t="shared" si="3"/>
        <v>0</v>
      </c>
      <c r="T50" s="356" t="s">
        <v>421</v>
      </c>
      <c r="U50" s="71" t="s">
        <v>422</v>
      </c>
      <c r="V50" s="357">
        <f>2500/31*17+2400/31*14</f>
        <v>2454.83870967742</v>
      </c>
      <c r="W50" s="354"/>
      <c r="X50" s="354"/>
      <c r="Y50" s="354"/>
      <c r="Z50" s="354"/>
      <c r="AA50" s="354"/>
      <c r="AB50" s="354"/>
      <c r="AC50" s="76">
        <f t="shared" si="4"/>
        <v>0</v>
      </c>
      <c r="AD50" s="75"/>
      <c r="AE50" s="75"/>
      <c r="AF50" s="75"/>
      <c r="AG50" s="75"/>
      <c r="AH50" s="75"/>
      <c r="AI50" s="75"/>
      <c r="AJ50" s="68"/>
      <c r="AK50" s="75"/>
      <c r="AL50" s="75"/>
      <c r="AM50" s="75"/>
      <c r="AN50" s="75"/>
      <c r="AO50" s="75"/>
      <c r="AP50" s="75"/>
      <c r="AQ50" s="75"/>
      <c r="AR50" s="75">
        <f>2400/31*6.5*0.5</f>
        <v>251.612903225806</v>
      </c>
      <c r="AS50" s="83">
        <f t="shared" si="5"/>
        <v>0</v>
      </c>
      <c r="AT50" s="76">
        <f t="shared" si="6"/>
        <v>0</v>
      </c>
      <c r="AU50" s="76">
        <f t="shared" si="7"/>
        <v>2203.23</v>
      </c>
      <c r="AV50" s="84"/>
      <c r="AW50" s="91"/>
      <c r="AX50" s="91"/>
      <c r="AY50" s="91"/>
      <c r="AZ50" s="91"/>
      <c r="BA50" s="364">
        <f t="shared" si="8"/>
        <v>2203.23</v>
      </c>
      <c r="BB50" s="91"/>
      <c r="BC50" s="68"/>
      <c r="BD50" s="365" t="e">
        <f t="shared" si="9"/>
        <v>#VALUE!</v>
      </c>
    </row>
    <row r="51" s="1" customFormat="1" ht="41" customHeight="1" spans="1:56">
      <c r="A51" s="32">
        <f t="shared" si="1"/>
        <v>47</v>
      </c>
      <c r="B51" s="268" t="s">
        <v>423</v>
      </c>
      <c r="C51" s="331" t="s">
        <v>145</v>
      </c>
      <c r="D51" s="256">
        <v>45784</v>
      </c>
      <c r="E51" s="269" t="s">
        <v>116</v>
      </c>
      <c r="F51" s="42">
        <f t="shared" si="2"/>
        <v>31</v>
      </c>
      <c r="G51" s="38" t="s">
        <v>79</v>
      </c>
      <c r="H51" s="39"/>
      <c r="I51" s="39"/>
      <c r="J51" s="39">
        <v>14</v>
      </c>
      <c r="K51" s="39"/>
      <c r="L51" s="39"/>
      <c r="M51" s="39"/>
      <c r="N51" s="39"/>
      <c r="O51" s="349"/>
      <c r="P51" s="39"/>
      <c r="Q51" s="39"/>
      <c r="R51" s="39"/>
      <c r="S51" s="67">
        <f t="shared" si="3"/>
        <v>0</v>
      </c>
      <c r="T51" s="359" t="s">
        <v>424</v>
      </c>
      <c r="U51" s="71" t="s">
        <v>366</v>
      </c>
      <c r="V51" s="291">
        <v>1000</v>
      </c>
      <c r="W51" s="354">
        <v>500</v>
      </c>
      <c r="X51" s="354">
        <v>300</v>
      </c>
      <c r="Y51" s="354">
        <v>100</v>
      </c>
      <c r="Z51" s="354">
        <v>100</v>
      </c>
      <c r="AA51" s="354">
        <v>100</v>
      </c>
      <c r="AB51" s="354">
        <v>100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68"/>
      <c r="AK51" s="75"/>
      <c r="AL51" s="75"/>
      <c r="AM51" s="75"/>
      <c r="AN51" s="75"/>
      <c r="AO51" s="75"/>
      <c r="AP51" s="75"/>
      <c r="AQ51" s="75"/>
      <c r="AR51" s="75">
        <f t="shared" si="11"/>
        <v>0</v>
      </c>
      <c r="AS51" s="83">
        <f t="shared" si="5"/>
        <v>0</v>
      </c>
      <c r="AT51" s="76">
        <f t="shared" si="6"/>
        <v>993.548387096774</v>
      </c>
      <c r="AU51" s="76">
        <f t="shared" si="7"/>
        <v>1206.45</v>
      </c>
      <c r="AV51" s="84"/>
      <c r="AW51" s="90"/>
      <c r="AX51" s="90"/>
      <c r="AY51" s="90"/>
      <c r="AZ51" s="90"/>
      <c r="BA51" s="76">
        <f t="shared" si="8"/>
        <v>1206.45</v>
      </c>
      <c r="BB51" s="91"/>
      <c r="BC51" s="68"/>
      <c r="BD51" s="66" t="str">
        <f t="shared" si="9"/>
        <v>正确</v>
      </c>
    </row>
    <row r="52" s="1" customFormat="1" ht="44" customHeight="1" spans="1:56">
      <c r="A52" s="32">
        <f t="shared" si="1"/>
        <v>48</v>
      </c>
      <c r="B52" s="266" t="s">
        <v>425</v>
      </c>
      <c r="C52" s="331" t="s">
        <v>145</v>
      </c>
      <c r="D52" s="256">
        <v>45784</v>
      </c>
      <c r="E52" s="255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49">
        <v>5.5</v>
      </c>
      <c r="P52" s="39"/>
      <c r="Q52" s="39"/>
      <c r="R52" s="39"/>
      <c r="S52" s="67">
        <f t="shared" si="3"/>
        <v>0</v>
      </c>
      <c r="T52" s="139" t="s">
        <v>363</v>
      </c>
      <c r="U52" s="71" t="s">
        <v>347</v>
      </c>
      <c r="V52" s="291">
        <v>1000</v>
      </c>
      <c r="W52" s="354">
        <v>500</v>
      </c>
      <c r="X52" s="354">
        <v>300</v>
      </c>
      <c r="Y52" s="354">
        <v>200</v>
      </c>
      <c r="Z52" s="354">
        <v>100</v>
      </c>
      <c r="AA52" s="354">
        <v>100</v>
      </c>
      <c r="AB52" s="354">
        <v>100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68"/>
      <c r="AK52" s="75"/>
      <c r="AL52" s="75"/>
      <c r="AM52" s="75"/>
      <c r="AN52" s="75"/>
      <c r="AO52" s="75"/>
      <c r="AP52" s="75"/>
      <c r="AQ52" s="75"/>
      <c r="AR52" s="75">
        <f t="shared" si="11"/>
        <v>204.032258064516</v>
      </c>
      <c r="AS52" s="83">
        <f t="shared" si="5"/>
        <v>0</v>
      </c>
      <c r="AT52" s="76">
        <f t="shared" si="6"/>
        <v>0</v>
      </c>
      <c r="AU52" s="76">
        <f t="shared" si="7"/>
        <v>2095.97</v>
      </c>
      <c r="AV52" s="84"/>
      <c r="AW52" s="90"/>
      <c r="AX52" s="90"/>
      <c r="AY52" s="90"/>
      <c r="AZ52" s="90"/>
      <c r="BA52" s="76">
        <f t="shared" si="8"/>
        <v>2095.97</v>
      </c>
      <c r="BB52" s="91"/>
      <c r="BC52" s="68"/>
      <c r="BD52" s="66" t="str">
        <f t="shared" si="9"/>
        <v>正确</v>
      </c>
    </row>
    <row r="53" s="1" customFormat="1" ht="36" customHeight="1" spans="1:56">
      <c r="A53" s="32">
        <f t="shared" si="1"/>
        <v>49</v>
      </c>
      <c r="B53" s="266" t="s">
        <v>426</v>
      </c>
      <c r="C53" s="331" t="s">
        <v>145</v>
      </c>
      <c r="D53" s="256">
        <v>45786</v>
      </c>
      <c r="E53" s="255" t="s">
        <v>78</v>
      </c>
      <c r="F53" s="42">
        <f t="shared" si="2"/>
        <v>31</v>
      </c>
      <c r="G53" s="38" t="s">
        <v>79</v>
      </c>
      <c r="H53" s="39"/>
      <c r="I53" s="39"/>
      <c r="J53" s="39"/>
      <c r="K53" s="39"/>
      <c r="L53" s="39"/>
      <c r="M53" s="39"/>
      <c r="N53" s="39"/>
      <c r="O53" s="349">
        <v>5.5</v>
      </c>
      <c r="P53" s="39"/>
      <c r="Q53" s="39"/>
      <c r="R53" s="39"/>
      <c r="S53" s="67">
        <f t="shared" si="3"/>
        <v>0</v>
      </c>
      <c r="T53" s="139" t="s">
        <v>363</v>
      </c>
      <c r="U53" s="71" t="s">
        <v>347</v>
      </c>
      <c r="V53" s="291">
        <v>1000</v>
      </c>
      <c r="W53" s="354">
        <v>500</v>
      </c>
      <c r="X53" s="354">
        <v>300</v>
      </c>
      <c r="Y53" s="354">
        <v>200</v>
      </c>
      <c r="Z53" s="354">
        <v>100</v>
      </c>
      <c r="AA53" s="354">
        <v>100</v>
      </c>
      <c r="AB53" s="354">
        <v>100</v>
      </c>
      <c r="AC53" s="76">
        <f t="shared" si="4"/>
        <v>0</v>
      </c>
      <c r="AD53" s="75"/>
      <c r="AE53" s="75"/>
      <c r="AF53" s="75"/>
      <c r="AG53" s="75"/>
      <c r="AH53" s="75"/>
      <c r="AI53" s="75"/>
      <c r="AJ53" s="68"/>
      <c r="AK53" s="75"/>
      <c r="AL53" s="75"/>
      <c r="AM53" s="75"/>
      <c r="AN53" s="75"/>
      <c r="AO53" s="75"/>
      <c r="AP53" s="75"/>
      <c r="AQ53" s="75"/>
      <c r="AR53" s="75">
        <f t="shared" si="11"/>
        <v>204.032258064516</v>
      </c>
      <c r="AS53" s="83">
        <f t="shared" si="5"/>
        <v>0</v>
      </c>
      <c r="AT53" s="76">
        <f t="shared" si="6"/>
        <v>0</v>
      </c>
      <c r="AU53" s="76">
        <f t="shared" si="7"/>
        <v>2095.97</v>
      </c>
      <c r="AV53" s="84"/>
      <c r="AW53" s="90"/>
      <c r="AX53" s="90"/>
      <c r="AY53" s="90"/>
      <c r="AZ53" s="90"/>
      <c r="BA53" s="76">
        <f t="shared" si="8"/>
        <v>2095.97</v>
      </c>
      <c r="BB53" s="91"/>
      <c r="BC53" s="68"/>
      <c r="BD53" s="66" t="str">
        <f t="shared" si="9"/>
        <v>正确</v>
      </c>
    </row>
    <row r="54" s="1" customFormat="1" ht="43" customHeight="1" spans="1:56">
      <c r="A54" s="32">
        <f t="shared" si="1"/>
        <v>50</v>
      </c>
      <c r="B54" s="266" t="s">
        <v>427</v>
      </c>
      <c r="C54" s="331" t="s">
        <v>145</v>
      </c>
      <c r="D54" s="256">
        <v>45804</v>
      </c>
      <c r="E54" s="255" t="s">
        <v>78</v>
      </c>
      <c r="F54" s="42">
        <f t="shared" si="2"/>
        <v>31</v>
      </c>
      <c r="G54" s="38" t="s">
        <v>79</v>
      </c>
      <c r="H54" s="39"/>
      <c r="I54" s="39"/>
      <c r="J54" s="39"/>
      <c r="K54" s="39"/>
      <c r="L54" s="39"/>
      <c r="M54" s="39"/>
      <c r="N54" s="39"/>
      <c r="O54" s="349">
        <v>5.5</v>
      </c>
      <c r="P54" s="39"/>
      <c r="Q54" s="39"/>
      <c r="R54" s="39"/>
      <c r="S54" s="67">
        <f t="shared" si="3"/>
        <v>0</v>
      </c>
      <c r="T54" s="139" t="s">
        <v>363</v>
      </c>
      <c r="U54" s="71" t="s">
        <v>347</v>
      </c>
      <c r="V54" s="291">
        <v>1000</v>
      </c>
      <c r="W54" s="354">
        <v>500</v>
      </c>
      <c r="X54" s="354">
        <v>300</v>
      </c>
      <c r="Y54" s="354">
        <v>200</v>
      </c>
      <c r="Z54" s="354">
        <v>100</v>
      </c>
      <c r="AA54" s="354">
        <v>100</v>
      </c>
      <c r="AB54" s="354">
        <v>100</v>
      </c>
      <c r="AC54" s="76">
        <f t="shared" si="4"/>
        <v>0</v>
      </c>
      <c r="AD54" s="75"/>
      <c r="AE54" s="75"/>
      <c r="AF54" s="75"/>
      <c r="AG54" s="75"/>
      <c r="AH54" s="75"/>
      <c r="AI54" s="75"/>
      <c r="AJ54" s="68"/>
      <c r="AK54" s="75"/>
      <c r="AL54" s="75"/>
      <c r="AM54" s="75"/>
      <c r="AN54" s="75"/>
      <c r="AO54" s="75"/>
      <c r="AP54" s="75"/>
      <c r="AQ54" s="75"/>
      <c r="AR54" s="75">
        <f t="shared" si="11"/>
        <v>204.032258064516</v>
      </c>
      <c r="AS54" s="83">
        <f t="shared" si="5"/>
        <v>0</v>
      </c>
      <c r="AT54" s="76">
        <f t="shared" si="6"/>
        <v>0</v>
      </c>
      <c r="AU54" s="76">
        <f t="shared" si="7"/>
        <v>2095.97</v>
      </c>
      <c r="AV54" s="84"/>
      <c r="AW54" s="90"/>
      <c r="AX54" s="90"/>
      <c r="AY54" s="90"/>
      <c r="AZ54" s="90"/>
      <c r="BA54" s="76">
        <f t="shared" si="8"/>
        <v>2095.97</v>
      </c>
      <c r="BB54" s="91"/>
      <c r="BC54" s="68"/>
      <c r="BD54" s="66" t="str">
        <f t="shared" si="9"/>
        <v>正确</v>
      </c>
    </row>
    <row r="55" s="1" customFormat="1" ht="39" customHeight="1" spans="1:56">
      <c r="A55" s="32">
        <f t="shared" si="1"/>
        <v>51</v>
      </c>
      <c r="B55" s="49" t="s">
        <v>428</v>
      </c>
      <c r="C55" s="46" t="s">
        <v>276</v>
      </c>
      <c r="D55" s="44">
        <v>45761</v>
      </c>
      <c r="E55" s="255" t="s">
        <v>78</v>
      </c>
      <c r="F55" s="42">
        <f t="shared" si="2"/>
        <v>31</v>
      </c>
      <c r="G55" s="38" t="s">
        <v>79</v>
      </c>
      <c r="H55" s="39"/>
      <c r="I55" s="39"/>
      <c r="J55" s="39"/>
      <c r="K55" s="39"/>
      <c r="L55" s="39"/>
      <c r="M55" s="39"/>
      <c r="N55" s="39"/>
      <c r="O55" s="349"/>
      <c r="P55" s="39"/>
      <c r="Q55" s="39"/>
      <c r="R55" s="39"/>
      <c r="S55" s="67">
        <f t="shared" si="3"/>
        <v>0</v>
      </c>
      <c r="T55" s="139"/>
      <c r="U55" s="71" t="s">
        <v>351</v>
      </c>
      <c r="V55" s="291">
        <v>800</v>
      </c>
      <c r="W55" s="354">
        <v>100</v>
      </c>
      <c r="X55" s="354">
        <v>100</v>
      </c>
      <c r="Y55" s="354">
        <v>100</v>
      </c>
      <c r="Z55" s="354">
        <v>100</v>
      </c>
      <c r="AA55" s="354">
        <v>100</v>
      </c>
      <c r="AB55" s="354">
        <v>100</v>
      </c>
      <c r="AC55" s="76">
        <f t="shared" si="4"/>
        <v>0</v>
      </c>
      <c r="AD55" s="75"/>
      <c r="AE55" s="75"/>
      <c r="AF55" s="75"/>
      <c r="AG55" s="75"/>
      <c r="AH55" s="75"/>
      <c r="AI55" s="75"/>
      <c r="AJ55" s="68"/>
      <c r="AK55" s="75"/>
      <c r="AL55" s="75"/>
      <c r="AM55" s="75"/>
      <c r="AN55" s="75"/>
      <c r="AO55" s="75"/>
      <c r="AP55" s="75"/>
      <c r="AQ55" s="75"/>
      <c r="AR55" s="75">
        <f t="shared" si="11"/>
        <v>0</v>
      </c>
      <c r="AS55" s="83">
        <f t="shared" si="5"/>
        <v>0</v>
      </c>
      <c r="AT55" s="76">
        <f t="shared" si="6"/>
        <v>0</v>
      </c>
      <c r="AU55" s="76">
        <f t="shared" si="7"/>
        <v>1400</v>
      </c>
      <c r="AV55" s="84"/>
      <c r="AW55" s="90"/>
      <c r="AX55" s="90"/>
      <c r="AY55" s="90"/>
      <c r="AZ55" s="90"/>
      <c r="BA55" s="76">
        <f t="shared" si="8"/>
        <v>1400</v>
      </c>
      <c r="BB55" s="91"/>
      <c r="BC55" s="68"/>
      <c r="BD55" s="66" t="str">
        <f t="shared" si="9"/>
        <v>正确</v>
      </c>
    </row>
    <row r="56" s="1" customFormat="1" ht="39" customHeight="1" spans="1:56">
      <c r="A56" s="32">
        <f t="shared" si="1"/>
        <v>52</v>
      </c>
      <c r="B56" s="342" t="s">
        <v>429</v>
      </c>
      <c r="C56" s="46" t="s">
        <v>276</v>
      </c>
      <c r="D56" s="44">
        <v>45809</v>
      </c>
      <c r="E56" s="343" t="s">
        <v>78</v>
      </c>
      <c r="F56" s="42">
        <f t="shared" si="2"/>
        <v>31</v>
      </c>
      <c r="G56" s="38" t="s">
        <v>79</v>
      </c>
      <c r="H56" s="39"/>
      <c r="I56" s="39"/>
      <c r="J56" s="39"/>
      <c r="K56" s="39"/>
      <c r="L56" s="39"/>
      <c r="M56" s="39"/>
      <c r="N56" s="39"/>
      <c r="O56" s="349"/>
      <c r="P56" s="39"/>
      <c r="Q56" s="39"/>
      <c r="R56" s="39"/>
      <c r="S56" s="67">
        <f t="shared" si="3"/>
        <v>0</v>
      </c>
      <c r="T56" s="139"/>
      <c r="U56" s="71" t="s">
        <v>351</v>
      </c>
      <c r="V56" s="291">
        <v>800</v>
      </c>
      <c r="W56" s="354">
        <v>100</v>
      </c>
      <c r="X56" s="354">
        <v>100</v>
      </c>
      <c r="Y56" s="354">
        <v>100</v>
      </c>
      <c r="Z56" s="354">
        <v>100</v>
      </c>
      <c r="AA56" s="354">
        <v>100</v>
      </c>
      <c r="AB56" s="354">
        <v>100</v>
      </c>
      <c r="AC56" s="76">
        <f t="shared" si="4"/>
        <v>0</v>
      </c>
      <c r="AD56" s="75"/>
      <c r="AE56" s="75"/>
      <c r="AF56" s="75"/>
      <c r="AG56" s="75"/>
      <c r="AH56" s="75"/>
      <c r="AI56" s="75"/>
      <c r="AJ56" s="68"/>
      <c r="AK56" s="75"/>
      <c r="AL56" s="75"/>
      <c r="AM56" s="75"/>
      <c r="AN56" s="75"/>
      <c r="AO56" s="75"/>
      <c r="AP56" s="75"/>
      <c r="AQ56" s="75"/>
      <c r="AR56" s="75">
        <f t="shared" si="11"/>
        <v>0</v>
      </c>
      <c r="AS56" s="83">
        <f t="shared" si="5"/>
        <v>0</v>
      </c>
      <c r="AT56" s="76">
        <f t="shared" si="6"/>
        <v>0</v>
      </c>
      <c r="AU56" s="76">
        <f t="shared" si="7"/>
        <v>1400</v>
      </c>
      <c r="AV56" s="84"/>
      <c r="AW56" s="90"/>
      <c r="AX56" s="90"/>
      <c r="AY56" s="90"/>
      <c r="AZ56" s="90"/>
      <c r="BA56" s="76">
        <f t="shared" si="8"/>
        <v>1400</v>
      </c>
      <c r="BB56" s="91"/>
      <c r="BC56" s="68"/>
      <c r="BD56" s="66" t="str">
        <f t="shared" si="9"/>
        <v>正确</v>
      </c>
    </row>
    <row r="57" s="1" customFormat="1" ht="39" customHeight="1" spans="1:56">
      <c r="A57" s="32">
        <f t="shared" si="1"/>
        <v>53</v>
      </c>
      <c r="B57" s="342" t="s">
        <v>430</v>
      </c>
      <c r="C57" s="46" t="s">
        <v>276</v>
      </c>
      <c r="D57" s="44">
        <v>45810</v>
      </c>
      <c r="E57" s="343" t="s">
        <v>78</v>
      </c>
      <c r="F57" s="42">
        <f t="shared" si="2"/>
        <v>31</v>
      </c>
      <c r="G57" s="38" t="s">
        <v>79</v>
      </c>
      <c r="H57" s="39"/>
      <c r="I57" s="39"/>
      <c r="J57" s="39"/>
      <c r="K57" s="39"/>
      <c r="L57" s="39"/>
      <c r="M57" s="39"/>
      <c r="N57" s="39"/>
      <c r="O57" s="349"/>
      <c r="P57" s="39"/>
      <c r="Q57" s="39"/>
      <c r="R57" s="39"/>
      <c r="S57" s="67">
        <f t="shared" si="3"/>
        <v>0</v>
      </c>
      <c r="T57" s="139"/>
      <c r="U57" s="71" t="s">
        <v>351</v>
      </c>
      <c r="V57" s="291">
        <v>800</v>
      </c>
      <c r="W57" s="354">
        <v>100</v>
      </c>
      <c r="X57" s="354">
        <v>100</v>
      </c>
      <c r="Y57" s="354">
        <v>100</v>
      </c>
      <c r="Z57" s="354">
        <v>100</v>
      </c>
      <c r="AA57" s="354">
        <v>100</v>
      </c>
      <c r="AB57" s="354">
        <v>100</v>
      </c>
      <c r="AC57" s="76">
        <f t="shared" si="4"/>
        <v>0</v>
      </c>
      <c r="AD57" s="75"/>
      <c r="AE57" s="75"/>
      <c r="AF57" s="75"/>
      <c r="AG57" s="75"/>
      <c r="AH57" s="75"/>
      <c r="AI57" s="75"/>
      <c r="AJ57" s="68"/>
      <c r="AK57" s="75"/>
      <c r="AL57" s="75"/>
      <c r="AM57" s="75"/>
      <c r="AN57" s="75"/>
      <c r="AO57" s="75"/>
      <c r="AP57" s="75"/>
      <c r="AQ57" s="75"/>
      <c r="AR57" s="75">
        <f t="shared" si="11"/>
        <v>0</v>
      </c>
      <c r="AS57" s="83">
        <f t="shared" si="5"/>
        <v>0</v>
      </c>
      <c r="AT57" s="76">
        <f t="shared" si="6"/>
        <v>0</v>
      </c>
      <c r="AU57" s="76">
        <f t="shared" si="7"/>
        <v>1400</v>
      </c>
      <c r="AV57" s="84"/>
      <c r="AW57" s="90"/>
      <c r="AX57" s="90"/>
      <c r="AY57" s="90"/>
      <c r="AZ57" s="90"/>
      <c r="BA57" s="76">
        <f t="shared" si="8"/>
        <v>1400</v>
      </c>
      <c r="BB57" s="91"/>
      <c r="BC57" s="68"/>
      <c r="BD57" s="66" t="str">
        <f t="shared" si="9"/>
        <v>正确</v>
      </c>
    </row>
    <row r="58" s="1" customFormat="1" ht="39" customHeight="1" spans="1:56">
      <c r="A58" s="32">
        <f t="shared" si="1"/>
        <v>54</v>
      </c>
      <c r="B58" s="342" t="s">
        <v>431</v>
      </c>
      <c r="C58" s="46" t="s">
        <v>276</v>
      </c>
      <c r="D58" s="44">
        <v>45811</v>
      </c>
      <c r="E58" s="343" t="s">
        <v>78</v>
      </c>
      <c r="F58" s="42">
        <f t="shared" si="2"/>
        <v>31</v>
      </c>
      <c r="G58" s="38" t="s">
        <v>79</v>
      </c>
      <c r="H58" s="39"/>
      <c r="I58" s="39"/>
      <c r="J58" s="39"/>
      <c r="K58" s="39"/>
      <c r="L58" s="39"/>
      <c r="M58" s="39"/>
      <c r="N58" s="39"/>
      <c r="O58" s="349"/>
      <c r="P58" s="39"/>
      <c r="Q58" s="39"/>
      <c r="R58" s="39"/>
      <c r="S58" s="67">
        <f t="shared" si="3"/>
        <v>0</v>
      </c>
      <c r="T58" s="139"/>
      <c r="U58" s="71" t="s">
        <v>351</v>
      </c>
      <c r="V58" s="291">
        <v>800</v>
      </c>
      <c r="W58" s="354">
        <v>100</v>
      </c>
      <c r="X58" s="354">
        <v>100</v>
      </c>
      <c r="Y58" s="354">
        <v>100</v>
      </c>
      <c r="Z58" s="354">
        <v>100</v>
      </c>
      <c r="AA58" s="354">
        <v>100</v>
      </c>
      <c r="AB58" s="354">
        <v>100</v>
      </c>
      <c r="AC58" s="76">
        <f t="shared" si="4"/>
        <v>0</v>
      </c>
      <c r="AD58" s="75"/>
      <c r="AE58" s="75"/>
      <c r="AF58" s="75"/>
      <c r="AG58" s="75"/>
      <c r="AH58" s="75"/>
      <c r="AI58" s="75"/>
      <c r="AJ58" s="68"/>
      <c r="AK58" s="75"/>
      <c r="AL58" s="75"/>
      <c r="AM58" s="75"/>
      <c r="AN58" s="75"/>
      <c r="AO58" s="75"/>
      <c r="AP58" s="75"/>
      <c r="AQ58" s="75"/>
      <c r="AR58" s="75">
        <f t="shared" si="11"/>
        <v>0</v>
      </c>
      <c r="AS58" s="83">
        <f t="shared" si="5"/>
        <v>0</v>
      </c>
      <c r="AT58" s="76">
        <f t="shared" si="6"/>
        <v>0</v>
      </c>
      <c r="AU58" s="76">
        <f t="shared" si="7"/>
        <v>1400</v>
      </c>
      <c r="AV58" s="84"/>
      <c r="AW58" s="90"/>
      <c r="AX58" s="90"/>
      <c r="AY58" s="90"/>
      <c r="AZ58" s="90"/>
      <c r="BA58" s="76">
        <f t="shared" si="8"/>
        <v>1400</v>
      </c>
      <c r="BB58" s="91"/>
      <c r="BC58" s="68"/>
      <c r="BD58" s="66" t="str">
        <f t="shared" si="9"/>
        <v>正确</v>
      </c>
    </row>
    <row r="59" s="1" customFormat="1" ht="39" customHeight="1" spans="1:56">
      <c r="A59" s="32">
        <f t="shared" si="1"/>
        <v>55</v>
      </c>
      <c r="B59" s="342" t="s">
        <v>432</v>
      </c>
      <c r="C59" s="46" t="s">
        <v>276</v>
      </c>
      <c r="D59" s="44">
        <v>45809</v>
      </c>
      <c r="E59" s="343" t="s">
        <v>78</v>
      </c>
      <c r="F59" s="42">
        <f t="shared" si="2"/>
        <v>31</v>
      </c>
      <c r="G59" s="38" t="s">
        <v>79</v>
      </c>
      <c r="H59" s="39"/>
      <c r="I59" s="39"/>
      <c r="J59" s="39"/>
      <c r="K59" s="39"/>
      <c r="L59" s="39"/>
      <c r="M59" s="39"/>
      <c r="N59" s="39"/>
      <c r="O59" s="349"/>
      <c r="P59" s="39"/>
      <c r="Q59" s="39"/>
      <c r="R59" s="39"/>
      <c r="S59" s="67">
        <f t="shared" si="3"/>
        <v>0</v>
      </c>
      <c r="T59" s="139"/>
      <c r="U59" s="71" t="s">
        <v>351</v>
      </c>
      <c r="V59" s="291">
        <v>800</v>
      </c>
      <c r="W59" s="354">
        <v>100</v>
      </c>
      <c r="X59" s="354">
        <v>100</v>
      </c>
      <c r="Y59" s="354">
        <v>100</v>
      </c>
      <c r="Z59" s="354">
        <v>100</v>
      </c>
      <c r="AA59" s="354">
        <v>100</v>
      </c>
      <c r="AB59" s="354">
        <v>100</v>
      </c>
      <c r="AC59" s="76">
        <f t="shared" si="4"/>
        <v>0</v>
      </c>
      <c r="AD59" s="75"/>
      <c r="AE59" s="75"/>
      <c r="AF59" s="75"/>
      <c r="AG59" s="75"/>
      <c r="AH59" s="75"/>
      <c r="AI59" s="75"/>
      <c r="AJ59" s="68"/>
      <c r="AK59" s="75"/>
      <c r="AL59" s="75"/>
      <c r="AM59" s="75"/>
      <c r="AN59" s="75"/>
      <c r="AO59" s="75"/>
      <c r="AP59" s="75"/>
      <c r="AQ59" s="75"/>
      <c r="AR59" s="75">
        <f t="shared" si="11"/>
        <v>0</v>
      </c>
      <c r="AS59" s="83">
        <f t="shared" si="5"/>
        <v>0</v>
      </c>
      <c r="AT59" s="76">
        <f t="shared" si="6"/>
        <v>0</v>
      </c>
      <c r="AU59" s="76">
        <f t="shared" si="7"/>
        <v>1400</v>
      </c>
      <c r="AV59" s="84"/>
      <c r="AW59" s="90"/>
      <c r="AX59" s="90"/>
      <c r="AY59" s="90"/>
      <c r="AZ59" s="90"/>
      <c r="BA59" s="76">
        <f t="shared" si="8"/>
        <v>1400</v>
      </c>
      <c r="BB59" s="91"/>
      <c r="BC59" s="68"/>
      <c r="BD59" s="66" t="str">
        <f t="shared" si="9"/>
        <v>正确</v>
      </c>
    </row>
    <row r="60" s="1" customFormat="1" ht="42" customHeight="1" spans="1:56">
      <c r="A60" s="32">
        <f t="shared" si="1"/>
        <v>56</v>
      </c>
      <c r="B60" s="342" t="s">
        <v>433</v>
      </c>
      <c r="C60" s="46" t="s">
        <v>276</v>
      </c>
      <c r="D60" s="44">
        <v>45809</v>
      </c>
      <c r="E60" s="343" t="s">
        <v>78</v>
      </c>
      <c r="F60" s="42">
        <f t="shared" si="2"/>
        <v>31</v>
      </c>
      <c r="G60" s="38" t="s">
        <v>79</v>
      </c>
      <c r="H60" s="39"/>
      <c r="I60" s="39"/>
      <c r="J60" s="39"/>
      <c r="K60" s="39"/>
      <c r="L60" s="39"/>
      <c r="M60" s="39"/>
      <c r="N60" s="39"/>
      <c r="O60" s="349"/>
      <c r="P60" s="39"/>
      <c r="Q60" s="39"/>
      <c r="R60" s="39"/>
      <c r="S60" s="67">
        <f t="shared" si="3"/>
        <v>0</v>
      </c>
      <c r="T60" s="139" t="s">
        <v>434</v>
      </c>
      <c r="U60" s="71" t="s">
        <v>341</v>
      </c>
      <c r="V60" s="291">
        <v>800</v>
      </c>
      <c r="W60" s="354">
        <v>300</v>
      </c>
      <c r="X60" s="354">
        <v>200</v>
      </c>
      <c r="Y60" s="354">
        <v>100</v>
      </c>
      <c r="Z60" s="354">
        <v>100</v>
      </c>
      <c r="AA60" s="354">
        <v>100</v>
      </c>
      <c r="AB60" s="354">
        <v>100</v>
      </c>
      <c r="AC60" s="76">
        <f t="shared" si="4"/>
        <v>0</v>
      </c>
      <c r="AD60" s="75"/>
      <c r="AE60" s="75"/>
      <c r="AF60" s="75"/>
      <c r="AG60" s="75"/>
      <c r="AH60" s="75"/>
      <c r="AI60" s="75">
        <v>300</v>
      </c>
      <c r="AJ60" s="68"/>
      <c r="AK60" s="75"/>
      <c r="AL60" s="75"/>
      <c r="AM60" s="75"/>
      <c r="AN60" s="75"/>
      <c r="AO60" s="75"/>
      <c r="AP60" s="75"/>
      <c r="AQ60" s="75"/>
      <c r="AR60" s="75">
        <f t="shared" si="11"/>
        <v>0</v>
      </c>
      <c r="AS60" s="83">
        <f t="shared" si="5"/>
        <v>0</v>
      </c>
      <c r="AT60" s="76">
        <f t="shared" si="6"/>
        <v>0</v>
      </c>
      <c r="AU60" s="76">
        <f t="shared" si="7"/>
        <v>2000</v>
      </c>
      <c r="AV60" s="84"/>
      <c r="AW60" s="90"/>
      <c r="AX60" s="90"/>
      <c r="AY60" s="90"/>
      <c r="AZ60" s="90"/>
      <c r="BA60" s="76">
        <f t="shared" si="8"/>
        <v>2000</v>
      </c>
      <c r="BB60" s="91"/>
      <c r="BC60" s="68" t="s">
        <v>435</v>
      </c>
      <c r="BD60" s="66" t="str">
        <f t="shared" si="9"/>
        <v>正确</v>
      </c>
    </row>
    <row r="61" s="1" customFormat="1" ht="32" customHeight="1" spans="1:56">
      <c r="A61" s="32">
        <f t="shared" si="1"/>
        <v>57</v>
      </c>
      <c r="B61" s="342" t="s">
        <v>436</v>
      </c>
      <c r="C61" s="46" t="s">
        <v>276</v>
      </c>
      <c r="D61" s="44">
        <v>45822</v>
      </c>
      <c r="E61" s="343" t="s">
        <v>78</v>
      </c>
      <c r="F61" s="42">
        <f t="shared" si="2"/>
        <v>31</v>
      </c>
      <c r="G61" s="38" t="s">
        <v>79</v>
      </c>
      <c r="H61" s="39"/>
      <c r="I61" s="39"/>
      <c r="J61" s="39"/>
      <c r="K61" s="39"/>
      <c r="L61" s="39"/>
      <c r="M61" s="39"/>
      <c r="N61" s="39"/>
      <c r="O61" s="349"/>
      <c r="P61" s="39"/>
      <c r="Q61" s="39"/>
      <c r="R61" s="39"/>
      <c r="S61" s="67">
        <f t="shared" si="3"/>
        <v>0</v>
      </c>
      <c r="T61" s="139"/>
      <c r="U61" s="71" t="s">
        <v>351</v>
      </c>
      <c r="V61" s="291">
        <v>800</v>
      </c>
      <c r="W61" s="354">
        <v>100</v>
      </c>
      <c r="X61" s="354">
        <v>100</v>
      </c>
      <c r="Y61" s="354">
        <v>100</v>
      </c>
      <c r="Z61" s="354">
        <v>100</v>
      </c>
      <c r="AA61" s="354">
        <v>100</v>
      </c>
      <c r="AB61" s="354">
        <v>100</v>
      </c>
      <c r="AC61" s="76">
        <f t="shared" si="4"/>
        <v>0</v>
      </c>
      <c r="AD61" s="75"/>
      <c r="AE61" s="75"/>
      <c r="AF61" s="75"/>
      <c r="AG61" s="75"/>
      <c r="AH61" s="75"/>
      <c r="AI61" s="75"/>
      <c r="AJ61" s="68"/>
      <c r="AK61" s="75"/>
      <c r="AL61" s="75"/>
      <c r="AM61" s="75"/>
      <c r="AN61" s="75"/>
      <c r="AO61" s="75"/>
      <c r="AP61" s="75"/>
      <c r="AQ61" s="75"/>
      <c r="AR61" s="75">
        <f t="shared" si="11"/>
        <v>0</v>
      </c>
      <c r="AS61" s="83">
        <f t="shared" si="5"/>
        <v>0</v>
      </c>
      <c r="AT61" s="76">
        <f t="shared" si="6"/>
        <v>0</v>
      </c>
      <c r="AU61" s="76">
        <f t="shared" si="7"/>
        <v>1400</v>
      </c>
      <c r="AV61" s="84"/>
      <c r="AW61" s="90"/>
      <c r="AX61" s="90"/>
      <c r="AY61" s="90"/>
      <c r="AZ61" s="90"/>
      <c r="BA61" s="76">
        <f t="shared" si="8"/>
        <v>1400</v>
      </c>
      <c r="BB61" s="91"/>
      <c r="BC61" s="68"/>
      <c r="BD61" s="66" t="str">
        <f t="shared" si="9"/>
        <v>正确</v>
      </c>
    </row>
    <row r="62" s="1" customFormat="1" ht="32" customHeight="1" spans="1:56">
      <c r="A62" s="32">
        <f t="shared" si="1"/>
        <v>58</v>
      </c>
      <c r="B62" s="342" t="s">
        <v>437</v>
      </c>
      <c r="C62" s="46" t="s">
        <v>276</v>
      </c>
      <c r="D62" s="44">
        <v>45818</v>
      </c>
      <c r="E62" s="343" t="s">
        <v>78</v>
      </c>
      <c r="F62" s="42">
        <f t="shared" si="2"/>
        <v>31</v>
      </c>
      <c r="G62" s="38" t="s">
        <v>79</v>
      </c>
      <c r="H62" s="39"/>
      <c r="I62" s="39"/>
      <c r="J62" s="39"/>
      <c r="K62" s="39"/>
      <c r="L62" s="39"/>
      <c r="M62" s="39"/>
      <c r="N62" s="39"/>
      <c r="O62" s="349"/>
      <c r="P62" s="39"/>
      <c r="Q62" s="39"/>
      <c r="R62" s="39"/>
      <c r="S62" s="67">
        <f t="shared" si="3"/>
        <v>0</v>
      </c>
      <c r="T62" s="139"/>
      <c r="U62" s="71" t="s">
        <v>351</v>
      </c>
      <c r="V62" s="291">
        <v>800</v>
      </c>
      <c r="W62" s="354">
        <v>100</v>
      </c>
      <c r="X62" s="354">
        <v>100</v>
      </c>
      <c r="Y62" s="354">
        <v>100</v>
      </c>
      <c r="Z62" s="354">
        <v>100</v>
      </c>
      <c r="AA62" s="354">
        <v>100</v>
      </c>
      <c r="AB62" s="354">
        <v>100</v>
      </c>
      <c r="AC62" s="76">
        <f t="shared" si="4"/>
        <v>0</v>
      </c>
      <c r="AD62" s="75"/>
      <c r="AE62" s="75"/>
      <c r="AF62" s="75"/>
      <c r="AG62" s="75"/>
      <c r="AH62" s="75"/>
      <c r="AI62" s="75"/>
      <c r="AJ62" s="68"/>
      <c r="AK62" s="75"/>
      <c r="AL62" s="75"/>
      <c r="AM62" s="75"/>
      <c r="AN62" s="75"/>
      <c r="AO62" s="75"/>
      <c r="AP62" s="75"/>
      <c r="AQ62" s="75"/>
      <c r="AR62" s="75">
        <f t="shared" si="11"/>
        <v>0</v>
      </c>
      <c r="AS62" s="83">
        <f t="shared" si="5"/>
        <v>0</v>
      </c>
      <c r="AT62" s="76">
        <f t="shared" si="6"/>
        <v>0</v>
      </c>
      <c r="AU62" s="76">
        <f t="shared" si="7"/>
        <v>1400</v>
      </c>
      <c r="AV62" s="84"/>
      <c r="AW62" s="90"/>
      <c r="AX62" s="90"/>
      <c r="AY62" s="90"/>
      <c r="AZ62" s="90"/>
      <c r="BA62" s="76">
        <f t="shared" si="8"/>
        <v>1400</v>
      </c>
      <c r="BB62" s="91"/>
      <c r="BC62" s="68"/>
      <c r="BD62" s="66" t="str">
        <f t="shared" si="9"/>
        <v>正确</v>
      </c>
    </row>
    <row r="63" s="1" customFormat="1" ht="37" customHeight="1" spans="1:56">
      <c r="A63" s="32">
        <f t="shared" si="1"/>
        <v>59</v>
      </c>
      <c r="B63" s="187" t="s">
        <v>438</v>
      </c>
      <c r="C63" s="50" t="s">
        <v>276</v>
      </c>
      <c r="D63" s="44">
        <v>45842</v>
      </c>
      <c r="E63" s="344" t="s">
        <v>100</v>
      </c>
      <c r="F63" s="42">
        <f t="shared" si="2"/>
        <v>28</v>
      </c>
      <c r="G63" s="38" t="s">
        <v>79</v>
      </c>
      <c r="H63" s="39"/>
      <c r="I63" s="39"/>
      <c r="J63" s="39"/>
      <c r="K63" s="39"/>
      <c r="L63" s="39"/>
      <c r="M63" s="39"/>
      <c r="N63" s="39"/>
      <c r="O63" s="349"/>
      <c r="P63" s="39"/>
      <c r="Q63" s="39"/>
      <c r="R63" s="39"/>
      <c r="S63" s="67">
        <f t="shared" si="3"/>
        <v>0</v>
      </c>
      <c r="T63" s="139" t="s">
        <v>439</v>
      </c>
      <c r="U63" s="71" t="s">
        <v>376</v>
      </c>
      <c r="V63" s="69">
        <f>1600/31*28</f>
        <v>1445.16129032258</v>
      </c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>
        <f t="shared" si="11"/>
        <v>0</v>
      </c>
      <c r="AS63" s="83">
        <f t="shared" si="5"/>
        <v>0</v>
      </c>
      <c r="AT63" s="76">
        <f t="shared" si="6"/>
        <v>0</v>
      </c>
      <c r="AU63" s="76">
        <f t="shared" si="7"/>
        <v>1445.16</v>
      </c>
      <c r="AV63" s="84"/>
      <c r="AW63" s="90"/>
      <c r="AX63" s="90"/>
      <c r="AY63" s="90"/>
      <c r="AZ63" s="90"/>
      <c r="BA63" s="76">
        <f t="shared" si="8"/>
        <v>1445.16</v>
      </c>
      <c r="BB63" s="91"/>
      <c r="BC63" s="92"/>
      <c r="BD63" s="66" t="str">
        <f t="shared" si="9"/>
        <v>错误</v>
      </c>
    </row>
    <row r="64" s="1" customFormat="1" ht="37" customHeight="1" spans="1:56">
      <c r="A64" s="32">
        <f t="shared" si="1"/>
        <v>60</v>
      </c>
      <c r="B64" s="187" t="s">
        <v>440</v>
      </c>
      <c r="C64" s="50" t="s">
        <v>276</v>
      </c>
      <c r="D64" s="44">
        <v>45841</v>
      </c>
      <c r="E64" s="344" t="s">
        <v>100</v>
      </c>
      <c r="F64" s="42">
        <f t="shared" si="2"/>
        <v>29</v>
      </c>
      <c r="G64" s="38" t="s">
        <v>79</v>
      </c>
      <c r="H64" s="39"/>
      <c r="I64" s="39"/>
      <c r="J64" s="39"/>
      <c r="K64" s="39"/>
      <c r="L64" s="39"/>
      <c r="M64" s="39"/>
      <c r="N64" s="39"/>
      <c r="O64" s="349"/>
      <c r="P64" s="39"/>
      <c r="Q64" s="39"/>
      <c r="R64" s="39"/>
      <c r="S64" s="67">
        <f t="shared" si="3"/>
        <v>0</v>
      </c>
      <c r="T64" s="139" t="s">
        <v>441</v>
      </c>
      <c r="U64" s="71" t="s">
        <v>351</v>
      </c>
      <c r="V64" s="69">
        <f>1400/31*29</f>
        <v>1309.67741935484</v>
      </c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>
        <f t="shared" si="11"/>
        <v>0</v>
      </c>
      <c r="AS64" s="83">
        <f t="shared" si="5"/>
        <v>0</v>
      </c>
      <c r="AT64" s="76">
        <f t="shared" si="6"/>
        <v>0</v>
      </c>
      <c r="AU64" s="76">
        <f t="shared" si="7"/>
        <v>1309.68</v>
      </c>
      <c r="AV64" s="84"/>
      <c r="AW64" s="90"/>
      <c r="AX64" s="90"/>
      <c r="AY64" s="90"/>
      <c r="AZ64" s="90"/>
      <c r="BA64" s="76">
        <f t="shared" si="8"/>
        <v>1309.68</v>
      </c>
      <c r="BB64" s="91"/>
      <c r="BC64" s="92"/>
      <c r="BD64" s="66" t="str">
        <f t="shared" si="9"/>
        <v>错误</v>
      </c>
    </row>
    <row r="65" s="1" customFormat="1" ht="37" customHeight="1" spans="1:56">
      <c r="A65" s="32">
        <f t="shared" si="1"/>
        <v>61</v>
      </c>
      <c r="B65" s="187" t="s">
        <v>442</v>
      </c>
      <c r="C65" s="50" t="s">
        <v>276</v>
      </c>
      <c r="D65" s="44">
        <v>45849</v>
      </c>
      <c r="E65" s="344" t="s">
        <v>100</v>
      </c>
      <c r="F65" s="42">
        <f t="shared" si="2"/>
        <v>21</v>
      </c>
      <c r="G65" s="38" t="s">
        <v>79</v>
      </c>
      <c r="H65" s="39"/>
      <c r="I65" s="39"/>
      <c r="J65" s="39"/>
      <c r="K65" s="39"/>
      <c r="L65" s="39"/>
      <c r="M65" s="39"/>
      <c r="N65" s="39"/>
      <c r="O65" s="349"/>
      <c r="P65" s="39"/>
      <c r="Q65" s="39"/>
      <c r="R65" s="39"/>
      <c r="S65" s="67">
        <f t="shared" si="3"/>
        <v>0</v>
      </c>
      <c r="T65" s="139" t="s">
        <v>443</v>
      </c>
      <c r="U65" s="71" t="s">
        <v>351</v>
      </c>
      <c r="V65" s="69">
        <f>1400/31*21</f>
        <v>948.387096774194</v>
      </c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>
        <f t="shared" si="11"/>
        <v>0</v>
      </c>
      <c r="AS65" s="83">
        <f t="shared" si="5"/>
        <v>0</v>
      </c>
      <c r="AT65" s="76">
        <f t="shared" si="6"/>
        <v>0</v>
      </c>
      <c r="AU65" s="76">
        <f t="shared" si="7"/>
        <v>948.39</v>
      </c>
      <c r="AV65" s="84"/>
      <c r="AW65" s="90"/>
      <c r="AX65" s="90"/>
      <c r="AY65" s="90"/>
      <c r="AZ65" s="90"/>
      <c r="BA65" s="76">
        <f t="shared" si="8"/>
        <v>948.39</v>
      </c>
      <c r="BB65" s="91"/>
      <c r="BC65" s="92"/>
      <c r="BD65" s="66" t="str">
        <f t="shared" si="9"/>
        <v>错误</v>
      </c>
    </row>
    <row r="66" s="1" customFormat="1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49"/>
      <c r="P66" s="39"/>
      <c r="Q66" s="39"/>
      <c r="R66" s="39"/>
      <c r="S66" s="67">
        <f t="shared" si="3"/>
        <v>0</v>
      </c>
      <c r="T66" s="139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4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4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customHeight="1" spans="1:56">
      <c r="A69" s="41">
        <f t="shared" ref="A69:A132" si="12">ROW()-4</f>
        <v>65</v>
      </c>
      <c r="B69" s="49"/>
      <c r="C69" s="50"/>
      <c r="D69" s="44"/>
      <c r="E69" s="49"/>
      <c r="F69" s="42">
        <f t="shared" ref="F69:F132" si="13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49"/>
      <c r="P69" s="39"/>
      <c r="Q69" s="39"/>
      <c r="R69" s="39"/>
      <c r="S69" s="67">
        <f t="shared" ref="S69:S132" si="14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5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6">IFERROR(U69/$E$2*2*H69+I69*2,0)</f>
        <v>0</v>
      </c>
      <c r="AT69" s="76">
        <f t="shared" ref="AT69:AT132" si="17">IFERROR(U69/$E$2*(J69+K69*0.2+L69+M69*0.5),0)</f>
        <v>0</v>
      </c>
      <c r="AU69" s="76">
        <f t="shared" ref="AU69:AU132" si="18">ROUND(SUM(V69:AP69)-SUM(AQ69:AT69),2)</f>
        <v>0</v>
      </c>
      <c r="AV69" s="84"/>
      <c r="AW69" s="90"/>
      <c r="AX69" s="90"/>
      <c r="AY69" s="90"/>
      <c r="AZ69" s="90"/>
      <c r="BA69" s="76">
        <f t="shared" ref="BA69:BA132" si="19">ROUND(AU69-SUM(AV69:AZ69),2)</f>
        <v>0</v>
      </c>
      <c r="BB69" s="91"/>
      <c r="BC69" s="92"/>
      <c r="BD69" s="66" t="str">
        <f t="shared" ref="BD69:BD132" si="20">IF(U69-SUM(V69:AB69)=0,"正确","错误")</f>
        <v>正确</v>
      </c>
    </row>
    <row r="70" s="1" customFormat="1" customHeight="1" spans="1:56">
      <c r="A70" s="41">
        <f t="shared" si="12"/>
        <v>66</v>
      </c>
      <c r="B70" s="49"/>
      <c r="C70" s="50"/>
      <c r="D70" s="44"/>
      <c r="E70" s="49"/>
      <c r="F70" s="42">
        <f t="shared" si="13"/>
        <v>31</v>
      </c>
      <c r="G70" s="109"/>
      <c r="H70" s="39"/>
      <c r="I70" s="39"/>
      <c r="J70" s="39"/>
      <c r="K70" s="39"/>
      <c r="L70" s="39"/>
      <c r="M70" s="39"/>
      <c r="N70" s="39"/>
      <c r="O70" s="349"/>
      <c r="P70" s="39"/>
      <c r="Q70" s="39"/>
      <c r="R70" s="39"/>
      <c r="S70" s="67">
        <f t="shared" si="14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5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6"/>
        <v>0</v>
      </c>
      <c r="AT70" s="76">
        <f t="shared" si="17"/>
        <v>0</v>
      </c>
      <c r="AU70" s="76">
        <f t="shared" si="18"/>
        <v>0</v>
      </c>
      <c r="AV70" s="84"/>
      <c r="AW70" s="90"/>
      <c r="AX70" s="90"/>
      <c r="AY70" s="90"/>
      <c r="AZ70" s="90"/>
      <c r="BA70" s="76">
        <f t="shared" si="19"/>
        <v>0</v>
      </c>
      <c r="BB70" s="91"/>
      <c r="BC70" s="92"/>
      <c r="BD70" s="66" t="str">
        <f t="shared" si="20"/>
        <v>正确</v>
      </c>
    </row>
    <row r="71" s="1" customFormat="1" customHeight="1" spans="1:56">
      <c r="A71" s="41">
        <f t="shared" si="12"/>
        <v>67</v>
      </c>
      <c r="B71" s="49"/>
      <c r="C71" s="50"/>
      <c r="D71" s="44"/>
      <c r="E71" s="49"/>
      <c r="F71" s="42">
        <f t="shared" si="13"/>
        <v>31</v>
      </c>
      <c r="G71" s="109"/>
      <c r="H71" s="39"/>
      <c r="I71" s="39"/>
      <c r="J71" s="39"/>
      <c r="K71" s="39"/>
      <c r="L71" s="39"/>
      <c r="M71" s="39"/>
      <c r="N71" s="39"/>
      <c r="O71" s="349"/>
      <c r="P71" s="39"/>
      <c r="Q71" s="39"/>
      <c r="R71" s="39"/>
      <c r="S71" s="67">
        <f t="shared" si="14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5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6"/>
        <v>0</v>
      </c>
      <c r="AT71" s="76">
        <f t="shared" si="17"/>
        <v>0</v>
      </c>
      <c r="AU71" s="76">
        <f t="shared" si="18"/>
        <v>0</v>
      </c>
      <c r="AV71" s="84"/>
      <c r="AW71" s="90"/>
      <c r="AX71" s="90"/>
      <c r="AY71" s="90"/>
      <c r="AZ71" s="90"/>
      <c r="BA71" s="76">
        <f t="shared" si="19"/>
        <v>0</v>
      </c>
      <c r="BB71" s="91"/>
      <c r="BC71" s="92"/>
      <c r="BD71" s="66" t="str">
        <f t="shared" si="20"/>
        <v>正确</v>
      </c>
    </row>
    <row r="72" s="1" customFormat="1" customHeight="1" spans="1:56">
      <c r="A72" s="41">
        <f t="shared" si="12"/>
        <v>68</v>
      </c>
      <c r="B72" s="49"/>
      <c r="C72" s="50"/>
      <c r="D72" s="44"/>
      <c r="E72" s="49"/>
      <c r="F72" s="42">
        <f t="shared" si="13"/>
        <v>31</v>
      </c>
      <c r="G72" s="109"/>
      <c r="H72" s="39"/>
      <c r="I72" s="39"/>
      <c r="J72" s="39"/>
      <c r="K72" s="39"/>
      <c r="L72" s="39"/>
      <c r="M72" s="39"/>
      <c r="N72" s="39"/>
      <c r="O72" s="349"/>
      <c r="P72" s="39"/>
      <c r="Q72" s="39"/>
      <c r="R72" s="39"/>
      <c r="S72" s="67">
        <f t="shared" si="14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5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6"/>
        <v>0</v>
      </c>
      <c r="AT72" s="76">
        <f t="shared" si="17"/>
        <v>0</v>
      </c>
      <c r="AU72" s="76">
        <f t="shared" si="18"/>
        <v>0</v>
      </c>
      <c r="AV72" s="84"/>
      <c r="AW72" s="90"/>
      <c r="AX72" s="90"/>
      <c r="AY72" s="90"/>
      <c r="AZ72" s="90"/>
      <c r="BA72" s="76">
        <f t="shared" si="19"/>
        <v>0</v>
      </c>
      <c r="BB72" s="91"/>
      <c r="BC72" s="92"/>
      <c r="BD72" s="66" t="str">
        <f t="shared" si="20"/>
        <v>正确</v>
      </c>
    </row>
    <row r="73" s="1" customFormat="1" customHeight="1" spans="1:56">
      <c r="A73" s="41">
        <f t="shared" si="12"/>
        <v>69</v>
      </c>
      <c r="B73" s="49"/>
      <c r="C73" s="50"/>
      <c r="D73" s="44"/>
      <c r="E73" s="49"/>
      <c r="F73" s="42">
        <f t="shared" si="13"/>
        <v>31</v>
      </c>
      <c r="G73" s="109"/>
      <c r="H73" s="39"/>
      <c r="I73" s="39"/>
      <c r="J73" s="39"/>
      <c r="K73" s="39"/>
      <c r="L73" s="39"/>
      <c r="M73" s="39"/>
      <c r="N73" s="39"/>
      <c r="O73" s="349"/>
      <c r="P73" s="39"/>
      <c r="Q73" s="39"/>
      <c r="R73" s="39"/>
      <c r="S73" s="67">
        <f t="shared" si="14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5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6"/>
        <v>0</v>
      </c>
      <c r="AT73" s="76">
        <f t="shared" si="17"/>
        <v>0</v>
      </c>
      <c r="AU73" s="76">
        <f t="shared" si="18"/>
        <v>0</v>
      </c>
      <c r="AV73" s="84"/>
      <c r="AW73" s="90"/>
      <c r="AX73" s="90"/>
      <c r="AY73" s="90"/>
      <c r="AZ73" s="90"/>
      <c r="BA73" s="76">
        <f t="shared" si="19"/>
        <v>0</v>
      </c>
      <c r="BB73" s="91"/>
      <c r="BC73" s="92"/>
      <c r="BD73" s="66" t="str">
        <f t="shared" si="20"/>
        <v>正确</v>
      </c>
    </row>
    <row r="74" s="1" customFormat="1" customHeight="1" spans="1:56">
      <c r="A74" s="41">
        <f t="shared" si="12"/>
        <v>70</v>
      </c>
      <c r="B74" s="49"/>
      <c r="C74" s="50"/>
      <c r="D74" s="44"/>
      <c r="E74" s="49"/>
      <c r="F74" s="42">
        <f t="shared" si="13"/>
        <v>31</v>
      </c>
      <c r="G74" s="109"/>
      <c r="H74" s="39"/>
      <c r="I74" s="39"/>
      <c r="J74" s="39"/>
      <c r="K74" s="39"/>
      <c r="L74" s="39"/>
      <c r="M74" s="39"/>
      <c r="N74" s="39"/>
      <c r="O74" s="349"/>
      <c r="P74" s="39"/>
      <c r="Q74" s="39"/>
      <c r="R74" s="39"/>
      <c r="S74" s="67">
        <f t="shared" si="14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5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6"/>
        <v>0</v>
      </c>
      <c r="AT74" s="76">
        <f t="shared" si="17"/>
        <v>0</v>
      </c>
      <c r="AU74" s="76">
        <f t="shared" si="18"/>
        <v>0</v>
      </c>
      <c r="AV74" s="84"/>
      <c r="AW74" s="90"/>
      <c r="AX74" s="90"/>
      <c r="AY74" s="90"/>
      <c r="AZ74" s="90"/>
      <c r="BA74" s="76">
        <f t="shared" si="19"/>
        <v>0</v>
      </c>
      <c r="BB74" s="91"/>
      <c r="BC74" s="92"/>
      <c r="BD74" s="66" t="str">
        <f t="shared" si="20"/>
        <v>正确</v>
      </c>
    </row>
    <row r="75" s="1" customFormat="1" customHeight="1" spans="1:56">
      <c r="A75" s="41">
        <f t="shared" si="12"/>
        <v>71</v>
      </c>
      <c r="B75" s="49"/>
      <c r="C75" s="50"/>
      <c r="D75" s="44"/>
      <c r="E75" s="49"/>
      <c r="F75" s="42">
        <f t="shared" si="13"/>
        <v>31</v>
      </c>
      <c r="G75" s="109"/>
      <c r="H75" s="39"/>
      <c r="I75" s="39"/>
      <c r="J75" s="39"/>
      <c r="K75" s="39"/>
      <c r="L75" s="39"/>
      <c r="M75" s="39"/>
      <c r="N75" s="39"/>
      <c r="O75" s="349"/>
      <c r="P75" s="39"/>
      <c r="Q75" s="39"/>
      <c r="R75" s="39"/>
      <c r="S75" s="67">
        <f t="shared" si="14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5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6"/>
        <v>0</v>
      </c>
      <c r="AT75" s="76">
        <f t="shared" si="17"/>
        <v>0</v>
      </c>
      <c r="AU75" s="76">
        <f t="shared" si="18"/>
        <v>0</v>
      </c>
      <c r="AV75" s="84"/>
      <c r="AW75" s="90"/>
      <c r="AX75" s="90"/>
      <c r="AY75" s="90"/>
      <c r="AZ75" s="90"/>
      <c r="BA75" s="76">
        <f t="shared" si="19"/>
        <v>0</v>
      </c>
      <c r="BB75" s="91"/>
      <c r="BC75" s="92"/>
      <c r="BD75" s="66" t="str">
        <f t="shared" si="20"/>
        <v>正确</v>
      </c>
    </row>
    <row r="76" s="1" customFormat="1" customHeight="1" spans="1:56">
      <c r="A76" s="41">
        <f t="shared" si="12"/>
        <v>72</v>
      </c>
      <c r="B76" s="49"/>
      <c r="C76" s="50"/>
      <c r="D76" s="44"/>
      <c r="E76" s="49"/>
      <c r="F76" s="42">
        <f t="shared" si="13"/>
        <v>31</v>
      </c>
      <c r="G76" s="109"/>
      <c r="H76" s="39"/>
      <c r="I76" s="39"/>
      <c r="J76" s="39"/>
      <c r="K76" s="39"/>
      <c r="L76" s="39"/>
      <c r="M76" s="39"/>
      <c r="N76" s="39"/>
      <c r="O76" s="349"/>
      <c r="P76" s="39"/>
      <c r="Q76" s="39"/>
      <c r="R76" s="39"/>
      <c r="S76" s="67">
        <f t="shared" si="14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5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6"/>
        <v>0</v>
      </c>
      <c r="AT76" s="76">
        <f t="shared" si="17"/>
        <v>0</v>
      </c>
      <c r="AU76" s="76">
        <f t="shared" si="18"/>
        <v>0</v>
      </c>
      <c r="AV76" s="84"/>
      <c r="AW76" s="90"/>
      <c r="AX76" s="90"/>
      <c r="AY76" s="90"/>
      <c r="AZ76" s="90"/>
      <c r="BA76" s="76">
        <f t="shared" si="19"/>
        <v>0</v>
      </c>
      <c r="BB76" s="91"/>
      <c r="BC76" s="92"/>
      <c r="BD76" s="66" t="str">
        <f t="shared" si="20"/>
        <v>正确</v>
      </c>
    </row>
    <row r="77" s="1" customFormat="1" customHeight="1" spans="1:56">
      <c r="A77" s="41">
        <f t="shared" si="12"/>
        <v>73</v>
      </c>
      <c r="B77" s="49"/>
      <c r="C77" s="50"/>
      <c r="D77" s="44"/>
      <c r="E77" s="49"/>
      <c r="F77" s="42">
        <f t="shared" si="13"/>
        <v>31</v>
      </c>
      <c r="G77" s="109"/>
      <c r="H77" s="39"/>
      <c r="I77" s="39"/>
      <c r="J77" s="39"/>
      <c r="K77" s="39"/>
      <c r="L77" s="39"/>
      <c r="M77" s="39"/>
      <c r="N77" s="39"/>
      <c r="O77" s="349"/>
      <c r="P77" s="39"/>
      <c r="Q77" s="39"/>
      <c r="R77" s="39"/>
      <c r="S77" s="67">
        <f t="shared" si="14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5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6"/>
        <v>0</v>
      </c>
      <c r="AT77" s="76">
        <f t="shared" si="17"/>
        <v>0</v>
      </c>
      <c r="AU77" s="76">
        <f t="shared" si="18"/>
        <v>0</v>
      </c>
      <c r="AV77" s="84"/>
      <c r="AW77" s="90"/>
      <c r="AX77" s="90"/>
      <c r="AY77" s="90"/>
      <c r="AZ77" s="90"/>
      <c r="BA77" s="76">
        <f t="shared" si="19"/>
        <v>0</v>
      </c>
      <c r="BB77" s="91"/>
      <c r="BC77" s="92"/>
      <c r="BD77" s="66" t="str">
        <f t="shared" si="20"/>
        <v>正确</v>
      </c>
    </row>
    <row r="78" s="1" customFormat="1" customHeight="1" spans="1:56">
      <c r="A78" s="41">
        <f t="shared" si="12"/>
        <v>74</v>
      </c>
      <c r="B78" s="49"/>
      <c r="C78" s="50"/>
      <c r="D78" s="44"/>
      <c r="E78" s="49"/>
      <c r="F78" s="42">
        <f t="shared" si="13"/>
        <v>31</v>
      </c>
      <c r="G78" s="109"/>
      <c r="H78" s="39"/>
      <c r="I78" s="39"/>
      <c r="J78" s="39"/>
      <c r="K78" s="39"/>
      <c r="L78" s="39"/>
      <c r="M78" s="39"/>
      <c r="N78" s="39"/>
      <c r="O78" s="349"/>
      <c r="P78" s="39"/>
      <c r="Q78" s="39"/>
      <c r="R78" s="39"/>
      <c r="S78" s="67">
        <f t="shared" si="14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5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6"/>
        <v>0</v>
      </c>
      <c r="AT78" s="76">
        <f t="shared" si="17"/>
        <v>0</v>
      </c>
      <c r="AU78" s="76">
        <f t="shared" si="18"/>
        <v>0</v>
      </c>
      <c r="AV78" s="84"/>
      <c r="AW78" s="90"/>
      <c r="AX78" s="90"/>
      <c r="AY78" s="90"/>
      <c r="AZ78" s="90"/>
      <c r="BA78" s="76">
        <f t="shared" si="19"/>
        <v>0</v>
      </c>
      <c r="BB78" s="91"/>
      <c r="BC78" s="92"/>
      <c r="BD78" s="66" t="str">
        <f t="shared" si="20"/>
        <v>正确</v>
      </c>
    </row>
    <row r="79" s="1" customFormat="1" customHeight="1" spans="1:56">
      <c r="A79" s="41">
        <f t="shared" si="12"/>
        <v>75</v>
      </c>
      <c r="B79" s="49"/>
      <c r="C79" s="50"/>
      <c r="D79" s="44"/>
      <c r="E79" s="49"/>
      <c r="F79" s="42">
        <f t="shared" si="13"/>
        <v>31</v>
      </c>
      <c r="G79" s="109"/>
      <c r="H79" s="39"/>
      <c r="I79" s="39"/>
      <c r="J79" s="39"/>
      <c r="K79" s="39"/>
      <c r="L79" s="39"/>
      <c r="M79" s="39"/>
      <c r="N79" s="39"/>
      <c r="O79" s="349"/>
      <c r="P79" s="39"/>
      <c r="Q79" s="39"/>
      <c r="R79" s="39"/>
      <c r="S79" s="67">
        <f t="shared" si="14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5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6"/>
        <v>0</v>
      </c>
      <c r="AT79" s="76">
        <f t="shared" si="17"/>
        <v>0</v>
      </c>
      <c r="AU79" s="76">
        <f t="shared" si="18"/>
        <v>0</v>
      </c>
      <c r="AV79" s="84"/>
      <c r="AW79" s="90"/>
      <c r="AX79" s="90"/>
      <c r="AY79" s="90"/>
      <c r="AZ79" s="90"/>
      <c r="BA79" s="76">
        <f t="shared" si="19"/>
        <v>0</v>
      </c>
      <c r="BB79" s="91"/>
      <c r="BC79" s="92"/>
      <c r="BD79" s="66" t="str">
        <f t="shared" si="20"/>
        <v>正确</v>
      </c>
    </row>
    <row r="80" s="1" customFormat="1" customHeight="1" spans="1:56">
      <c r="A80" s="41">
        <f t="shared" si="12"/>
        <v>76</v>
      </c>
      <c r="B80" s="49"/>
      <c r="C80" s="50"/>
      <c r="D80" s="44"/>
      <c r="E80" s="49"/>
      <c r="F80" s="42">
        <f t="shared" si="13"/>
        <v>31</v>
      </c>
      <c r="G80" s="109"/>
      <c r="H80" s="39"/>
      <c r="I80" s="39"/>
      <c r="J80" s="39"/>
      <c r="K80" s="39"/>
      <c r="L80" s="39"/>
      <c r="M80" s="39"/>
      <c r="N80" s="39"/>
      <c r="O80" s="349"/>
      <c r="P80" s="39"/>
      <c r="Q80" s="39"/>
      <c r="R80" s="39"/>
      <c r="S80" s="67">
        <f t="shared" si="14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5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6"/>
        <v>0</v>
      </c>
      <c r="AT80" s="76">
        <f t="shared" si="17"/>
        <v>0</v>
      </c>
      <c r="AU80" s="76">
        <f t="shared" si="18"/>
        <v>0</v>
      </c>
      <c r="AV80" s="84"/>
      <c r="AW80" s="90"/>
      <c r="AX80" s="90"/>
      <c r="AY80" s="90"/>
      <c r="AZ80" s="90"/>
      <c r="BA80" s="76">
        <f t="shared" si="19"/>
        <v>0</v>
      </c>
      <c r="BB80" s="91"/>
      <c r="BC80" s="92"/>
      <c r="BD80" s="66" t="str">
        <f t="shared" si="20"/>
        <v>正确</v>
      </c>
    </row>
    <row r="81" s="1" customFormat="1" customHeight="1" spans="1:56">
      <c r="A81" s="41">
        <f t="shared" si="12"/>
        <v>77</v>
      </c>
      <c r="B81" s="49"/>
      <c r="C81" s="50"/>
      <c r="D81" s="44"/>
      <c r="E81" s="49"/>
      <c r="F81" s="42">
        <f t="shared" si="13"/>
        <v>31</v>
      </c>
      <c r="G81" s="109"/>
      <c r="H81" s="39"/>
      <c r="I81" s="39"/>
      <c r="J81" s="39"/>
      <c r="K81" s="39"/>
      <c r="L81" s="39"/>
      <c r="M81" s="39"/>
      <c r="N81" s="39"/>
      <c r="O81" s="349"/>
      <c r="P81" s="39"/>
      <c r="Q81" s="39"/>
      <c r="R81" s="39"/>
      <c r="S81" s="67">
        <f t="shared" si="14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5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6"/>
        <v>0</v>
      </c>
      <c r="AT81" s="76">
        <f t="shared" si="17"/>
        <v>0</v>
      </c>
      <c r="AU81" s="76">
        <f t="shared" si="18"/>
        <v>0</v>
      </c>
      <c r="AV81" s="84"/>
      <c r="AW81" s="90"/>
      <c r="AX81" s="90"/>
      <c r="AY81" s="90"/>
      <c r="AZ81" s="90"/>
      <c r="BA81" s="76">
        <f t="shared" si="19"/>
        <v>0</v>
      </c>
      <c r="BB81" s="91"/>
      <c r="BC81" s="92"/>
      <c r="BD81" s="66" t="str">
        <f t="shared" si="20"/>
        <v>正确</v>
      </c>
    </row>
    <row r="82" s="1" customFormat="1" customHeight="1" spans="1:56">
      <c r="A82" s="41">
        <f t="shared" si="12"/>
        <v>78</v>
      </c>
      <c r="B82" s="49"/>
      <c r="C82" s="50"/>
      <c r="D82" s="44"/>
      <c r="E82" s="49"/>
      <c r="F82" s="42">
        <f t="shared" si="13"/>
        <v>31</v>
      </c>
      <c r="G82" s="109"/>
      <c r="H82" s="39"/>
      <c r="I82" s="39"/>
      <c r="J82" s="39"/>
      <c r="K82" s="39"/>
      <c r="L82" s="39"/>
      <c r="M82" s="39"/>
      <c r="N82" s="39"/>
      <c r="O82" s="349"/>
      <c r="P82" s="39"/>
      <c r="Q82" s="39"/>
      <c r="R82" s="39"/>
      <c r="S82" s="67">
        <f t="shared" si="14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5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6"/>
        <v>0</v>
      </c>
      <c r="AT82" s="76">
        <f t="shared" si="17"/>
        <v>0</v>
      </c>
      <c r="AU82" s="76">
        <f t="shared" si="18"/>
        <v>0</v>
      </c>
      <c r="AV82" s="84"/>
      <c r="AW82" s="90"/>
      <c r="AX82" s="90"/>
      <c r="AY82" s="90"/>
      <c r="AZ82" s="90"/>
      <c r="BA82" s="76">
        <f t="shared" si="19"/>
        <v>0</v>
      </c>
      <c r="BB82" s="91"/>
      <c r="BC82" s="92"/>
      <c r="BD82" s="66" t="str">
        <f t="shared" si="20"/>
        <v>正确</v>
      </c>
    </row>
    <row r="83" s="1" customFormat="1" customHeight="1" spans="1:56">
      <c r="A83" s="41">
        <f t="shared" si="12"/>
        <v>79</v>
      </c>
      <c r="B83" s="49"/>
      <c r="C83" s="50"/>
      <c r="D83" s="44"/>
      <c r="E83" s="49"/>
      <c r="F83" s="42">
        <f t="shared" si="13"/>
        <v>31</v>
      </c>
      <c r="G83" s="109"/>
      <c r="H83" s="39"/>
      <c r="I83" s="39"/>
      <c r="J83" s="39"/>
      <c r="K83" s="39"/>
      <c r="L83" s="39"/>
      <c r="M83" s="39"/>
      <c r="N83" s="39"/>
      <c r="O83" s="349"/>
      <c r="P83" s="39"/>
      <c r="Q83" s="39"/>
      <c r="R83" s="39"/>
      <c r="S83" s="67">
        <f t="shared" si="14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5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6"/>
        <v>0</v>
      </c>
      <c r="AT83" s="76">
        <f t="shared" si="17"/>
        <v>0</v>
      </c>
      <c r="AU83" s="76">
        <f t="shared" si="18"/>
        <v>0</v>
      </c>
      <c r="AV83" s="84"/>
      <c r="AW83" s="90"/>
      <c r="AX83" s="90"/>
      <c r="AY83" s="90"/>
      <c r="AZ83" s="90"/>
      <c r="BA83" s="76">
        <f t="shared" si="19"/>
        <v>0</v>
      </c>
      <c r="BB83" s="91"/>
      <c r="BC83" s="92"/>
      <c r="BD83" s="66" t="str">
        <f t="shared" si="20"/>
        <v>正确</v>
      </c>
    </row>
    <row r="84" s="1" customFormat="1" customHeight="1" spans="1:56">
      <c r="A84" s="41">
        <f t="shared" si="12"/>
        <v>80</v>
      </c>
      <c r="B84" s="49"/>
      <c r="C84" s="50"/>
      <c r="D84" s="44"/>
      <c r="E84" s="49"/>
      <c r="F84" s="42">
        <f t="shared" si="13"/>
        <v>31</v>
      </c>
      <c r="G84" s="109"/>
      <c r="H84" s="39"/>
      <c r="I84" s="39"/>
      <c r="J84" s="39"/>
      <c r="K84" s="39"/>
      <c r="L84" s="39"/>
      <c r="M84" s="39"/>
      <c r="N84" s="39"/>
      <c r="O84" s="349"/>
      <c r="P84" s="39"/>
      <c r="Q84" s="39"/>
      <c r="R84" s="39"/>
      <c r="S84" s="67">
        <f t="shared" si="14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5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6"/>
        <v>0</v>
      </c>
      <c r="AT84" s="76">
        <f t="shared" si="17"/>
        <v>0</v>
      </c>
      <c r="AU84" s="76">
        <f t="shared" si="18"/>
        <v>0</v>
      </c>
      <c r="AV84" s="84"/>
      <c r="AW84" s="90"/>
      <c r="AX84" s="90"/>
      <c r="AY84" s="90"/>
      <c r="AZ84" s="90"/>
      <c r="BA84" s="76">
        <f t="shared" si="19"/>
        <v>0</v>
      </c>
      <c r="BB84" s="91"/>
      <c r="BC84" s="92"/>
      <c r="BD84" s="66" t="str">
        <f t="shared" si="20"/>
        <v>正确</v>
      </c>
    </row>
    <row r="85" s="1" customFormat="1" customHeight="1" spans="1:56">
      <c r="A85" s="41">
        <f t="shared" si="12"/>
        <v>81</v>
      </c>
      <c r="B85" s="49"/>
      <c r="C85" s="50"/>
      <c r="D85" s="44"/>
      <c r="E85" s="49"/>
      <c r="F85" s="42">
        <f t="shared" si="13"/>
        <v>31</v>
      </c>
      <c r="G85" s="109"/>
      <c r="H85" s="39"/>
      <c r="I85" s="39"/>
      <c r="J85" s="39"/>
      <c r="K85" s="39"/>
      <c r="L85" s="39"/>
      <c r="M85" s="39"/>
      <c r="N85" s="39"/>
      <c r="O85" s="349"/>
      <c r="P85" s="39"/>
      <c r="Q85" s="39"/>
      <c r="R85" s="39"/>
      <c r="S85" s="67">
        <f t="shared" si="14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5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6"/>
        <v>0</v>
      </c>
      <c r="AT85" s="76">
        <f t="shared" si="17"/>
        <v>0</v>
      </c>
      <c r="AU85" s="76">
        <f t="shared" si="18"/>
        <v>0</v>
      </c>
      <c r="AV85" s="84"/>
      <c r="AW85" s="90"/>
      <c r="AX85" s="90"/>
      <c r="AY85" s="90"/>
      <c r="AZ85" s="90"/>
      <c r="BA85" s="76">
        <f t="shared" si="19"/>
        <v>0</v>
      </c>
      <c r="BB85" s="91"/>
      <c r="BC85" s="92"/>
      <c r="BD85" s="66" t="str">
        <f t="shared" si="20"/>
        <v>正确</v>
      </c>
    </row>
    <row r="86" s="1" customFormat="1" customHeight="1" spans="1:56">
      <c r="A86" s="41">
        <f t="shared" si="12"/>
        <v>82</v>
      </c>
      <c r="B86" s="49"/>
      <c r="C86" s="50"/>
      <c r="D86" s="44"/>
      <c r="E86" s="49"/>
      <c r="F86" s="42">
        <f t="shared" si="13"/>
        <v>31</v>
      </c>
      <c r="G86" s="109"/>
      <c r="H86" s="39"/>
      <c r="I86" s="39"/>
      <c r="J86" s="39"/>
      <c r="K86" s="39"/>
      <c r="L86" s="39"/>
      <c r="M86" s="39"/>
      <c r="N86" s="39"/>
      <c r="O86" s="349"/>
      <c r="P86" s="39"/>
      <c r="Q86" s="39"/>
      <c r="R86" s="39"/>
      <c r="S86" s="67">
        <f t="shared" si="14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5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6"/>
        <v>0</v>
      </c>
      <c r="AT86" s="76">
        <f t="shared" si="17"/>
        <v>0</v>
      </c>
      <c r="AU86" s="76">
        <f t="shared" si="18"/>
        <v>0</v>
      </c>
      <c r="AV86" s="84"/>
      <c r="AW86" s="90"/>
      <c r="AX86" s="90"/>
      <c r="AY86" s="90"/>
      <c r="AZ86" s="90"/>
      <c r="BA86" s="76">
        <f t="shared" si="19"/>
        <v>0</v>
      </c>
      <c r="BB86" s="91"/>
      <c r="BC86" s="92"/>
      <c r="BD86" s="66" t="str">
        <f t="shared" si="20"/>
        <v>正确</v>
      </c>
    </row>
    <row r="87" s="1" customFormat="1" customHeight="1" spans="1:56">
      <c r="A87" s="41">
        <f t="shared" si="12"/>
        <v>83</v>
      </c>
      <c r="B87" s="49"/>
      <c r="C87" s="50"/>
      <c r="D87" s="44"/>
      <c r="E87" s="49"/>
      <c r="F87" s="42">
        <f t="shared" si="13"/>
        <v>31</v>
      </c>
      <c r="G87" s="109"/>
      <c r="H87" s="39"/>
      <c r="I87" s="39"/>
      <c r="J87" s="39"/>
      <c r="K87" s="39"/>
      <c r="L87" s="39"/>
      <c r="M87" s="39"/>
      <c r="N87" s="39"/>
      <c r="O87" s="349"/>
      <c r="P87" s="39"/>
      <c r="Q87" s="39"/>
      <c r="R87" s="39"/>
      <c r="S87" s="67">
        <f t="shared" si="14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5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6"/>
        <v>0</v>
      </c>
      <c r="AT87" s="76">
        <f t="shared" si="17"/>
        <v>0</v>
      </c>
      <c r="AU87" s="76">
        <f t="shared" si="18"/>
        <v>0</v>
      </c>
      <c r="AV87" s="84"/>
      <c r="AW87" s="90"/>
      <c r="AX87" s="90"/>
      <c r="AY87" s="90"/>
      <c r="AZ87" s="90"/>
      <c r="BA87" s="76">
        <f t="shared" si="19"/>
        <v>0</v>
      </c>
      <c r="BB87" s="91"/>
      <c r="BC87" s="92"/>
      <c r="BD87" s="66" t="str">
        <f t="shared" si="20"/>
        <v>正确</v>
      </c>
    </row>
    <row r="88" s="1" customFormat="1" customHeight="1" spans="1:56">
      <c r="A88" s="41">
        <f t="shared" si="12"/>
        <v>84</v>
      </c>
      <c r="B88" s="49"/>
      <c r="C88" s="50"/>
      <c r="D88" s="44"/>
      <c r="E88" s="49"/>
      <c r="F88" s="42">
        <f t="shared" si="13"/>
        <v>31</v>
      </c>
      <c r="G88" s="109"/>
      <c r="H88" s="39"/>
      <c r="I88" s="39"/>
      <c r="J88" s="39"/>
      <c r="K88" s="39"/>
      <c r="L88" s="39"/>
      <c r="M88" s="39"/>
      <c r="N88" s="39"/>
      <c r="O88" s="349"/>
      <c r="P88" s="39"/>
      <c r="Q88" s="39"/>
      <c r="R88" s="39"/>
      <c r="S88" s="67">
        <f t="shared" si="14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5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6"/>
        <v>0</v>
      </c>
      <c r="AT88" s="76">
        <f t="shared" si="17"/>
        <v>0</v>
      </c>
      <c r="AU88" s="76">
        <f t="shared" si="18"/>
        <v>0</v>
      </c>
      <c r="AV88" s="84"/>
      <c r="AW88" s="90"/>
      <c r="AX88" s="90"/>
      <c r="AY88" s="90"/>
      <c r="AZ88" s="90"/>
      <c r="BA88" s="76">
        <f t="shared" si="19"/>
        <v>0</v>
      </c>
      <c r="BB88" s="91"/>
      <c r="BC88" s="92"/>
      <c r="BD88" s="66" t="str">
        <f t="shared" si="20"/>
        <v>正确</v>
      </c>
    </row>
    <row r="89" s="1" customFormat="1" customHeight="1" spans="1:56">
      <c r="A89" s="41">
        <f t="shared" si="12"/>
        <v>85</v>
      </c>
      <c r="B89" s="49"/>
      <c r="C89" s="50"/>
      <c r="D89" s="44"/>
      <c r="E89" s="49"/>
      <c r="F89" s="42">
        <f t="shared" si="13"/>
        <v>31</v>
      </c>
      <c r="G89" s="109"/>
      <c r="H89" s="39"/>
      <c r="I89" s="39"/>
      <c r="J89" s="39"/>
      <c r="K89" s="39"/>
      <c r="L89" s="39"/>
      <c r="M89" s="39"/>
      <c r="N89" s="39"/>
      <c r="O89" s="349"/>
      <c r="P89" s="39"/>
      <c r="Q89" s="39"/>
      <c r="R89" s="39"/>
      <c r="S89" s="67">
        <f t="shared" si="14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5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6"/>
        <v>0</v>
      </c>
      <c r="AT89" s="76">
        <f t="shared" si="17"/>
        <v>0</v>
      </c>
      <c r="AU89" s="76">
        <f t="shared" si="18"/>
        <v>0</v>
      </c>
      <c r="AV89" s="84"/>
      <c r="AW89" s="90"/>
      <c r="AX89" s="90"/>
      <c r="AY89" s="90"/>
      <c r="AZ89" s="90"/>
      <c r="BA89" s="76">
        <f t="shared" si="19"/>
        <v>0</v>
      </c>
      <c r="BB89" s="91"/>
      <c r="BC89" s="92"/>
      <c r="BD89" s="66" t="str">
        <f t="shared" si="20"/>
        <v>正确</v>
      </c>
    </row>
    <row r="90" s="1" customFormat="1" customHeight="1" spans="1:56">
      <c r="A90" s="41">
        <f t="shared" si="12"/>
        <v>86</v>
      </c>
      <c r="B90" s="49"/>
      <c r="C90" s="50"/>
      <c r="D90" s="44"/>
      <c r="E90" s="49"/>
      <c r="F90" s="42">
        <f t="shared" si="13"/>
        <v>31</v>
      </c>
      <c r="G90" s="109"/>
      <c r="H90" s="39"/>
      <c r="I90" s="39"/>
      <c r="J90" s="39"/>
      <c r="K90" s="39"/>
      <c r="L90" s="39"/>
      <c r="M90" s="39"/>
      <c r="N90" s="39"/>
      <c r="O90" s="349"/>
      <c r="P90" s="39"/>
      <c r="Q90" s="39"/>
      <c r="R90" s="39"/>
      <c r="S90" s="67">
        <f t="shared" si="14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5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6"/>
        <v>0</v>
      </c>
      <c r="AT90" s="76">
        <f t="shared" si="17"/>
        <v>0</v>
      </c>
      <c r="AU90" s="76">
        <f t="shared" si="18"/>
        <v>0</v>
      </c>
      <c r="AV90" s="84"/>
      <c r="AW90" s="90"/>
      <c r="AX90" s="90"/>
      <c r="AY90" s="90"/>
      <c r="AZ90" s="90"/>
      <c r="BA90" s="76">
        <f t="shared" si="19"/>
        <v>0</v>
      </c>
      <c r="BB90" s="91"/>
      <c r="BC90" s="92"/>
      <c r="BD90" s="66" t="str">
        <f t="shared" si="20"/>
        <v>正确</v>
      </c>
    </row>
    <row r="91" s="1" customFormat="1" customHeight="1" spans="1:56">
      <c r="A91" s="41">
        <f t="shared" si="12"/>
        <v>87</v>
      </c>
      <c r="B91" s="49"/>
      <c r="C91" s="50"/>
      <c r="D91" s="44"/>
      <c r="E91" s="49"/>
      <c r="F91" s="42">
        <f t="shared" si="13"/>
        <v>31</v>
      </c>
      <c r="G91" s="109"/>
      <c r="H91" s="39"/>
      <c r="I91" s="39"/>
      <c r="J91" s="39"/>
      <c r="K91" s="39"/>
      <c r="L91" s="39"/>
      <c r="M91" s="39"/>
      <c r="N91" s="39"/>
      <c r="O91" s="349"/>
      <c r="P91" s="39"/>
      <c r="Q91" s="39"/>
      <c r="R91" s="39"/>
      <c r="S91" s="67">
        <f t="shared" si="14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5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6"/>
        <v>0</v>
      </c>
      <c r="AT91" s="76">
        <f t="shared" si="17"/>
        <v>0</v>
      </c>
      <c r="AU91" s="76">
        <f t="shared" si="18"/>
        <v>0</v>
      </c>
      <c r="AV91" s="84"/>
      <c r="AW91" s="90"/>
      <c r="AX91" s="90"/>
      <c r="AY91" s="90"/>
      <c r="AZ91" s="90"/>
      <c r="BA91" s="76">
        <f t="shared" si="19"/>
        <v>0</v>
      </c>
      <c r="BB91" s="91"/>
      <c r="BC91" s="92"/>
      <c r="BD91" s="66" t="str">
        <f t="shared" si="20"/>
        <v>正确</v>
      </c>
    </row>
    <row r="92" s="1" customFormat="1" customHeight="1" spans="1:56">
      <c r="A92" s="41">
        <f t="shared" si="12"/>
        <v>88</v>
      </c>
      <c r="B92" s="49"/>
      <c r="C92" s="50"/>
      <c r="D92" s="44"/>
      <c r="E92" s="49"/>
      <c r="F92" s="42">
        <f t="shared" si="13"/>
        <v>31</v>
      </c>
      <c r="G92" s="109"/>
      <c r="H92" s="39"/>
      <c r="I92" s="39"/>
      <c r="J92" s="39"/>
      <c r="K92" s="39"/>
      <c r="L92" s="39"/>
      <c r="M92" s="39"/>
      <c r="N92" s="39"/>
      <c r="O92" s="349"/>
      <c r="P92" s="39"/>
      <c r="Q92" s="39"/>
      <c r="R92" s="39"/>
      <c r="S92" s="67">
        <f t="shared" si="14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5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6"/>
        <v>0</v>
      </c>
      <c r="AT92" s="76">
        <f t="shared" si="17"/>
        <v>0</v>
      </c>
      <c r="AU92" s="76">
        <f t="shared" si="18"/>
        <v>0</v>
      </c>
      <c r="AV92" s="84"/>
      <c r="AW92" s="90"/>
      <c r="AX92" s="90"/>
      <c r="AY92" s="90"/>
      <c r="AZ92" s="90"/>
      <c r="BA92" s="76">
        <f t="shared" si="19"/>
        <v>0</v>
      </c>
      <c r="BB92" s="91"/>
      <c r="BC92" s="92"/>
      <c r="BD92" s="66" t="str">
        <f t="shared" si="20"/>
        <v>正确</v>
      </c>
    </row>
    <row r="93" s="1" customFormat="1" customHeight="1" spans="1:56">
      <c r="A93" s="41">
        <f t="shared" si="12"/>
        <v>89</v>
      </c>
      <c r="B93" s="49"/>
      <c r="C93" s="50"/>
      <c r="D93" s="44"/>
      <c r="E93" s="49"/>
      <c r="F93" s="42">
        <f t="shared" si="13"/>
        <v>31</v>
      </c>
      <c r="G93" s="109"/>
      <c r="H93" s="39"/>
      <c r="I93" s="39"/>
      <c r="J93" s="39"/>
      <c r="K93" s="39"/>
      <c r="L93" s="39"/>
      <c r="M93" s="39"/>
      <c r="N93" s="39"/>
      <c r="O93" s="349"/>
      <c r="P93" s="39"/>
      <c r="Q93" s="39"/>
      <c r="R93" s="39"/>
      <c r="S93" s="67">
        <f t="shared" si="14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5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6"/>
        <v>0</v>
      </c>
      <c r="AT93" s="76">
        <f t="shared" si="17"/>
        <v>0</v>
      </c>
      <c r="AU93" s="76">
        <f t="shared" si="18"/>
        <v>0</v>
      </c>
      <c r="AV93" s="84"/>
      <c r="AW93" s="90"/>
      <c r="AX93" s="90"/>
      <c r="AY93" s="90"/>
      <c r="AZ93" s="90"/>
      <c r="BA93" s="76">
        <f t="shared" si="19"/>
        <v>0</v>
      </c>
      <c r="BB93" s="91"/>
      <c r="BC93" s="92"/>
      <c r="BD93" s="66" t="str">
        <f t="shared" si="20"/>
        <v>正确</v>
      </c>
    </row>
    <row r="94" s="1" customFormat="1" customHeight="1" spans="1:56">
      <c r="A94" s="41">
        <f t="shared" si="12"/>
        <v>90</v>
      </c>
      <c r="B94" s="49"/>
      <c r="C94" s="50"/>
      <c r="D94" s="44"/>
      <c r="E94" s="49"/>
      <c r="F94" s="42">
        <f t="shared" si="13"/>
        <v>31</v>
      </c>
      <c r="G94" s="109"/>
      <c r="H94" s="39"/>
      <c r="I94" s="39"/>
      <c r="J94" s="39"/>
      <c r="K94" s="39"/>
      <c r="L94" s="39"/>
      <c r="M94" s="39"/>
      <c r="N94" s="39"/>
      <c r="O94" s="349"/>
      <c r="P94" s="39"/>
      <c r="Q94" s="39"/>
      <c r="R94" s="39"/>
      <c r="S94" s="67">
        <f t="shared" si="14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5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6"/>
        <v>0</v>
      </c>
      <c r="AT94" s="76">
        <f t="shared" si="17"/>
        <v>0</v>
      </c>
      <c r="AU94" s="76">
        <f t="shared" si="18"/>
        <v>0</v>
      </c>
      <c r="AV94" s="84"/>
      <c r="AW94" s="90"/>
      <c r="AX94" s="90"/>
      <c r="AY94" s="90"/>
      <c r="AZ94" s="90"/>
      <c r="BA94" s="76">
        <f t="shared" si="19"/>
        <v>0</v>
      </c>
      <c r="BB94" s="91"/>
      <c r="BC94" s="92"/>
      <c r="BD94" s="66" t="str">
        <f t="shared" si="20"/>
        <v>正确</v>
      </c>
    </row>
    <row r="95" s="1" customFormat="1" customHeight="1" spans="1:56">
      <c r="A95" s="41">
        <f t="shared" si="12"/>
        <v>91</v>
      </c>
      <c r="B95" s="49"/>
      <c r="C95" s="50"/>
      <c r="D95" s="44"/>
      <c r="E95" s="49"/>
      <c r="F95" s="42">
        <f t="shared" si="13"/>
        <v>31</v>
      </c>
      <c r="G95" s="109"/>
      <c r="H95" s="39"/>
      <c r="I95" s="39"/>
      <c r="J95" s="39"/>
      <c r="K95" s="39"/>
      <c r="L95" s="39"/>
      <c r="M95" s="39"/>
      <c r="N95" s="39"/>
      <c r="O95" s="349"/>
      <c r="P95" s="39"/>
      <c r="Q95" s="39"/>
      <c r="R95" s="39"/>
      <c r="S95" s="67">
        <f t="shared" si="14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5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6"/>
        <v>0</v>
      </c>
      <c r="AT95" s="76">
        <f t="shared" si="17"/>
        <v>0</v>
      </c>
      <c r="AU95" s="76">
        <f t="shared" si="18"/>
        <v>0</v>
      </c>
      <c r="AV95" s="84"/>
      <c r="AW95" s="90"/>
      <c r="AX95" s="90"/>
      <c r="AY95" s="90"/>
      <c r="AZ95" s="90"/>
      <c r="BA95" s="76">
        <f t="shared" si="19"/>
        <v>0</v>
      </c>
      <c r="BB95" s="91"/>
      <c r="BC95" s="92"/>
      <c r="BD95" s="66" t="str">
        <f t="shared" si="20"/>
        <v>正确</v>
      </c>
    </row>
    <row r="96" s="1" customFormat="1" customHeight="1" spans="1:56">
      <c r="A96" s="41">
        <f t="shared" si="12"/>
        <v>92</v>
      </c>
      <c r="B96" s="49"/>
      <c r="C96" s="50"/>
      <c r="D96" s="44"/>
      <c r="E96" s="49"/>
      <c r="F96" s="42">
        <f t="shared" si="13"/>
        <v>31</v>
      </c>
      <c r="G96" s="109"/>
      <c r="H96" s="39"/>
      <c r="I96" s="39"/>
      <c r="J96" s="39"/>
      <c r="K96" s="39"/>
      <c r="L96" s="39"/>
      <c r="M96" s="39"/>
      <c r="N96" s="39"/>
      <c r="O96" s="349"/>
      <c r="P96" s="39"/>
      <c r="Q96" s="39"/>
      <c r="R96" s="39"/>
      <c r="S96" s="67">
        <f t="shared" si="14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5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6"/>
        <v>0</v>
      </c>
      <c r="AT96" s="76">
        <f t="shared" si="17"/>
        <v>0</v>
      </c>
      <c r="AU96" s="76">
        <f t="shared" si="18"/>
        <v>0</v>
      </c>
      <c r="AV96" s="84"/>
      <c r="AW96" s="90"/>
      <c r="AX96" s="90"/>
      <c r="AY96" s="90"/>
      <c r="AZ96" s="90"/>
      <c r="BA96" s="76">
        <f t="shared" si="19"/>
        <v>0</v>
      </c>
      <c r="BB96" s="91"/>
      <c r="BC96" s="92"/>
      <c r="BD96" s="66" t="str">
        <f t="shared" si="20"/>
        <v>正确</v>
      </c>
    </row>
    <row r="97" s="1" customFormat="1" customHeight="1" spans="1:56">
      <c r="A97" s="41">
        <f t="shared" si="12"/>
        <v>93</v>
      </c>
      <c r="B97" s="49"/>
      <c r="C97" s="50"/>
      <c r="D97" s="44"/>
      <c r="E97" s="49"/>
      <c r="F97" s="42">
        <f t="shared" si="13"/>
        <v>31</v>
      </c>
      <c r="G97" s="109"/>
      <c r="H97" s="39"/>
      <c r="I97" s="39"/>
      <c r="J97" s="39"/>
      <c r="K97" s="39"/>
      <c r="L97" s="39"/>
      <c r="M97" s="39"/>
      <c r="N97" s="39"/>
      <c r="O97" s="349"/>
      <c r="P97" s="39"/>
      <c r="Q97" s="39"/>
      <c r="R97" s="39"/>
      <c r="S97" s="67">
        <f t="shared" si="14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5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6"/>
        <v>0</v>
      </c>
      <c r="AT97" s="76">
        <f t="shared" si="17"/>
        <v>0</v>
      </c>
      <c r="AU97" s="76">
        <f t="shared" si="18"/>
        <v>0</v>
      </c>
      <c r="AV97" s="84"/>
      <c r="AW97" s="90"/>
      <c r="AX97" s="90"/>
      <c r="AY97" s="90"/>
      <c r="AZ97" s="90"/>
      <c r="BA97" s="76">
        <f t="shared" si="19"/>
        <v>0</v>
      </c>
      <c r="BB97" s="91"/>
      <c r="BC97" s="92"/>
      <c r="BD97" s="66" t="str">
        <f t="shared" si="20"/>
        <v>正确</v>
      </c>
    </row>
    <row r="98" s="1" customFormat="1" customHeight="1" spans="1:56">
      <c r="A98" s="41">
        <f t="shared" si="12"/>
        <v>94</v>
      </c>
      <c r="B98" s="49"/>
      <c r="C98" s="50"/>
      <c r="D98" s="44"/>
      <c r="E98" s="49"/>
      <c r="F98" s="42">
        <f t="shared" si="13"/>
        <v>31</v>
      </c>
      <c r="G98" s="109"/>
      <c r="H98" s="39"/>
      <c r="I98" s="39"/>
      <c r="J98" s="39"/>
      <c r="K98" s="39"/>
      <c r="L98" s="39"/>
      <c r="M98" s="39"/>
      <c r="N98" s="39"/>
      <c r="O98" s="349"/>
      <c r="P98" s="39"/>
      <c r="Q98" s="39"/>
      <c r="R98" s="39"/>
      <c r="S98" s="67">
        <f t="shared" si="14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5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6"/>
        <v>0</v>
      </c>
      <c r="AT98" s="76">
        <f t="shared" si="17"/>
        <v>0</v>
      </c>
      <c r="AU98" s="76">
        <f t="shared" si="18"/>
        <v>0</v>
      </c>
      <c r="AV98" s="84"/>
      <c r="AW98" s="90"/>
      <c r="AX98" s="90"/>
      <c r="AY98" s="90"/>
      <c r="AZ98" s="90"/>
      <c r="BA98" s="76">
        <f t="shared" si="19"/>
        <v>0</v>
      </c>
      <c r="BB98" s="91"/>
      <c r="BC98" s="92"/>
      <c r="BD98" s="66" t="str">
        <f t="shared" si="20"/>
        <v>正确</v>
      </c>
    </row>
    <row r="99" s="1" customFormat="1" customHeight="1" spans="1:56">
      <c r="A99" s="41">
        <f t="shared" si="12"/>
        <v>95</v>
      </c>
      <c r="B99" s="49"/>
      <c r="C99" s="50"/>
      <c r="D99" s="44"/>
      <c r="E99" s="49"/>
      <c r="F99" s="42">
        <f t="shared" si="13"/>
        <v>31</v>
      </c>
      <c r="G99" s="109"/>
      <c r="H99" s="39"/>
      <c r="I99" s="39"/>
      <c r="J99" s="39"/>
      <c r="K99" s="39"/>
      <c r="L99" s="39"/>
      <c r="M99" s="39"/>
      <c r="N99" s="39"/>
      <c r="O99" s="349"/>
      <c r="P99" s="39"/>
      <c r="Q99" s="39"/>
      <c r="R99" s="39"/>
      <c r="S99" s="67">
        <f t="shared" si="14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5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6"/>
        <v>0</v>
      </c>
      <c r="AT99" s="76">
        <f t="shared" si="17"/>
        <v>0</v>
      </c>
      <c r="AU99" s="76">
        <f t="shared" si="18"/>
        <v>0</v>
      </c>
      <c r="AV99" s="84"/>
      <c r="AW99" s="90"/>
      <c r="AX99" s="90"/>
      <c r="AY99" s="90"/>
      <c r="AZ99" s="90"/>
      <c r="BA99" s="76">
        <f t="shared" si="19"/>
        <v>0</v>
      </c>
      <c r="BB99" s="91"/>
      <c r="BC99" s="92"/>
      <c r="BD99" s="66" t="str">
        <f t="shared" si="20"/>
        <v>正确</v>
      </c>
    </row>
    <row r="100" s="1" customFormat="1" customHeight="1" spans="1:56">
      <c r="A100" s="41">
        <f t="shared" si="12"/>
        <v>96</v>
      </c>
      <c r="B100" s="49"/>
      <c r="C100" s="50"/>
      <c r="D100" s="44"/>
      <c r="E100" s="49"/>
      <c r="F100" s="42">
        <f t="shared" si="13"/>
        <v>31</v>
      </c>
      <c r="G100" s="109"/>
      <c r="H100" s="39"/>
      <c r="I100" s="39"/>
      <c r="J100" s="39"/>
      <c r="K100" s="39"/>
      <c r="L100" s="39"/>
      <c r="M100" s="39"/>
      <c r="N100" s="39"/>
      <c r="O100" s="349"/>
      <c r="P100" s="39"/>
      <c r="Q100" s="39"/>
      <c r="R100" s="39"/>
      <c r="S100" s="67">
        <f t="shared" si="14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5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6"/>
        <v>0</v>
      </c>
      <c r="AT100" s="76">
        <f t="shared" si="17"/>
        <v>0</v>
      </c>
      <c r="AU100" s="76">
        <f t="shared" si="18"/>
        <v>0</v>
      </c>
      <c r="AV100" s="84"/>
      <c r="AW100" s="90"/>
      <c r="AX100" s="90"/>
      <c r="AY100" s="90"/>
      <c r="AZ100" s="90"/>
      <c r="BA100" s="76">
        <f t="shared" si="19"/>
        <v>0</v>
      </c>
      <c r="BB100" s="91"/>
      <c r="BC100" s="92"/>
      <c r="BD100" s="66" t="str">
        <f t="shared" si="20"/>
        <v>正确</v>
      </c>
    </row>
    <row r="101" s="1" customFormat="1" customHeight="1" spans="1:56">
      <c r="A101" s="41">
        <f t="shared" si="12"/>
        <v>97</v>
      </c>
      <c r="B101" s="49"/>
      <c r="C101" s="50"/>
      <c r="D101" s="44"/>
      <c r="E101" s="49"/>
      <c r="F101" s="42">
        <f t="shared" si="13"/>
        <v>31</v>
      </c>
      <c r="G101" s="109"/>
      <c r="H101" s="39"/>
      <c r="I101" s="39"/>
      <c r="J101" s="39"/>
      <c r="K101" s="39"/>
      <c r="L101" s="39"/>
      <c r="M101" s="39"/>
      <c r="N101" s="39"/>
      <c r="O101" s="349"/>
      <c r="P101" s="39"/>
      <c r="Q101" s="39"/>
      <c r="R101" s="39"/>
      <c r="S101" s="67">
        <f t="shared" si="14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5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6"/>
        <v>0</v>
      </c>
      <c r="AT101" s="76">
        <f t="shared" si="17"/>
        <v>0</v>
      </c>
      <c r="AU101" s="76">
        <f t="shared" si="18"/>
        <v>0</v>
      </c>
      <c r="AV101" s="84"/>
      <c r="AW101" s="90"/>
      <c r="AX101" s="90"/>
      <c r="AY101" s="90"/>
      <c r="AZ101" s="90"/>
      <c r="BA101" s="76">
        <f t="shared" si="19"/>
        <v>0</v>
      </c>
      <c r="BB101" s="91"/>
      <c r="BC101" s="92"/>
      <c r="BD101" s="66" t="str">
        <f t="shared" si="20"/>
        <v>正确</v>
      </c>
    </row>
    <row r="102" s="1" customFormat="1" customHeight="1" spans="1:56">
      <c r="A102" s="41">
        <f t="shared" si="12"/>
        <v>98</v>
      </c>
      <c r="B102" s="49"/>
      <c r="C102" s="50"/>
      <c r="D102" s="44"/>
      <c r="E102" s="49"/>
      <c r="F102" s="42">
        <f t="shared" si="13"/>
        <v>31</v>
      </c>
      <c r="G102" s="109"/>
      <c r="H102" s="39"/>
      <c r="I102" s="39"/>
      <c r="J102" s="39"/>
      <c r="K102" s="39"/>
      <c r="L102" s="39"/>
      <c r="M102" s="39"/>
      <c r="N102" s="39"/>
      <c r="O102" s="349"/>
      <c r="P102" s="39"/>
      <c r="Q102" s="39"/>
      <c r="R102" s="39"/>
      <c r="S102" s="67">
        <f t="shared" si="14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5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6"/>
        <v>0</v>
      </c>
      <c r="AT102" s="76">
        <f t="shared" si="17"/>
        <v>0</v>
      </c>
      <c r="AU102" s="76">
        <f t="shared" si="18"/>
        <v>0</v>
      </c>
      <c r="AV102" s="84"/>
      <c r="AW102" s="90"/>
      <c r="AX102" s="90"/>
      <c r="AY102" s="90"/>
      <c r="AZ102" s="90"/>
      <c r="BA102" s="76">
        <f t="shared" si="19"/>
        <v>0</v>
      </c>
      <c r="BB102" s="91"/>
      <c r="BC102" s="92"/>
      <c r="BD102" s="66" t="str">
        <f t="shared" si="20"/>
        <v>正确</v>
      </c>
    </row>
    <row r="103" s="1" customFormat="1" customHeight="1" spans="1:56">
      <c r="A103" s="41">
        <f t="shared" si="12"/>
        <v>99</v>
      </c>
      <c r="B103" s="49"/>
      <c r="C103" s="50"/>
      <c r="D103" s="44"/>
      <c r="E103" s="49"/>
      <c r="F103" s="42">
        <f t="shared" si="13"/>
        <v>31</v>
      </c>
      <c r="G103" s="109"/>
      <c r="H103" s="39"/>
      <c r="I103" s="39"/>
      <c r="J103" s="39"/>
      <c r="K103" s="39"/>
      <c r="L103" s="39"/>
      <c r="M103" s="39"/>
      <c r="N103" s="39"/>
      <c r="O103" s="349"/>
      <c r="P103" s="39"/>
      <c r="Q103" s="39"/>
      <c r="R103" s="39"/>
      <c r="S103" s="67">
        <f t="shared" si="14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5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6"/>
        <v>0</v>
      </c>
      <c r="AT103" s="76">
        <f t="shared" si="17"/>
        <v>0</v>
      </c>
      <c r="AU103" s="76">
        <f t="shared" si="18"/>
        <v>0</v>
      </c>
      <c r="AV103" s="84"/>
      <c r="AW103" s="90"/>
      <c r="AX103" s="90"/>
      <c r="AY103" s="90"/>
      <c r="AZ103" s="90"/>
      <c r="BA103" s="76">
        <f t="shared" si="19"/>
        <v>0</v>
      </c>
      <c r="BB103" s="91"/>
      <c r="BC103" s="92"/>
      <c r="BD103" s="66" t="str">
        <f t="shared" si="20"/>
        <v>正确</v>
      </c>
    </row>
    <row r="104" s="1" customFormat="1" customHeight="1" spans="1:56">
      <c r="A104" s="41">
        <f t="shared" si="12"/>
        <v>100</v>
      </c>
      <c r="B104" s="49"/>
      <c r="C104" s="50"/>
      <c r="D104" s="44"/>
      <c r="E104" s="49"/>
      <c r="F104" s="42">
        <f t="shared" si="13"/>
        <v>31</v>
      </c>
      <c r="G104" s="109"/>
      <c r="H104" s="39"/>
      <c r="I104" s="39"/>
      <c r="J104" s="39"/>
      <c r="K104" s="39"/>
      <c r="L104" s="39"/>
      <c r="M104" s="39"/>
      <c r="N104" s="39"/>
      <c r="O104" s="349"/>
      <c r="P104" s="39"/>
      <c r="Q104" s="39"/>
      <c r="R104" s="39"/>
      <c r="S104" s="67">
        <f t="shared" si="14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5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6"/>
        <v>0</v>
      </c>
      <c r="AT104" s="76">
        <f t="shared" si="17"/>
        <v>0</v>
      </c>
      <c r="AU104" s="76">
        <f t="shared" si="18"/>
        <v>0</v>
      </c>
      <c r="AV104" s="84"/>
      <c r="AW104" s="90"/>
      <c r="AX104" s="90"/>
      <c r="AY104" s="90"/>
      <c r="AZ104" s="90"/>
      <c r="BA104" s="76">
        <f t="shared" si="19"/>
        <v>0</v>
      </c>
      <c r="BB104" s="91"/>
      <c r="BC104" s="92"/>
      <c r="BD104" s="66" t="str">
        <f t="shared" si="20"/>
        <v>正确</v>
      </c>
    </row>
    <row r="105" s="1" customFormat="1" customHeight="1" spans="1:56">
      <c r="A105" s="41">
        <f t="shared" si="12"/>
        <v>101</v>
      </c>
      <c r="B105" s="49"/>
      <c r="C105" s="50"/>
      <c r="D105" s="44"/>
      <c r="E105" s="49"/>
      <c r="F105" s="42">
        <f t="shared" si="13"/>
        <v>31</v>
      </c>
      <c r="G105" s="109"/>
      <c r="H105" s="39"/>
      <c r="I105" s="39"/>
      <c r="J105" s="39"/>
      <c r="K105" s="39"/>
      <c r="L105" s="39"/>
      <c r="M105" s="39"/>
      <c r="N105" s="39"/>
      <c r="O105" s="349"/>
      <c r="P105" s="39"/>
      <c r="Q105" s="39"/>
      <c r="R105" s="39"/>
      <c r="S105" s="67">
        <f t="shared" si="14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5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6"/>
        <v>0</v>
      </c>
      <c r="AT105" s="76">
        <f t="shared" si="17"/>
        <v>0</v>
      </c>
      <c r="AU105" s="76">
        <f t="shared" si="18"/>
        <v>0</v>
      </c>
      <c r="AV105" s="84"/>
      <c r="AW105" s="90"/>
      <c r="AX105" s="90"/>
      <c r="AY105" s="90"/>
      <c r="AZ105" s="90"/>
      <c r="BA105" s="76">
        <f t="shared" si="19"/>
        <v>0</v>
      </c>
      <c r="BB105" s="91"/>
      <c r="BC105" s="92"/>
      <c r="BD105" s="66" t="str">
        <f t="shared" si="20"/>
        <v>正确</v>
      </c>
    </row>
    <row r="106" s="1" customFormat="1" customHeight="1" spans="1:56">
      <c r="A106" s="41">
        <f t="shared" si="12"/>
        <v>102</v>
      </c>
      <c r="B106" s="49"/>
      <c r="C106" s="50"/>
      <c r="D106" s="44"/>
      <c r="E106" s="49"/>
      <c r="F106" s="42">
        <f t="shared" si="13"/>
        <v>31</v>
      </c>
      <c r="G106" s="109"/>
      <c r="H106" s="39"/>
      <c r="I106" s="39"/>
      <c r="J106" s="39"/>
      <c r="K106" s="39"/>
      <c r="L106" s="39"/>
      <c r="M106" s="39"/>
      <c r="N106" s="39"/>
      <c r="O106" s="349"/>
      <c r="P106" s="39"/>
      <c r="Q106" s="39"/>
      <c r="R106" s="39"/>
      <c r="S106" s="67">
        <f t="shared" si="14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5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6"/>
        <v>0</v>
      </c>
      <c r="AT106" s="76">
        <f t="shared" si="17"/>
        <v>0</v>
      </c>
      <c r="AU106" s="76">
        <f t="shared" si="18"/>
        <v>0</v>
      </c>
      <c r="AV106" s="84"/>
      <c r="AW106" s="90"/>
      <c r="AX106" s="90"/>
      <c r="AY106" s="90"/>
      <c r="AZ106" s="90"/>
      <c r="BA106" s="76">
        <f t="shared" si="19"/>
        <v>0</v>
      </c>
      <c r="BB106" s="91"/>
      <c r="BC106" s="92"/>
      <c r="BD106" s="66" t="str">
        <f t="shared" si="20"/>
        <v>正确</v>
      </c>
    </row>
    <row r="107" s="1" customFormat="1" customHeight="1" spans="1:56">
      <c r="A107" s="41">
        <f t="shared" si="12"/>
        <v>103</v>
      </c>
      <c r="B107" s="49"/>
      <c r="C107" s="50"/>
      <c r="D107" s="44"/>
      <c r="E107" s="49"/>
      <c r="F107" s="42">
        <f t="shared" si="13"/>
        <v>31</v>
      </c>
      <c r="G107" s="109"/>
      <c r="H107" s="39"/>
      <c r="I107" s="39"/>
      <c r="J107" s="39"/>
      <c r="K107" s="39"/>
      <c r="L107" s="39"/>
      <c r="M107" s="39"/>
      <c r="N107" s="39"/>
      <c r="O107" s="349"/>
      <c r="P107" s="39"/>
      <c r="Q107" s="39"/>
      <c r="R107" s="39"/>
      <c r="S107" s="67">
        <f t="shared" si="14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5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6"/>
        <v>0</v>
      </c>
      <c r="AT107" s="76">
        <f t="shared" si="17"/>
        <v>0</v>
      </c>
      <c r="AU107" s="76">
        <f t="shared" si="18"/>
        <v>0</v>
      </c>
      <c r="AV107" s="84"/>
      <c r="AW107" s="90"/>
      <c r="AX107" s="90"/>
      <c r="AY107" s="90"/>
      <c r="AZ107" s="90"/>
      <c r="BA107" s="76">
        <f t="shared" si="19"/>
        <v>0</v>
      </c>
      <c r="BB107" s="91"/>
      <c r="BC107" s="92"/>
      <c r="BD107" s="66" t="str">
        <f t="shared" si="20"/>
        <v>正确</v>
      </c>
    </row>
    <row r="108" s="1" customFormat="1" customHeight="1" spans="1:56">
      <c r="A108" s="41">
        <f t="shared" si="12"/>
        <v>104</v>
      </c>
      <c r="B108" s="49"/>
      <c r="C108" s="50"/>
      <c r="D108" s="44"/>
      <c r="E108" s="49"/>
      <c r="F108" s="42">
        <f t="shared" si="13"/>
        <v>31</v>
      </c>
      <c r="G108" s="109"/>
      <c r="H108" s="39"/>
      <c r="I108" s="39"/>
      <c r="J108" s="39"/>
      <c r="K108" s="39"/>
      <c r="L108" s="39"/>
      <c r="M108" s="39"/>
      <c r="N108" s="39"/>
      <c r="O108" s="349"/>
      <c r="P108" s="39"/>
      <c r="Q108" s="39"/>
      <c r="R108" s="39"/>
      <c r="S108" s="67">
        <f t="shared" si="14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5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6"/>
        <v>0</v>
      </c>
      <c r="AT108" s="76">
        <f t="shared" si="17"/>
        <v>0</v>
      </c>
      <c r="AU108" s="76">
        <f t="shared" si="18"/>
        <v>0</v>
      </c>
      <c r="AV108" s="84"/>
      <c r="AW108" s="90"/>
      <c r="AX108" s="90"/>
      <c r="AY108" s="90"/>
      <c r="AZ108" s="90"/>
      <c r="BA108" s="76">
        <f t="shared" si="19"/>
        <v>0</v>
      </c>
      <c r="BB108" s="91"/>
      <c r="BC108" s="92"/>
      <c r="BD108" s="66" t="str">
        <f t="shared" si="20"/>
        <v>正确</v>
      </c>
    </row>
    <row r="109" s="1" customFormat="1" customHeight="1" spans="1:56">
      <c r="A109" s="41">
        <f t="shared" si="12"/>
        <v>105</v>
      </c>
      <c r="B109" s="49"/>
      <c r="C109" s="50"/>
      <c r="D109" s="44"/>
      <c r="E109" s="49"/>
      <c r="F109" s="42">
        <f t="shared" si="13"/>
        <v>31</v>
      </c>
      <c r="G109" s="109"/>
      <c r="H109" s="39"/>
      <c r="I109" s="39"/>
      <c r="J109" s="39"/>
      <c r="K109" s="39"/>
      <c r="L109" s="39"/>
      <c r="M109" s="39"/>
      <c r="N109" s="39"/>
      <c r="O109" s="349"/>
      <c r="P109" s="39"/>
      <c r="Q109" s="39"/>
      <c r="R109" s="39"/>
      <c r="S109" s="67">
        <f t="shared" si="14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5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6"/>
        <v>0</v>
      </c>
      <c r="AT109" s="76">
        <f t="shared" si="17"/>
        <v>0</v>
      </c>
      <c r="AU109" s="76">
        <f t="shared" si="18"/>
        <v>0</v>
      </c>
      <c r="AV109" s="84"/>
      <c r="AW109" s="90"/>
      <c r="AX109" s="90"/>
      <c r="AY109" s="90"/>
      <c r="AZ109" s="90"/>
      <c r="BA109" s="76">
        <f t="shared" si="19"/>
        <v>0</v>
      </c>
      <c r="BB109" s="91"/>
      <c r="BC109" s="92"/>
      <c r="BD109" s="66" t="str">
        <f t="shared" si="20"/>
        <v>正确</v>
      </c>
    </row>
    <row r="110" s="1" customFormat="1" customHeight="1" spans="1:56">
      <c r="A110" s="41">
        <f t="shared" si="12"/>
        <v>106</v>
      </c>
      <c r="B110" s="49"/>
      <c r="C110" s="50"/>
      <c r="D110" s="44"/>
      <c r="E110" s="49"/>
      <c r="F110" s="42">
        <f t="shared" si="13"/>
        <v>31</v>
      </c>
      <c r="G110" s="109"/>
      <c r="H110" s="39"/>
      <c r="I110" s="39"/>
      <c r="J110" s="39"/>
      <c r="K110" s="39"/>
      <c r="L110" s="39"/>
      <c r="M110" s="39"/>
      <c r="N110" s="39"/>
      <c r="O110" s="349"/>
      <c r="P110" s="39"/>
      <c r="Q110" s="39"/>
      <c r="R110" s="39"/>
      <c r="S110" s="67">
        <f t="shared" si="14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5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6"/>
        <v>0</v>
      </c>
      <c r="AT110" s="76">
        <f t="shared" si="17"/>
        <v>0</v>
      </c>
      <c r="AU110" s="76">
        <f t="shared" si="18"/>
        <v>0</v>
      </c>
      <c r="AV110" s="84"/>
      <c r="AW110" s="90"/>
      <c r="AX110" s="90"/>
      <c r="AY110" s="90"/>
      <c r="AZ110" s="90"/>
      <c r="BA110" s="76">
        <f t="shared" si="19"/>
        <v>0</v>
      </c>
      <c r="BB110" s="91"/>
      <c r="BC110" s="92"/>
      <c r="BD110" s="66" t="str">
        <f t="shared" si="20"/>
        <v>正确</v>
      </c>
    </row>
    <row r="111" s="1" customFormat="1" customHeight="1" spans="1:56">
      <c r="A111" s="41">
        <f t="shared" si="12"/>
        <v>107</v>
      </c>
      <c r="B111" s="49"/>
      <c r="C111" s="50"/>
      <c r="D111" s="44"/>
      <c r="E111" s="49"/>
      <c r="F111" s="42">
        <f t="shared" si="13"/>
        <v>31</v>
      </c>
      <c r="G111" s="109"/>
      <c r="H111" s="39"/>
      <c r="I111" s="39"/>
      <c r="J111" s="39"/>
      <c r="K111" s="39"/>
      <c r="L111" s="39"/>
      <c r="M111" s="39"/>
      <c r="N111" s="39"/>
      <c r="O111" s="349"/>
      <c r="P111" s="39"/>
      <c r="Q111" s="39"/>
      <c r="R111" s="39"/>
      <c r="S111" s="67">
        <f t="shared" si="14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5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6"/>
        <v>0</v>
      </c>
      <c r="AT111" s="76">
        <f t="shared" si="17"/>
        <v>0</v>
      </c>
      <c r="AU111" s="76">
        <f t="shared" si="18"/>
        <v>0</v>
      </c>
      <c r="AV111" s="84"/>
      <c r="AW111" s="90"/>
      <c r="AX111" s="90"/>
      <c r="AY111" s="90"/>
      <c r="AZ111" s="90"/>
      <c r="BA111" s="76">
        <f t="shared" si="19"/>
        <v>0</v>
      </c>
      <c r="BB111" s="91"/>
      <c r="BC111" s="92"/>
      <c r="BD111" s="66" t="str">
        <f t="shared" si="20"/>
        <v>正确</v>
      </c>
    </row>
    <row r="112" s="1" customFormat="1" customHeight="1" spans="1:56">
      <c r="A112" s="41">
        <f t="shared" si="12"/>
        <v>108</v>
      </c>
      <c r="B112" s="49"/>
      <c r="C112" s="50"/>
      <c r="D112" s="44"/>
      <c r="E112" s="49"/>
      <c r="F112" s="42">
        <f t="shared" si="13"/>
        <v>31</v>
      </c>
      <c r="G112" s="109"/>
      <c r="H112" s="39"/>
      <c r="I112" s="39"/>
      <c r="J112" s="39"/>
      <c r="K112" s="39"/>
      <c r="L112" s="39"/>
      <c r="M112" s="39"/>
      <c r="N112" s="39"/>
      <c r="O112" s="349"/>
      <c r="P112" s="39"/>
      <c r="Q112" s="39"/>
      <c r="R112" s="39"/>
      <c r="S112" s="67">
        <f t="shared" si="14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5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6"/>
        <v>0</v>
      </c>
      <c r="AT112" s="76">
        <f t="shared" si="17"/>
        <v>0</v>
      </c>
      <c r="AU112" s="76">
        <f t="shared" si="18"/>
        <v>0</v>
      </c>
      <c r="AV112" s="84"/>
      <c r="AW112" s="90"/>
      <c r="AX112" s="90"/>
      <c r="AY112" s="90"/>
      <c r="AZ112" s="90"/>
      <c r="BA112" s="76">
        <f t="shared" si="19"/>
        <v>0</v>
      </c>
      <c r="BB112" s="91"/>
      <c r="BC112" s="92"/>
      <c r="BD112" s="66" t="str">
        <f t="shared" si="20"/>
        <v>正确</v>
      </c>
    </row>
    <row r="113" s="1" customFormat="1" customHeight="1" spans="1:56">
      <c r="A113" s="41">
        <f t="shared" si="12"/>
        <v>109</v>
      </c>
      <c r="B113" s="49"/>
      <c r="C113" s="50"/>
      <c r="D113" s="44"/>
      <c r="E113" s="49"/>
      <c r="F113" s="42">
        <f t="shared" si="13"/>
        <v>31</v>
      </c>
      <c r="G113" s="109"/>
      <c r="H113" s="39"/>
      <c r="I113" s="39"/>
      <c r="J113" s="39"/>
      <c r="K113" s="39"/>
      <c r="L113" s="39"/>
      <c r="M113" s="39"/>
      <c r="N113" s="39"/>
      <c r="O113" s="349"/>
      <c r="P113" s="39"/>
      <c r="Q113" s="39"/>
      <c r="R113" s="39"/>
      <c r="S113" s="67">
        <f t="shared" si="14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5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6"/>
        <v>0</v>
      </c>
      <c r="AT113" s="76">
        <f t="shared" si="17"/>
        <v>0</v>
      </c>
      <c r="AU113" s="76">
        <f t="shared" si="18"/>
        <v>0</v>
      </c>
      <c r="AV113" s="84"/>
      <c r="AW113" s="90"/>
      <c r="AX113" s="90"/>
      <c r="AY113" s="90"/>
      <c r="AZ113" s="90"/>
      <c r="BA113" s="76">
        <f t="shared" si="19"/>
        <v>0</v>
      </c>
      <c r="BB113" s="91"/>
      <c r="BC113" s="92"/>
      <c r="BD113" s="66" t="str">
        <f t="shared" si="20"/>
        <v>正确</v>
      </c>
    </row>
    <row r="114" s="1" customFormat="1" customHeight="1" spans="1:56">
      <c r="A114" s="41">
        <f t="shared" si="12"/>
        <v>110</v>
      </c>
      <c r="B114" s="49"/>
      <c r="C114" s="50"/>
      <c r="D114" s="44"/>
      <c r="E114" s="49"/>
      <c r="F114" s="42">
        <f t="shared" si="13"/>
        <v>31</v>
      </c>
      <c r="G114" s="109"/>
      <c r="H114" s="39"/>
      <c r="I114" s="39"/>
      <c r="J114" s="39"/>
      <c r="K114" s="39"/>
      <c r="L114" s="39"/>
      <c r="M114" s="39"/>
      <c r="N114" s="39"/>
      <c r="O114" s="349"/>
      <c r="P114" s="39"/>
      <c r="Q114" s="39"/>
      <c r="R114" s="39"/>
      <c r="S114" s="67">
        <f t="shared" si="14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5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6"/>
        <v>0</v>
      </c>
      <c r="AT114" s="76">
        <f t="shared" si="17"/>
        <v>0</v>
      </c>
      <c r="AU114" s="76">
        <f t="shared" si="18"/>
        <v>0</v>
      </c>
      <c r="AV114" s="84"/>
      <c r="AW114" s="90"/>
      <c r="AX114" s="90"/>
      <c r="AY114" s="90"/>
      <c r="AZ114" s="90"/>
      <c r="BA114" s="76">
        <f t="shared" si="19"/>
        <v>0</v>
      </c>
      <c r="BB114" s="91"/>
      <c r="BC114" s="92"/>
      <c r="BD114" s="66" t="str">
        <f t="shared" si="20"/>
        <v>正确</v>
      </c>
    </row>
    <row r="115" s="1" customFormat="1" customHeight="1" spans="1:56">
      <c r="A115" s="41">
        <f t="shared" si="12"/>
        <v>111</v>
      </c>
      <c r="B115" s="49"/>
      <c r="C115" s="50"/>
      <c r="D115" s="44"/>
      <c r="E115" s="49"/>
      <c r="F115" s="42">
        <f t="shared" si="13"/>
        <v>31</v>
      </c>
      <c r="G115" s="109"/>
      <c r="H115" s="39"/>
      <c r="I115" s="39"/>
      <c r="J115" s="39"/>
      <c r="K115" s="39"/>
      <c r="L115" s="39"/>
      <c r="M115" s="39"/>
      <c r="N115" s="39"/>
      <c r="O115" s="349"/>
      <c r="P115" s="39"/>
      <c r="Q115" s="39"/>
      <c r="R115" s="39"/>
      <c r="S115" s="67">
        <f t="shared" si="14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5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6"/>
        <v>0</v>
      </c>
      <c r="AT115" s="76">
        <f t="shared" si="17"/>
        <v>0</v>
      </c>
      <c r="AU115" s="76">
        <f t="shared" si="18"/>
        <v>0</v>
      </c>
      <c r="AV115" s="84"/>
      <c r="AW115" s="90"/>
      <c r="AX115" s="90"/>
      <c r="AY115" s="90"/>
      <c r="AZ115" s="90"/>
      <c r="BA115" s="76">
        <f t="shared" si="19"/>
        <v>0</v>
      </c>
      <c r="BB115" s="91"/>
      <c r="BC115" s="92"/>
      <c r="BD115" s="66" t="str">
        <f t="shared" si="20"/>
        <v>正确</v>
      </c>
    </row>
    <row r="116" s="1" customFormat="1" customHeight="1" spans="1:56">
      <c r="A116" s="41">
        <f t="shared" si="12"/>
        <v>112</v>
      </c>
      <c r="B116" s="49"/>
      <c r="C116" s="50"/>
      <c r="D116" s="44"/>
      <c r="E116" s="49"/>
      <c r="F116" s="42">
        <f t="shared" si="13"/>
        <v>31</v>
      </c>
      <c r="G116" s="109"/>
      <c r="H116" s="39"/>
      <c r="I116" s="39"/>
      <c r="J116" s="39"/>
      <c r="K116" s="39"/>
      <c r="L116" s="39"/>
      <c r="M116" s="39"/>
      <c r="N116" s="39"/>
      <c r="O116" s="349"/>
      <c r="P116" s="39"/>
      <c r="Q116" s="39"/>
      <c r="R116" s="39"/>
      <c r="S116" s="67">
        <f t="shared" si="14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5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6"/>
        <v>0</v>
      </c>
      <c r="AT116" s="76">
        <f t="shared" si="17"/>
        <v>0</v>
      </c>
      <c r="AU116" s="76">
        <f t="shared" si="18"/>
        <v>0</v>
      </c>
      <c r="AV116" s="84"/>
      <c r="AW116" s="90"/>
      <c r="AX116" s="90"/>
      <c r="AY116" s="90"/>
      <c r="AZ116" s="90"/>
      <c r="BA116" s="76">
        <f t="shared" si="19"/>
        <v>0</v>
      </c>
      <c r="BB116" s="91"/>
      <c r="BC116" s="92"/>
      <c r="BD116" s="66" t="str">
        <f t="shared" si="20"/>
        <v>正确</v>
      </c>
    </row>
    <row r="117" s="1" customFormat="1" customHeight="1" spans="1:56">
      <c r="A117" s="41">
        <f t="shared" si="12"/>
        <v>113</v>
      </c>
      <c r="B117" s="49"/>
      <c r="C117" s="50"/>
      <c r="D117" s="44"/>
      <c r="E117" s="49"/>
      <c r="F117" s="42">
        <f t="shared" si="13"/>
        <v>31</v>
      </c>
      <c r="G117" s="109"/>
      <c r="H117" s="39"/>
      <c r="I117" s="39"/>
      <c r="J117" s="39"/>
      <c r="K117" s="39"/>
      <c r="L117" s="39"/>
      <c r="M117" s="39"/>
      <c r="N117" s="39"/>
      <c r="O117" s="349"/>
      <c r="P117" s="39"/>
      <c r="Q117" s="39"/>
      <c r="R117" s="39"/>
      <c r="S117" s="67">
        <f t="shared" si="14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5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6"/>
        <v>0</v>
      </c>
      <c r="AT117" s="76">
        <f t="shared" si="17"/>
        <v>0</v>
      </c>
      <c r="AU117" s="76">
        <f t="shared" si="18"/>
        <v>0</v>
      </c>
      <c r="AV117" s="84"/>
      <c r="AW117" s="90"/>
      <c r="AX117" s="90"/>
      <c r="AY117" s="90"/>
      <c r="AZ117" s="90"/>
      <c r="BA117" s="76">
        <f t="shared" si="19"/>
        <v>0</v>
      </c>
      <c r="BB117" s="91"/>
      <c r="BC117" s="92"/>
      <c r="BD117" s="66" t="str">
        <f t="shared" si="20"/>
        <v>正确</v>
      </c>
    </row>
    <row r="118" s="1" customFormat="1" customHeight="1" spans="1:56">
      <c r="A118" s="41">
        <f t="shared" si="12"/>
        <v>114</v>
      </c>
      <c r="B118" s="49"/>
      <c r="C118" s="50"/>
      <c r="D118" s="44"/>
      <c r="E118" s="49"/>
      <c r="F118" s="42">
        <f t="shared" si="13"/>
        <v>31</v>
      </c>
      <c r="G118" s="109"/>
      <c r="H118" s="39"/>
      <c r="I118" s="39"/>
      <c r="J118" s="39"/>
      <c r="K118" s="39"/>
      <c r="L118" s="39"/>
      <c r="M118" s="39"/>
      <c r="N118" s="39"/>
      <c r="O118" s="349"/>
      <c r="P118" s="39"/>
      <c r="Q118" s="39"/>
      <c r="R118" s="39"/>
      <c r="S118" s="67">
        <f t="shared" si="14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5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6"/>
        <v>0</v>
      </c>
      <c r="AT118" s="76">
        <f t="shared" si="17"/>
        <v>0</v>
      </c>
      <c r="AU118" s="76">
        <f t="shared" si="18"/>
        <v>0</v>
      </c>
      <c r="AV118" s="84"/>
      <c r="AW118" s="90"/>
      <c r="AX118" s="90"/>
      <c r="AY118" s="90"/>
      <c r="AZ118" s="90"/>
      <c r="BA118" s="76">
        <f t="shared" si="19"/>
        <v>0</v>
      </c>
      <c r="BB118" s="91"/>
      <c r="BC118" s="92"/>
      <c r="BD118" s="66" t="str">
        <f t="shared" si="20"/>
        <v>正确</v>
      </c>
    </row>
    <row r="119" s="1" customFormat="1" customHeight="1" spans="1:56">
      <c r="A119" s="41">
        <f t="shared" si="12"/>
        <v>115</v>
      </c>
      <c r="B119" s="49"/>
      <c r="C119" s="50"/>
      <c r="D119" s="44"/>
      <c r="E119" s="49"/>
      <c r="F119" s="42">
        <f t="shared" si="13"/>
        <v>31</v>
      </c>
      <c r="G119" s="109"/>
      <c r="H119" s="39"/>
      <c r="I119" s="39"/>
      <c r="J119" s="39"/>
      <c r="K119" s="39"/>
      <c r="L119" s="39"/>
      <c r="M119" s="39"/>
      <c r="N119" s="39"/>
      <c r="O119" s="349"/>
      <c r="P119" s="39"/>
      <c r="Q119" s="39"/>
      <c r="R119" s="39"/>
      <c r="S119" s="67">
        <f t="shared" si="14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5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6"/>
        <v>0</v>
      </c>
      <c r="AT119" s="76">
        <f t="shared" si="17"/>
        <v>0</v>
      </c>
      <c r="AU119" s="76">
        <f t="shared" si="18"/>
        <v>0</v>
      </c>
      <c r="AV119" s="84"/>
      <c r="AW119" s="90"/>
      <c r="AX119" s="90"/>
      <c r="AY119" s="90"/>
      <c r="AZ119" s="90"/>
      <c r="BA119" s="76">
        <f t="shared" si="19"/>
        <v>0</v>
      </c>
      <c r="BB119" s="91"/>
      <c r="BC119" s="92"/>
      <c r="BD119" s="66" t="str">
        <f t="shared" si="20"/>
        <v>正确</v>
      </c>
    </row>
    <row r="120" s="1" customFormat="1" customHeight="1" spans="1:56">
      <c r="A120" s="41">
        <f t="shared" si="12"/>
        <v>116</v>
      </c>
      <c r="B120" s="49"/>
      <c r="C120" s="50"/>
      <c r="D120" s="44"/>
      <c r="E120" s="49"/>
      <c r="F120" s="42">
        <f t="shared" si="13"/>
        <v>31</v>
      </c>
      <c r="G120" s="109"/>
      <c r="H120" s="39"/>
      <c r="I120" s="39"/>
      <c r="J120" s="39"/>
      <c r="K120" s="39"/>
      <c r="L120" s="39"/>
      <c r="M120" s="39"/>
      <c r="N120" s="39"/>
      <c r="O120" s="349"/>
      <c r="P120" s="39"/>
      <c r="Q120" s="39"/>
      <c r="R120" s="39"/>
      <c r="S120" s="67">
        <f t="shared" si="14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5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6"/>
        <v>0</v>
      </c>
      <c r="AT120" s="76">
        <f t="shared" si="17"/>
        <v>0</v>
      </c>
      <c r="AU120" s="76">
        <f t="shared" si="18"/>
        <v>0</v>
      </c>
      <c r="AV120" s="84"/>
      <c r="AW120" s="90"/>
      <c r="AX120" s="90"/>
      <c r="AY120" s="90"/>
      <c r="AZ120" s="90"/>
      <c r="BA120" s="76">
        <f t="shared" si="19"/>
        <v>0</v>
      </c>
      <c r="BB120" s="91"/>
      <c r="BC120" s="92"/>
      <c r="BD120" s="66" t="str">
        <f t="shared" si="20"/>
        <v>正确</v>
      </c>
    </row>
    <row r="121" s="1" customFormat="1" customHeight="1" spans="1:56">
      <c r="A121" s="41">
        <f t="shared" si="12"/>
        <v>117</v>
      </c>
      <c r="B121" s="49"/>
      <c r="C121" s="50"/>
      <c r="D121" s="44"/>
      <c r="E121" s="49"/>
      <c r="F121" s="42">
        <f t="shared" si="13"/>
        <v>31</v>
      </c>
      <c r="G121" s="109"/>
      <c r="H121" s="39"/>
      <c r="I121" s="39"/>
      <c r="J121" s="39"/>
      <c r="K121" s="39"/>
      <c r="L121" s="39"/>
      <c r="M121" s="39"/>
      <c r="N121" s="39"/>
      <c r="O121" s="349"/>
      <c r="P121" s="39"/>
      <c r="Q121" s="39"/>
      <c r="R121" s="39"/>
      <c r="S121" s="67">
        <f t="shared" si="14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5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6"/>
        <v>0</v>
      </c>
      <c r="AT121" s="76">
        <f t="shared" si="17"/>
        <v>0</v>
      </c>
      <c r="AU121" s="76">
        <f t="shared" si="18"/>
        <v>0</v>
      </c>
      <c r="AV121" s="84"/>
      <c r="AW121" s="90"/>
      <c r="AX121" s="90"/>
      <c r="AY121" s="90"/>
      <c r="AZ121" s="90"/>
      <c r="BA121" s="76">
        <f t="shared" si="19"/>
        <v>0</v>
      </c>
      <c r="BB121" s="91"/>
      <c r="BC121" s="92"/>
      <c r="BD121" s="66" t="str">
        <f t="shared" si="20"/>
        <v>正确</v>
      </c>
    </row>
    <row r="122" s="1" customFormat="1" customHeight="1" spans="1:56">
      <c r="A122" s="41">
        <f t="shared" si="12"/>
        <v>118</v>
      </c>
      <c r="B122" s="49"/>
      <c r="C122" s="50"/>
      <c r="D122" s="44"/>
      <c r="E122" s="49"/>
      <c r="F122" s="42">
        <f t="shared" si="13"/>
        <v>31</v>
      </c>
      <c r="G122" s="109"/>
      <c r="H122" s="39"/>
      <c r="I122" s="39"/>
      <c r="J122" s="39"/>
      <c r="K122" s="39"/>
      <c r="L122" s="39"/>
      <c r="M122" s="39"/>
      <c r="N122" s="39"/>
      <c r="O122" s="349"/>
      <c r="P122" s="39"/>
      <c r="Q122" s="39"/>
      <c r="R122" s="39"/>
      <c r="S122" s="67">
        <f t="shared" si="14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5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6"/>
        <v>0</v>
      </c>
      <c r="AT122" s="76">
        <f t="shared" si="17"/>
        <v>0</v>
      </c>
      <c r="AU122" s="76">
        <f t="shared" si="18"/>
        <v>0</v>
      </c>
      <c r="AV122" s="84"/>
      <c r="AW122" s="90"/>
      <c r="AX122" s="90"/>
      <c r="AY122" s="90"/>
      <c r="AZ122" s="90"/>
      <c r="BA122" s="76">
        <f t="shared" si="19"/>
        <v>0</v>
      </c>
      <c r="BB122" s="91"/>
      <c r="BC122" s="92"/>
      <c r="BD122" s="66" t="str">
        <f t="shared" si="20"/>
        <v>正确</v>
      </c>
    </row>
    <row r="123" s="1" customFormat="1" customHeight="1" spans="1:56">
      <c r="A123" s="41">
        <f t="shared" si="12"/>
        <v>119</v>
      </c>
      <c r="B123" s="49"/>
      <c r="C123" s="50"/>
      <c r="D123" s="44"/>
      <c r="E123" s="49"/>
      <c r="F123" s="42">
        <f t="shared" si="13"/>
        <v>31</v>
      </c>
      <c r="G123" s="109"/>
      <c r="H123" s="39"/>
      <c r="I123" s="39"/>
      <c r="J123" s="39"/>
      <c r="K123" s="39"/>
      <c r="L123" s="39"/>
      <c r="M123" s="39"/>
      <c r="N123" s="39"/>
      <c r="O123" s="349"/>
      <c r="P123" s="39"/>
      <c r="Q123" s="39"/>
      <c r="R123" s="39"/>
      <c r="S123" s="67">
        <f t="shared" si="14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5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6"/>
        <v>0</v>
      </c>
      <c r="AT123" s="76">
        <f t="shared" si="17"/>
        <v>0</v>
      </c>
      <c r="AU123" s="76">
        <f t="shared" si="18"/>
        <v>0</v>
      </c>
      <c r="AV123" s="84"/>
      <c r="AW123" s="90"/>
      <c r="AX123" s="90"/>
      <c r="AY123" s="90"/>
      <c r="AZ123" s="90"/>
      <c r="BA123" s="76">
        <f t="shared" si="19"/>
        <v>0</v>
      </c>
      <c r="BB123" s="91"/>
      <c r="BC123" s="92"/>
      <c r="BD123" s="66" t="str">
        <f t="shared" si="20"/>
        <v>正确</v>
      </c>
    </row>
    <row r="124" s="1" customFormat="1" customHeight="1" spans="1:56">
      <c r="A124" s="41">
        <f t="shared" si="12"/>
        <v>120</v>
      </c>
      <c r="B124" s="49"/>
      <c r="C124" s="50"/>
      <c r="D124" s="44"/>
      <c r="E124" s="49"/>
      <c r="F124" s="42">
        <f t="shared" si="13"/>
        <v>31</v>
      </c>
      <c r="G124" s="109"/>
      <c r="H124" s="39"/>
      <c r="I124" s="39"/>
      <c r="J124" s="39"/>
      <c r="K124" s="39"/>
      <c r="L124" s="39"/>
      <c r="M124" s="39"/>
      <c r="N124" s="39"/>
      <c r="O124" s="349"/>
      <c r="P124" s="39"/>
      <c r="Q124" s="39"/>
      <c r="R124" s="39"/>
      <c r="S124" s="67">
        <f t="shared" si="14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5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6"/>
        <v>0</v>
      </c>
      <c r="AT124" s="76">
        <f t="shared" si="17"/>
        <v>0</v>
      </c>
      <c r="AU124" s="76">
        <f t="shared" si="18"/>
        <v>0</v>
      </c>
      <c r="AV124" s="84"/>
      <c r="AW124" s="90"/>
      <c r="AX124" s="90"/>
      <c r="AY124" s="90"/>
      <c r="AZ124" s="90"/>
      <c r="BA124" s="76">
        <f t="shared" si="19"/>
        <v>0</v>
      </c>
      <c r="BB124" s="91"/>
      <c r="BC124" s="92"/>
      <c r="BD124" s="66" t="str">
        <f t="shared" si="20"/>
        <v>正确</v>
      </c>
    </row>
    <row r="125" s="1" customFormat="1" customHeight="1" spans="1:56">
      <c r="A125" s="41">
        <f t="shared" si="12"/>
        <v>121</v>
      </c>
      <c r="B125" s="49"/>
      <c r="C125" s="50"/>
      <c r="D125" s="44"/>
      <c r="E125" s="49"/>
      <c r="F125" s="42">
        <f t="shared" si="13"/>
        <v>31</v>
      </c>
      <c r="G125" s="109"/>
      <c r="H125" s="39"/>
      <c r="I125" s="39"/>
      <c r="J125" s="39"/>
      <c r="K125" s="39"/>
      <c r="L125" s="39"/>
      <c r="M125" s="39"/>
      <c r="N125" s="39"/>
      <c r="O125" s="349"/>
      <c r="P125" s="39"/>
      <c r="Q125" s="39"/>
      <c r="R125" s="39"/>
      <c r="S125" s="67">
        <f t="shared" si="14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5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6"/>
        <v>0</v>
      </c>
      <c r="AT125" s="76">
        <f t="shared" si="17"/>
        <v>0</v>
      </c>
      <c r="AU125" s="76">
        <f t="shared" si="18"/>
        <v>0</v>
      </c>
      <c r="AV125" s="84"/>
      <c r="AW125" s="90"/>
      <c r="AX125" s="90"/>
      <c r="AY125" s="90"/>
      <c r="AZ125" s="90"/>
      <c r="BA125" s="76">
        <f t="shared" si="19"/>
        <v>0</v>
      </c>
      <c r="BB125" s="91"/>
      <c r="BC125" s="92"/>
      <c r="BD125" s="66" t="str">
        <f t="shared" si="20"/>
        <v>正确</v>
      </c>
    </row>
    <row r="126" s="1" customFormat="1" customHeight="1" spans="1:56">
      <c r="A126" s="41">
        <f t="shared" si="12"/>
        <v>122</v>
      </c>
      <c r="B126" s="49"/>
      <c r="C126" s="50"/>
      <c r="D126" s="44"/>
      <c r="E126" s="49"/>
      <c r="F126" s="42">
        <f t="shared" si="13"/>
        <v>31</v>
      </c>
      <c r="G126" s="109"/>
      <c r="H126" s="39"/>
      <c r="I126" s="39"/>
      <c r="J126" s="39"/>
      <c r="K126" s="39"/>
      <c r="L126" s="39"/>
      <c r="M126" s="39"/>
      <c r="N126" s="39"/>
      <c r="O126" s="349"/>
      <c r="P126" s="39"/>
      <c r="Q126" s="39"/>
      <c r="R126" s="39"/>
      <c r="S126" s="67">
        <f t="shared" si="14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5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6"/>
        <v>0</v>
      </c>
      <c r="AT126" s="76">
        <f t="shared" si="17"/>
        <v>0</v>
      </c>
      <c r="AU126" s="76">
        <f t="shared" si="18"/>
        <v>0</v>
      </c>
      <c r="AV126" s="84"/>
      <c r="AW126" s="90"/>
      <c r="AX126" s="90"/>
      <c r="AY126" s="90"/>
      <c r="AZ126" s="90"/>
      <c r="BA126" s="76">
        <f t="shared" si="19"/>
        <v>0</v>
      </c>
      <c r="BB126" s="91"/>
      <c r="BC126" s="92"/>
      <c r="BD126" s="66" t="str">
        <f t="shared" si="20"/>
        <v>正确</v>
      </c>
    </row>
    <row r="127" s="1" customFormat="1" customHeight="1" spans="1:56">
      <c r="A127" s="41">
        <f t="shared" si="12"/>
        <v>123</v>
      </c>
      <c r="B127" s="49"/>
      <c r="C127" s="50"/>
      <c r="D127" s="44"/>
      <c r="E127" s="49"/>
      <c r="F127" s="42">
        <f t="shared" si="13"/>
        <v>31</v>
      </c>
      <c r="G127" s="109"/>
      <c r="H127" s="39"/>
      <c r="I127" s="39"/>
      <c r="J127" s="39"/>
      <c r="K127" s="39"/>
      <c r="L127" s="39"/>
      <c r="M127" s="39"/>
      <c r="N127" s="39"/>
      <c r="O127" s="349"/>
      <c r="P127" s="39"/>
      <c r="Q127" s="39"/>
      <c r="R127" s="39"/>
      <c r="S127" s="67">
        <f t="shared" si="14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5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6"/>
        <v>0</v>
      </c>
      <c r="AT127" s="76">
        <f t="shared" si="17"/>
        <v>0</v>
      </c>
      <c r="AU127" s="76">
        <f t="shared" si="18"/>
        <v>0</v>
      </c>
      <c r="AV127" s="84"/>
      <c r="AW127" s="90"/>
      <c r="AX127" s="90"/>
      <c r="AY127" s="90"/>
      <c r="AZ127" s="90"/>
      <c r="BA127" s="76">
        <f t="shared" si="19"/>
        <v>0</v>
      </c>
      <c r="BB127" s="91"/>
      <c r="BC127" s="92"/>
      <c r="BD127" s="66" t="str">
        <f t="shared" si="20"/>
        <v>正确</v>
      </c>
    </row>
    <row r="128" s="1" customFormat="1" customHeight="1" spans="1:56">
      <c r="A128" s="41">
        <f t="shared" si="12"/>
        <v>124</v>
      </c>
      <c r="B128" s="49"/>
      <c r="C128" s="50"/>
      <c r="D128" s="44"/>
      <c r="E128" s="49"/>
      <c r="F128" s="42">
        <f t="shared" si="13"/>
        <v>31</v>
      </c>
      <c r="G128" s="109"/>
      <c r="H128" s="39"/>
      <c r="I128" s="39"/>
      <c r="J128" s="39"/>
      <c r="K128" s="39"/>
      <c r="L128" s="39"/>
      <c r="M128" s="39"/>
      <c r="N128" s="39"/>
      <c r="O128" s="349"/>
      <c r="P128" s="39"/>
      <c r="Q128" s="39"/>
      <c r="R128" s="39"/>
      <c r="S128" s="67">
        <f t="shared" si="14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5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6"/>
        <v>0</v>
      </c>
      <c r="AT128" s="76">
        <f t="shared" si="17"/>
        <v>0</v>
      </c>
      <c r="AU128" s="76">
        <f t="shared" si="18"/>
        <v>0</v>
      </c>
      <c r="AV128" s="84"/>
      <c r="AW128" s="90"/>
      <c r="AX128" s="90"/>
      <c r="AY128" s="90"/>
      <c r="AZ128" s="90"/>
      <c r="BA128" s="76">
        <f t="shared" si="19"/>
        <v>0</v>
      </c>
      <c r="BB128" s="91"/>
      <c r="BC128" s="92"/>
      <c r="BD128" s="66" t="str">
        <f t="shared" si="20"/>
        <v>正确</v>
      </c>
    </row>
    <row r="129" s="1" customFormat="1" customHeight="1" spans="1:56">
      <c r="A129" s="41">
        <f t="shared" si="12"/>
        <v>125</v>
      </c>
      <c r="B129" s="49"/>
      <c r="C129" s="50"/>
      <c r="D129" s="44"/>
      <c r="E129" s="49"/>
      <c r="F129" s="42">
        <f t="shared" si="13"/>
        <v>31</v>
      </c>
      <c r="G129" s="109"/>
      <c r="H129" s="39"/>
      <c r="I129" s="39"/>
      <c r="J129" s="39"/>
      <c r="K129" s="39"/>
      <c r="L129" s="39"/>
      <c r="M129" s="39"/>
      <c r="N129" s="39"/>
      <c r="O129" s="349"/>
      <c r="P129" s="39"/>
      <c r="Q129" s="39"/>
      <c r="R129" s="39"/>
      <c r="S129" s="67">
        <f t="shared" si="14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5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6"/>
        <v>0</v>
      </c>
      <c r="AT129" s="76">
        <f t="shared" si="17"/>
        <v>0</v>
      </c>
      <c r="AU129" s="76">
        <f t="shared" si="18"/>
        <v>0</v>
      </c>
      <c r="AV129" s="84"/>
      <c r="AW129" s="90"/>
      <c r="AX129" s="90"/>
      <c r="AY129" s="90"/>
      <c r="AZ129" s="90"/>
      <c r="BA129" s="76">
        <f t="shared" si="19"/>
        <v>0</v>
      </c>
      <c r="BB129" s="91"/>
      <c r="BC129" s="92"/>
      <c r="BD129" s="66" t="str">
        <f t="shared" si="20"/>
        <v>正确</v>
      </c>
    </row>
    <row r="130" s="1" customFormat="1" customHeight="1" spans="1:56">
      <c r="A130" s="41">
        <f t="shared" si="12"/>
        <v>126</v>
      </c>
      <c r="B130" s="49"/>
      <c r="C130" s="50"/>
      <c r="D130" s="44"/>
      <c r="E130" s="49"/>
      <c r="F130" s="42">
        <f t="shared" si="13"/>
        <v>31</v>
      </c>
      <c r="G130" s="109"/>
      <c r="H130" s="39"/>
      <c r="I130" s="39"/>
      <c r="J130" s="39"/>
      <c r="K130" s="39"/>
      <c r="L130" s="39"/>
      <c r="M130" s="39"/>
      <c r="N130" s="39"/>
      <c r="O130" s="349"/>
      <c r="P130" s="39"/>
      <c r="Q130" s="39"/>
      <c r="R130" s="39"/>
      <c r="S130" s="67">
        <f t="shared" si="14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5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6"/>
        <v>0</v>
      </c>
      <c r="AT130" s="76">
        <f t="shared" si="17"/>
        <v>0</v>
      </c>
      <c r="AU130" s="76">
        <f t="shared" si="18"/>
        <v>0</v>
      </c>
      <c r="AV130" s="84"/>
      <c r="AW130" s="90"/>
      <c r="AX130" s="90"/>
      <c r="AY130" s="90"/>
      <c r="AZ130" s="90"/>
      <c r="BA130" s="76">
        <f t="shared" si="19"/>
        <v>0</v>
      </c>
      <c r="BB130" s="91"/>
      <c r="BC130" s="92"/>
      <c r="BD130" s="66" t="str">
        <f t="shared" si="20"/>
        <v>正确</v>
      </c>
    </row>
    <row r="131" s="1" customFormat="1" customHeight="1" spans="1:56">
      <c r="A131" s="41">
        <f t="shared" si="12"/>
        <v>127</v>
      </c>
      <c r="B131" s="49"/>
      <c r="C131" s="50"/>
      <c r="D131" s="44"/>
      <c r="E131" s="49"/>
      <c r="F131" s="42">
        <f t="shared" si="13"/>
        <v>31</v>
      </c>
      <c r="G131" s="109"/>
      <c r="H131" s="39"/>
      <c r="I131" s="39"/>
      <c r="J131" s="39"/>
      <c r="K131" s="39"/>
      <c r="L131" s="39"/>
      <c r="M131" s="39"/>
      <c r="N131" s="39"/>
      <c r="O131" s="349"/>
      <c r="P131" s="39"/>
      <c r="Q131" s="39"/>
      <c r="R131" s="39"/>
      <c r="S131" s="67">
        <f t="shared" si="14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5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6"/>
        <v>0</v>
      </c>
      <c r="AT131" s="76">
        <f t="shared" si="17"/>
        <v>0</v>
      </c>
      <c r="AU131" s="76">
        <f t="shared" si="18"/>
        <v>0</v>
      </c>
      <c r="AV131" s="84"/>
      <c r="AW131" s="90"/>
      <c r="AX131" s="90"/>
      <c r="AY131" s="90"/>
      <c r="AZ131" s="90"/>
      <c r="BA131" s="76">
        <f t="shared" si="19"/>
        <v>0</v>
      </c>
      <c r="BB131" s="91"/>
      <c r="BC131" s="92"/>
      <c r="BD131" s="66" t="str">
        <f t="shared" si="20"/>
        <v>正确</v>
      </c>
    </row>
    <row r="132" s="1" customFormat="1" customHeight="1" spans="1:56">
      <c r="A132" s="41">
        <f t="shared" si="12"/>
        <v>128</v>
      </c>
      <c r="B132" s="49"/>
      <c r="C132" s="50"/>
      <c r="D132" s="44"/>
      <c r="E132" s="49"/>
      <c r="F132" s="42">
        <f t="shared" si="13"/>
        <v>31</v>
      </c>
      <c r="G132" s="109"/>
      <c r="H132" s="39"/>
      <c r="I132" s="39"/>
      <c r="J132" s="39"/>
      <c r="K132" s="39"/>
      <c r="L132" s="39"/>
      <c r="M132" s="39"/>
      <c r="N132" s="39"/>
      <c r="O132" s="349"/>
      <c r="P132" s="39"/>
      <c r="Q132" s="39"/>
      <c r="R132" s="39"/>
      <c r="S132" s="67">
        <f t="shared" si="14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5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6"/>
        <v>0</v>
      </c>
      <c r="AT132" s="76">
        <f t="shared" si="17"/>
        <v>0</v>
      </c>
      <c r="AU132" s="76">
        <f t="shared" si="18"/>
        <v>0</v>
      </c>
      <c r="AV132" s="84"/>
      <c r="AW132" s="90"/>
      <c r="AX132" s="90"/>
      <c r="AY132" s="90"/>
      <c r="AZ132" s="90"/>
      <c r="BA132" s="76">
        <f t="shared" si="19"/>
        <v>0</v>
      </c>
      <c r="BB132" s="91"/>
      <c r="BC132" s="92"/>
      <c r="BD132" s="66" t="str">
        <f t="shared" si="20"/>
        <v>正确</v>
      </c>
    </row>
    <row r="133" s="1" customFormat="1" customHeight="1" spans="1:56">
      <c r="A133" s="41">
        <f t="shared" ref="A133:A162" si="21">ROW()-4</f>
        <v>129</v>
      </c>
      <c r="B133" s="49"/>
      <c r="C133" s="50"/>
      <c r="D133" s="44"/>
      <c r="E133" s="49"/>
      <c r="F133" s="42">
        <f t="shared" ref="F133:F162" si="22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49"/>
      <c r="P133" s="39"/>
      <c r="Q133" s="39"/>
      <c r="R133" s="39"/>
      <c r="S133" s="67">
        <f t="shared" ref="S133:S162" si="23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2" si="24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2" si="25">IFERROR(U133/$E$2*2*H133+I133*2,0)</f>
        <v>0</v>
      </c>
      <c r="AT133" s="76">
        <f t="shared" ref="AT133:AT162" si="26">IFERROR(U133/$E$2*(J133+K133*0.2+L133+M133*0.5),0)</f>
        <v>0</v>
      </c>
      <c r="AU133" s="76">
        <f t="shared" ref="AU133:AU162" si="27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2" si="28">ROUND(AU133-SUM(AV133:AZ133),2)</f>
        <v>0</v>
      </c>
      <c r="BB133" s="91"/>
      <c r="BC133" s="92"/>
      <c r="BD133" s="66" t="str">
        <f t="shared" ref="BD133:BD162" si="29">IF(U133-SUM(V133:AB133)=0,"正确","错误")</f>
        <v>正确</v>
      </c>
    </row>
    <row r="134" s="1" customFormat="1" customHeight="1" spans="1:56">
      <c r="A134" s="41">
        <f t="shared" si="21"/>
        <v>130</v>
      </c>
      <c r="B134" s="49"/>
      <c r="C134" s="50"/>
      <c r="D134" s="44"/>
      <c r="E134" s="49"/>
      <c r="F134" s="42">
        <f t="shared" si="22"/>
        <v>31</v>
      </c>
      <c r="G134" s="109"/>
      <c r="H134" s="39"/>
      <c r="I134" s="39"/>
      <c r="J134" s="39"/>
      <c r="K134" s="39"/>
      <c r="L134" s="39"/>
      <c r="M134" s="39"/>
      <c r="N134" s="39"/>
      <c r="O134" s="349"/>
      <c r="P134" s="39"/>
      <c r="Q134" s="39"/>
      <c r="R134" s="39"/>
      <c r="S134" s="67">
        <f t="shared" si="23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4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5"/>
        <v>0</v>
      </c>
      <c r="AT134" s="76">
        <f t="shared" si="26"/>
        <v>0</v>
      </c>
      <c r="AU134" s="76">
        <f t="shared" si="27"/>
        <v>0</v>
      </c>
      <c r="AV134" s="84"/>
      <c r="AW134" s="90"/>
      <c r="AX134" s="90"/>
      <c r="AY134" s="90"/>
      <c r="AZ134" s="90"/>
      <c r="BA134" s="76">
        <f t="shared" si="28"/>
        <v>0</v>
      </c>
      <c r="BB134" s="91"/>
      <c r="BC134" s="92"/>
      <c r="BD134" s="66" t="str">
        <f t="shared" si="29"/>
        <v>正确</v>
      </c>
    </row>
    <row r="135" s="1" customFormat="1" customHeight="1" spans="1:56">
      <c r="A135" s="41">
        <f t="shared" si="21"/>
        <v>131</v>
      </c>
      <c r="B135" s="49"/>
      <c r="C135" s="50"/>
      <c r="D135" s="44"/>
      <c r="E135" s="49"/>
      <c r="F135" s="42">
        <f t="shared" si="22"/>
        <v>31</v>
      </c>
      <c r="G135" s="109"/>
      <c r="H135" s="39"/>
      <c r="I135" s="39"/>
      <c r="J135" s="39"/>
      <c r="K135" s="39"/>
      <c r="L135" s="39"/>
      <c r="M135" s="39"/>
      <c r="N135" s="39"/>
      <c r="O135" s="349"/>
      <c r="P135" s="39"/>
      <c r="Q135" s="39"/>
      <c r="R135" s="39"/>
      <c r="S135" s="67">
        <f t="shared" si="23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4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5"/>
        <v>0</v>
      </c>
      <c r="AT135" s="76">
        <f t="shared" si="26"/>
        <v>0</v>
      </c>
      <c r="AU135" s="76">
        <f t="shared" si="27"/>
        <v>0</v>
      </c>
      <c r="AV135" s="84"/>
      <c r="AW135" s="90"/>
      <c r="AX135" s="90"/>
      <c r="AY135" s="90"/>
      <c r="AZ135" s="90"/>
      <c r="BA135" s="76">
        <f t="shared" si="28"/>
        <v>0</v>
      </c>
      <c r="BB135" s="91"/>
      <c r="BC135" s="92"/>
      <c r="BD135" s="66" t="str">
        <f t="shared" si="29"/>
        <v>正确</v>
      </c>
    </row>
    <row r="136" s="1" customFormat="1" customHeight="1" spans="1:56">
      <c r="A136" s="41">
        <f t="shared" si="21"/>
        <v>132</v>
      </c>
      <c r="B136" s="49"/>
      <c r="C136" s="50"/>
      <c r="D136" s="44"/>
      <c r="E136" s="49"/>
      <c r="F136" s="42">
        <f t="shared" si="22"/>
        <v>31</v>
      </c>
      <c r="G136" s="109"/>
      <c r="H136" s="39"/>
      <c r="I136" s="39"/>
      <c r="J136" s="39"/>
      <c r="K136" s="39"/>
      <c r="L136" s="39"/>
      <c r="M136" s="39"/>
      <c r="N136" s="39"/>
      <c r="O136" s="349"/>
      <c r="P136" s="39"/>
      <c r="Q136" s="39"/>
      <c r="R136" s="39"/>
      <c r="S136" s="67">
        <f t="shared" si="23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4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5"/>
        <v>0</v>
      </c>
      <c r="AT136" s="76">
        <f t="shared" si="26"/>
        <v>0</v>
      </c>
      <c r="AU136" s="76">
        <f t="shared" si="27"/>
        <v>0</v>
      </c>
      <c r="AV136" s="84"/>
      <c r="AW136" s="90"/>
      <c r="AX136" s="90"/>
      <c r="AY136" s="90"/>
      <c r="AZ136" s="90"/>
      <c r="BA136" s="76">
        <f t="shared" si="28"/>
        <v>0</v>
      </c>
      <c r="BB136" s="91"/>
      <c r="BC136" s="92"/>
      <c r="BD136" s="66" t="str">
        <f t="shared" si="29"/>
        <v>正确</v>
      </c>
    </row>
    <row r="137" s="1" customFormat="1" customHeight="1" spans="1:56">
      <c r="A137" s="41">
        <f t="shared" si="21"/>
        <v>133</v>
      </c>
      <c r="B137" s="49"/>
      <c r="C137" s="50"/>
      <c r="D137" s="44"/>
      <c r="E137" s="49"/>
      <c r="F137" s="42">
        <f t="shared" si="22"/>
        <v>31</v>
      </c>
      <c r="G137" s="109"/>
      <c r="H137" s="39"/>
      <c r="I137" s="39"/>
      <c r="J137" s="39"/>
      <c r="K137" s="39"/>
      <c r="L137" s="39"/>
      <c r="M137" s="39"/>
      <c r="N137" s="39"/>
      <c r="O137" s="349"/>
      <c r="P137" s="39"/>
      <c r="Q137" s="39"/>
      <c r="R137" s="39"/>
      <c r="S137" s="67">
        <f t="shared" si="23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4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5"/>
        <v>0</v>
      </c>
      <c r="AT137" s="76">
        <f t="shared" si="26"/>
        <v>0</v>
      </c>
      <c r="AU137" s="76">
        <f t="shared" si="27"/>
        <v>0</v>
      </c>
      <c r="AV137" s="84"/>
      <c r="AW137" s="90"/>
      <c r="AX137" s="90"/>
      <c r="AY137" s="90"/>
      <c r="AZ137" s="90"/>
      <c r="BA137" s="76">
        <f t="shared" si="28"/>
        <v>0</v>
      </c>
      <c r="BB137" s="91"/>
      <c r="BC137" s="92"/>
      <c r="BD137" s="66" t="str">
        <f t="shared" si="29"/>
        <v>正确</v>
      </c>
    </row>
    <row r="138" s="1" customFormat="1" customHeight="1" spans="1:56">
      <c r="A138" s="41">
        <f t="shared" si="21"/>
        <v>134</v>
      </c>
      <c r="B138" s="49"/>
      <c r="C138" s="50"/>
      <c r="D138" s="44"/>
      <c r="E138" s="49"/>
      <c r="F138" s="42">
        <f t="shared" si="22"/>
        <v>31</v>
      </c>
      <c r="G138" s="109"/>
      <c r="H138" s="39"/>
      <c r="I138" s="39"/>
      <c r="J138" s="39"/>
      <c r="K138" s="39"/>
      <c r="L138" s="39"/>
      <c r="M138" s="39"/>
      <c r="N138" s="39"/>
      <c r="O138" s="349"/>
      <c r="P138" s="39"/>
      <c r="Q138" s="39"/>
      <c r="R138" s="39"/>
      <c r="S138" s="67">
        <f t="shared" si="23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4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5"/>
        <v>0</v>
      </c>
      <c r="AT138" s="76">
        <f t="shared" si="26"/>
        <v>0</v>
      </c>
      <c r="AU138" s="76">
        <f t="shared" si="27"/>
        <v>0</v>
      </c>
      <c r="AV138" s="84"/>
      <c r="AW138" s="90"/>
      <c r="AX138" s="90"/>
      <c r="AY138" s="90"/>
      <c r="AZ138" s="90"/>
      <c r="BA138" s="76">
        <f t="shared" si="28"/>
        <v>0</v>
      </c>
      <c r="BB138" s="91"/>
      <c r="BC138" s="92"/>
      <c r="BD138" s="66" t="str">
        <f t="shared" si="29"/>
        <v>正确</v>
      </c>
    </row>
    <row r="139" s="1" customFormat="1" customHeight="1" spans="1:56">
      <c r="A139" s="41">
        <f t="shared" si="21"/>
        <v>135</v>
      </c>
      <c r="B139" s="49"/>
      <c r="C139" s="50"/>
      <c r="D139" s="44"/>
      <c r="E139" s="49"/>
      <c r="F139" s="42">
        <f t="shared" si="22"/>
        <v>31</v>
      </c>
      <c r="G139" s="109"/>
      <c r="H139" s="39"/>
      <c r="I139" s="39"/>
      <c r="J139" s="39"/>
      <c r="K139" s="39"/>
      <c r="L139" s="39"/>
      <c r="M139" s="39"/>
      <c r="N139" s="39"/>
      <c r="O139" s="349"/>
      <c r="P139" s="39"/>
      <c r="Q139" s="39"/>
      <c r="R139" s="39"/>
      <c r="S139" s="67">
        <f t="shared" si="23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4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5"/>
        <v>0</v>
      </c>
      <c r="AT139" s="76">
        <f t="shared" si="26"/>
        <v>0</v>
      </c>
      <c r="AU139" s="76">
        <f t="shared" si="27"/>
        <v>0</v>
      </c>
      <c r="AV139" s="84"/>
      <c r="AW139" s="90"/>
      <c r="AX139" s="90"/>
      <c r="AY139" s="90"/>
      <c r="AZ139" s="90"/>
      <c r="BA139" s="76">
        <f t="shared" si="28"/>
        <v>0</v>
      </c>
      <c r="BB139" s="91"/>
      <c r="BC139" s="92"/>
      <c r="BD139" s="66" t="str">
        <f t="shared" si="29"/>
        <v>正确</v>
      </c>
    </row>
    <row r="140" s="1" customFormat="1" customHeight="1" spans="1:56">
      <c r="A140" s="41">
        <f t="shared" si="21"/>
        <v>136</v>
      </c>
      <c r="B140" s="49"/>
      <c r="C140" s="50"/>
      <c r="D140" s="44"/>
      <c r="E140" s="49"/>
      <c r="F140" s="42">
        <f t="shared" si="22"/>
        <v>31</v>
      </c>
      <c r="G140" s="109"/>
      <c r="H140" s="39"/>
      <c r="I140" s="39"/>
      <c r="J140" s="39"/>
      <c r="K140" s="39"/>
      <c r="L140" s="39"/>
      <c r="M140" s="39"/>
      <c r="N140" s="39"/>
      <c r="O140" s="349"/>
      <c r="P140" s="39"/>
      <c r="Q140" s="39"/>
      <c r="R140" s="39"/>
      <c r="S140" s="67">
        <f t="shared" si="23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4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5"/>
        <v>0</v>
      </c>
      <c r="AT140" s="76">
        <f t="shared" si="26"/>
        <v>0</v>
      </c>
      <c r="AU140" s="76">
        <f t="shared" si="27"/>
        <v>0</v>
      </c>
      <c r="AV140" s="84"/>
      <c r="AW140" s="90"/>
      <c r="AX140" s="90"/>
      <c r="AY140" s="90"/>
      <c r="AZ140" s="90"/>
      <c r="BA140" s="76">
        <f t="shared" si="28"/>
        <v>0</v>
      </c>
      <c r="BB140" s="91"/>
      <c r="BC140" s="92"/>
      <c r="BD140" s="66" t="str">
        <f t="shared" si="29"/>
        <v>正确</v>
      </c>
    </row>
    <row r="141" s="1" customFormat="1" customHeight="1" spans="1:56">
      <c r="A141" s="41">
        <f t="shared" si="21"/>
        <v>137</v>
      </c>
      <c r="B141" s="49"/>
      <c r="C141" s="50"/>
      <c r="D141" s="44"/>
      <c r="E141" s="49"/>
      <c r="F141" s="42">
        <f t="shared" si="22"/>
        <v>31</v>
      </c>
      <c r="G141" s="109"/>
      <c r="H141" s="39"/>
      <c r="I141" s="39"/>
      <c r="J141" s="39"/>
      <c r="K141" s="39"/>
      <c r="L141" s="39"/>
      <c r="M141" s="39"/>
      <c r="N141" s="39"/>
      <c r="O141" s="349"/>
      <c r="P141" s="39"/>
      <c r="Q141" s="39"/>
      <c r="R141" s="39"/>
      <c r="S141" s="67">
        <f t="shared" si="23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4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5"/>
        <v>0</v>
      </c>
      <c r="AT141" s="76">
        <f t="shared" si="26"/>
        <v>0</v>
      </c>
      <c r="AU141" s="76">
        <f t="shared" si="27"/>
        <v>0</v>
      </c>
      <c r="AV141" s="84"/>
      <c r="AW141" s="90"/>
      <c r="AX141" s="90"/>
      <c r="AY141" s="90"/>
      <c r="AZ141" s="90"/>
      <c r="BA141" s="76">
        <f t="shared" si="28"/>
        <v>0</v>
      </c>
      <c r="BB141" s="91"/>
      <c r="BC141" s="92"/>
      <c r="BD141" s="66" t="str">
        <f t="shared" si="29"/>
        <v>正确</v>
      </c>
    </row>
    <row r="142" s="1" customFormat="1" customHeight="1" spans="1:56">
      <c r="A142" s="41">
        <f t="shared" si="21"/>
        <v>138</v>
      </c>
      <c r="B142" s="49"/>
      <c r="C142" s="50"/>
      <c r="D142" s="44"/>
      <c r="E142" s="49"/>
      <c r="F142" s="42">
        <f t="shared" si="22"/>
        <v>31</v>
      </c>
      <c r="G142" s="109"/>
      <c r="H142" s="39"/>
      <c r="I142" s="39"/>
      <c r="J142" s="39"/>
      <c r="K142" s="39"/>
      <c r="L142" s="39"/>
      <c r="M142" s="39"/>
      <c r="N142" s="39"/>
      <c r="O142" s="349"/>
      <c r="P142" s="39"/>
      <c r="Q142" s="39"/>
      <c r="R142" s="39"/>
      <c r="S142" s="67">
        <f t="shared" si="23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4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5"/>
        <v>0</v>
      </c>
      <c r="AT142" s="76">
        <f t="shared" si="26"/>
        <v>0</v>
      </c>
      <c r="AU142" s="76">
        <f t="shared" si="27"/>
        <v>0</v>
      </c>
      <c r="AV142" s="84"/>
      <c r="AW142" s="90"/>
      <c r="AX142" s="90"/>
      <c r="AY142" s="90"/>
      <c r="AZ142" s="90"/>
      <c r="BA142" s="76">
        <f t="shared" si="28"/>
        <v>0</v>
      </c>
      <c r="BB142" s="91"/>
      <c r="BC142" s="92"/>
      <c r="BD142" s="66" t="str">
        <f t="shared" si="29"/>
        <v>正确</v>
      </c>
    </row>
    <row r="143" s="1" customFormat="1" customHeight="1" spans="1:56">
      <c r="A143" s="41">
        <f t="shared" si="21"/>
        <v>139</v>
      </c>
      <c r="B143" s="49"/>
      <c r="C143" s="50"/>
      <c r="D143" s="44"/>
      <c r="E143" s="49"/>
      <c r="F143" s="42">
        <f t="shared" si="22"/>
        <v>31</v>
      </c>
      <c r="G143" s="109"/>
      <c r="H143" s="39"/>
      <c r="I143" s="39"/>
      <c r="J143" s="39"/>
      <c r="K143" s="39"/>
      <c r="L143" s="39"/>
      <c r="M143" s="39"/>
      <c r="N143" s="39"/>
      <c r="O143" s="349"/>
      <c r="P143" s="39"/>
      <c r="Q143" s="39"/>
      <c r="R143" s="39"/>
      <c r="S143" s="67">
        <f t="shared" si="23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4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5"/>
        <v>0</v>
      </c>
      <c r="AT143" s="76">
        <f t="shared" si="26"/>
        <v>0</v>
      </c>
      <c r="AU143" s="76">
        <f t="shared" si="27"/>
        <v>0</v>
      </c>
      <c r="AV143" s="84"/>
      <c r="AW143" s="90"/>
      <c r="AX143" s="90"/>
      <c r="AY143" s="90"/>
      <c r="AZ143" s="90"/>
      <c r="BA143" s="76">
        <f t="shared" si="28"/>
        <v>0</v>
      </c>
      <c r="BB143" s="91"/>
      <c r="BC143" s="92"/>
      <c r="BD143" s="66" t="str">
        <f t="shared" si="29"/>
        <v>正确</v>
      </c>
    </row>
    <row r="144" s="1" customFormat="1" customHeight="1" spans="1:56">
      <c r="A144" s="41">
        <f t="shared" si="21"/>
        <v>140</v>
      </c>
      <c r="B144" s="49"/>
      <c r="C144" s="50"/>
      <c r="D144" s="44"/>
      <c r="E144" s="49"/>
      <c r="F144" s="42">
        <f t="shared" si="22"/>
        <v>31</v>
      </c>
      <c r="G144" s="109"/>
      <c r="H144" s="39"/>
      <c r="I144" s="39"/>
      <c r="J144" s="39"/>
      <c r="K144" s="39"/>
      <c r="L144" s="39"/>
      <c r="M144" s="39"/>
      <c r="N144" s="39"/>
      <c r="O144" s="349"/>
      <c r="P144" s="39"/>
      <c r="Q144" s="39"/>
      <c r="R144" s="39"/>
      <c r="S144" s="67">
        <f t="shared" si="23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4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5"/>
        <v>0</v>
      </c>
      <c r="AT144" s="76">
        <f t="shared" si="26"/>
        <v>0</v>
      </c>
      <c r="AU144" s="76">
        <f t="shared" si="27"/>
        <v>0</v>
      </c>
      <c r="AV144" s="84"/>
      <c r="AW144" s="90"/>
      <c r="AX144" s="90"/>
      <c r="AY144" s="90"/>
      <c r="AZ144" s="90"/>
      <c r="BA144" s="76">
        <f t="shared" si="28"/>
        <v>0</v>
      </c>
      <c r="BB144" s="91"/>
      <c r="BC144" s="92"/>
      <c r="BD144" s="66" t="str">
        <f t="shared" si="29"/>
        <v>正确</v>
      </c>
    </row>
    <row r="145" s="1" customFormat="1" customHeight="1" spans="1:56">
      <c r="A145" s="41">
        <f t="shared" si="21"/>
        <v>141</v>
      </c>
      <c r="B145" s="49"/>
      <c r="C145" s="50"/>
      <c r="D145" s="44"/>
      <c r="E145" s="49"/>
      <c r="F145" s="42">
        <f t="shared" si="22"/>
        <v>31</v>
      </c>
      <c r="G145" s="109"/>
      <c r="H145" s="39"/>
      <c r="I145" s="39"/>
      <c r="J145" s="39"/>
      <c r="K145" s="39"/>
      <c r="L145" s="39"/>
      <c r="M145" s="39"/>
      <c r="N145" s="39"/>
      <c r="O145" s="349"/>
      <c r="P145" s="39"/>
      <c r="Q145" s="39"/>
      <c r="R145" s="39"/>
      <c r="S145" s="67">
        <f t="shared" si="23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4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5"/>
        <v>0</v>
      </c>
      <c r="AT145" s="76">
        <f t="shared" si="26"/>
        <v>0</v>
      </c>
      <c r="AU145" s="76">
        <f t="shared" si="27"/>
        <v>0</v>
      </c>
      <c r="AV145" s="84"/>
      <c r="AW145" s="90"/>
      <c r="AX145" s="90"/>
      <c r="AY145" s="90"/>
      <c r="AZ145" s="90"/>
      <c r="BA145" s="76">
        <f t="shared" si="28"/>
        <v>0</v>
      </c>
      <c r="BB145" s="91"/>
      <c r="BC145" s="92"/>
      <c r="BD145" s="66" t="str">
        <f t="shared" si="29"/>
        <v>正确</v>
      </c>
    </row>
    <row r="146" s="1" customFormat="1" customHeight="1" spans="1:56">
      <c r="A146" s="41">
        <f t="shared" si="21"/>
        <v>142</v>
      </c>
      <c r="B146" s="49"/>
      <c r="C146" s="50"/>
      <c r="D146" s="44"/>
      <c r="E146" s="49"/>
      <c r="F146" s="42">
        <f t="shared" si="22"/>
        <v>31</v>
      </c>
      <c r="G146" s="109"/>
      <c r="H146" s="39"/>
      <c r="I146" s="39"/>
      <c r="J146" s="39"/>
      <c r="K146" s="39"/>
      <c r="L146" s="39"/>
      <c r="M146" s="39"/>
      <c r="N146" s="39"/>
      <c r="O146" s="349"/>
      <c r="P146" s="39"/>
      <c r="Q146" s="39"/>
      <c r="R146" s="39"/>
      <c r="S146" s="67">
        <f t="shared" si="23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4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5"/>
        <v>0</v>
      </c>
      <c r="AT146" s="76">
        <f t="shared" si="26"/>
        <v>0</v>
      </c>
      <c r="AU146" s="76">
        <f t="shared" si="27"/>
        <v>0</v>
      </c>
      <c r="AV146" s="84"/>
      <c r="AW146" s="90"/>
      <c r="AX146" s="90"/>
      <c r="AY146" s="90"/>
      <c r="AZ146" s="90"/>
      <c r="BA146" s="76">
        <f t="shared" si="28"/>
        <v>0</v>
      </c>
      <c r="BB146" s="91"/>
      <c r="BC146" s="92"/>
      <c r="BD146" s="66" t="str">
        <f t="shared" si="29"/>
        <v>正确</v>
      </c>
    </row>
    <row r="147" s="1" customFormat="1" customHeight="1" spans="1:56">
      <c r="A147" s="41">
        <f t="shared" si="21"/>
        <v>143</v>
      </c>
      <c r="B147" s="49"/>
      <c r="C147" s="50"/>
      <c r="D147" s="44"/>
      <c r="E147" s="49"/>
      <c r="F147" s="42">
        <f t="shared" si="22"/>
        <v>31</v>
      </c>
      <c r="G147" s="109"/>
      <c r="H147" s="39"/>
      <c r="I147" s="39"/>
      <c r="J147" s="39"/>
      <c r="K147" s="39"/>
      <c r="L147" s="39"/>
      <c r="M147" s="39"/>
      <c r="N147" s="39"/>
      <c r="O147" s="349"/>
      <c r="P147" s="39"/>
      <c r="Q147" s="39"/>
      <c r="R147" s="39"/>
      <c r="S147" s="67">
        <f t="shared" si="23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4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5"/>
        <v>0</v>
      </c>
      <c r="AT147" s="76">
        <f t="shared" si="26"/>
        <v>0</v>
      </c>
      <c r="AU147" s="76">
        <f t="shared" si="27"/>
        <v>0</v>
      </c>
      <c r="AV147" s="84"/>
      <c r="AW147" s="90"/>
      <c r="AX147" s="90"/>
      <c r="AY147" s="90"/>
      <c r="AZ147" s="90"/>
      <c r="BA147" s="76">
        <f t="shared" si="28"/>
        <v>0</v>
      </c>
      <c r="BB147" s="91"/>
      <c r="BC147" s="92"/>
      <c r="BD147" s="66" t="str">
        <f t="shared" si="29"/>
        <v>正确</v>
      </c>
    </row>
    <row r="148" s="1" customFormat="1" customHeight="1" spans="1:56">
      <c r="A148" s="41">
        <f t="shared" si="21"/>
        <v>144</v>
      </c>
      <c r="B148" s="49"/>
      <c r="C148" s="50"/>
      <c r="D148" s="44"/>
      <c r="E148" s="49"/>
      <c r="F148" s="42">
        <f t="shared" si="22"/>
        <v>31</v>
      </c>
      <c r="G148" s="109"/>
      <c r="H148" s="39"/>
      <c r="I148" s="39"/>
      <c r="J148" s="39"/>
      <c r="K148" s="39"/>
      <c r="L148" s="39"/>
      <c r="M148" s="39"/>
      <c r="N148" s="39"/>
      <c r="O148" s="349"/>
      <c r="P148" s="39"/>
      <c r="Q148" s="39"/>
      <c r="R148" s="39"/>
      <c r="S148" s="67">
        <f t="shared" si="23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4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5"/>
        <v>0</v>
      </c>
      <c r="AT148" s="76">
        <f t="shared" si="26"/>
        <v>0</v>
      </c>
      <c r="AU148" s="76">
        <f t="shared" si="27"/>
        <v>0</v>
      </c>
      <c r="AV148" s="84"/>
      <c r="AW148" s="90"/>
      <c r="AX148" s="90"/>
      <c r="AY148" s="90"/>
      <c r="AZ148" s="90"/>
      <c r="BA148" s="76">
        <f t="shared" si="28"/>
        <v>0</v>
      </c>
      <c r="BB148" s="91"/>
      <c r="BC148" s="92"/>
      <c r="BD148" s="66" t="str">
        <f t="shared" si="29"/>
        <v>正确</v>
      </c>
    </row>
    <row r="149" s="1" customFormat="1" customHeight="1" spans="1:56">
      <c r="A149" s="41">
        <f t="shared" si="21"/>
        <v>145</v>
      </c>
      <c r="B149" s="49"/>
      <c r="C149" s="50"/>
      <c r="D149" s="44"/>
      <c r="E149" s="49"/>
      <c r="F149" s="42">
        <f t="shared" si="22"/>
        <v>31</v>
      </c>
      <c r="G149" s="109"/>
      <c r="H149" s="39"/>
      <c r="I149" s="39"/>
      <c r="J149" s="39"/>
      <c r="K149" s="39"/>
      <c r="L149" s="39"/>
      <c r="M149" s="39"/>
      <c r="N149" s="39"/>
      <c r="O149" s="349"/>
      <c r="P149" s="39"/>
      <c r="Q149" s="39"/>
      <c r="R149" s="39"/>
      <c r="S149" s="67">
        <f t="shared" si="23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4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5"/>
        <v>0</v>
      </c>
      <c r="AT149" s="76">
        <f t="shared" si="26"/>
        <v>0</v>
      </c>
      <c r="AU149" s="76">
        <f t="shared" si="27"/>
        <v>0</v>
      </c>
      <c r="AV149" s="84"/>
      <c r="AW149" s="90"/>
      <c r="AX149" s="90"/>
      <c r="AY149" s="90"/>
      <c r="AZ149" s="90"/>
      <c r="BA149" s="76">
        <f t="shared" si="28"/>
        <v>0</v>
      </c>
      <c r="BB149" s="91"/>
      <c r="BC149" s="92"/>
      <c r="BD149" s="66" t="str">
        <f t="shared" si="29"/>
        <v>正确</v>
      </c>
    </row>
    <row r="150" s="1" customFormat="1" customHeight="1" spans="1:56">
      <c r="A150" s="41">
        <f t="shared" si="21"/>
        <v>146</v>
      </c>
      <c r="B150" s="49"/>
      <c r="C150" s="50"/>
      <c r="D150" s="44"/>
      <c r="E150" s="49"/>
      <c r="F150" s="42">
        <f t="shared" si="22"/>
        <v>31</v>
      </c>
      <c r="G150" s="109"/>
      <c r="H150" s="39"/>
      <c r="I150" s="39"/>
      <c r="J150" s="39"/>
      <c r="K150" s="39"/>
      <c r="L150" s="39"/>
      <c r="M150" s="39"/>
      <c r="N150" s="39"/>
      <c r="O150" s="349"/>
      <c r="P150" s="39"/>
      <c r="Q150" s="39"/>
      <c r="R150" s="39"/>
      <c r="S150" s="67">
        <f t="shared" si="23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4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5"/>
        <v>0</v>
      </c>
      <c r="AT150" s="76">
        <f t="shared" si="26"/>
        <v>0</v>
      </c>
      <c r="AU150" s="76">
        <f t="shared" si="27"/>
        <v>0</v>
      </c>
      <c r="AV150" s="84"/>
      <c r="AW150" s="90"/>
      <c r="AX150" s="90"/>
      <c r="AY150" s="90"/>
      <c r="AZ150" s="90"/>
      <c r="BA150" s="76">
        <f t="shared" si="28"/>
        <v>0</v>
      </c>
      <c r="BB150" s="91"/>
      <c r="BC150" s="92"/>
      <c r="BD150" s="66" t="str">
        <f t="shared" si="29"/>
        <v>正确</v>
      </c>
    </row>
    <row r="151" s="1" customFormat="1" customHeight="1" spans="1:56">
      <c r="A151" s="41">
        <f t="shared" si="21"/>
        <v>147</v>
      </c>
      <c r="B151" s="49"/>
      <c r="C151" s="50"/>
      <c r="D151" s="44"/>
      <c r="E151" s="49"/>
      <c r="F151" s="42">
        <f t="shared" si="22"/>
        <v>31</v>
      </c>
      <c r="G151" s="109"/>
      <c r="H151" s="39"/>
      <c r="I151" s="39"/>
      <c r="J151" s="39"/>
      <c r="K151" s="39"/>
      <c r="L151" s="39"/>
      <c r="M151" s="39"/>
      <c r="N151" s="39"/>
      <c r="O151" s="349"/>
      <c r="P151" s="39"/>
      <c r="Q151" s="39"/>
      <c r="R151" s="39"/>
      <c r="S151" s="67">
        <f t="shared" si="23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4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5"/>
        <v>0</v>
      </c>
      <c r="AT151" s="76">
        <f t="shared" si="26"/>
        <v>0</v>
      </c>
      <c r="AU151" s="76">
        <f t="shared" si="27"/>
        <v>0</v>
      </c>
      <c r="AV151" s="84"/>
      <c r="AW151" s="90"/>
      <c r="AX151" s="90"/>
      <c r="AY151" s="90"/>
      <c r="AZ151" s="90"/>
      <c r="BA151" s="76">
        <f t="shared" si="28"/>
        <v>0</v>
      </c>
      <c r="BB151" s="91"/>
      <c r="BC151" s="92"/>
      <c r="BD151" s="66" t="str">
        <f t="shared" si="29"/>
        <v>正确</v>
      </c>
    </row>
    <row r="152" s="1" customFormat="1" customHeight="1" spans="1:56">
      <c r="A152" s="41">
        <f t="shared" si="21"/>
        <v>148</v>
      </c>
      <c r="B152" s="49"/>
      <c r="C152" s="50"/>
      <c r="D152" s="44"/>
      <c r="E152" s="49"/>
      <c r="F152" s="42">
        <f t="shared" si="22"/>
        <v>31</v>
      </c>
      <c r="G152" s="109"/>
      <c r="H152" s="39"/>
      <c r="I152" s="39"/>
      <c r="J152" s="39"/>
      <c r="K152" s="39"/>
      <c r="L152" s="39"/>
      <c r="M152" s="39"/>
      <c r="N152" s="39"/>
      <c r="O152" s="349"/>
      <c r="P152" s="39"/>
      <c r="Q152" s="39"/>
      <c r="R152" s="39"/>
      <c r="S152" s="67">
        <f t="shared" si="23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4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5"/>
        <v>0</v>
      </c>
      <c r="AT152" s="76">
        <f t="shared" si="26"/>
        <v>0</v>
      </c>
      <c r="AU152" s="76">
        <f t="shared" si="27"/>
        <v>0</v>
      </c>
      <c r="AV152" s="84"/>
      <c r="AW152" s="90"/>
      <c r="AX152" s="90"/>
      <c r="AY152" s="90"/>
      <c r="AZ152" s="90"/>
      <c r="BA152" s="76">
        <f t="shared" si="28"/>
        <v>0</v>
      </c>
      <c r="BB152" s="91"/>
      <c r="BC152" s="92"/>
      <c r="BD152" s="66" t="str">
        <f t="shared" si="29"/>
        <v>正确</v>
      </c>
    </row>
    <row r="153" s="1" customFormat="1" customHeight="1" spans="1:56">
      <c r="A153" s="41">
        <f t="shared" si="21"/>
        <v>149</v>
      </c>
      <c r="B153" s="49"/>
      <c r="C153" s="50"/>
      <c r="D153" s="44"/>
      <c r="E153" s="49"/>
      <c r="F153" s="42">
        <f t="shared" si="22"/>
        <v>31</v>
      </c>
      <c r="G153" s="109"/>
      <c r="H153" s="39"/>
      <c r="I153" s="39"/>
      <c r="J153" s="39"/>
      <c r="K153" s="39"/>
      <c r="L153" s="39"/>
      <c r="M153" s="39"/>
      <c r="N153" s="39"/>
      <c r="O153" s="349"/>
      <c r="P153" s="39"/>
      <c r="Q153" s="39"/>
      <c r="R153" s="39"/>
      <c r="S153" s="67">
        <f t="shared" si="23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4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5"/>
        <v>0</v>
      </c>
      <c r="AT153" s="76">
        <f t="shared" si="26"/>
        <v>0</v>
      </c>
      <c r="AU153" s="76">
        <f t="shared" si="27"/>
        <v>0</v>
      </c>
      <c r="AV153" s="84"/>
      <c r="AW153" s="90"/>
      <c r="AX153" s="90"/>
      <c r="AY153" s="90"/>
      <c r="AZ153" s="90"/>
      <c r="BA153" s="76">
        <f t="shared" si="28"/>
        <v>0</v>
      </c>
      <c r="BB153" s="91"/>
      <c r="BC153" s="92"/>
      <c r="BD153" s="66" t="str">
        <f t="shared" si="29"/>
        <v>正确</v>
      </c>
    </row>
    <row r="154" s="1" customFormat="1" customHeight="1" spans="1:56">
      <c r="A154" s="41">
        <f t="shared" si="21"/>
        <v>150</v>
      </c>
      <c r="B154" s="49"/>
      <c r="C154" s="50"/>
      <c r="D154" s="44"/>
      <c r="E154" s="49"/>
      <c r="F154" s="42">
        <f t="shared" si="22"/>
        <v>31</v>
      </c>
      <c r="G154" s="109"/>
      <c r="H154" s="39"/>
      <c r="I154" s="39"/>
      <c r="J154" s="39"/>
      <c r="K154" s="39"/>
      <c r="L154" s="39"/>
      <c r="M154" s="39"/>
      <c r="N154" s="39"/>
      <c r="O154" s="349"/>
      <c r="P154" s="39"/>
      <c r="Q154" s="39"/>
      <c r="R154" s="39"/>
      <c r="S154" s="67">
        <f t="shared" si="23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4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5"/>
        <v>0</v>
      </c>
      <c r="AT154" s="76">
        <f t="shared" si="26"/>
        <v>0</v>
      </c>
      <c r="AU154" s="76">
        <f t="shared" si="27"/>
        <v>0</v>
      </c>
      <c r="AV154" s="84"/>
      <c r="AW154" s="90"/>
      <c r="AX154" s="90"/>
      <c r="AY154" s="90"/>
      <c r="AZ154" s="90"/>
      <c r="BA154" s="76">
        <f t="shared" si="28"/>
        <v>0</v>
      </c>
      <c r="BB154" s="91"/>
      <c r="BC154" s="92"/>
      <c r="BD154" s="66" t="str">
        <f t="shared" si="29"/>
        <v>正确</v>
      </c>
    </row>
    <row r="155" s="1" customFormat="1" customHeight="1" spans="1:56">
      <c r="A155" s="41">
        <f t="shared" si="21"/>
        <v>151</v>
      </c>
      <c r="B155" s="49"/>
      <c r="C155" s="50"/>
      <c r="D155" s="44"/>
      <c r="E155" s="49"/>
      <c r="F155" s="42">
        <f t="shared" si="22"/>
        <v>31</v>
      </c>
      <c r="G155" s="109"/>
      <c r="H155" s="39"/>
      <c r="I155" s="39"/>
      <c r="J155" s="39"/>
      <c r="K155" s="39"/>
      <c r="L155" s="39"/>
      <c r="M155" s="39"/>
      <c r="N155" s="39"/>
      <c r="O155" s="349"/>
      <c r="P155" s="39"/>
      <c r="Q155" s="39"/>
      <c r="R155" s="39"/>
      <c r="S155" s="67">
        <f t="shared" si="23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4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5"/>
        <v>0</v>
      </c>
      <c r="AT155" s="76">
        <f t="shared" si="26"/>
        <v>0</v>
      </c>
      <c r="AU155" s="76">
        <f t="shared" si="27"/>
        <v>0</v>
      </c>
      <c r="AV155" s="84"/>
      <c r="AW155" s="90"/>
      <c r="AX155" s="90"/>
      <c r="AY155" s="90"/>
      <c r="AZ155" s="90"/>
      <c r="BA155" s="76">
        <f t="shared" si="28"/>
        <v>0</v>
      </c>
      <c r="BB155" s="91"/>
      <c r="BC155" s="92"/>
      <c r="BD155" s="66" t="str">
        <f t="shared" si="29"/>
        <v>正确</v>
      </c>
    </row>
    <row r="156" s="1" customFormat="1" customHeight="1" spans="1:56">
      <c r="A156" s="41">
        <f t="shared" si="21"/>
        <v>152</v>
      </c>
      <c r="B156" s="49"/>
      <c r="C156" s="50"/>
      <c r="D156" s="44"/>
      <c r="E156" s="49"/>
      <c r="F156" s="42">
        <f t="shared" si="22"/>
        <v>31</v>
      </c>
      <c r="G156" s="109"/>
      <c r="H156" s="39"/>
      <c r="I156" s="39"/>
      <c r="J156" s="39"/>
      <c r="K156" s="39"/>
      <c r="L156" s="39"/>
      <c r="M156" s="39"/>
      <c r="N156" s="39"/>
      <c r="O156" s="349"/>
      <c r="P156" s="39"/>
      <c r="Q156" s="39"/>
      <c r="R156" s="39"/>
      <c r="S156" s="67">
        <f t="shared" si="23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4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5"/>
        <v>0</v>
      </c>
      <c r="AT156" s="76">
        <f t="shared" si="26"/>
        <v>0</v>
      </c>
      <c r="AU156" s="76">
        <f t="shared" si="27"/>
        <v>0</v>
      </c>
      <c r="AV156" s="84"/>
      <c r="AW156" s="90"/>
      <c r="AX156" s="90"/>
      <c r="AY156" s="90"/>
      <c r="AZ156" s="90"/>
      <c r="BA156" s="76">
        <f t="shared" si="28"/>
        <v>0</v>
      </c>
      <c r="BB156" s="91"/>
      <c r="BC156" s="92"/>
      <c r="BD156" s="66" t="str">
        <f t="shared" si="29"/>
        <v>正确</v>
      </c>
    </row>
    <row r="157" s="1" customFormat="1" customHeight="1" spans="1:56">
      <c r="A157" s="41">
        <f t="shared" si="21"/>
        <v>153</v>
      </c>
      <c r="B157" s="49"/>
      <c r="C157" s="50"/>
      <c r="D157" s="44"/>
      <c r="E157" s="49"/>
      <c r="F157" s="42">
        <f t="shared" si="22"/>
        <v>31</v>
      </c>
      <c r="G157" s="109"/>
      <c r="H157" s="39"/>
      <c r="I157" s="39"/>
      <c r="J157" s="39"/>
      <c r="K157" s="39"/>
      <c r="L157" s="39"/>
      <c r="M157" s="39"/>
      <c r="N157" s="39"/>
      <c r="O157" s="349"/>
      <c r="P157" s="39"/>
      <c r="Q157" s="39"/>
      <c r="R157" s="39"/>
      <c r="S157" s="67">
        <f t="shared" si="23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4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5"/>
        <v>0</v>
      </c>
      <c r="AT157" s="76">
        <f t="shared" si="26"/>
        <v>0</v>
      </c>
      <c r="AU157" s="76">
        <f t="shared" si="27"/>
        <v>0</v>
      </c>
      <c r="AV157" s="84"/>
      <c r="AW157" s="90"/>
      <c r="AX157" s="90"/>
      <c r="AY157" s="90"/>
      <c r="AZ157" s="90"/>
      <c r="BA157" s="76">
        <f t="shared" si="28"/>
        <v>0</v>
      </c>
      <c r="BB157" s="91"/>
      <c r="BC157" s="92"/>
      <c r="BD157" s="66" t="str">
        <f t="shared" si="29"/>
        <v>正确</v>
      </c>
    </row>
    <row r="158" s="1" customFormat="1" customHeight="1" spans="1:56">
      <c r="A158" s="41">
        <f t="shared" si="21"/>
        <v>154</v>
      </c>
      <c r="B158" s="49"/>
      <c r="C158" s="50"/>
      <c r="D158" s="44"/>
      <c r="E158" s="49"/>
      <c r="F158" s="42">
        <f t="shared" si="22"/>
        <v>31</v>
      </c>
      <c r="G158" s="109"/>
      <c r="H158" s="39"/>
      <c r="I158" s="39"/>
      <c r="J158" s="39"/>
      <c r="K158" s="39"/>
      <c r="L158" s="39"/>
      <c r="M158" s="39"/>
      <c r="N158" s="39"/>
      <c r="O158" s="349"/>
      <c r="P158" s="39"/>
      <c r="Q158" s="39"/>
      <c r="R158" s="39"/>
      <c r="S158" s="67">
        <f t="shared" si="23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4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5"/>
        <v>0</v>
      </c>
      <c r="AT158" s="76">
        <f t="shared" si="26"/>
        <v>0</v>
      </c>
      <c r="AU158" s="76">
        <f t="shared" si="27"/>
        <v>0</v>
      </c>
      <c r="AV158" s="84"/>
      <c r="AW158" s="90"/>
      <c r="AX158" s="90"/>
      <c r="AY158" s="90"/>
      <c r="AZ158" s="90"/>
      <c r="BA158" s="76">
        <f t="shared" si="28"/>
        <v>0</v>
      </c>
      <c r="BB158" s="91"/>
      <c r="BC158" s="92"/>
      <c r="BD158" s="66" t="str">
        <f t="shared" si="29"/>
        <v>正确</v>
      </c>
    </row>
    <row r="159" s="1" customFormat="1" customHeight="1" spans="1:56">
      <c r="A159" s="41">
        <f t="shared" si="21"/>
        <v>155</v>
      </c>
      <c r="B159" s="49"/>
      <c r="C159" s="50"/>
      <c r="D159" s="44"/>
      <c r="E159" s="49"/>
      <c r="F159" s="42">
        <f t="shared" si="22"/>
        <v>31</v>
      </c>
      <c r="G159" s="109"/>
      <c r="H159" s="39"/>
      <c r="I159" s="39"/>
      <c r="J159" s="39"/>
      <c r="K159" s="39"/>
      <c r="L159" s="39"/>
      <c r="M159" s="39"/>
      <c r="N159" s="39"/>
      <c r="O159" s="349"/>
      <c r="P159" s="39"/>
      <c r="Q159" s="39"/>
      <c r="R159" s="39"/>
      <c r="S159" s="67">
        <f t="shared" si="23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4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5"/>
        <v>0</v>
      </c>
      <c r="AT159" s="76">
        <f t="shared" si="26"/>
        <v>0</v>
      </c>
      <c r="AU159" s="76">
        <f t="shared" si="27"/>
        <v>0</v>
      </c>
      <c r="AV159" s="84"/>
      <c r="AW159" s="90"/>
      <c r="AX159" s="90"/>
      <c r="AY159" s="90"/>
      <c r="AZ159" s="90"/>
      <c r="BA159" s="76">
        <f t="shared" si="28"/>
        <v>0</v>
      </c>
      <c r="BB159" s="91"/>
      <c r="BC159" s="92"/>
      <c r="BD159" s="66" t="str">
        <f t="shared" si="29"/>
        <v>正确</v>
      </c>
    </row>
    <row r="160" s="1" customFormat="1" customHeight="1" spans="1:56">
      <c r="A160" s="41">
        <f t="shared" si="21"/>
        <v>156</v>
      </c>
      <c r="B160" s="49"/>
      <c r="C160" s="50"/>
      <c r="D160" s="44"/>
      <c r="E160" s="49"/>
      <c r="F160" s="42">
        <f t="shared" si="22"/>
        <v>31</v>
      </c>
      <c r="G160" s="109"/>
      <c r="H160" s="39"/>
      <c r="I160" s="39"/>
      <c r="J160" s="39"/>
      <c r="K160" s="39"/>
      <c r="L160" s="39"/>
      <c r="M160" s="39"/>
      <c r="N160" s="39"/>
      <c r="O160" s="349"/>
      <c r="P160" s="39"/>
      <c r="Q160" s="39"/>
      <c r="R160" s="39"/>
      <c r="S160" s="67">
        <f t="shared" si="23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4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5"/>
        <v>0</v>
      </c>
      <c r="AT160" s="76">
        <f t="shared" si="26"/>
        <v>0</v>
      </c>
      <c r="AU160" s="76">
        <f t="shared" si="27"/>
        <v>0</v>
      </c>
      <c r="AV160" s="84"/>
      <c r="AW160" s="90"/>
      <c r="AX160" s="90"/>
      <c r="AY160" s="90"/>
      <c r="AZ160" s="90"/>
      <c r="BA160" s="76">
        <f t="shared" si="28"/>
        <v>0</v>
      </c>
      <c r="BB160" s="91"/>
      <c r="BC160" s="92"/>
      <c r="BD160" s="66" t="str">
        <f t="shared" si="29"/>
        <v>正确</v>
      </c>
    </row>
    <row r="161" s="1" customFormat="1" customHeight="1" spans="1:56">
      <c r="A161" s="41">
        <f t="shared" si="21"/>
        <v>157</v>
      </c>
      <c r="B161" s="49"/>
      <c r="C161" s="50"/>
      <c r="D161" s="44"/>
      <c r="E161" s="49"/>
      <c r="F161" s="42">
        <f t="shared" si="22"/>
        <v>31</v>
      </c>
      <c r="G161" s="109"/>
      <c r="H161" s="39"/>
      <c r="I161" s="39"/>
      <c r="J161" s="39"/>
      <c r="K161" s="39"/>
      <c r="L161" s="39"/>
      <c r="M161" s="39"/>
      <c r="N161" s="39"/>
      <c r="O161" s="349"/>
      <c r="P161" s="39"/>
      <c r="Q161" s="39"/>
      <c r="R161" s="39"/>
      <c r="S161" s="67">
        <f t="shared" si="23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4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5"/>
        <v>0</v>
      </c>
      <c r="AT161" s="76">
        <f t="shared" si="26"/>
        <v>0</v>
      </c>
      <c r="AU161" s="76">
        <f t="shared" si="27"/>
        <v>0</v>
      </c>
      <c r="AV161" s="84"/>
      <c r="AW161" s="90"/>
      <c r="AX161" s="90"/>
      <c r="AY161" s="90"/>
      <c r="AZ161" s="90"/>
      <c r="BA161" s="76">
        <f t="shared" si="28"/>
        <v>0</v>
      </c>
      <c r="BB161" s="91"/>
      <c r="BC161" s="92"/>
      <c r="BD161" s="66" t="str">
        <f t="shared" si="29"/>
        <v>正确</v>
      </c>
    </row>
    <row r="162" s="1" customFormat="1" ht="35" customHeight="1" spans="1:56">
      <c r="A162" s="41">
        <f t="shared" si="21"/>
        <v>158</v>
      </c>
      <c r="B162" s="49"/>
      <c r="C162" s="50"/>
      <c r="D162" s="44"/>
      <c r="E162" s="49"/>
      <c r="F162" s="42">
        <f t="shared" si="22"/>
        <v>31</v>
      </c>
      <c r="G162" s="109"/>
      <c r="H162" s="39"/>
      <c r="I162" s="39"/>
      <c r="J162" s="39"/>
      <c r="K162" s="39"/>
      <c r="L162" s="39"/>
      <c r="M162" s="39"/>
      <c r="N162" s="39"/>
      <c r="O162" s="349"/>
      <c r="P162" s="39"/>
      <c r="Q162" s="39"/>
      <c r="R162" s="39"/>
      <c r="S162" s="67">
        <f t="shared" si="23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4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5"/>
        <v>0</v>
      </c>
      <c r="AT162" s="76">
        <f t="shared" si="26"/>
        <v>0</v>
      </c>
      <c r="AU162" s="76">
        <f t="shared" si="27"/>
        <v>0</v>
      </c>
      <c r="AV162" s="84"/>
      <c r="AW162" s="90"/>
      <c r="AX162" s="90"/>
      <c r="AY162" s="90"/>
      <c r="AZ162" s="90"/>
      <c r="BA162" s="76">
        <f t="shared" si="28"/>
        <v>0</v>
      </c>
      <c r="BB162" s="91"/>
      <c r="BC162" s="92"/>
      <c r="BD162" s="66" t="str">
        <f t="shared" si="29"/>
        <v>正确</v>
      </c>
    </row>
  </sheetData>
  <sheetProtection algorithmName="SHA-512" hashValue="0i90OgEm2fHXfg1MdXxsLJsnu+5ofcEvoumaPer80tb89pWGuhky1Iz1D5fW8xdkgWdYTfO7QCpoQJTccz7lng==" saltValue="DuFt/6l7RTw1NYDBIGVSfQ==" spinCount="100000" sheet="1" formatCells="0" formatRows="0" deleteRows="0" autoFilter="0" objects="1"/>
  <autoFilter xmlns:etc="http://www.wps.cn/officeDocument/2017/etCustomData" ref="A4:XFB162" etc:filterBottomFollowUsedRange="0">
    <extLst/>
  </autoFilter>
  <mergeCells count="2">
    <mergeCell ref="A1:BB1"/>
    <mergeCell ref="A4:E4"/>
  </mergeCells>
  <conditionalFormatting sqref="B8">
    <cfRule type="duplicateValues" dxfId="0" priority="11"/>
  </conditionalFormatting>
  <conditionalFormatting sqref="B55">
    <cfRule type="duplicateValues" dxfId="0" priority="9"/>
  </conditionalFormatting>
  <conditionalFormatting sqref="C55">
    <cfRule type="duplicateValues" dxfId="0" priority="8"/>
  </conditionalFormatting>
  <conditionalFormatting sqref="B5:B54">
    <cfRule type="duplicateValues" dxfId="0" priority="10"/>
  </conditionalFormatting>
  <conditionalFormatting sqref="B30:B32">
    <cfRule type="duplicateValues" dxfId="0" priority="12"/>
  </conditionalFormatting>
  <conditionalFormatting sqref="B56:B162">
    <cfRule type="duplicateValues" dxfId="0" priority="15"/>
  </conditionalFormatting>
  <conditionalFormatting sqref="C56:C62">
    <cfRule type="duplicateValues" dxfId="0" priority="7"/>
  </conditionalFormatting>
  <conditionalFormatting sqref="C63:C162">
    <cfRule type="duplicateValues" dxfId="0" priority="14"/>
  </conditionalFormatting>
  <conditionalFormatting sqref="B9:B27 B5:B7">
    <cfRule type="duplicateValues" dxfId="0" priority="1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3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BF13" sqref="BF13"/>
    </sheetView>
  </sheetViews>
  <sheetFormatPr defaultColWidth="12.7583333333333" defaultRowHeight="16.5"/>
  <cols>
    <col min="1" max="1" width="8.5" style="228" customWidth="1"/>
    <col min="2" max="2" width="16.5" style="229" customWidth="1"/>
    <col min="3" max="3" width="11.5" style="229" customWidth="1"/>
    <col min="4" max="4" width="11.125" style="230" customWidth="1"/>
    <col min="5" max="5" width="9.875" style="229" customWidth="1"/>
    <col min="6" max="6" width="9.75833333333333" style="231" customWidth="1"/>
    <col min="7" max="7" width="12.2583333333333" style="231" customWidth="1"/>
    <col min="8" max="8" width="11.2083333333333" style="229" customWidth="1"/>
    <col min="9" max="9" width="10.375" style="229" customWidth="1"/>
    <col min="10" max="10" width="11.875" style="229" customWidth="1"/>
    <col min="11" max="11" width="8.25833333333333" style="229" customWidth="1"/>
    <col min="12" max="12" width="9.75833333333333" style="229" customWidth="1"/>
    <col min="13" max="13" width="9.25833333333333" style="229" customWidth="1"/>
    <col min="14" max="14" width="15.375" style="229" customWidth="1"/>
    <col min="15" max="15" width="8.75833333333333" style="229" customWidth="1"/>
    <col min="16" max="16" width="7.875" style="229" customWidth="1"/>
    <col min="17" max="17" width="8.375" style="229" customWidth="1"/>
    <col min="18" max="18" width="7.875" style="229" customWidth="1"/>
    <col min="19" max="19" width="8.5" style="229" customWidth="1"/>
    <col min="20" max="20" width="36" style="232" customWidth="1"/>
    <col min="21" max="21" width="13.5" style="233" customWidth="1"/>
    <col min="22" max="28" width="10.125" style="229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229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229" customWidth="1"/>
    <col min="45" max="45" width="13.875" style="1" customWidth="1"/>
    <col min="46" max="46" width="14" style="229" customWidth="1"/>
    <col min="47" max="47" width="16.375" style="229" customWidth="1"/>
    <col min="48" max="48" width="10.375" style="229" customWidth="1"/>
    <col min="49" max="52" width="10.4416666666667" style="1" customWidth="1"/>
    <col min="53" max="53" width="16.2583333333333" style="229" customWidth="1"/>
    <col min="54" max="54" width="12.7583333333333" style="229" customWidth="1"/>
    <col min="55" max="55" width="39.2583333333333" style="229" customWidth="1"/>
    <col min="56" max="56" width="15.2916666666667" style="229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234" t="s">
        <v>361</v>
      </c>
      <c r="B1" s="235"/>
      <c r="C1" s="235"/>
      <c r="D1" s="235"/>
      <c r="E1" s="235"/>
      <c r="F1" s="236"/>
      <c r="G1" s="236"/>
      <c r="H1" s="235"/>
      <c r="I1" s="235"/>
      <c r="J1" s="235"/>
      <c r="K1" s="235"/>
      <c r="L1" s="235"/>
      <c r="M1" s="235"/>
      <c r="N1" s="235"/>
      <c r="O1" s="270"/>
      <c r="P1" s="235"/>
      <c r="Q1" s="235"/>
      <c r="R1" s="235"/>
      <c r="S1" s="235"/>
      <c r="T1" s="279"/>
      <c r="U1" s="280"/>
      <c r="V1" s="235"/>
      <c r="W1" s="235"/>
      <c r="X1" s="235"/>
      <c r="Y1" s="235"/>
      <c r="Z1" s="235"/>
      <c r="AA1" s="235"/>
      <c r="AB1" s="235"/>
      <c r="AC1" s="72"/>
      <c r="AD1" s="14"/>
      <c r="AE1" s="14"/>
      <c r="AF1" s="14"/>
      <c r="AG1" s="14"/>
      <c r="AH1" s="14"/>
      <c r="AI1" s="235"/>
      <c r="AJ1" s="14"/>
      <c r="AK1" s="14"/>
      <c r="AL1" s="14"/>
      <c r="AM1" s="14"/>
      <c r="AN1" s="14"/>
      <c r="AO1" s="14"/>
      <c r="AP1" s="14"/>
      <c r="AQ1" s="14"/>
      <c r="AR1" s="270"/>
      <c r="AS1" s="14"/>
      <c r="AT1" s="235"/>
      <c r="AU1" s="235"/>
      <c r="AV1" s="235"/>
      <c r="AW1" s="14"/>
      <c r="AX1" s="14"/>
      <c r="AY1" s="14"/>
      <c r="AZ1" s="14"/>
      <c r="BA1" s="235"/>
      <c r="BB1" s="306"/>
      <c r="BC1" s="229"/>
      <c r="BD1" s="235"/>
    </row>
    <row r="2" s="2" customFormat="1" ht="33" customHeight="1" spans="1:56">
      <c r="A2" s="237" t="s">
        <v>1</v>
      </c>
      <c r="B2" s="238" t="s">
        <v>2</v>
      </c>
      <c r="C2" s="239">
        <v>45869</v>
      </c>
      <c r="D2" s="240" t="s">
        <v>3</v>
      </c>
      <c r="E2" s="241">
        <v>31</v>
      </c>
      <c r="F2" s="237" t="s">
        <v>1</v>
      </c>
      <c r="G2" s="240" t="s">
        <v>4</v>
      </c>
      <c r="H2" s="240" t="s">
        <v>4</v>
      </c>
      <c r="I2" s="240" t="s">
        <v>4</v>
      </c>
      <c r="J2" s="240" t="s">
        <v>4</v>
      </c>
      <c r="K2" s="240" t="s">
        <v>4</v>
      </c>
      <c r="L2" s="240" t="s">
        <v>4</v>
      </c>
      <c r="M2" s="240" t="s">
        <v>4</v>
      </c>
      <c r="N2" s="240" t="s">
        <v>4</v>
      </c>
      <c r="O2" s="271" t="s">
        <v>4</v>
      </c>
      <c r="P2" s="240" t="s">
        <v>4</v>
      </c>
      <c r="Q2" s="240" t="s">
        <v>4</v>
      </c>
      <c r="R2" s="240" t="s">
        <v>4</v>
      </c>
      <c r="S2" s="237" t="s">
        <v>1</v>
      </c>
      <c r="T2" s="240" t="s">
        <v>5</v>
      </c>
      <c r="U2" s="281" t="s">
        <v>6</v>
      </c>
      <c r="V2" s="240" t="s">
        <v>7</v>
      </c>
      <c r="W2" s="240" t="s">
        <v>7</v>
      </c>
      <c r="X2" s="240" t="s">
        <v>7</v>
      </c>
      <c r="Y2" s="240" t="s">
        <v>7</v>
      </c>
      <c r="Z2" s="240" t="s">
        <v>7</v>
      </c>
      <c r="AA2" s="240" t="s">
        <v>7</v>
      </c>
      <c r="AB2" s="240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297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271" t="s">
        <v>9</v>
      </c>
      <c r="AS2" s="16" t="s">
        <v>10</v>
      </c>
      <c r="AT2" s="237" t="s">
        <v>10</v>
      </c>
      <c r="AU2" s="237" t="s">
        <v>11</v>
      </c>
      <c r="AV2" s="240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237" t="s">
        <v>14</v>
      </c>
      <c r="BB2" s="240"/>
      <c r="BC2" s="297"/>
      <c r="BD2" s="237" t="s">
        <v>15</v>
      </c>
    </row>
    <row r="3" s="3" customFormat="1" ht="62" customHeight="1" spans="1:56">
      <c r="A3" s="242" t="s">
        <v>16</v>
      </c>
      <c r="B3" s="243" t="s">
        <v>17</v>
      </c>
      <c r="C3" s="243" t="s">
        <v>18</v>
      </c>
      <c r="D3" s="244" t="s">
        <v>19</v>
      </c>
      <c r="E3" s="243" t="s">
        <v>20</v>
      </c>
      <c r="F3" s="245" t="s">
        <v>21</v>
      </c>
      <c r="G3" s="246" t="s">
        <v>22</v>
      </c>
      <c r="H3" s="247" t="s">
        <v>23</v>
      </c>
      <c r="I3" s="246" t="s">
        <v>24</v>
      </c>
      <c r="J3" s="246" t="s">
        <v>25</v>
      </c>
      <c r="K3" s="246" t="s">
        <v>26</v>
      </c>
      <c r="L3" s="246" t="s">
        <v>27</v>
      </c>
      <c r="M3" s="246" t="s">
        <v>28</v>
      </c>
      <c r="N3" s="246" t="s">
        <v>29</v>
      </c>
      <c r="O3" s="272" t="s">
        <v>30</v>
      </c>
      <c r="P3" s="246" t="s">
        <v>31</v>
      </c>
      <c r="Q3" s="246" t="s">
        <v>32</v>
      </c>
      <c r="R3" s="246" t="s">
        <v>33</v>
      </c>
      <c r="S3" s="282" t="s">
        <v>34</v>
      </c>
      <c r="T3" s="283"/>
      <c r="U3" s="284" t="s">
        <v>35</v>
      </c>
      <c r="V3" s="285" t="s">
        <v>36</v>
      </c>
      <c r="W3" s="285" t="s">
        <v>37</v>
      </c>
      <c r="X3" s="285" t="s">
        <v>38</v>
      </c>
      <c r="Y3" s="285" t="s">
        <v>39</v>
      </c>
      <c r="Z3" s="285" t="s">
        <v>40</v>
      </c>
      <c r="AA3" s="285" t="s">
        <v>41</v>
      </c>
      <c r="AB3" s="285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298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299" t="s">
        <v>58</v>
      </c>
      <c r="AS3" s="80" t="s">
        <v>59</v>
      </c>
      <c r="AT3" s="300" t="s">
        <v>60</v>
      </c>
      <c r="AU3" s="300" t="s">
        <v>61</v>
      </c>
      <c r="AV3" s="301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300" t="s">
        <v>67</v>
      </c>
      <c r="BB3" s="307" t="s">
        <v>68</v>
      </c>
      <c r="BC3" s="307" t="s">
        <v>69</v>
      </c>
      <c r="BD3" s="300" t="s">
        <v>70</v>
      </c>
    </row>
    <row r="4" s="4" customFormat="1" ht="33" customHeight="1" spans="1:56">
      <c r="A4" s="248" t="s">
        <v>71</v>
      </c>
      <c r="B4" s="249"/>
      <c r="C4" s="249"/>
      <c r="D4" s="249"/>
      <c r="E4" s="249"/>
      <c r="F4" s="250"/>
      <c r="G4" s="251"/>
      <c r="H4" s="252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86"/>
      <c r="U4" s="287"/>
      <c r="V4" s="249">
        <f t="shared" ref="V4:BA4" si="0">SUBTOTAL(9,V5:V163)</f>
        <v>162700</v>
      </c>
      <c r="W4" s="249">
        <f t="shared" si="0"/>
        <v>38300</v>
      </c>
      <c r="X4" s="249">
        <f t="shared" si="0"/>
        <v>31500</v>
      </c>
      <c r="Y4" s="249">
        <f t="shared" si="0"/>
        <v>28100</v>
      </c>
      <c r="Z4" s="249">
        <f t="shared" si="0"/>
        <v>23400</v>
      </c>
      <c r="AA4" s="249">
        <f t="shared" si="0"/>
        <v>15400</v>
      </c>
      <c r="AB4" s="249">
        <f t="shared" si="0"/>
        <v>15300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249">
        <f t="shared" si="0"/>
        <v>18456.7932258064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20</v>
      </c>
      <c r="AR4" s="302">
        <f t="shared" si="0"/>
        <v>24831.4516129032</v>
      </c>
      <c r="AS4" s="66">
        <f t="shared" si="0"/>
        <v>30</v>
      </c>
      <c r="AT4" s="249">
        <f t="shared" si="0"/>
        <v>9158.06451612903</v>
      </c>
      <c r="AU4" s="249">
        <f t="shared" si="0"/>
        <v>299117.13</v>
      </c>
      <c r="AV4" s="249">
        <f t="shared" si="0"/>
        <v>6986.2</v>
      </c>
      <c r="AW4" s="66">
        <f t="shared" si="0"/>
        <v>0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249">
        <f t="shared" si="0"/>
        <v>292130.93</v>
      </c>
      <c r="BB4" s="249"/>
      <c r="BC4" s="249"/>
      <c r="BD4" s="249"/>
    </row>
    <row r="5" s="225" customFormat="1" ht="32" customHeight="1" spans="1:56">
      <c r="A5" s="253">
        <f t="shared" ref="A5:A16" si="1">ROW()-4</f>
        <v>1</v>
      </c>
      <c r="B5" s="254" t="s">
        <v>444</v>
      </c>
      <c r="C5" s="255" t="s">
        <v>145</v>
      </c>
      <c r="D5" s="256">
        <v>45593</v>
      </c>
      <c r="E5" s="257" t="s">
        <v>78</v>
      </c>
      <c r="F5" s="258">
        <f t="shared" ref="F5:F16" si="2">IF($C$2-D5+1&lt;$E$2,$C$2-D5+1,$E$2)</f>
        <v>31</v>
      </c>
      <c r="G5" s="259" t="s">
        <v>79</v>
      </c>
      <c r="H5" s="260"/>
      <c r="I5" s="260"/>
      <c r="J5" s="260"/>
      <c r="K5" s="260"/>
      <c r="L5" s="260"/>
      <c r="M5" s="260"/>
      <c r="N5" s="260"/>
      <c r="O5" s="274">
        <v>7</v>
      </c>
      <c r="P5" s="260"/>
      <c r="Q5" s="260"/>
      <c r="R5" s="260"/>
      <c r="S5" s="288">
        <f t="shared" ref="S5:S16" si="3">P5+Q5-R5</f>
        <v>0</v>
      </c>
      <c r="T5" s="289" t="s">
        <v>282</v>
      </c>
      <c r="U5" s="290">
        <v>2100</v>
      </c>
      <c r="V5" s="291">
        <v>1000</v>
      </c>
      <c r="W5" s="291">
        <v>300</v>
      </c>
      <c r="X5" s="291">
        <v>200</v>
      </c>
      <c r="Y5" s="291">
        <v>200</v>
      </c>
      <c r="Z5" s="291">
        <v>200</v>
      </c>
      <c r="AA5" s="291">
        <v>100</v>
      </c>
      <c r="AB5" s="291">
        <v>100</v>
      </c>
      <c r="AC5" s="294">
        <f t="shared" ref="AC5:AC16" si="4">IF(G5="是",30,0)</f>
        <v>0</v>
      </c>
      <c r="AD5" s="295"/>
      <c r="AE5" s="295"/>
      <c r="AF5" s="295"/>
      <c r="AG5" s="295"/>
      <c r="AH5" s="295"/>
      <c r="AI5" s="49"/>
      <c r="AJ5" s="295"/>
      <c r="AK5" s="295"/>
      <c r="AL5" s="295"/>
      <c r="AM5" s="295"/>
      <c r="AN5" s="295"/>
      <c r="AO5" s="295"/>
      <c r="AP5" s="295"/>
      <c r="AQ5" s="295"/>
      <c r="AR5" s="49">
        <f>U5/31*O5*0.5</f>
        <v>237.096774193548</v>
      </c>
      <c r="AS5" s="303">
        <f t="shared" ref="AS5:AS16" si="5">IFERROR(U5/$E$2*2*H5+I5*2,0)</f>
        <v>0</v>
      </c>
      <c r="AT5" s="273">
        <f t="shared" ref="AT5:AT16" si="6">IFERROR(U5/$E$2*(J5+K5*0.2+L5+M5*0.5),0)</f>
        <v>0</v>
      </c>
      <c r="AU5" s="273">
        <f t="shared" ref="AU5:AU16" si="7">ROUND(SUM(V5:AP5)-SUM(AQ5:AT5),2)</f>
        <v>1862.9</v>
      </c>
      <c r="AV5" s="304">
        <v>537.4</v>
      </c>
      <c r="AW5" s="296"/>
      <c r="AX5" s="296"/>
      <c r="AY5" s="296"/>
      <c r="AZ5" s="296"/>
      <c r="BA5" s="273">
        <f t="shared" ref="BA5:BA16" si="8">ROUND(AU5-SUM(AV5:AZ5),2)</f>
        <v>1325.5</v>
      </c>
      <c r="BB5" s="308"/>
      <c r="BC5" s="49"/>
      <c r="BD5" s="249" t="str">
        <f t="shared" ref="BD5:BD16" si="9">IF(U5-SUM(V5:AB5)=0,"正确","错误")</f>
        <v>正确</v>
      </c>
    </row>
    <row r="6" s="225" customFormat="1" ht="37" customHeight="1" spans="1:56">
      <c r="A6" s="253">
        <f t="shared" si="1"/>
        <v>2</v>
      </c>
      <c r="B6" s="254" t="s">
        <v>445</v>
      </c>
      <c r="C6" s="255" t="s">
        <v>276</v>
      </c>
      <c r="D6" s="261">
        <v>45594</v>
      </c>
      <c r="E6" s="257" t="s">
        <v>78</v>
      </c>
      <c r="F6" s="262">
        <f t="shared" si="2"/>
        <v>31</v>
      </c>
      <c r="G6" s="259" t="s">
        <v>79</v>
      </c>
      <c r="H6" s="260"/>
      <c r="I6" s="260"/>
      <c r="J6" s="260"/>
      <c r="K6" s="260"/>
      <c r="L6" s="260"/>
      <c r="M6" s="260"/>
      <c r="N6" s="260"/>
      <c r="O6" s="275"/>
      <c r="P6" s="260"/>
      <c r="Q6" s="260"/>
      <c r="R6" s="260"/>
      <c r="S6" s="288">
        <f t="shared" si="3"/>
        <v>0</v>
      </c>
      <c r="T6" s="289"/>
      <c r="U6" s="290">
        <v>1700</v>
      </c>
      <c r="V6" s="291">
        <v>1000</v>
      </c>
      <c r="W6" s="291">
        <v>200</v>
      </c>
      <c r="X6" s="291">
        <v>100</v>
      </c>
      <c r="Y6" s="291">
        <v>100</v>
      </c>
      <c r="Z6" s="291">
        <v>100</v>
      </c>
      <c r="AA6" s="291">
        <v>100</v>
      </c>
      <c r="AB6" s="291">
        <v>100</v>
      </c>
      <c r="AC6" s="294">
        <f t="shared" si="4"/>
        <v>0</v>
      </c>
      <c r="AD6" s="295"/>
      <c r="AE6" s="295"/>
      <c r="AF6" s="295"/>
      <c r="AG6" s="295"/>
      <c r="AH6" s="295"/>
      <c r="AI6" s="49"/>
      <c r="AJ6" s="295"/>
      <c r="AK6" s="295"/>
      <c r="AL6" s="295"/>
      <c r="AM6" s="295"/>
      <c r="AN6" s="295"/>
      <c r="AO6" s="295"/>
      <c r="AP6" s="295"/>
      <c r="AQ6" s="295"/>
      <c r="AR6" s="49"/>
      <c r="AS6" s="303">
        <f t="shared" si="5"/>
        <v>0</v>
      </c>
      <c r="AT6" s="273">
        <f t="shared" si="6"/>
        <v>0</v>
      </c>
      <c r="AU6" s="273">
        <f t="shared" si="7"/>
        <v>1700</v>
      </c>
      <c r="AV6" s="304">
        <v>537.4</v>
      </c>
      <c r="AW6" s="296"/>
      <c r="AX6" s="296"/>
      <c r="AY6" s="296"/>
      <c r="AZ6" s="296"/>
      <c r="BA6" s="273">
        <f t="shared" si="8"/>
        <v>1162.6</v>
      </c>
      <c r="BB6" s="308"/>
      <c r="BC6" s="49"/>
      <c r="BD6" s="249" t="str">
        <f t="shared" si="9"/>
        <v>正确</v>
      </c>
    </row>
    <row r="7" s="225" customFormat="1" ht="33" customHeight="1" spans="1:56">
      <c r="A7" s="253">
        <f t="shared" si="1"/>
        <v>3</v>
      </c>
      <c r="B7" s="254" t="s">
        <v>446</v>
      </c>
      <c r="C7" s="255" t="s">
        <v>145</v>
      </c>
      <c r="D7" s="256">
        <v>45597</v>
      </c>
      <c r="E7" s="257" t="s">
        <v>78</v>
      </c>
      <c r="F7" s="262">
        <f t="shared" si="2"/>
        <v>31</v>
      </c>
      <c r="G7" s="259" t="s">
        <v>79</v>
      </c>
      <c r="H7" s="260"/>
      <c r="I7" s="260"/>
      <c r="J7" s="260"/>
      <c r="K7" s="260"/>
      <c r="L7" s="260"/>
      <c r="M7" s="260"/>
      <c r="N7" s="260"/>
      <c r="O7" s="276">
        <v>6</v>
      </c>
      <c r="P7" s="260"/>
      <c r="Q7" s="260"/>
      <c r="R7" s="260"/>
      <c r="S7" s="288">
        <f t="shared" si="3"/>
        <v>0</v>
      </c>
      <c r="T7" s="289" t="s">
        <v>447</v>
      </c>
      <c r="U7" s="290">
        <v>2100</v>
      </c>
      <c r="V7" s="291">
        <v>1000</v>
      </c>
      <c r="W7" s="291">
        <v>300</v>
      </c>
      <c r="X7" s="291">
        <v>200</v>
      </c>
      <c r="Y7" s="291">
        <v>200</v>
      </c>
      <c r="Z7" s="291">
        <v>200</v>
      </c>
      <c r="AA7" s="291">
        <v>100</v>
      </c>
      <c r="AB7" s="291">
        <v>100</v>
      </c>
      <c r="AC7" s="294">
        <f t="shared" si="4"/>
        <v>0</v>
      </c>
      <c r="AD7" s="295"/>
      <c r="AE7" s="295"/>
      <c r="AF7" s="295"/>
      <c r="AG7" s="295"/>
      <c r="AH7" s="295"/>
      <c r="AI7" s="49"/>
      <c r="AJ7" s="295"/>
      <c r="AK7" s="295"/>
      <c r="AL7" s="295"/>
      <c r="AM7" s="295"/>
      <c r="AN7" s="295"/>
      <c r="AO7" s="295"/>
      <c r="AP7" s="295"/>
      <c r="AQ7" s="295"/>
      <c r="AR7" s="49">
        <f t="shared" ref="AR6:AR45" si="10">U7/31*O7*0.5</f>
        <v>203.225806451613</v>
      </c>
      <c r="AS7" s="303">
        <f t="shared" si="5"/>
        <v>0</v>
      </c>
      <c r="AT7" s="273">
        <f t="shared" si="6"/>
        <v>0</v>
      </c>
      <c r="AU7" s="273">
        <f t="shared" si="7"/>
        <v>1896.77</v>
      </c>
      <c r="AV7" s="304">
        <v>537.4</v>
      </c>
      <c r="AW7" s="296"/>
      <c r="AX7" s="296"/>
      <c r="AY7" s="296"/>
      <c r="AZ7" s="296"/>
      <c r="BA7" s="273">
        <f t="shared" si="8"/>
        <v>1359.37</v>
      </c>
      <c r="BB7" s="308"/>
      <c r="BC7" s="49"/>
      <c r="BD7" s="249" t="str">
        <f t="shared" si="9"/>
        <v>正确</v>
      </c>
    </row>
    <row r="8" s="225" customFormat="1" ht="38" customHeight="1" spans="1:56">
      <c r="A8" s="253">
        <f t="shared" si="1"/>
        <v>4</v>
      </c>
      <c r="B8" s="254" t="s">
        <v>448</v>
      </c>
      <c r="C8" s="255" t="s">
        <v>145</v>
      </c>
      <c r="D8" s="256">
        <v>45596</v>
      </c>
      <c r="E8" s="257" t="s">
        <v>78</v>
      </c>
      <c r="F8" s="262">
        <f t="shared" si="2"/>
        <v>31</v>
      </c>
      <c r="G8" s="259" t="s">
        <v>79</v>
      </c>
      <c r="H8" s="260"/>
      <c r="I8" s="260"/>
      <c r="J8" s="260"/>
      <c r="K8" s="260"/>
      <c r="L8" s="260"/>
      <c r="M8" s="260"/>
      <c r="N8" s="260"/>
      <c r="O8" s="276">
        <v>7</v>
      </c>
      <c r="P8" s="260"/>
      <c r="Q8" s="260"/>
      <c r="R8" s="260"/>
      <c r="S8" s="288">
        <f t="shared" si="3"/>
        <v>0</v>
      </c>
      <c r="T8" s="289" t="s">
        <v>282</v>
      </c>
      <c r="U8" s="290">
        <v>2100</v>
      </c>
      <c r="V8" s="291">
        <v>1000</v>
      </c>
      <c r="W8" s="291">
        <v>300</v>
      </c>
      <c r="X8" s="291">
        <v>200</v>
      </c>
      <c r="Y8" s="291">
        <v>200</v>
      </c>
      <c r="Z8" s="291">
        <v>200</v>
      </c>
      <c r="AA8" s="291">
        <v>100</v>
      </c>
      <c r="AB8" s="291">
        <v>100</v>
      </c>
      <c r="AC8" s="294">
        <f t="shared" si="4"/>
        <v>0</v>
      </c>
      <c r="AD8" s="295"/>
      <c r="AE8" s="295"/>
      <c r="AF8" s="295"/>
      <c r="AG8" s="295"/>
      <c r="AH8" s="295"/>
      <c r="AI8" s="49"/>
      <c r="AJ8" s="295"/>
      <c r="AK8" s="295"/>
      <c r="AL8" s="295"/>
      <c r="AM8" s="295"/>
      <c r="AN8" s="295"/>
      <c r="AO8" s="295"/>
      <c r="AP8" s="295"/>
      <c r="AQ8" s="295"/>
      <c r="AR8" s="49">
        <f t="shared" si="10"/>
        <v>237.096774193548</v>
      </c>
      <c r="AS8" s="303">
        <f t="shared" si="5"/>
        <v>0</v>
      </c>
      <c r="AT8" s="273">
        <f t="shared" si="6"/>
        <v>0</v>
      </c>
      <c r="AU8" s="273">
        <f t="shared" si="7"/>
        <v>1862.9</v>
      </c>
      <c r="AV8" s="304">
        <v>537.4</v>
      </c>
      <c r="AW8" s="296"/>
      <c r="AX8" s="296"/>
      <c r="AY8" s="296"/>
      <c r="AZ8" s="296"/>
      <c r="BA8" s="273">
        <f t="shared" si="8"/>
        <v>1325.5</v>
      </c>
      <c r="BB8" s="308"/>
      <c r="BC8" s="49"/>
      <c r="BD8" s="249" t="str">
        <f t="shared" si="9"/>
        <v>正确</v>
      </c>
    </row>
    <row r="9" s="225" customFormat="1" ht="33" customHeight="1" spans="1:56">
      <c r="A9" s="253">
        <f t="shared" si="1"/>
        <v>5</v>
      </c>
      <c r="B9" s="254" t="s">
        <v>449</v>
      </c>
      <c r="C9" s="255" t="s">
        <v>145</v>
      </c>
      <c r="D9" s="261">
        <v>45597</v>
      </c>
      <c r="E9" s="257" t="s">
        <v>78</v>
      </c>
      <c r="F9" s="262">
        <f t="shared" si="2"/>
        <v>31</v>
      </c>
      <c r="G9" s="259" t="s">
        <v>79</v>
      </c>
      <c r="H9" s="260"/>
      <c r="I9" s="260"/>
      <c r="J9" s="260"/>
      <c r="K9" s="229"/>
      <c r="L9" s="260"/>
      <c r="M9" s="260"/>
      <c r="N9" s="260"/>
      <c r="O9" s="276">
        <v>7</v>
      </c>
      <c r="P9" s="260"/>
      <c r="Q9" s="260"/>
      <c r="R9" s="260"/>
      <c r="S9" s="288">
        <f t="shared" si="3"/>
        <v>0</v>
      </c>
      <c r="T9" s="289" t="s">
        <v>282</v>
      </c>
      <c r="U9" s="290">
        <v>2100</v>
      </c>
      <c r="V9" s="291">
        <v>1000</v>
      </c>
      <c r="W9" s="291">
        <v>300</v>
      </c>
      <c r="X9" s="291">
        <v>200</v>
      </c>
      <c r="Y9" s="291">
        <v>200</v>
      </c>
      <c r="Z9" s="291">
        <v>200</v>
      </c>
      <c r="AA9" s="291">
        <v>100</v>
      </c>
      <c r="AB9" s="291">
        <v>100</v>
      </c>
      <c r="AC9" s="294">
        <f t="shared" si="4"/>
        <v>0</v>
      </c>
      <c r="AD9" s="295"/>
      <c r="AE9" s="295"/>
      <c r="AF9" s="295"/>
      <c r="AG9" s="295"/>
      <c r="AH9" s="295"/>
      <c r="AI9" s="49"/>
      <c r="AJ9" s="295"/>
      <c r="AK9" s="295"/>
      <c r="AL9" s="295"/>
      <c r="AM9" s="295"/>
      <c r="AN9" s="295"/>
      <c r="AO9" s="295"/>
      <c r="AP9" s="295"/>
      <c r="AQ9" s="295"/>
      <c r="AR9" s="49">
        <f t="shared" si="10"/>
        <v>237.096774193548</v>
      </c>
      <c r="AS9" s="303">
        <f t="shared" si="5"/>
        <v>0</v>
      </c>
      <c r="AT9" s="273">
        <f t="shared" si="6"/>
        <v>0</v>
      </c>
      <c r="AU9" s="273">
        <f t="shared" si="7"/>
        <v>1862.9</v>
      </c>
      <c r="AV9" s="304">
        <v>537.4</v>
      </c>
      <c r="AW9" s="296"/>
      <c r="AX9" s="296"/>
      <c r="AY9" s="296"/>
      <c r="AZ9" s="296"/>
      <c r="BA9" s="273">
        <f t="shared" si="8"/>
        <v>1325.5</v>
      </c>
      <c r="BB9" s="308"/>
      <c r="BC9" s="49"/>
      <c r="BD9" s="249" t="str">
        <f t="shared" si="9"/>
        <v>正确</v>
      </c>
    </row>
    <row r="10" s="225" customFormat="1" ht="36" customHeight="1" spans="1:56">
      <c r="A10" s="253">
        <f t="shared" si="1"/>
        <v>6</v>
      </c>
      <c r="B10" s="254" t="s">
        <v>450</v>
      </c>
      <c r="C10" s="255" t="s">
        <v>145</v>
      </c>
      <c r="D10" s="261">
        <v>45606</v>
      </c>
      <c r="E10" s="257" t="s">
        <v>78</v>
      </c>
      <c r="F10" s="262">
        <f t="shared" si="2"/>
        <v>31</v>
      </c>
      <c r="G10" s="259" t="s">
        <v>79</v>
      </c>
      <c r="H10" s="260"/>
      <c r="I10" s="260"/>
      <c r="J10" s="260"/>
      <c r="K10" s="260"/>
      <c r="L10" s="260"/>
      <c r="M10" s="260"/>
      <c r="N10" s="260"/>
      <c r="O10" s="277">
        <v>5</v>
      </c>
      <c r="P10" s="260"/>
      <c r="Q10" s="260"/>
      <c r="R10" s="260"/>
      <c r="S10" s="288">
        <f t="shared" si="3"/>
        <v>0</v>
      </c>
      <c r="T10" s="289" t="s">
        <v>451</v>
      </c>
      <c r="U10" s="290">
        <v>2100</v>
      </c>
      <c r="V10" s="291">
        <v>1000</v>
      </c>
      <c r="W10" s="291">
        <v>300</v>
      </c>
      <c r="X10" s="291">
        <v>200</v>
      </c>
      <c r="Y10" s="291">
        <v>200</v>
      </c>
      <c r="Z10" s="291">
        <v>200</v>
      </c>
      <c r="AA10" s="291">
        <v>100</v>
      </c>
      <c r="AB10" s="291">
        <v>100</v>
      </c>
      <c r="AC10" s="294">
        <f t="shared" si="4"/>
        <v>0</v>
      </c>
      <c r="AD10" s="295"/>
      <c r="AE10" s="295"/>
      <c r="AF10" s="295"/>
      <c r="AG10" s="295"/>
      <c r="AH10" s="295"/>
      <c r="AI10" s="49"/>
      <c r="AJ10" s="295"/>
      <c r="AK10" s="295"/>
      <c r="AL10" s="295"/>
      <c r="AM10" s="295"/>
      <c r="AN10" s="295"/>
      <c r="AO10" s="295"/>
      <c r="AP10" s="295"/>
      <c r="AQ10" s="295"/>
      <c r="AR10" s="49">
        <f t="shared" si="10"/>
        <v>169.354838709677</v>
      </c>
      <c r="AS10" s="303">
        <f t="shared" si="5"/>
        <v>0</v>
      </c>
      <c r="AT10" s="273">
        <f t="shared" si="6"/>
        <v>0</v>
      </c>
      <c r="AU10" s="273">
        <f t="shared" si="7"/>
        <v>1930.65</v>
      </c>
      <c r="AV10" s="304">
        <v>537.4</v>
      </c>
      <c r="AW10" s="296"/>
      <c r="AX10" s="296"/>
      <c r="AY10" s="296"/>
      <c r="AZ10" s="296"/>
      <c r="BA10" s="273">
        <f t="shared" si="8"/>
        <v>1393.25</v>
      </c>
      <c r="BB10" s="308"/>
      <c r="BC10" s="49"/>
      <c r="BD10" s="249" t="str">
        <f t="shared" si="9"/>
        <v>正确</v>
      </c>
    </row>
    <row r="11" s="225" customFormat="1" ht="35" customHeight="1" spans="1:56">
      <c r="A11" s="253">
        <f t="shared" si="1"/>
        <v>7</v>
      </c>
      <c r="B11" s="254" t="s">
        <v>452</v>
      </c>
      <c r="C11" s="255" t="s">
        <v>145</v>
      </c>
      <c r="D11" s="256">
        <v>45624</v>
      </c>
      <c r="E11" s="257" t="s">
        <v>78</v>
      </c>
      <c r="F11" s="262">
        <f t="shared" si="2"/>
        <v>31</v>
      </c>
      <c r="G11" s="259" t="s">
        <v>79</v>
      </c>
      <c r="H11" s="260"/>
      <c r="I11" s="260"/>
      <c r="J11" s="260"/>
      <c r="K11" s="260"/>
      <c r="L11" s="260"/>
      <c r="M11" s="260"/>
      <c r="N11" s="260"/>
      <c r="O11" s="274">
        <v>13</v>
      </c>
      <c r="P11" s="260"/>
      <c r="Q11" s="260"/>
      <c r="R11" s="260"/>
      <c r="S11" s="288">
        <f t="shared" si="3"/>
        <v>0</v>
      </c>
      <c r="T11" s="289" t="s">
        <v>453</v>
      </c>
      <c r="U11" s="290">
        <v>2100</v>
      </c>
      <c r="V11" s="291">
        <v>1000</v>
      </c>
      <c r="W11" s="291">
        <v>300</v>
      </c>
      <c r="X11" s="291">
        <v>200</v>
      </c>
      <c r="Y11" s="291">
        <v>200</v>
      </c>
      <c r="Z11" s="291">
        <v>200</v>
      </c>
      <c r="AA11" s="291">
        <v>100</v>
      </c>
      <c r="AB11" s="291">
        <v>100</v>
      </c>
      <c r="AC11" s="294">
        <f t="shared" si="4"/>
        <v>0</v>
      </c>
      <c r="AD11" s="295"/>
      <c r="AE11" s="295"/>
      <c r="AF11" s="295"/>
      <c r="AG11" s="295"/>
      <c r="AH11" s="295"/>
      <c r="AI11" s="49"/>
      <c r="AJ11" s="295"/>
      <c r="AK11" s="295"/>
      <c r="AL11" s="295"/>
      <c r="AM11" s="295"/>
      <c r="AN11" s="295"/>
      <c r="AO11" s="295"/>
      <c r="AP11" s="295"/>
      <c r="AQ11" s="295"/>
      <c r="AR11" s="49">
        <f t="shared" si="10"/>
        <v>440.322580645161</v>
      </c>
      <c r="AS11" s="303">
        <f t="shared" si="5"/>
        <v>0</v>
      </c>
      <c r="AT11" s="273">
        <f t="shared" si="6"/>
        <v>0</v>
      </c>
      <c r="AU11" s="273">
        <f t="shared" si="7"/>
        <v>1659.68</v>
      </c>
      <c r="AV11" s="304">
        <v>537.4</v>
      </c>
      <c r="AW11" s="296"/>
      <c r="AX11" s="296"/>
      <c r="AY11" s="296"/>
      <c r="AZ11" s="296"/>
      <c r="BA11" s="273">
        <f t="shared" si="8"/>
        <v>1122.28</v>
      </c>
      <c r="BB11" s="308"/>
      <c r="BC11" s="49"/>
      <c r="BD11" s="249" t="str">
        <f t="shared" si="9"/>
        <v>正确</v>
      </c>
    </row>
    <row r="12" s="225" customFormat="1" ht="40" customHeight="1" spans="1:56">
      <c r="A12" s="253">
        <f t="shared" si="1"/>
        <v>8</v>
      </c>
      <c r="B12" s="254" t="s">
        <v>454</v>
      </c>
      <c r="C12" s="255" t="s">
        <v>145</v>
      </c>
      <c r="D12" s="261">
        <v>45602</v>
      </c>
      <c r="E12" s="257" t="s">
        <v>78</v>
      </c>
      <c r="F12" s="262">
        <f t="shared" si="2"/>
        <v>31</v>
      </c>
      <c r="G12" s="259" t="s">
        <v>79</v>
      </c>
      <c r="H12" s="260"/>
      <c r="I12" s="260"/>
      <c r="J12" s="260"/>
      <c r="K12" s="260"/>
      <c r="L12" s="260"/>
      <c r="M12" s="260"/>
      <c r="N12" s="260"/>
      <c r="O12" s="274">
        <v>5</v>
      </c>
      <c r="P12" s="260"/>
      <c r="Q12" s="260"/>
      <c r="R12" s="260"/>
      <c r="S12" s="288">
        <f t="shared" si="3"/>
        <v>0</v>
      </c>
      <c r="T12" s="289" t="s">
        <v>451</v>
      </c>
      <c r="U12" s="290">
        <v>2100</v>
      </c>
      <c r="V12" s="291">
        <v>1000</v>
      </c>
      <c r="W12" s="291">
        <v>300</v>
      </c>
      <c r="X12" s="291">
        <v>200</v>
      </c>
      <c r="Y12" s="291">
        <v>200</v>
      </c>
      <c r="Z12" s="291">
        <v>200</v>
      </c>
      <c r="AA12" s="291">
        <v>100</v>
      </c>
      <c r="AB12" s="291">
        <v>100</v>
      </c>
      <c r="AC12" s="294">
        <f t="shared" si="4"/>
        <v>0</v>
      </c>
      <c r="AD12" s="295"/>
      <c r="AE12" s="295"/>
      <c r="AF12" s="295"/>
      <c r="AG12" s="295"/>
      <c r="AH12" s="295"/>
      <c r="AI12" s="49"/>
      <c r="AJ12" s="295"/>
      <c r="AK12" s="295"/>
      <c r="AL12" s="295"/>
      <c r="AM12" s="295"/>
      <c r="AN12" s="295"/>
      <c r="AO12" s="295"/>
      <c r="AP12" s="295"/>
      <c r="AQ12" s="295"/>
      <c r="AR12" s="49">
        <f t="shared" si="10"/>
        <v>169.354838709677</v>
      </c>
      <c r="AS12" s="303">
        <f t="shared" si="5"/>
        <v>0</v>
      </c>
      <c r="AT12" s="273">
        <f t="shared" si="6"/>
        <v>0</v>
      </c>
      <c r="AU12" s="273">
        <f t="shared" si="7"/>
        <v>1930.65</v>
      </c>
      <c r="AV12" s="304">
        <v>537.4</v>
      </c>
      <c r="AW12" s="296"/>
      <c r="AX12" s="296"/>
      <c r="AY12" s="296"/>
      <c r="AZ12" s="296"/>
      <c r="BA12" s="273">
        <f t="shared" si="8"/>
        <v>1393.25</v>
      </c>
      <c r="BB12" s="308"/>
      <c r="BC12" s="49"/>
      <c r="BD12" s="249" t="str">
        <f t="shared" si="9"/>
        <v>正确</v>
      </c>
    </row>
    <row r="13" s="225" customFormat="1" ht="36" customHeight="1" spans="1:56">
      <c r="A13" s="253">
        <f t="shared" si="1"/>
        <v>9</v>
      </c>
      <c r="B13" s="254" t="s">
        <v>455</v>
      </c>
      <c r="C13" s="255" t="s">
        <v>145</v>
      </c>
      <c r="D13" s="256">
        <v>45644</v>
      </c>
      <c r="E13" s="257" t="s">
        <v>78</v>
      </c>
      <c r="F13" s="262">
        <f t="shared" si="2"/>
        <v>31</v>
      </c>
      <c r="G13" s="259" t="s">
        <v>79</v>
      </c>
      <c r="H13" s="260"/>
      <c r="I13" s="260"/>
      <c r="J13" s="260"/>
      <c r="K13" s="260"/>
      <c r="L13" s="260"/>
      <c r="M13" s="260"/>
      <c r="N13" s="260"/>
      <c r="O13" s="274">
        <v>10</v>
      </c>
      <c r="P13" s="260"/>
      <c r="Q13" s="260"/>
      <c r="R13" s="260"/>
      <c r="S13" s="288">
        <f t="shared" si="3"/>
        <v>0</v>
      </c>
      <c r="T13" s="289" t="s">
        <v>456</v>
      </c>
      <c r="U13" s="290">
        <v>2100</v>
      </c>
      <c r="V13" s="291">
        <v>1000</v>
      </c>
      <c r="W13" s="291">
        <v>300</v>
      </c>
      <c r="X13" s="291">
        <v>200</v>
      </c>
      <c r="Y13" s="291">
        <v>200</v>
      </c>
      <c r="Z13" s="291">
        <v>200</v>
      </c>
      <c r="AA13" s="291">
        <v>100</v>
      </c>
      <c r="AB13" s="291">
        <v>100</v>
      </c>
      <c r="AC13" s="294">
        <f t="shared" si="4"/>
        <v>0</v>
      </c>
      <c r="AD13" s="295"/>
      <c r="AE13" s="295"/>
      <c r="AF13" s="295"/>
      <c r="AG13" s="295"/>
      <c r="AH13" s="295"/>
      <c r="AI13" s="49"/>
      <c r="AJ13" s="295"/>
      <c r="AK13" s="295"/>
      <c r="AL13" s="295"/>
      <c r="AM13" s="295"/>
      <c r="AN13" s="295"/>
      <c r="AO13" s="295"/>
      <c r="AP13" s="295"/>
      <c r="AQ13" s="295"/>
      <c r="AR13" s="49">
        <f t="shared" si="10"/>
        <v>338.709677419355</v>
      </c>
      <c r="AS13" s="303">
        <f t="shared" si="5"/>
        <v>0</v>
      </c>
      <c r="AT13" s="273">
        <f t="shared" si="6"/>
        <v>0</v>
      </c>
      <c r="AU13" s="273">
        <f t="shared" si="7"/>
        <v>1761.29</v>
      </c>
      <c r="AV13" s="304">
        <v>537.4</v>
      </c>
      <c r="AW13" s="296"/>
      <c r="AX13" s="296"/>
      <c r="AY13" s="296"/>
      <c r="AZ13" s="296"/>
      <c r="BA13" s="273">
        <f t="shared" si="8"/>
        <v>1223.89</v>
      </c>
      <c r="BB13" s="308"/>
      <c r="BC13" s="49"/>
      <c r="BD13" s="249" t="str">
        <f t="shared" si="9"/>
        <v>正确</v>
      </c>
    </row>
    <row r="14" s="225" customFormat="1" ht="36" customHeight="1" spans="1:56">
      <c r="A14" s="253">
        <f t="shared" si="1"/>
        <v>10</v>
      </c>
      <c r="B14" s="254" t="s">
        <v>457</v>
      </c>
      <c r="C14" s="255" t="s">
        <v>145</v>
      </c>
      <c r="D14" s="256">
        <v>45674</v>
      </c>
      <c r="E14" s="257" t="s">
        <v>78</v>
      </c>
      <c r="F14" s="262">
        <f t="shared" si="2"/>
        <v>31</v>
      </c>
      <c r="G14" s="259" t="s">
        <v>79</v>
      </c>
      <c r="H14" s="260"/>
      <c r="I14" s="260"/>
      <c r="J14" s="260"/>
      <c r="K14" s="260"/>
      <c r="L14" s="260"/>
      <c r="M14" s="260"/>
      <c r="N14" s="260"/>
      <c r="O14" s="274">
        <v>6</v>
      </c>
      <c r="P14" s="260"/>
      <c r="Q14" s="260"/>
      <c r="R14" s="260"/>
      <c r="S14" s="288">
        <f t="shared" si="3"/>
        <v>0</v>
      </c>
      <c r="T14" s="289" t="s">
        <v>458</v>
      </c>
      <c r="U14" s="290">
        <v>2100</v>
      </c>
      <c r="V14" s="291">
        <v>1000</v>
      </c>
      <c r="W14" s="291">
        <v>300</v>
      </c>
      <c r="X14" s="291">
        <v>200</v>
      </c>
      <c r="Y14" s="291">
        <v>200</v>
      </c>
      <c r="Z14" s="291">
        <v>200</v>
      </c>
      <c r="AA14" s="291">
        <v>100</v>
      </c>
      <c r="AB14" s="291">
        <v>100</v>
      </c>
      <c r="AC14" s="294">
        <f t="shared" si="4"/>
        <v>0</v>
      </c>
      <c r="AD14" s="295"/>
      <c r="AE14" s="295"/>
      <c r="AF14" s="295"/>
      <c r="AG14" s="295"/>
      <c r="AH14" s="295"/>
      <c r="AI14" s="49"/>
      <c r="AJ14" s="295"/>
      <c r="AK14" s="295"/>
      <c r="AL14" s="295"/>
      <c r="AM14" s="295"/>
      <c r="AN14" s="295"/>
      <c r="AO14" s="295"/>
      <c r="AP14" s="295"/>
      <c r="AQ14" s="295"/>
      <c r="AR14" s="49">
        <f t="shared" si="10"/>
        <v>203.225806451613</v>
      </c>
      <c r="AS14" s="303">
        <f t="shared" si="5"/>
        <v>0</v>
      </c>
      <c r="AT14" s="273">
        <f t="shared" si="6"/>
        <v>0</v>
      </c>
      <c r="AU14" s="273">
        <f t="shared" si="7"/>
        <v>1896.77</v>
      </c>
      <c r="AV14" s="304">
        <v>537.4</v>
      </c>
      <c r="AW14" s="296"/>
      <c r="AX14" s="296"/>
      <c r="AY14" s="296"/>
      <c r="AZ14" s="296"/>
      <c r="BA14" s="273">
        <f t="shared" si="8"/>
        <v>1359.37</v>
      </c>
      <c r="BB14" s="308"/>
      <c r="BC14" s="49"/>
      <c r="BD14" s="249" t="str">
        <f t="shared" si="9"/>
        <v>正确</v>
      </c>
    </row>
    <row r="15" s="225" customFormat="1" ht="61" customHeight="1" spans="1:56">
      <c r="A15" s="253">
        <f t="shared" si="1"/>
        <v>11</v>
      </c>
      <c r="B15" s="254" t="s">
        <v>459</v>
      </c>
      <c r="C15" s="255" t="s">
        <v>145</v>
      </c>
      <c r="D15" s="256">
        <v>45671</v>
      </c>
      <c r="E15" s="257" t="s">
        <v>78</v>
      </c>
      <c r="F15" s="262">
        <f t="shared" si="2"/>
        <v>31</v>
      </c>
      <c r="G15" s="259" t="s">
        <v>79</v>
      </c>
      <c r="H15" s="260"/>
      <c r="I15" s="260"/>
      <c r="J15" s="260"/>
      <c r="K15" s="260"/>
      <c r="L15" s="260"/>
      <c r="M15" s="260"/>
      <c r="N15" s="260"/>
      <c r="O15" s="274">
        <v>11</v>
      </c>
      <c r="P15" s="260"/>
      <c r="Q15" s="260"/>
      <c r="R15" s="260"/>
      <c r="S15" s="288">
        <f t="shared" si="3"/>
        <v>0</v>
      </c>
      <c r="T15" s="289" t="s">
        <v>460</v>
      </c>
      <c r="U15" s="290">
        <v>2100</v>
      </c>
      <c r="V15" s="291">
        <v>1000</v>
      </c>
      <c r="W15" s="291">
        <v>300</v>
      </c>
      <c r="X15" s="291">
        <v>200</v>
      </c>
      <c r="Y15" s="291">
        <v>200</v>
      </c>
      <c r="Z15" s="291">
        <v>200</v>
      </c>
      <c r="AA15" s="291">
        <v>100</v>
      </c>
      <c r="AB15" s="291">
        <v>100</v>
      </c>
      <c r="AC15" s="294">
        <f t="shared" si="4"/>
        <v>0</v>
      </c>
      <c r="AD15" s="295"/>
      <c r="AE15" s="295"/>
      <c r="AF15" s="295"/>
      <c r="AG15" s="295"/>
      <c r="AH15" s="295"/>
      <c r="AI15" s="49">
        <v>285.16</v>
      </c>
      <c r="AJ15" s="295"/>
      <c r="AK15" s="295"/>
      <c r="AL15" s="295"/>
      <c r="AM15" s="295"/>
      <c r="AN15" s="295"/>
      <c r="AO15" s="295"/>
      <c r="AP15" s="295"/>
      <c r="AQ15" s="295"/>
      <c r="AR15" s="49">
        <f t="shared" si="10"/>
        <v>372.58064516129</v>
      </c>
      <c r="AS15" s="303">
        <f t="shared" si="5"/>
        <v>0</v>
      </c>
      <c r="AT15" s="273">
        <f t="shared" si="6"/>
        <v>0</v>
      </c>
      <c r="AU15" s="273">
        <f t="shared" si="7"/>
        <v>2012.58</v>
      </c>
      <c r="AV15" s="304">
        <v>537.4</v>
      </c>
      <c r="AW15" s="296"/>
      <c r="AX15" s="296"/>
      <c r="AY15" s="296"/>
      <c r="AZ15" s="296"/>
      <c r="BA15" s="273">
        <f t="shared" si="8"/>
        <v>1475.18</v>
      </c>
      <c r="BB15" s="308"/>
      <c r="BC15" s="49" t="s">
        <v>461</v>
      </c>
      <c r="BD15" s="249" t="str">
        <f t="shared" si="9"/>
        <v>正确</v>
      </c>
    </row>
    <row r="16" s="226" customFormat="1" ht="72" customHeight="1" spans="1:56">
      <c r="A16" s="253">
        <f t="shared" si="1"/>
        <v>12</v>
      </c>
      <c r="B16" s="263" t="s">
        <v>462</v>
      </c>
      <c r="C16" s="255" t="s">
        <v>463</v>
      </c>
      <c r="D16" s="261">
        <v>45658</v>
      </c>
      <c r="E16" s="122" t="s">
        <v>78</v>
      </c>
      <c r="F16" s="262">
        <f t="shared" si="2"/>
        <v>31</v>
      </c>
      <c r="G16" s="259" t="s">
        <v>79</v>
      </c>
      <c r="H16" s="264"/>
      <c r="I16" s="264"/>
      <c r="J16" s="264"/>
      <c r="K16" s="264"/>
      <c r="L16" s="264"/>
      <c r="M16" s="264"/>
      <c r="N16" s="264"/>
      <c r="O16" s="274">
        <v>9</v>
      </c>
      <c r="P16" s="264"/>
      <c r="Q16" s="264"/>
      <c r="R16" s="264"/>
      <c r="S16" s="288">
        <f t="shared" si="3"/>
        <v>0</v>
      </c>
      <c r="T16" s="289" t="s">
        <v>464</v>
      </c>
      <c r="U16" s="290">
        <v>2100</v>
      </c>
      <c r="V16" s="291">
        <v>1000</v>
      </c>
      <c r="W16" s="291">
        <v>300</v>
      </c>
      <c r="X16" s="291">
        <v>200</v>
      </c>
      <c r="Y16" s="291">
        <v>200</v>
      </c>
      <c r="Z16" s="291">
        <v>200</v>
      </c>
      <c r="AA16" s="291">
        <v>100</v>
      </c>
      <c r="AB16" s="291">
        <v>100</v>
      </c>
      <c r="AC16" s="294">
        <f t="shared" si="4"/>
        <v>0</v>
      </c>
      <c r="AD16" s="296"/>
      <c r="AE16" s="296"/>
      <c r="AF16" s="296"/>
      <c r="AG16" s="296"/>
      <c r="AH16" s="296"/>
      <c r="AI16" s="49">
        <f>200+141.94+806.45+1700</f>
        <v>2848.39</v>
      </c>
      <c r="AJ16" s="296"/>
      <c r="AK16" s="296"/>
      <c r="AL16" s="296"/>
      <c r="AM16" s="296"/>
      <c r="AN16" s="296"/>
      <c r="AO16" s="296"/>
      <c r="AP16" s="296"/>
      <c r="AQ16" s="296"/>
      <c r="AR16" s="49">
        <f t="shared" si="10"/>
        <v>304.838709677419</v>
      </c>
      <c r="AS16" s="303">
        <f t="shared" si="5"/>
        <v>0</v>
      </c>
      <c r="AT16" s="273">
        <f t="shared" si="6"/>
        <v>0</v>
      </c>
      <c r="AU16" s="273">
        <f t="shared" si="7"/>
        <v>4643.55</v>
      </c>
      <c r="AV16" s="305">
        <v>537.4</v>
      </c>
      <c r="AW16" s="296"/>
      <c r="AX16" s="296"/>
      <c r="AY16" s="296"/>
      <c r="AZ16" s="296"/>
      <c r="BA16" s="273">
        <f t="shared" si="8"/>
        <v>4106.15</v>
      </c>
      <c r="BB16" s="309"/>
      <c r="BC16" s="164" t="s">
        <v>465</v>
      </c>
      <c r="BD16" s="249" t="str">
        <f t="shared" si="9"/>
        <v>正确</v>
      </c>
    </row>
    <row r="17" s="225" customFormat="1" ht="38" customHeight="1" spans="1:56">
      <c r="A17" s="253">
        <f t="shared" ref="A17:A67" si="11">ROW()-4</f>
        <v>13</v>
      </c>
      <c r="B17" s="265" t="s">
        <v>466</v>
      </c>
      <c r="C17" s="255" t="s">
        <v>145</v>
      </c>
      <c r="D17" s="256">
        <v>45727</v>
      </c>
      <c r="E17" s="257" t="s">
        <v>78</v>
      </c>
      <c r="F17" s="262">
        <f t="shared" ref="F17:F67" si="12">IF($C$2-D17+1&lt;$E$2,$C$2-D17+1,$E$2)</f>
        <v>31</v>
      </c>
      <c r="G17" s="259" t="s">
        <v>79</v>
      </c>
      <c r="H17" s="260"/>
      <c r="I17" s="260"/>
      <c r="J17" s="260"/>
      <c r="K17" s="260"/>
      <c r="L17" s="260"/>
      <c r="M17" s="260"/>
      <c r="N17" s="260"/>
      <c r="O17" s="278"/>
      <c r="P17" s="260"/>
      <c r="Q17" s="260"/>
      <c r="R17" s="260"/>
      <c r="S17" s="288">
        <f t="shared" ref="S17:S67" si="13">P17+Q17-R17</f>
        <v>0</v>
      </c>
      <c r="T17" s="289"/>
      <c r="U17" s="290">
        <v>2100</v>
      </c>
      <c r="V17" s="291">
        <v>1200</v>
      </c>
      <c r="W17" s="291">
        <v>200</v>
      </c>
      <c r="X17" s="291">
        <v>200</v>
      </c>
      <c r="Y17" s="291">
        <v>100</v>
      </c>
      <c r="Z17" s="291">
        <v>200</v>
      </c>
      <c r="AA17" s="291">
        <v>100</v>
      </c>
      <c r="AB17" s="291">
        <v>100</v>
      </c>
      <c r="AC17" s="294">
        <f t="shared" ref="AC17:AC67" si="14">IF(G17="是",30,0)</f>
        <v>0</v>
      </c>
      <c r="AD17" s="295"/>
      <c r="AE17" s="295"/>
      <c r="AF17" s="295"/>
      <c r="AG17" s="295"/>
      <c r="AH17" s="295"/>
      <c r="AI17" s="49"/>
      <c r="AJ17" s="295"/>
      <c r="AK17" s="295"/>
      <c r="AL17" s="295"/>
      <c r="AM17" s="295"/>
      <c r="AN17" s="295"/>
      <c r="AO17" s="295"/>
      <c r="AP17" s="295"/>
      <c r="AQ17" s="295"/>
      <c r="AR17" s="49"/>
      <c r="AS17" s="303">
        <f t="shared" ref="AS17:AS67" si="15">IFERROR(U17/$E$2*2*H17+I17*2,0)</f>
        <v>0</v>
      </c>
      <c r="AT17" s="273">
        <f t="shared" ref="AT17:AT67" si="16">IFERROR(U17/$E$2*(J17+K17*0.2+L17+M17*0.5),0)</f>
        <v>0</v>
      </c>
      <c r="AU17" s="273">
        <f t="shared" ref="AU17:AU67" si="17">ROUND(SUM(V17:AP17)-SUM(AQ17:AT17),2)</f>
        <v>2100</v>
      </c>
      <c r="AV17" s="304">
        <v>537.4</v>
      </c>
      <c r="AW17" s="296"/>
      <c r="AX17" s="296"/>
      <c r="AY17" s="296"/>
      <c r="AZ17" s="296"/>
      <c r="BA17" s="273">
        <f t="shared" ref="BA17:BA67" si="18">ROUND(AU17-SUM(AV17:AZ17),2)</f>
        <v>1562.6</v>
      </c>
      <c r="BB17" s="308"/>
      <c r="BC17" s="49"/>
      <c r="BD17" s="249" t="str">
        <f t="shared" ref="BD17:BD67" si="19">IF(U17-SUM(V17:AB17)=0,"正确","错误")</f>
        <v>正确</v>
      </c>
    </row>
    <row r="18" s="225" customFormat="1" ht="37" customHeight="1" spans="1:56">
      <c r="A18" s="253">
        <f t="shared" si="11"/>
        <v>14</v>
      </c>
      <c r="B18" s="266" t="s">
        <v>467</v>
      </c>
      <c r="C18" s="255" t="s">
        <v>145</v>
      </c>
      <c r="D18" s="256">
        <v>45627</v>
      </c>
      <c r="E18" s="255" t="s">
        <v>78</v>
      </c>
      <c r="F18" s="262">
        <f t="shared" si="12"/>
        <v>31</v>
      </c>
      <c r="G18" s="259" t="s">
        <v>79</v>
      </c>
      <c r="H18" s="260"/>
      <c r="I18" s="260"/>
      <c r="J18" s="260"/>
      <c r="K18" s="260"/>
      <c r="L18" s="260"/>
      <c r="M18" s="260"/>
      <c r="N18" s="260"/>
      <c r="O18" s="278">
        <v>5.5</v>
      </c>
      <c r="P18" s="260"/>
      <c r="Q18" s="260"/>
      <c r="R18" s="260"/>
      <c r="S18" s="288">
        <f t="shared" si="13"/>
        <v>0</v>
      </c>
      <c r="T18" s="139" t="s">
        <v>363</v>
      </c>
      <c r="U18" s="290">
        <v>2300</v>
      </c>
      <c r="V18" s="291">
        <v>1200</v>
      </c>
      <c r="W18" s="291">
        <v>300</v>
      </c>
      <c r="X18" s="291">
        <v>200</v>
      </c>
      <c r="Y18" s="291">
        <v>200</v>
      </c>
      <c r="Z18" s="291">
        <v>200</v>
      </c>
      <c r="AA18" s="291">
        <v>100</v>
      </c>
      <c r="AB18" s="291">
        <v>100</v>
      </c>
      <c r="AC18" s="294">
        <f t="shared" si="14"/>
        <v>0</v>
      </c>
      <c r="AD18" s="295"/>
      <c r="AE18" s="295"/>
      <c r="AF18" s="295"/>
      <c r="AG18" s="295"/>
      <c r="AH18" s="295"/>
      <c r="AI18" s="49"/>
      <c r="AJ18" s="295"/>
      <c r="AK18" s="295"/>
      <c r="AL18" s="295"/>
      <c r="AM18" s="295"/>
      <c r="AN18" s="295"/>
      <c r="AO18" s="295"/>
      <c r="AP18" s="295"/>
      <c r="AQ18" s="295"/>
      <c r="AR18" s="49">
        <f t="shared" si="10"/>
        <v>204.032258064516</v>
      </c>
      <c r="AS18" s="303">
        <f t="shared" si="15"/>
        <v>0</v>
      </c>
      <c r="AT18" s="273">
        <f t="shared" si="16"/>
        <v>0</v>
      </c>
      <c r="AU18" s="273">
        <f t="shared" si="17"/>
        <v>2095.97</v>
      </c>
      <c r="AV18" s="304"/>
      <c r="AW18" s="296"/>
      <c r="AX18" s="296"/>
      <c r="AY18" s="296"/>
      <c r="AZ18" s="296"/>
      <c r="BA18" s="273">
        <f t="shared" si="18"/>
        <v>2095.97</v>
      </c>
      <c r="BB18" s="308"/>
      <c r="BC18" s="49"/>
      <c r="BD18" s="249" t="str">
        <f t="shared" si="19"/>
        <v>正确</v>
      </c>
    </row>
    <row r="19" s="226" customFormat="1" ht="42" customHeight="1" spans="1:56">
      <c r="A19" s="253">
        <f t="shared" si="11"/>
        <v>15</v>
      </c>
      <c r="B19" s="267" t="s">
        <v>468</v>
      </c>
      <c r="C19" s="255" t="s">
        <v>145</v>
      </c>
      <c r="D19" s="261">
        <v>45702</v>
      </c>
      <c r="E19" s="122" t="s">
        <v>78</v>
      </c>
      <c r="F19" s="262">
        <f t="shared" si="12"/>
        <v>31</v>
      </c>
      <c r="G19" s="259" t="s">
        <v>79</v>
      </c>
      <c r="H19" s="264"/>
      <c r="I19" s="264"/>
      <c r="J19" s="264"/>
      <c r="K19" s="264"/>
      <c r="L19" s="264"/>
      <c r="M19" s="264"/>
      <c r="N19" s="264"/>
      <c r="O19" s="274">
        <v>7</v>
      </c>
      <c r="P19" s="264"/>
      <c r="Q19" s="264"/>
      <c r="R19" s="264"/>
      <c r="S19" s="288">
        <f t="shared" si="13"/>
        <v>0</v>
      </c>
      <c r="T19" s="289" t="s">
        <v>282</v>
      </c>
      <c r="U19" s="290">
        <v>2400</v>
      </c>
      <c r="V19" s="291">
        <v>1200</v>
      </c>
      <c r="W19" s="291">
        <v>300</v>
      </c>
      <c r="X19" s="291">
        <v>300</v>
      </c>
      <c r="Y19" s="291">
        <v>200</v>
      </c>
      <c r="Z19" s="291">
        <v>200</v>
      </c>
      <c r="AA19" s="291">
        <v>100</v>
      </c>
      <c r="AB19" s="291">
        <v>100</v>
      </c>
      <c r="AC19" s="294">
        <f t="shared" si="14"/>
        <v>0</v>
      </c>
      <c r="AD19" s="296"/>
      <c r="AE19" s="296"/>
      <c r="AF19" s="296"/>
      <c r="AG19" s="296"/>
      <c r="AH19" s="296"/>
      <c r="AI19" s="49">
        <v>490.65</v>
      </c>
      <c r="AJ19" s="296"/>
      <c r="AK19" s="296"/>
      <c r="AL19" s="296"/>
      <c r="AM19" s="296"/>
      <c r="AN19" s="296"/>
      <c r="AO19" s="296"/>
      <c r="AP19" s="296"/>
      <c r="AQ19" s="296"/>
      <c r="AR19" s="49">
        <f t="shared" si="10"/>
        <v>270.967741935484</v>
      </c>
      <c r="AS19" s="303">
        <f t="shared" si="15"/>
        <v>0</v>
      </c>
      <c r="AT19" s="273">
        <f t="shared" si="16"/>
        <v>0</v>
      </c>
      <c r="AU19" s="273">
        <f t="shared" si="17"/>
        <v>2619.68</v>
      </c>
      <c r="AV19" s="305"/>
      <c r="AW19" s="296"/>
      <c r="AX19" s="296"/>
      <c r="AY19" s="296"/>
      <c r="AZ19" s="296"/>
      <c r="BA19" s="273">
        <f t="shared" si="18"/>
        <v>2619.68</v>
      </c>
      <c r="BB19" s="309"/>
      <c r="BC19" s="164" t="s">
        <v>469</v>
      </c>
      <c r="BD19" s="249" t="str">
        <f t="shared" si="19"/>
        <v>正确</v>
      </c>
    </row>
    <row r="20" s="226" customFormat="1" ht="49.5" spans="1:56">
      <c r="A20" s="253">
        <f t="shared" si="11"/>
        <v>16</v>
      </c>
      <c r="B20" s="267" t="s">
        <v>470</v>
      </c>
      <c r="C20" s="255" t="s">
        <v>145</v>
      </c>
      <c r="D20" s="261">
        <v>45703</v>
      </c>
      <c r="E20" s="122" t="s">
        <v>78</v>
      </c>
      <c r="F20" s="262">
        <f t="shared" si="12"/>
        <v>31</v>
      </c>
      <c r="G20" s="259" t="s">
        <v>79</v>
      </c>
      <c r="H20" s="264"/>
      <c r="I20" s="264"/>
      <c r="J20" s="264"/>
      <c r="K20" s="264"/>
      <c r="L20" s="264"/>
      <c r="M20" s="264"/>
      <c r="N20" s="264"/>
      <c r="O20" s="274">
        <v>9</v>
      </c>
      <c r="P20" s="264"/>
      <c r="Q20" s="264"/>
      <c r="R20" s="264"/>
      <c r="S20" s="288">
        <f t="shared" si="13"/>
        <v>0</v>
      </c>
      <c r="T20" s="289" t="s">
        <v>464</v>
      </c>
      <c r="U20" s="290">
        <v>2400</v>
      </c>
      <c r="V20" s="291">
        <v>1200</v>
      </c>
      <c r="W20" s="291">
        <v>300</v>
      </c>
      <c r="X20" s="291">
        <v>300</v>
      </c>
      <c r="Y20" s="291">
        <v>200</v>
      </c>
      <c r="Z20" s="291">
        <v>200</v>
      </c>
      <c r="AA20" s="291">
        <v>100</v>
      </c>
      <c r="AB20" s="291">
        <v>100</v>
      </c>
      <c r="AC20" s="294">
        <f t="shared" si="14"/>
        <v>0</v>
      </c>
      <c r="AD20" s="296"/>
      <c r="AE20" s="296"/>
      <c r="AF20" s="296"/>
      <c r="AG20" s="296"/>
      <c r="AH20" s="296"/>
      <c r="AI20" s="49">
        <v>272.58</v>
      </c>
      <c r="AJ20" s="296"/>
      <c r="AK20" s="296"/>
      <c r="AL20" s="296"/>
      <c r="AM20" s="296"/>
      <c r="AN20" s="296"/>
      <c r="AO20" s="296"/>
      <c r="AP20" s="296"/>
      <c r="AQ20" s="296"/>
      <c r="AR20" s="49">
        <f t="shared" si="10"/>
        <v>348.387096774194</v>
      </c>
      <c r="AS20" s="303">
        <f t="shared" si="15"/>
        <v>0</v>
      </c>
      <c r="AT20" s="273">
        <f t="shared" si="16"/>
        <v>0</v>
      </c>
      <c r="AU20" s="273">
        <f t="shared" si="17"/>
        <v>2324.19</v>
      </c>
      <c r="AV20" s="305"/>
      <c r="AW20" s="296"/>
      <c r="AX20" s="296"/>
      <c r="AY20" s="296"/>
      <c r="AZ20" s="296"/>
      <c r="BA20" s="273">
        <f t="shared" si="18"/>
        <v>2324.19</v>
      </c>
      <c r="BB20" s="309"/>
      <c r="BC20" s="164" t="s">
        <v>471</v>
      </c>
      <c r="BD20" s="249" t="str">
        <f t="shared" si="19"/>
        <v>正确</v>
      </c>
    </row>
    <row r="21" s="225" customFormat="1" ht="33" customHeight="1" spans="1:56">
      <c r="A21" s="253">
        <f t="shared" si="11"/>
        <v>17</v>
      </c>
      <c r="B21" s="266" t="s">
        <v>472</v>
      </c>
      <c r="C21" s="255" t="s">
        <v>473</v>
      </c>
      <c r="D21" s="256">
        <v>45596</v>
      </c>
      <c r="E21" s="255" t="s">
        <v>78</v>
      </c>
      <c r="F21" s="262">
        <f t="shared" si="12"/>
        <v>31</v>
      </c>
      <c r="G21" s="259" t="s">
        <v>79</v>
      </c>
      <c r="H21" s="260"/>
      <c r="I21" s="260"/>
      <c r="J21" s="260"/>
      <c r="K21" s="260"/>
      <c r="L21" s="260"/>
      <c r="M21" s="260"/>
      <c r="N21" s="260"/>
      <c r="O21" s="278"/>
      <c r="P21" s="260"/>
      <c r="Q21" s="260"/>
      <c r="R21" s="260"/>
      <c r="S21" s="288">
        <f t="shared" si="13"/>
        <v>0</v>
      </c>
      <c r="T21" s="289"/>
      <c r="U21" s="290">
        <v>1700</v>
      </c>
      <c r="V21" s="291">
        <v>1000</v>
      </c>
      <c r="W21" s="291">
        <v>200</v>
      </c>
      <c r="X21" s="291">
        <v>100</v>
      </c>
      <c r="Y21" s="291">
        <v>100</v>
      </c>
      <c r="Z21" s="291">
        <v>100</v>
      </c>
      <c r="AA21" s="291">
        <v>100</v>
      </c>
      <c r="AB21" s="291">
        <v>100</v>
      </c>
      <c r="AC21" s="294">
        <f t="shared" si="14"/>
        <v>0</v>
      </c>
      <c r="AD21" s="295"/>
      <c r="AE21" s="295"/>
      <c r="AF21" s="295"/>
      <c r="AG21" s="295"/>
      <c r="AH21" s="295"/>
      <c r="AI21" s="49"/>
      <c r="AJ21" s="295"/>
      <c r="AK21" s="295"/>
      <c r="AL21" s="295"/>
      <c r="AM21" s="295"/>
      <c r="AN21" s="295"/>
      <c r="AO21" s="295"/>
      <c r="AP21" s="295"/>
      <c r="AQ21" s="295"/>
      <c r="AR21" s="49"/>
      <c r="AS21" s="303">
        <f t="shared" si="15"/>
        <v>0</v>
      </c>
      <c r="AT21" s="273">
        <f t="shared" si="16"/>
        <v>0</v>
      </c>
      <c r="AU21" s="273">
        <f t="shared" si="17"/>
        <v>1700</v>
      </c>
      <c r="AV21" s="304"/>
      <c r="AW21" s="296"/>
      <c r="AX21" s="296"/>
      <c r="AY21" s="296"/>
      <c r="AZ21" s="296"/>
      <c r="BA21" s="273">
        <f t="shared" si="18"/>
        <v>1700</v>
      </c>
      <c r="BB21" s="308"/>
      <c r="BC21" s="49"/>
      <c r="BD21" s="249" t="str">
        <f t="shared" si="19"/>
        <v>正确</v>
      </c>
    </row>
    <row r="22" s="225" customFormat="1" ht="32" customHeight="1" spans="1:56">
      <c r="A22" s="253">
        <f t="shared" si="11"/>
        <v>18</v>
      </c>
      <c r="B22" s="266" t="s">
        <v>474</v>
      </c>
      <c r="C22" s="255" t="s">
        <v>473</v>
      </c>
      <c r="D22" s="256">
        <v>45596</v>
      </c>
      <c r="E22" s="255" t="s">
        <v>78</v>
      </c>
      <c r="F22" s="262">
        <f t="shared" si="12"/>
        <v>31</v>
      </c>
      <c r="G22" s="259" t="s">
        <v>79</v>
      </c>
      <c r="H22" s="260"/>
      <c r="I22" s="260"/>
      <c r="J22" s="260"/>
      <c r="K22" s="260"/>
      <c r="L22" s="260"/>
      <c r="M22" s="260"/>
      <c r="N22" s="260"/>
      <c r="O22" s="278"/>
      <c r="P22" s="260"/>
      <c r="Q22" s="260"/>
      <c r="R22" s="260"/>
      <c r="S22" s="288">
        <f t="shared" si="13"/>
        <v>0</v>
      </c>
      <c r="T22" s="289"/>
      <c r="U22" s="290">
        <v>1700</v>
      </c>
      <c r="V22" s="291">
        <v>1000</v>
      </c>
      <c r="W22" s="291">
        <v>200</v>
      </c>
      <c r="X22" s="291">
        <v>100</v>
      </c>
      <c r="Y22" s="291">
        <v>100</v>
      </c>
      <c r="Z22" s="291">
        <v>100</v>
      </c>
      <c r="AA22" s="291">
        <v>100</v>
      </c>
      <c r="AB22" s="291">
        <v>100</v>
      </c>
      <c r="AC22" s="294">
        <f t="shared" si="14"/>
        <v>0</v>
      </c>
      <c r="AD22" s="295"/>
      <c r="AE22" s="295"/>
      <c r="AF22" s="295"/>
      <c r="AG22" s="295"/>
      <c r="AH22" s="295"/>
      <c r="AI22" s="49"/>
      <c r="AJ22" s="295"/>
      <c r="AK22" s="295"/>
      <c r="AL22" s="295"/>
      <c r="AM22" s="295"/>
      <c r="AN22" s="295"/>
      <c r="AO22" s="295"/>
      <c r="AP22" s="295"/>
      <c r="AQ22" s="295"/>
      <c r="AR22" s="49"/>
      <c r="AS22" s="303">
        <f t="shared" si="15"/>
        <v>0</v>
      </c>
      <c r="AT22" s="273">
        <f t="shared" si="16"/>
        <v>0</v>
      </c>
      <c r="AU22" s="273">
        <f t="shared" si="17"/>
        <v>1700</v>
      </c>
      <c r="AV22" s="304"/>
      <c r="AW22" s="296"/>
      <c r="AX22" s="296"/>
      <c r="AY22" s="296"/>
      <c r="AZ22" s="296"/>
      <c r="BA22" s="273">
        <f t="shared" si="18"/>
        <v>1700</v>
      </c>
      <c r="BB22" s="308"/>
      <c r="BC22" s="49"/>
      <c r="BD22" s="249" t="str">
        <f t="shared" si="19"/>
        <v>正确</v>
      </c>
    </row>
    <row r="23" s="225" customFormat="1" ht="37" customHeight="1" spans="1:56">
      <c r="A23" s="253">
        <f t="shared" si="11"/>
        <v>19</v>
      </c>
      <c r="B23" s="266" t="s">
        <v>475</v>
      </c>
      <c r="C23" s="255" t="s">
        <v>145</v>
      </c>
      <c r="D23" s="256">
        <v>45597</v>
      </c>
      <c r="E23" s="255" t="s">
        <v>78</v>
      </c>
      <c r="F23" s="262">
        <f t="shared" si="12"/>
        <v>31</v>
      </c>
      <c r="G23" s="259" t="s">
        <v>79</v>
      </c>
      <c r="H23" s="260"/>
      <c r="I23" s="260"/>
      <c r="J23" s="260"/>
      <c r="K23" s="260"/>
      <c r="L23" s="260"/>
      <c r="M23" s="260"/>
      <c r="N23" s="260"/>
      <c r="O23" s="274">
        <v>6</v>
      </c>
      <c r="P23" s="260"/>
      <c r="Q23" s="260"/>
      <c r="R23" s="260"/>
      <c r="S23" s="288">
        <f t="shared" si="13"/>
        <v>0</v>
      </c>
      <c r="T23" s="289" t="s">
        <v>458</v>
      </c>
      <c r="U23" s="290">
        <v>2300</v>
      </c>
      <c r="V23" s="291">
        <v>1200</v>
      </c>
      <c r="W23" s="291">
        <v>300</v>
      </c>
      <c r="X23" s="291">
        <v>200</v>
      </c>
      <c r="Y23" s="291">
        <v>200</v>
      </c>
      <c r="Z23" s="291">
        <v>200</v>
      </c>
      <c r="AA23" s="291">
        <v>100</v>
      </c>
      <c r="AB23" s="291">
        <v>100</v>
      </c>
      <c r="AC23" s="294">
        <f t="shared" si="14"/>
        <v>0</v>
      </c>
      <c r="AD23" s="295"/>
      <c r="AE23" s="295"/>
      <c r="AF23" s="295"/>
      <c r="AG23" s="295"/>
      <c r="AH23" s="295"/>
      <c r="AI23" s="49"/>
      <c r="AJ23" s="295"/>
      <c r="AK23" s="295"/>
      <c r="AL23" s="295"/>
      <c r="AM23" s="295"/>
      <c r="AN23" s="295"/>
      <c r="AO23" s="295"/>
      <c r="AP23" s="295"/>
      <c r="AQ23" s="295"/>
      <c r="AR23" s="49">
        <f t="shared" si="10"/>
        <v>222.58064516129</v>
      </c>
      <c r="AS23" s="303">
        <f t="shared" si="15"/>
        <v>0</v>
      </c>
      <c r="AT23" s="273">
        <f t="shared" si="16"/>
        <v>0</v>
      </c>
      <c r="AU23" s="273">
        <f t="shared" si="17"/>
        <v>2077.42</v>
      </c>
      <c r="AV23" s="304"/>
      <c r="AW23" s="296"/>
      <c r="AX23" s="296"/>
      <c r="AY23" s="296"/>
      <c r="AZ23" s="296"/>
      <c r="BA23" s="273">
        <f t="shared" si="18"/>
        <v>2077.42</v>
      </c>
      <c r="BB23" s="308"/>
      <c r="BC23" s="49"/>
      <c r="BD23" s="249" t="str">
        <f t="shared" si="19"/>
        <v>正确</v>
      </c>
    </row>
    <row r="24" s="225" customFormat="1" ht="36" customHeight="1" spans="1:56">
      <c r="A24" s="253">
        <f t="shared" si="11"/>
        <v>20</v>
      </c>
      <c r="B24" s="266" t="s">
        <v>476</v>
      </c>
      <c r="C24" s="255" t="s">
        <v>145</v>
      </c>
      <c r="D24" s="256">
        <v>45597</v>
      </c>
      <c r="E24" s="255" t="s">
        <v>78</v>
      </c>
      <c r="F24" s="262">
        <f t="shared" si="12"/>
        <v>31</v>
      </c>
      <c r="G24" s="259" t="s">
        <v>79</v>
      </c>
      <c r="H24" s="260"/>
      <c r="I24" s="260"/>
      <c r="J24" s="260"/>
      <c r="K24" s="260"/>
      <c r="L24" s="260"/>
      <c r="M24" s="260"/>
      <c r="N24" s="260"/>
      <c r="O24" s="274">
        <v>5</v>
      </c>
      <c r="P24" s="260"/>
      <c r="Q24" s="260"/>
      <c r="R24" s="260"/>
      <c r="S24" s="288">
        <f t="shared" si="13"/>
        <v>0</v>
      </c>
      <c r="T24" s="289" t="s">
        <v>451</v>
      </c>
      <c r="U24" s="290">
        <v>2300</v>
      </c>
      <c r="V24" s="291">
        <v>1200</v>
      </c>
      <c r="W24" s="291">
        <v>300</v>
      </c>
      <c r="X24" s="291">
        <v>200</v>
      </c>
      <c r="Y24" s="291">
        <v>200</v>
      </c>
      <c r="Z24" s="291">
        <v>200</v>
      </c>
      <c r="AA24" s="291">
        <v>100</v>
      </c>
      <c r="AB24" s="291">
        <v>100</v>
      </c>
      <c r="AC24" s="294">
        <f t="shared" si="14"/>
        <v>0</v>
      </c>
      <c r="AD24" s="295"/>
      <c r="AE24" s="295"/>
      <c r="AF24" s="295"/>
      <c r="AG24" s="295"/>
      <c r="AH24" s="295"/>
      <c r="AI24" s="49"/>
      <c r="AJ24" s="295"/>
      <c r="AK24" s="295"/>
      <c r="AL24" s="295"/>
      <c r="AM24" s="295"/>
      <c r="AN24" s="295"/>
      <c r="AO24" s="295"/>
      <c r="AP24" s="295"/>
      <c r="AQ24" s="295"/>
      <c r="AR24" s="49">
        <f t="shared" si="10"/>
        <v>185.483870967742</v>
      </c>
      <c r="AS24" s="303">
        <f t="shared" si="15"/>
        <v>0</v>
      </c>
      <c r="AT24" s="273">
        <f t="shared" si="16"/>
        <v>0</v>
      </c>
      <c r="AU24" s="273">
        <f t="shared" si="17"/>
        <v>2114.52</v>
      </c>
      <c r="AV24" s="304"/>
      <c r="AW24" s="296"/>
      <c r="AX24" s="296"/>
      <c r="AY24" s="296"/>
      <c r="AZ24" s="296"/>
      <c r="BA24" s="273">
        <f t="shared" si="18"/>
        <v>2114.52</v>
      </c>
      <c r="BB24" s="308"/>
      <c r="BC24" s="49"/>
      <c r="BD24" s="249" t="str">
        <f t="shared" si="19"/>
        <v>正确</v>
      </c>
    </row>
    <row r="25" s="225" customFormat="1" ht="37" customHeight="1" spans="1:56">
      <c r="A25" s="253">
        <f t="shared" si="11"/>
        <v>21</v>
      </c>
      <c r="B25" s="266" t="s">
        <v>477</v>
      </c>
      <c r="C25" s="255" t="s">
        <v>145</v>
      </c>
      <c r="D25" s="256">
        <v>45601</v>
      </c>
      <c r="E25" s="255" t="s">
        <v>78</v>
      </c>
      <c r="F25" s="262">
        <f t="shared" si="12"/>
        <v>31</v>
      </c>
      <c r="G25" s="259" t="s">
        <v>79</v>
      </c>
      <c r="H25" s="260"/>
      <c r="I25" s="260"/>
      <c r="J25" s="260"/>
      <c r="K25" s="260"/>
      <c r="L25" s="260"/>
      <c r="M25" s="260"/>
      <c r="N25" s="260"/>
      <c r="O25" s="274">
        <v>5</v>
      </c>
      <c r="P25" s="260"/>
      <c r="Q25" s="260"/>
      <c r="R25" s="260"/>
      <c r="S25" s="288">
        <f t="shared" si="13"/>
        <v>0</v>
      </c>
      <c r="T25" s="289" t="s">
        <v>451</v>
      </c>
      <c r="U25" s="290">
        <v>2300</v>
      </c>
      <c r="V25" s="291">
        <v>1200</v>
      </c>
      <c r="W25" s="291">
        <v>300</v>
      </c>
      <c r="X25" s="291">
        <v>200</v>
      </c>
      <c r="Y25" s="291">
        <v>200</v>
      </c>
      <c r="Z25" s="291">
        <v>200</v>
      </c>
      <c r="AA25" s="291">
        <v>100</v>
      </c>
      <c r="AB25" s="291">
        <v>100</v>
      </c>
      <c r="AC25" s="294">
        <f t="shared" si="14"/>
        <v>0</v>
      </c>
      <c r="AD25" s="295"/>
      <c r="AE25" s="295"/>
      <c r="AF25" s="295"/>
      <c r="AG25" s="295"/>
      <c r="AH25" s="295"/>
      <c r="AI25" s="49"/>
      <c r="AJ25" s="295"/>
      <c r="AK25" s="295"/>
      <c r="AL25" s="295"/>
      <c r="AM25" s="295"/>
      <c r="AN25" s="295"/>
      <c r="AO25" s="295"/>
      <c r="AP25" s="295"/>
      <c r="AQ25" s="295"/>
      <c r="AR25" s="49">
        <f t="shared" si="10"/>
        <v>185.483870967742</v>
      </c>
      <c r="AS25" s="303">
        <f t="shared" si="15"/>
        <v>0</v>
      </c>
      <c r="AT25" s="273">
        <f t="shared" si="16"/>
        <v>0</v>
      </c>
      <c r="AU25" s="273">
        <f t="shared" si="17"/>
        <v>2114.52</v>
      </c>
      <c r="AV25" s="304"/>
      <c r="AW25" s="296"/>
      <c r="AX25" s="296"/>
      <c r="AY25" s="296"/>
      <c r="AZ25" s="296"/>
      <c r="BA25" s="273">
        <f t="shared" si="18"/>
        <v>2114.52</v>
      </c>
      <c r="BB25" s="308"/>
      <c r="BC25" s="49"/>
      <c r="BD25" s="249" t="str">
        <f t="shared" si="19"/>
        <v>正确</v>
      </c>
    </row>
    <row r="26" s="225" customFormat="1" ht="36" customHeight="1" spans="1:56">
      <c r="A26" s="253">
        <f t="shared" si="11"/>
        <v>22</v>
      </c>
      <c r="B26" s="266" t="s">
        <v>478</v>
      </c>
      <c r="C26" s="255" t="s">
        <v>145</v>
      </c>
      <c r="D26" s="256">
        <v>45597</v>
      </c>
      <c r="E26" s="255" t="s">
        <v>78</v>
      </c>
      <c r="F26" s="262">
        <f t="shared" si="12"/>
        <v>31</v>
      </c>
      <c r="G26" s="259" t="s">
        <v>79</v>
      </c>
      <c r="H26" s="260"/>
      <c r="I26" s="260"/>
      <c r="J26" s="260"/>
      <c r="K26" s="260"/>
      <c r="L26" s="260"/>
      <c r="M26" s="260"/>
      <c r="N26" s="260"/>
      <c r="O26" s="274">
        <v>6</v>
      </c>
      <c r="P26" s="260"/>
      <c r="Q26" s="260"/>
      <c r="R26" s="260"/>
      <c r="S26" s="288">
        <f t="shared" si="13"/>
        <v>0</v>
      </c>
      <c r="T26" s="289" t="s">
        <v>458</v>
      </c>
      <c r="U26" s="290">
        <v>2300</v>
      </c>
      <c r="V26" s="291">
        <v>1200</v>
      </c>
      <c r="W26" s="291">
        <v>300</v>
      </c>
      <c r="X26" s="291">
        <v>200</v>
      </c>
      <c r="Y26" s="291">
        <v>200</v>
      </c>
      <c r="Z26" s="291">
        <v>200</v>
      </c>
      <c r="AA26" s="291">
        <v>100</v>
      </c>
      <c r="AB26" s="291">
        <v>100</v>
      </c>
      <c r="AC26" s="294">
        <f t="shared" si="14"/>
        <v>0</v>
      </c>
      <c r="AD26" s="295"/>
      <c r="AE26" s="295"/>
      <c r="AF26" s="295"/>
      <c r="AG26" s="295"/>
      <c r="AH26" s="295"/>
      <c r="AI26" s="49"/>
      <c r="AJ26" s="295"/>
      <c r="AK26" s="295"/>
      <c r="AL26" s="295"/>
      <c r="AM26" s="295"/>
      <c r="AN26" s="295"/>
      <c r="AO26" s="295"/>
      <c r="AP26" s="295"/>
      <c r="AQ26" s="295"/>
      <c r="AR26" s="49">
        <f t="shared" si="10"/>
        <v>222.58064516129</v>
      </c>
      <c r="AS26" s="303">
        <f t="shared" si="15"/>
        <v>0</v>
      </c>
      <c r="AT26" s="273">
        <f t="shared" si="16"/>
        <v>0</v>
      </c>
      <c r="AU26" s="273">
        <f t="shared" si="17"/>
        <v>2077.42</v>
      </c>
      <c r="AV26" s="304"/>
      <c r="AW26" s="296"/>
      <c r="AX26" s="296"/>
      <c r="AY26" s="296"/>
      <c r="AZ26" s="296"/>
      <c r="BA26" s="273">
        <f t="shared" si="18"/>
        <v>2077.42</v>
      </c>
      <c r="BB26" s="308"/>
      <c r="BC26" s="49"/>
      <c r="BD26" s="249" t="str">
        <f t="shared" si="19"/>
        <v>正确</v>
      </c>
    </row>
    <row r="27" s="225" customFormat="1" ht="33" customHeight="1" spans="1:56">
      <c r="A27" s="253">
        <f t="shared" si="11"/>
        <v>23</v>
      </c>
      <c r="B27" s="266" t="s">
        <v>479</v>
      </c>
      <c r="C27" s="255" t="s">
        <v>480</v>
      </c>
      <c r="D27" s="256">
        <v>45596</v>
      </c>
      <c r="E27" s="255" t="s">
        <v>78</v>
      </c>
      <c r="F27" s="262">
        <f t="shared" si="12"/>
        <v>31</v>
      </c>
      <c r="G27" s="259" t="s">
        <v>79</v>
      </c>
      <c r="H27" s="260"/>
      <c r="I27" s="260"/>
      <c r="J27" s="260"/>
      <c r="K27" s="260"/>
      <c r="L27" s="260"/>
      <c r="M27" s="260"/>
      <c r="N27" s="260"/>
      <c r="O27" s="278"/>
      <c r="P27" s="260"/>
      <c r="Q27" s="260"/>
      <c r="R27" s="260"/>
      <c r="S27" s="288">
        <f t="shared" si="13"/>
        <v>0</v>
      </c>
      <c r="T27" s="289"/>
      <c r="U27" s="290">
        <v>2600</v>
      </c>
      <c r="V27" s="291">
        <v>1200</v>
      </c>
      <c r="W27" s="291">
        <v>300</v>
      </c>
      <c r="X27" s="291">
        <v>300</v>
      </c>
      <c r="Y27" s="291">
        <v>300</v>
      </c>
      <c r="Z27" s="291">
        <v>300</v>
      </c>
      <c r="AA27" s="291">
        <v>100</v>
      </c>
      <c r="AB27" s="291">
        <v>100</v>
      </c>
      <c r="AC27" s="294">
        <f t="shared" si="14"/>
        <v>0</v>
      </c>
      <c r="AD27" s="295"/>
      <c r="AE27" s="295"/>
      <c r="AF27" s="295"/>
      <c r="AG27" s="295"/>
      <c r="AH27" s="295"/>
      <c r="AI27" s="49"/>
      <c r="AJ27" s="295"/>
      <c r="AK27" s="295"/>
      <c r="AL27" s="295"/>
      <c r="AM27" s="295"/>
      <c r="AN27" s="295"/>
      <c r="AO27" s="295"/>
      <c r="AP27" s="295"/>
      <c r="AQ27" s="295"/>
      <c r="AR27" s="49"/>
      <c r="AS27" s="303">
        <f t="shared" si="15"/>
        <v>0</v>
      </c>
      <c r="AT27" s="273">
        <f t="shared" si="16"/>
        <v>0</v>
      </c>
      <c r="AU27" s="273">
        <f t="shared" si="17"/>
        <v>2600</v>
      </c>
      <c r="AV27" s="304"/>
      <c r="AW27" s="296"/>
      <c r="AX27" s="296"/>
      <c r="AY27" s="296"/>
      <c r="AZ27" s="296"/>
      <c r="BA27" s="273">
        <f t="shared" si="18"/>
        <v>2600</v>
      </c>
      <c r="BB27" s="308"/>
      <c r="BC27" s="49"/>
      <c r="BD27" s="249" t="str">
        <f t="shared" si="19"/>
        <v>正确</v>
      </c>
    </row>
    <row r="28" s="225" customFormat="1" ht="33" customHeight="1" spans="1:56">
      <c r="A28" s="253">
        <f t="shared" si="11"/>
        <v>24</v>
      </c>
      <c r="B28" s="266" t="s">
        <v>481</v>
      </c>
      <c r="C28" s="255" t="s">
        <v>480</v>
      </c>
      <c r="D28" s="256">
        <v>45594</v>
      </c>
      <c r="E28" s="255" t="s">
        <v>78</v>
      </c>
      <c r="F28" s="262">
        <f t="shared" si="12"/>
        <v>31</v>
      </c>
      <c r="G28" s="259" t="s">
        <v>79</v>
      </c>
      <c r="H28" s="260"/>
      <c r="I28" s="260"/>
      <c r="J28" s="260"/>
      <c r="K28" s="260"/>
      <c r="L28" s="260"/>
      <c r="M28" s="260"/>
      <c r="N28" s="260"/>
      <c r="O28" s="278"/>
      <c r="P28" s="260"/>
      <c r="Q28" s="260"/>
      <c r="R28" s="260"/>
      <c r="S28" s="288">
        <f t="shared" si="13"/>
        <v>0</v>
      </c>
      <c r="T28" s="289"/>
      <c r="U28" s="290">
        <v>2600</v>
      </c>
      <c r="V28" s="291">
        <v>1200</v>
      </c>
      <c r="W28" s="291">
        <v>300</v>
      </c>
      <c r="X28" s="291">
        <v>300</v>
      </c>
      <c r="Y28" s="291">
        <v>300</v>
      </c>
      <c r="Z28" s="291">
        <v>300</v>
      </c>
      <c r="AA28" s="291">
        <v>100</v>
      </c>
      <c r="AB28" s="291">
        <v>100</v>
      </c>
      <c r="AC28" s="294">
        <f t="shared" si="14"/>
        <v>0</v>
      </c>
      <c r="AD28" s="295"/>
      <c r="AE28" s="295"/>
      <c r="AF28" s="295"/>
      <c r="AG28" s="295"/>
      <c r="AH28" s="295"/>
      <c r="AI28" s="49"/>
      <c r="AJ28" s="295"/>
      <c r="AK28" s="295"/>
      <c r="AL28" s="295"/>
      <c r="AM28" s="295"/>
      <c r="AN28" s="295"/>
      <c r="AO28" s="295"/>
      <c r="AP28" s="295"/>
      <c r="AQ28" s="295"/>
      <c r="AR28" s="49"/>
      <c r="AS28" s="303">
        <f t="shared" si="15"/>
        <v>0</v>
      </c>
      <c r="AT28" s="273">
        <f t="shared" si="16"/>
        <v>0</v>
      </c>
      <c r="AU28" s="273">
        <f t="shared" si="17"/>
        <v>2600</v>
      </c>
      <c r="AV28" s="304"/>
      <c r="AW28" s="296"/>
      <c r="AX28" s="296"/>
      <c r="AY28" s="296"/>
      <c r="AZ28" s="296"/>
      <c r="BA28" s="273">
        <f t="shared" si="18"/>
        <v>2600</v>
      </c>
      <c r="BB28" s="308"/>
      <c r="BC28" s="49"/>
      <c r="BD28" s="249" t="str">
        <f t="shared" si="19"/>
        <v>正确</v>
      </c>
    </row>
    <row r="29" s="225" customFormat="1" ht="33" customHeight="1" spans="1:56">
      <c r="A29" s="253">
        <f t="shared" si="11"/>
        <v>25</v>
      </c>
      <c r="B29" s="266" t="s">
        <v>482</v>
      </c>
      <c r="C29" s="255" t="s">
        <v>276</v>
      </c>
      <c r="D29" s="256">
        <v>45593</v>
      </c>
      <c r="E29" s="255" t="s">
        <v>78</v>
      </c>
      <c r="F29" s="262">
        <f t="shared" si="12"/>
        <v>31</v>
      </c>
      <c r="G29" s="259" t="s">
        <v>79</v>
      </c>
      <c r="H29" s="260"/>
      <c r="I29" s="260"/>
      <c r="J29" s="260"/>
      <c r="K29" s="260"/>
      <c r="L29" s="260"/>
      <c r="M29" s="260"/>
      <c r="N29" s="260"/>
      <c r="O29" s="278"/>
      <c r="P29" s="260"/>
      <c r="Q29" s="260"/>
      <c r="R29" s="260"/>
      <c r="S29" s="288">
        <f t="shared" si="13"/>
        <v>0</v>
      </c>
      <c r="T29" s="289"/>
      <c r="U29" s="290">
        <v>1900</v>
      </c>
      <c r="V29" s="291">
        <v>1000</v>
      </c>
      <c r="W29" s="291">
        <v>200</v>
      </c>
      <c r="X29" s="291">
        <v>200</v>
      </c>
      <c r="Y29" s="291">
        <v>200</v>
      </c>
      <c r="Z29" s="291">
        <v>100</v>
      </c>
      <c r="AA29" s="291">
        <v>100</v>
      </c>
      <c r="AB29" s="291">
        <v>100</v>
      </c>
      <c r="AC29" s="294">
        <f t="shared" si="14"/>
        <v>0</v>
      </c>
      <c r="AD29" s="295"/>
      <c r="AE29" s="295"/>
      <c r="AF29" s="295"/>
      <c r="AG29" s="295"/>
      <c r="AH29" s="295"/>
      <c r="AI29" s="49"/>
      <c r="AJ29" s="295"/>
      <c r="AK29" s="295"/>
      <c r="AL29" s="295"/>
      <c r="AM29" s="295"/>
      <c r="AN29" s="295"/>
      <c r="AO29" s="295"/>
      <c r="AP29" s="295"/>
      <c r="AQ29" s="295"/>
      <c r="AR29" s="49"/>
      <c r="AS29" s="303">
        <f t="shared" si="15"/>
        <v>0</v>
      </c>
      <c r="AT29" s="273">
        <f t="shared" si="16"/>
        <v>0</v>
      </c>
      <c r="AU29" s="273">
        <f t="shared" si="17"/>
        <v>1900</v>
      </c>
      <c r="AV29" s="304"/>
      <c r="AW29" s="296"/>
      <c r="AX29" s="296"/>
      <c r="AY29" s="296"/>
      <c r="AZ29" s="296"/>
      <c r="BA29" s="273">
        <f t="shared" si="18"/>
        <v>1900</v>
      </c>
      <c r="BB29" s="308"/>
      <c r="BC29" s="49"/>
      <c r="BD29" s="249" t="str">
        <f t="shared" si="19"/>
        <v>正确</v>
      </c>
    </row>
    <row r="30" s="225" customFormat="1" ht="33" customHeight="1" spans="1:56">
      <c r="A30" s="253">
        <f t="shared" si="11"/>
        <v>26</v>
      </c>
      <c r="B30" s="266" t="s">
        <v>483</v>
      </c>
      <c r="C30" s="255" t="s">
        <v>276</v>
      </c>
      <c r="D30" s="256">
        <v>45593</v>
      </c>
      <c r="E30" s="255" t="s">
        <v>78</v>
      </c>
      <c r="F30" s="262">
        <f t="shared" si="12"/>
        <v>31</v>
      </c>
      <c r="G30" s="259" t="s">
        <v>79</v>
      </c>
      <c r="H30" s="260"/>
      <c r="I30" s="260"/>
      <c r="J30" s="260"/>
      <c r="K30" s="260"/>
      <c r="L30" s="260"/>
      <c r="M30" s="260"/>
      <c r="N30" s="260"/>
      <c r="O30" s="278"/>
      <c r="P30" s="260"/>
      <c r="Q30" s="260"/>
      <c r="R30" s="260"/>
      <c r="S30" s="288">
        <f t="shared" si="13"/>
        <v>0</v>
      </c>
      <c r="T30" s="289"/>
      <c r="U30" s="290">
        <v>1900</v>
      </c>
      <c r="V30" s="291">
        <v>1000</v>
      </c>
      <c r="W30" s="291">
        <v>200</v>
      </c>
      <c r="X30" s="291">
        <v>200</v>
      </c>
      <c r="Y30" s="291">
        <v>200</v>
      </c>
      <c r="Z30" s="291">
        <v>100</v>
      </c>
      <c r="AA30" s="291">
        <v>100</v>
      </c>
      <c r="AB30" s="291">
        <v>100</v>
      </c>
      <c r="AC30" s="294">
        <f t="shared" si="14"/>
        <v>0</v>
      </c>
      <c r="AD30" s="295"/>
      <c r="AE30" s="295"/>
      <c r="AF30" s="295"/>
      <c r="AG30" s="295"/>
      <c r="AH30" s="295"/>
      <c r="AI30" s="49"/>
      <c r="AJ30" s="295"/>
      <c r="AK30" s="295"/>
      <c r="AL30" s="295"/>
      <c r="AM30" s="295"/>
      <c r="AN30" s="295"/>
      <c r="AO30" s="295"/>
      <c r="AP30" s="295"/>
      <c r="AQ30" s="295"/>
      <c r="AR30" s="49"/>
      <c r="AS30" s="303">
        <f t="shared" si="15"/>
        <v>0</v>
      </c>
      <c r="AT30" s="273">
        <f t="shared" si="16"/>
        <v>0</v>
      </c>
      <c r="AU30" s="273">
        <f t="shared" si="17"/>
        <v>1900</v>
      </c>
      <c r="AV30" s="304"/>
      <c r="AW30" s="296"/>
      <c r="AX30" s="296"/>
      <c r="AY30" s="296"/>
      <c r="AZ30" s="296"/>
      <c r="BA30" s="273">
        <f t="shared" si="18"/>
        <v>1900</v>
      </c>
      <c r="BB30" s="308"/>
      <c r="BC30" s="49"/>
      <c r="BD30" s="249" t="str">
        <f t="shared" si="19"/>
        <v>正确</v>
      </c>
    </row>
    <row r="31" s="225" customFormat="1" ht="33" customHeight="1" spans="1:56">
      <c r="A31" s="253">
        <f t="shared" si="11"/>
        <v>27</v>
      </c>
      <c r="B31" s="266" t="s">
        <v>484</v>
      </c>
      <c r="C31" s="255" t="s">
        <v>276</v>
      </c>
      <c r="D31" s="256">
        <v>45593</v>
      </c>
      <c r="E31" s="255" t="s">
        <v>78</v>
      </c>
      <c r="F31" s="262">
        <f t="shared" si="12"/>
        <v>31</v>
      </c>
      <c r="G31" s="259" t="s">
        <v>79</v>
      </c>
      <c r="H31" s="260"/>
      <c r="I31" s="260"/>
      <c r="J31" s="260"/>
      <c r="K31" s="260"/>
      <c r="L31" s="260"/>
      <c r="M31" s="260"/>
      <c r="N31" s="260"/>
      <c r="O31" s="278"/>
      <c r="P31" s="260"/>
      <c r="Q31" s="260"/>
      <c r="R31" s="260"/>
      <c r="S31" s="288">
        <f t="shared" si="13"/>
        <v>0</v>
      </c>
      <c r="T31" s="289"/>
      <c r="U31" s="290">
        <v>1700</v>
      </c>
      <c r="V31" s="291">
        <v>1000</v>
      </c>
      <c r="W31" s="291">
        <v>200</v>
      </c>
      <c r="X31" s="291">
        <v>100</v>
      </c>
      <c r="Y31" s="291">
        <v>100</v>
      </c>
      <c r="Z31" s="291">
        <v>100</v>
      </c>
      <c r="AA31" s="291">
        <v>100</v>
      </c>
      <c r="AB31" s="291">
        <v>100</v>
      </c>
      <c r="AC31" s="294">
        <f t="shared" si="14"/>
        <v>0</v>
      </c>
      <c r="AD31" s="295"/>
      <c r="AE31" s="295"/>
      <c r="AF31" s="295"/>
      <c r="AG31" s="295"/>
      <c r="AH31" s="295"/>
      <c r="AI31" s="49"/>
      <c r="AJ31" s="295"/>
      <c r="AK31" s="295"/>
      <c r="AL31" s="295"/>
      <c r="AM31" s="295"/>
      <c r="AN31" s="295"/>
      <c r="AO31" s="295"/>
      <c r="AP31" s="295"/>
      <c r="AQ31" s="295"/>
      <c r="AR31" s="49"/>
      <c r="AS31" s="303">
        <f t="shared" si="15"/>
        <v>0</v>
      </c>
      <c r="AT31" s="273">
        <f t="shared" si="16"/>
        <v>0</v>
      </c>
      <c r="AU31" s="273">
        <f t="shared" si="17"/>
        <v>1700</v>
      </c>
      <c r="AV31" s="304"/>
      <c r="AW31" s="296"/>
      <c r="AX31" s="296"/>
      <c r="AY31" s="296"/>
      <c r="AZ31" s="296"/>
      <c r="BA31" s="273">
        <f t="shared" si="18"/>
        <v>1700</v>
      </c>
      <c r="BB31" s="308"/>
      <c r="BC31" s="49"/>
      <c r="BD31" s="249" t="str">
        <f t="shared" si="19"/>
        <v>正确</v>
      </c>
    </row>
    <row r="32" s="225" customFormat="1" ht="33" customHeight="1" spans="1:56">
      <c r="A32" s="253">
        <f t="shared" si="11"/>
        <v>28</v>
      </c>
      <c r="B32" s="266" t="s">
        <v>485</v>
      </c>
      <c r="C32" s="255" t="s">
        <v>480</v>
      </c>
      <c r="D32" s="256">
        <v>45597</v>
      </c>
      <c r="E32" s="255" t="s">
        <v>78</v>
      </c>
      <c r="F32" s="262">
        <f t="shared" si="12"/>
        <v>31</v>
      </c>
      <c r="G32" s="259" t="s">
        <v>79</v>
      </c>
      <c r="H32" s="260"/>
      <c r="I32" s="260"/>
      <c r="J32" s="260"/>
      <c r="K32" s="260"/>
      <c r="L32" s="260"/>
      <c r="M32" s="260"/>
      <c r="N32" s="260"/>
      <c r="O32" s="278"/>
      <c r="P32" s="260"/>
      <c r="Q32" s="260"/>
      <c r="R32" s="260"/>
      <c r="S32" s="288">
        <f t="shared" si="13"/>
        <v>0</v>
      </c>
      <c r="T32" s="289"/>
      <c r="U32" s="290">
        <v>2000</v>
      </c>
      <c r="V32" s="291">
        <v>1100</v>
      </c>
      <c r="W32" s="291">
        <v>200</v>
      </c>
      <c r="X32" s="291">
        <v>200</v>
      </c>
      <c r="Y32" s="291">
        <v>100</v>
      </c>
      <c r="Z32" s="291">
        <v>200</v>
      </c>
      <c r="AA32" s="291">
        <v>100</v>
      </c>
      <c r="AB32" s="291">
        <v>100</v>
      </c>
      <c r="AC32" s="294">
        <f t="shared" si="14"/>
        <v>0</v>
      </c>
      <c r="AD32" s="295"/>
      <c r="AE32" s="295"/>
      <c r="AF32" s="295"/>
      <c r="AG32" s="295"/>
      <c r="AH32" s="295"/>
      <c r="AI32" s="49"/>
      <c r="AJ32" s="295"/>
      <c r="AK32" s="295"/>
      <c r="AL32" s="295"/>
      <c r="AM32" s="295"/>
      <c r="AN32" s="295"/>
      <c r="AO32" s="295"/>
      <c r="AP32" s="295"/>
      <c r="AQ32" s="295"/>
      <c r="AR32" s="49"/>
      <c r="AS32" s="303">
        <f t="shared" si="15"/>
        <v>0</v>
      </c>
      <c r="AT32" s="273">
        <f t="shared" si="16"/>
        <v>0</v>
      </c>
      <c r="AU32" s="273">
        <f t="shared" si="17"/>
        <v>2000</v>
      </c>
      <c r="AV32" s="304"/>
      <c r="AW32" s="296"/>
      <c r="AX32" s="296"/>
      <c r="AY32" s="296"/>
      <c r="AZ32" s="296"/>
      <c r="BA32" s="273">
        <f t="shared" si="18"/>
        <v>2000</v>
      </c>
      <c r="BB32" s="308"/>
      <c r="BC32" s="49"/>
      <c r="BD32" s="249" t="str">
        <f t="shared" si="19"/>
        <v>正确</v>
      </c>
    </row>
    <row r="33" s="225" customFormat="1" ht="33" customHeight="1" spans="1:56">
      <c r="A33" s="253">
        <f t="shared" si="11"/>
        <v>29</v>
      </c>
      <c r="B33" s="266" t="s">
        <v>486</v>
      </c>
      <c r="C33" s="255" t="s">
        <v>480</v>
      </c>
      <c r="D33" s="256">
        <v>45593</v>
      </c>
      <c r="E33" s="255" t="s">
        <v>78</v>
      </c>
      <c r="F33" s="262">
        <f t="shared" si="12"/>
        <v>31</v>
      </c>
      <c r="G33" s="259" t="s">
        <v>79</v>
      </c>
      <c r="H33" s="260"/>
      <c r="I33" s="260"/>
      <c r="J33" s="260"/>
      <c r="K33" s="260"/>
      <c r="L33" s="260"/>
      <c r="M33" s="260"/>
      <c r="N33" s="260"/>
      <c r="O33" s="278"/>
      <c r="P33" s="260"/>
      <c r="Q33" s="260"/>
      <c r="R33" s="260"/>
      <c r="S33" s="288">
        <f t="shared" si="13"/>
        <v>0</v>
      </c>
      <c r="T33" s="289"/>
      <c r="U33" s="290">
        <v>2000</v>
      </c>
      <c r="V33" s="291">
        <v>1100</v>
      </c>
      <c r="W33" s="291">
        <v>200</v>
      </c>
      <c r="X33" s="291">
        <v>200</v>
      </c>
      <c r="Y33" s="291">
        <v>100</v>
      </c>
      <c r="Z33" s="291">
        <v>200</v>
      </c>
      <c r="AA33" s="291">
        <v>100</v>
      </c>
      <c r="AB33" s="291">
        <v>100</v>
      </c>
      <c r="AC33" s="294">
        <f t="shared" si="14"/>
        <v>0</v>
      </c>
      <c r="AD33" s="295"/>
      <c r="AE33" s="295"/>
      <c r="AF33" s="295"/>
      <c r="AG33" s="295"/>
      <c r="AH33" s="295"/>
      <c r="AI33" s="49"/>
      <c r="AJ33" s="295"/>
      <c r="AK33" s="295"/>
      <c r="AL33" s="295"/>
      <c r="AM33" s="295"/>
      <c r="AN33" s="295"/>
      <c r="AO33" s="295"/>
      <c r="AP33" s="295"/>
      <c r="AQ33" s="295"/>
      <c r="AR33" s="49"/>
      <c r="AS33" s="303">
        <f t="shared" si="15"/>
        <v>0</v>
      </c>
      <c r="AT33" s="273">
        <f t="shared" si="16"/>
        <v>0</v>
      </c>
      <c r="AU33" s="273">
        <f t="shared" si="17"/>
        <v>2000</v>
      </c>
      <c r="AV33" s="304"/>
      <c r="AW33" s="296"/>
      <c r="AX33" s="296"/>
      <c r="AY33" s="296"/>
      <c r="AZ33" s="296"/>
      <c r="BA33" s="273">
        <f t="shared" si="18"/>
        <v>2000</v>
      </c>
      <c r="BB33" s="308"/>
      <c r="BC33" s="49"/>
      <c r="BD33" s="249" t="str">
        <f t="shared" si="19"/>
        <v>正确</v>
      </c>
    </row>
    <row r="34" s="225" customFormat="1" ht="33" customHeight="1" spans="1:56">
      <c r="A34" s="253">
        <f t="shared" si="11"/>
        <v>30</v>
      </c>
      <c r="B34" s="266" t="s">
        <v>487</v>
      </c>
      <c r="C34" s="255" t="s">
        <v>480</v>
      </c>
      <c r="D34" s="256">
        <v>45593</v>
      </c>
      <c r="E34" s="255" t="s">
        <v>78</v>
      </c>
      <c r="F34" s="262">
        <f t="shared" si="12"/>
        <v>31</v>
      </c>
      <c r="G34" s="259" t="s">
        <v>79</v>
      </c>
      <c r="H34" s="260"/>
      <c r="I34" s="260"/>
      <c r="J34" s="260"/>
      <c r="K34" s="260"/>
      <c r="L34" s="260"/>
      <c r="M34" s="260"/>
      <c r="N34" s="260"/>
      <c r="O34" s="278"/>
      <c r="P34" s="260"/>
      <c r="Q34" s="260"/>
      <c r="R34" s="260"/>
      <c r="S34" s="288">
        <f t="shared" si="13"/>
        <v>0</v>
      </c>
      <c r="T34" s="289"/>
      <c r="U34" s="290">
        <v>2000</v>
      </c>
      <c r="V34" s="291">
        <v>1100</v>
      </c>
      <c r="W34" s="291">
        <v>200</v>
      </c>
      <c r="X34" s="291">
        <v>200</v>
      </c>
      <c r="Y34" s="291">
        <v>100</v>
      </c>
      <c r="Z34" s="291">
        <v>200</v>
      </c>
      <c r="AA34" s="291">
        <v>100</v>
      </c>
      <c r="AB34" s="291">
        <v>100</v>
      </c>
      <c r="AC34" s="294">
        <f t="shared" si="14"/>
        <v>0</v>
      </c>
      <c r="AD34" s="295"/>
      <c r="AE34" s="295"/>
      <c r="AF34" s="295"/>
      <c r="AG34" s="295"/>
      <c r="AH34" s="295"/>
      <c r="AI34" s="49"/>
      <c r="AJ34" s="295"/>
      <c r="AK34" s="295"/>
      <c r="AL34" s="295"/>
      <c r="AM34" s="295"/>
      <c r="AN34" s="295"/>
      <c r="AO34" s="295"/>
      <c r="AP34" s="295"/>
      <c r="AQ34" s="295"/>
      <c r="AR34" s="49"/>
      <c r="AS34" s="303">
        <f t="shared" si="15"/>
        <v>0</v>
      </c>
      <c r="AT34" s="273">
        <f t="shared" si="16"/>
        <v>0</v>
      </c>
      <c r="AU34" s="273">
        <f t="shared" si="17"/>
        <v>2000</v>
      </c>
      <c r="AV34" s="304"/>
      <c r="AW34" s="296"/>
      <c r="AX34" s="296"/>
      <c r="AY34" s="296"/>
      <c r="AZ34" s="296"/>
      <c r="BA34" s="273">
        <f t="shared" si="18"/>
        <v>2000</v>
      </c>
      <c r="BB34" s="308"/>
      <c r="BC34" s="49"/>
      <c r="BD34" s="249" t="str">
        <f t="shared" si="19"/>
        <v>正确</v>
      </c>
    </row>
    <row r="35" s="225" customFormat="1" ht="33" customHeight="1" spans="1:56">
      <c r="A35" s="253">
        <f t="shared" si="11"/>
        <v>31</v>
      </c>
      <c r="B35" s="266" t="s">
        <v>488</v>
      </c>
      <c r="C35" s="255" t="s">
        <v>276</v>
      </c>
      <c r="D35" s="256">
        <v>45611</v>
      </c>
      <c r="E35" s="255" t="s">
        <v>78</v>
      </c>
      <c r="F35" s="262">
        <f t="shared" si="12"/>
        <v>31</v>
      </c>
      <c r="G35" s="259" t="s">
        <v>79</v>
      </c>
      <c r="H35" s="260"/>
      <c r="I35" s="260"/>
      <c r="J35" s="260"/>
      <c r="K35" s="260"/>
      <c r="L35" s="260"/>
      <c r="M35" s="260"/>
      <c r="N35" s="260"/>
      <c r="O35" s="278"/>
      <c r="P35" s="260"/>
      <c r="Q35" s="260"/>
      <c r="R35" s="260"/>
      <c r="S35" s="288">
        <f t="shared" si="13"/>
        <v>0</v>
      </c>
      <c r="T35" s="289"/>
      <c r="U35" s="290">
        <v>1700</v>
      </c>
      <c r="V35" s="291">
        <v>1000</v>
      </c>
      <c r="W35" s="291">
        <v>200</v>
      </c>
      <c r="X35" s="291">
        <v>100</v>
      </c>
      <c r="Y35" s="291">
        <v>100</v>
      </c>
      <c r="Z35" s="291">
        <v>100</v>
      </c>
      <c r="AA35" s="291">
        <v>100</v>
      </c>
      <c r="AB35" s="291">
        <v>100</v>
      </c>
      <c r="AC35" s="294">
        <f t="shared" si="14"/>
        <v>0</v>
      </c>
      <c r="AD35" s="295"/>
      <c r="AE35" s="295"/>
      <c r="AF35" s="295"/>
      <c r="AG35" s="295"/>
      <c r="AH35" s="295"/>
      <c r="AI35" s="49"/>
      <c r="AJ35" s="295"/>
      <c r="AK35" s="295"/>
      <c r="AL35" s="295"/>
      <c r="AM35" s="295"/>
      <c r="AN35" s="295"/>
      <c r="AO35" s="295"/>
      <c r="AP35" s="295"/>
      <c r="AQ35" s="295"/>
      <c r="AR35" s="49"/>
      <c r="AS35" s="303">
        <f t="shared" si="15"/>
        <v>0</v>
      </c>
      <c r="AT35" s="273">
        <f t="shared" si="16"/>
        <v>0</v>
      </c>
      <c r="AU35" s="273">
        <f t="shared" si="17"/>
        <v>1700</v>
      </c>
      <c r="AV35" s="304"/>
      <c r="AW35" s="296"/>
      <c r="AX35" s="296"/>
      <c r="AY35" s="296"/>
      <c r="AZ35" s="296"/>
      <c r="BA35" s="273">
        <f t="shared" si="18"/>
        <v>1700</v>
      </c>
      <c r="BB35" s="308"/>
      <c r="BC35" s="49"/>
      <c r="BD35" s="249" t="str">
        <f t="shared" si="19"/>
        <v>正确</v>
      </c>
    </row>
    <row r="36" s="225" customFormat="1" ht="53" customHeight="1" spans="1:56">
      <c r="A36" s="253">
        <f t="shared" si="11"/>
        <v>32</v>
      </c>
      <c r="B36" s="266" t="s">
        <v>489</v>
      </c>
      <c r="C36" s="255" t="s">
        <v>145</v>
      </c>
      <c r="D36" s="256">
        <v>45596</v>
      </c>
      <c r="E36" s="255" t="s">
        <v>78</v>
      </c>
      <c r="F36" s="262">
        <f t="shared" si="12"/>
        <v>31</v>
      </c>
      <c r="G36" s="259" t="s">
        <v>79</v>
      </c>
      <c r="H36" s="260"/>
      <c r="I36" s="260"/>
      <c r="J36" s="260"/>
      <c r="K36" s="260"/>
      <c r="L36" s="260"/>
      <c r="M36" s="260"/>
      <c r="N36" s="260"/>
      <c r="O36" s="274">
        <v>13</v>
      </c>
      <c r="P36" s="260"/>
      <c r="Q36" s="260"/>
      <c r="R36" s="260"/>
      <c r="S36" s="288">
        <f t="shared" si="13"/>
        <v>0</v>
      </c>
      <c r="T36" s="289" t="s">
        <v>453</v>
      </c>
      <c r="U36" s="290">
        <v>2400</v>
      </c>
      <c r="V36" s="291">
        <v>800</v>
      </c>
      <c r="W36" s="291">
        <v>300</v>
      </c>
      <c r="X36" s="291">
        <v>300</v>
      </c>
      <c r="Y36" s="291">
        <v>300</v>
      </c>
      <c r="Z36" s="291">
        <v>300</v>
      </c>
      <c r="AA36" s="291">
        <v>200</v>
      </c>
      <c r="AB36" s="291">
        <v>200</v>
      </c>
      <c r="AC36" s="294">
        <f t="shared" si="14"/>
        <v>0</v>
      </c>
      <c r="AD36" s="295"/>
      <c r="AE36" s="295"/>
      <c r="AF36" s="295"/>
      <c r="AG36" s="295"/>
      <c r="AH36" s="295"/>
      <c r="AI36" s="49">
        <v>400</v>
      </c>
      <c r="AJ36" s="295"/>
      <c r="AK36" s="295"/>
      <c r="AL36" s="295"/>
      <c r="AM36" s="295"/>
      <c r="AN36" s="295"/>
      <c r="AO36" s="295"/>
      <c r="AP36" s="295"/>
      <c r="AQ36" s="295"/>
      <c r="AR36" s="49">
        <f t="shared" si="10"/>
        <v>503.225806451613</v>
      </c>
      <c r="AS36" s="303">
        <f t="shared" si="15"/>
        <v>0</v>
      </c>
      <c r="AT36" s="273">
        <f t="shared" si="16"/>
        <v>0</v>
      </c>
      <c r="AU36" s="273">
        <f t="shared" si="17"/>
        <v>2296.77</v>
      </c>
      <c r="AV36" s="304"/>
      <c r="AW36" s="296"/>
      <c r="AX36" s="296"/>
      <c r="AY36" s="296"/>
      <c r="AZ36" s="296"/>
      <c r="BA36" s="273">
        <f t="shared" si="18"/>
        <v>2296.77</v>
      </c>
      <c r="BB36" s="308"/>
      <c r="BC36" s="49" t="s">
        <v>490</v>
      </c>
      <c r="BD36" s="249" t="str">
        <f t="shared" si="19"/>
        <v>正确</v>
      </c>
    </row>
    <row r="37" s="225" customFormat="1" ht="31" customHeight="1" spans="1:56">
      <c r="A37" s="253">
        <f t="shared" si="11"/>
        <v>33</v>
      </c>
      <c r="B37" s="266" t="s">
        <v>491</v>
      </c>
      <c r="C37" s="255" t="s">
        <v>145</v>
      </c>
      <c r="D37" s="256">
        <v>45602</v>
      </c>
      <c r="E37" s="255" t="s">
        <v>78</v>
      </c>
      <c r="F37" s="262">
        <f t="shared" si="12"/>
        <v>31</v>
      </c>
      <c r="G37" s="259" t="s">
        <v>79</v>
      </c>
      <c r="H37" s="260"/>
      <c r="I37" s="260"/>
      <c r="J37" s="260"/>
      <c r="K37" s="260"/>
      <c r="L37" s="260"/>
      <c r="M37" s="260"/>
      <c r="N37" s="260"/>
      <c r="O37" s="274">
        <v>11</v>
      </c>
      <c r="P37" s="260"/>
      <c r="Q37" s="260"/>
      <c r="R37" s="260"/>
      <c r="S37" s="288">
        <f t="shared" si="13"/>
        <v>0</v>
      </c>
      <c r="T37" s="289" t="s">
        <v>460</v>
      </c>
      <c r="U37" s="290">
        <v>2400</v>
      </c>
      <c r="V37" s="291">
        <v>1200</v>
      </c>
      <c r="W37" s="291">
        <v>300</v>
      </c>
      <c r="X37" s="291">
        <v>300</v>
      </c>
      <c r="Y37" s="291">
        <v>200</v>
      </c>
      <c r="Z37" s="291">
        <v>200</v>
      </c>
      <c r="AA37" s="291">
        <v>100</v>
      </c>
      <c r="AB37" s="291">
        <v>100</v>
      </c>
      <c r="AC37" s="294">
        <f t="shared" si="14"/>
        <v>0</v>
      </c>
      <c r="AD37" s="295"/>
      <c r="AE37" s="295"/>
      <c r="AF37" s="295"/>
      <c r="AG37" s="295"/>
      <c r="AH37" s="295"/>
      <c r="AI37" s="49"/>
      <c r="AJ37" s="295"/>
      <c r="AK37" s="295"/>
      <c r="AL37" s="295"/>
      <c r="AM37" s="295"/>
      <c r="AN37" s="295"/>
      <c r="AO37" s="295"/>
      <c r="AP37" s="295"/>
      <c r="AQ37" s="295"/>
      <c r="AR37" s="49">
        <f t="shared" si="10"/>
        <v>425.806451612903</v>
      </c>
      <c r="AS37" s="303">
        <f t="shared" si="15"/>
        <v>0</v>
      </c>
      <c r="AT37" s="273">
        <f t="shared" si="16"/>
        <v>0</v>
      </c>
      <c r="AU37" s="273">
        <f t="shared" si="17"/>
        <v>1974.19</v>
      </c>
      <c r="AV37" s="304"/>
      <c r="AW37" s="296"/>
      <c r="AX37" s="296"/>
      <c r="AY37" s="296"/>
      <c r="AZ37" s="296"/>
      <c r="BA37" s="273">
        <f t="shared" si="18"/>
        <v>1974.19</v>
      </c>
      <c r="BB37" s="308"/>
      <c r="BC37" s="49"/>
      <c r="BD37" s="249" t="str">
        <f t="shared" si="19"/>
        <v>正确</v>
      </c>
    </row>
    <row r="38" s="225" customFormat="1" ht="39" customHeight="1" spans="1:56">
      <c r="A38" s="253">
        <f t="shared" si="11"/>
        <v>34</v>
      </c>
      <c r="B38" s="266" t="s">
        <v>492</v>
      </c>
      <c r="C38" s="255" t="s">
        <v>145</v>
      </c>
      <c r="D38" s="256">
        <v>45603</v>
      </c>
      <c r="E38" s="255" t="s">
        <v>78</v>
      </c>
      <c r="F38" s="262">
        <f t="shared" si="12"/>
        <v>31</v>
      </c>
      <c r="G38" s="259" t="s">
        <v>79</v>
      </c>
      <c r="H38" s="260"/>
      <c r="I38" s="260"/>
      <c r="J38" s="260"/>
      <c r="K38" s="260"/>
      <c r="L38" s="260"/>
      <c r="M38" s="260"/>
      <c r="N38" s="260"/>
      <c r="O38" s="274">
        <v>13</v>
      </c>
      <c r="P38" s="260"/>
      <c r="Q38" s="260"/>
      <c r="R38" s="260"/>
      <c r="S38" s="288">
        <f t="shared" si="13"/>
        <v>0</v>
      </c>
      <c r="T38" s="289" t="s">
        <v>453</v>
      </c>
      <c r="U38" s="290">
        <v>2400</v>
      </c>
      <c r="V38" s="291">
        <v>1200</v>
      </c>
      <c r="W38" s="291">
        <v>300</v>
      </c>
      <c r="X38" s="291">
        <v>300</v>
      </c>
      <c r="Y38" s="291">
        <v>200</v>
      </c>
      <c r="Z38" s="291">
        <v>200</v>
      </c>
      <c r="AA38" s="291">
        <v>100</v>
      </c>
      <c r="AB38" s="291">
        <v>100</v>
      </c>
      <c r="AC38" s="294">
        <f t="shared" si="14"/>
        <v>0</v>
      </c>
      <c r="AD38" s="295"/>
      <c r="AE38" s="295"/>
      <c r="AF38" s="295"/>
      <c r="AG38" s="295"/>
      <c r="AH38" s="295"/>
      <c r="AI38" s="49"/>
      <c r="AJ38" s="295"/>
      <c r="AK38" s="295"/>
      <c r="AL38" s="295"/>
      <c r="AM38" s="295"/>
      <c r="AN38" s="295"/>
      <c r="AO38" s="295"/>
      <c r="AP38" s="295"/>
      <c r="AQ38" s="295"/>
      <c r="AR38" s="49">
        <f t="shared" si="10"/>
        <v>503.225806451613</v>
      </c>
      <c r="AS38" s="303">
        <f t="shared" si="15"/>
        <v>0</v>
      </c>
      <c r="AT38" s="273">
        <f t="shared" si="16"/>
        <v>0</v>
      </c>
      <c r="AU38" s="273">
        <f t="shared" si="17"/>
        <v>1896.77</v>
      </c>
      <c r="AV38" s="304"/>
      <c r="AW38" s="296"/>
      <c r="AX38" s="296"/>
      <c r="AY38" s="296"/>
      <c r="AZ38" s="296"/>
      <c r="BA38" s="273">
        <f t="shared" si="18"/>
        <v>1896.77</v>
      </c>
      <c r="BB38" s="308"/>
      <c r="BC38" s="49"/>
      <c r="BD38" s="249" t="str">
        <f t="shared" si="19"/>
        <v>正确</v>
      </c>
    </row>
    <row r="39" s="225" customFormat="1" ht="37" customHeight="1" spans="1:56">
      <c r="A39" s="253">
        <f t="shared" si="11"/>
        <v>35</v>
      </c>
      <c r="B39" s="266" t="s">
        <v>493</v>
      </c>
      <c r="C39" s="255" t="s">
        <v>145</v>
      </c>
      <c r="D39" s="256">
        <v>45605</v>
      </c>
      <c r="E39" s="255" t="s">
        <v>78</v>
      </c>
      <c r="F39" s="262">
        <f t="shared" si="12"/>
        <v>31</v>
      </c>
      <c r="G39" s="259" t="s">
        <v>79</v>
      </c>
      <c r="H39" s="260"/>
      <c r="I39" s="260"/>
      <c r="J39" s="260"/>
      <c r="K39" s="260"/>
      <c r="L39" s="260"/>
      <c r="M39" s="260"/>
      <c r="N39" s="260"/>
      <c r="O39" s="274">
        <v>13</v>
      </c>
      <c r="P39" s="260"/>
      <c r="Q39" s="260"/>
      <c r="R39" s="260"/>
      <c r="S39" s="288">
        <f t="shared" si="13"/>
        <v>0</v>
      </c>
      <c r="T39" s="289" t="s">
        <v>453</v>
      </c>
      <c r="U39" s="290">
        <v>2400</v>
      </c>
      <c r="V39" s="291">
        <v>1200</v>
      </c>
      <c r="W39" s="291">
        <v>300</v>
      </c>
      <c r="X39" s="291">
        <v>300</v>
      </c>
      <c r="Y39" s="291">
        <v>200</v>
      </c>
      <c r="Z39" s="291">
        <v>200</v>
      </c>
      <c r="AA39" s="291">
        <v>100</v>
      </c>
      <c r="AB39" s="291">
        <v>100</v>
      </c>
      <c r="AC39" s="294">
        <f t="shared" si="14"/>
        <v>0</v>
      </c>
      <c r="AD39" s="295"/>
      <c r="AE39" s="295"/>
      <c r="AF39" s="295"/>
      <c r="AG39" s="295"/>
      <c r="AH39" s="295"/>
      <c r="AI39" s="49"/>
      <c r="AJ39" s="295"/>
      <c r="AK39" s="295"/>
      <c r="AL39" s="295"/>
      <c r="AM39" s="295"/>
      <c r="AN39" s="295"/>
      <c r="AO39" s="295"/>
      <c r="AP39" s="295"/>
      <c r="AQ39" s="295"/>
      <c r="AR39" s="49">
        <f t="shared" si="10"/>
        <v>503.225806451613</v>
      </c>
      <c r="AS39" s="303">
        <f t="shared" si="15"/>
        <v>0</v>
      </c>
      <c r="AT39" s="273">
        <f t="shared" si="16"/>
        <v>0</v>
      </c>
      <c r="AU39" s="273">
        <f t="shared" si="17"/>
        <v>1896.77</v>
      </c>
      <c r="AV39" s="304"/>
      <c r="AW39" s="296"/>
      <c r="AX39" s="296"/>
      <c r="AY39" s="296"/>
      <c r="AZ39" s="296"/>
      <c r="BA39" s="273">
        <f t="shared" si="18"/>
        <v>1896.77</v>
      </c>
      <c r="BB39" s="308"/>
      <c r="BC39" s="49"/>
      <c r="BD39" s="249" t="str">
        <f t="shared" si="19"/>
        <v>正确</v>
      </c>
    </row>
    <row r="40" s="225" customFormat="1" ht="32" customHeight="1" spans="1:56">
      <c r="A40" s="253">
        <f t="shared" si="11"/>
        <v>36</v>
      </c>
      <c r="B40" s="266" t="s">
        <v>494</v>
      </c>
      <c r="C40" s="255" t="s">
        <v>145</v>
      </c>
      <c r="D40" s="256">
        <v>45607</v>
      </c>
      <c r="E40" s="255" t="s">
        <v>78</v>
      </c>
      <c r="F40" s="262">
        <f t="shared" si="12"/>
        <v>31</v>
      </c>
      <c r="G40" s="259" t="s">
        <v>79</v>
      </c>
      <c r="H40" s="260"/>
      <c r="I40" s="260"/>
      <c r="J40" s="260"/>
      <c r="K40" s="260"/>
      <c r="L40" s="260"/>
      <c r="M40" s="260"/>
      <c r="N40" s="260"/>
      <c r="O40" s="274">
        <v>13</v>
      </c>
      <c r="P40" s="260"/>
      <c r="Q40" s="260"/>
      <c r="R40" s="260"/>
      <c r="S40" s="288">
        <f t="shared" si="13"/>
        <v>0</v>
      </c>
      <c r="T40" s="289" t="s">
        <v>453</v>
      </c>
      <c r="U40" s="290">
        <v>2400</v>
      </c>
      <c r="V40" s="291">
        <v>1200</v>
      </c>
      <c r="W40" s="291">
        <v>300</v>
      </c>
      <c r="X40" s="291">
        <v>300</v>
      </c>
      <c r="Y40" s="291">
        <v>200</v>
      </c>
      <c r="Z40" s="291">
        <v>200</v>
      </c>
      <c r="AA40" s="291">
        <v>100</v>
      </c>
      <c r="AB40" s="291">
        <v>100</v>
      </c>
      <c r="AC40" s="294">
        <f t="shared" si="14"/>
        <v>0</v>
      </c>
      <c r="AD40" s="295"/>
      <c r="AE40" s="295"/>
      <c r="AF40" s="295"/>
      <c r="AG40" s="295"/>
      <c r="AH40" s="295"/>
      <c r="AI40" s="49"/>
      <c r="AJ40" s="295"/>
      <c r="AK40" s="295"/>
      <c r="AL40" s="295"/>
      <c r="AM40" s="295"/>
      <c r="AN40" s="295"/>
      <c r="AO40" s="295"/>
      <c r="AP40" s="295"/>
      <c r="AQ40" s="295"/>
      <c r="AR40" s="49">
        <f t="shared" si="10"/>
        <v>503.225806451613</v>
      </c>
      <c r="AS40" s="303">
        <f t="shared" si="15"/>
        <v>0</v>
      </c>
      <c r="AT40" s="273">
        <f t="shared" si="16"/>
        <v>0</v>
      </c>
      <c r="AU40" s="273">
        <f t="shared" si="17"/>
        <v>1896.77</v>
      </c>
      <c r="AV40" s="304"/>
      <c r="AW40" s="296"/>
      <c r="AX40" s="296"/>
      <c r="AY40" s="296"/>
      <c r="AZ40" s="296"/>
      <c r="BA40" s="273">
        <f t="shared" si="18"/>
        <v>1896.77</v>
      </c>
      <c r="BB40" s="308"/>
      <c r="BC40" s="49"/>
      <c r="BD40" s="249" t="str">
        <f t="shared" si="19"/>
        <v>正确</v>
      </c>
    </row>
    <row r="41" s="225" customFormat="1" ht="37" customHeight="1" spans="1:56">
      <c r="A41" s="253">
        <f t="shared" si="11"/>
        <v>37</v>
      </c>
      <c r="B41" s="266" t="s">
        <v>495</v>
      </c>
      <c r="C41" s="255" t="s">
        <v>145</v>
      </c>
      <c r="D41" s="256">
        <v>45608</v>
      </c>
      <c r="E41" s="255" t="s">
        <v>78</v>
      </c>
      <c r="F41" s="262">
        <f t="shared" si="12"/>
        <v>31</v>
      </c>
      <c r="G41" s="259" t="s">
        <v>79</v>
      </c>
      <c r="H41" s="260"/>
      <c r="I41" s="260"/>
      <c r="J41" s="260"/>
      <c r="K41" s="260"/>
      <c r="L41" s="260"/>
      <c r="M41" s="260"/>
      <c r="N41" s="260"/>
      <c r="O41" s="274">
        <v>13</v>
      </c>
      <c r="P41" s="260"/>
      <c r="Q41" s="260"/>
      <c r="R41" s="260"/>
      <c r="S41" s="288">
        <f t="shared" si="13"/>
        <v>0</v>
      </c>
      <c r="T41" s="289" t="s">
        <v>453</v>
      </c>
      <c r="U41" s="290">
        <v>2400</v>
      </c>
      <c r="V41" s="291">
        <v>1200</v>
      </c>
      <c r="W41" s="291">
        <v>300</v>
      </c>
      <c r="X41" s="291">
        <v>300</v>
      </c>
      <c r="Y41" s="291">
        <v>200</v>
      </c>
      <c r="Z41" s="291">
        <v>200</v>
      </c>
      <c r="AA41" s="291">
        <v>100</v>
      </c>
      <c r="AB41" s="291">
        <v>100</v>
      </c>
      <c r="AC41" s="294">
        <f t="shared" si="14"/>
        <v>0</v>
      </c>
      <c r="AD41" s="295"/>
      <c r="AE41" s="295"/>
      <c r="AF41" s="295"/>
      <c r="AG41" s="295"/>
      <c r="AH41" s="295"/>
      <c r="AI41" s="49"/>
      <c r="AJ41" s="295"/>
      <c r="AK41" s="295"/>
      <c r="AL41" s="295"/>
      <c r="AM41" s="295"/>
      <c r="AN41" s="295"/>
      <c r="AO41" s="295"/>
      <c r="AP41" s="295"/>
      <c r="AQ41" s="295"/>
      <c r="AR41" s="49">
        <f t="shared" si="10"/>
        <v>503.225806451613</v>
      </c>
      <c r="AS41" s="303">
        <f t="shared" si="15"/>
        <v>0</v>
      </c>
      <c r="AT41" s="273">
        <f t="shared" si="16"/>
        <v>0</v>
      </c>
      <c r="AU41" s="273">
        <f t="shared" si="17"/>
        <v>1896.77</v>
      </c>
      <c r="AV41" s="304"/>
      <c r="AW41" s="296"/>
      <c r="AX41" s="296"/>
      <c r="AY41" s="296"/>
      <c r="AZ41" s="296"/>
      <c r="BA41" s="273">
        <f t="shared" si="18"/>
        <v>1896.77</v>
      </c>
      <c r="BB41" s="308"/>
      <c r="BC41" s="49"/>
      <c r="BD41" s="249" t="str">
        <f t="shared" si="19"/>
        <v>正确</v>
      </c>
    </row>
    <row r="42" s="225" customFormat="1" ht="35" customHeight="1" spans="1:56">
      <c r="A42" s="253">
        <f t="shared" si="11"/>
        <v>38</v>
      </c>
      <c r="B42" s="266" t="s">
        <v>496</v>
      </c>
      <c r="C42" s="255" t="s">
        <v>145</v>
      </c>
      <c r="D42" s="256">
        <v>45609</v>
      </c>
      <c r="E42" s="255" t="s">
        <v>78</v>
      </c>
      <c r="F42" s="262">
        <f t="shared" si="12"/>
        <v>31</v>
      </c>
      <c r="G42" s="259" t="s">
        <v>79</v>
      </c>
      <c r="H42" s="260"/>
      <c r="I42" s="260"/>
      <c r="J42" s="260"/>
      <c r="K42" s="260"/>
      <c r="L42" s="260"/>
      <c r="M42" s="260"/>
      <c r="N42" s="260"/>
      <c r="O42" s="274">
        <v>11</v>
      </c>
      <c r="P42" s="260"/>
      <c r="Q42" s="260"/>
      <c r="R42" s="260"/>
      <c r="S42" s="288">
        <f t="shared" si="13"/>
        <v>0</v>
      </c>
      <c r="T42" s="289" t="s">
        <v>460</v>
      </c>
      <c r="U42" s="290">
        <v>2400</v>
      </c>
      <c r="V42" s="291">
        <v>1200</v>
      </c>
      <c r="W42" s="291">
        <v>300</v>
      </c>
      <c r="X42" s="291">
        <v>300</v>
      </c>
      <c r="Y42" s="291">
        <v>200</v>
      </c>
      <c r="Z42" s="291">
        <v>200</v>
      </c>
      <c r="AA42" s="291">
        <v>100</v>
      </c>
      <c r="AB42" s="291">
        <v>100</v>
      </c>
      <c r="AC42" s="294">
        <f t="shared" si="14"/>
        <v>0</v>
      </c>
      <c r="AD42" s="295"/>
      <c r="AE42" s="295"/>
      <c r="AF42" s="295"/>
      <c r="AG42" s="295"/>
      <c r="AH42" s="295"/>
      <c r="AI42" s="49"/>
      <c r="AJ42" s="295"/>
      <c r="AK42" s="295"/>
      <c r="AL42" s="295"/>
      <c r="AM42" s="295"/>
      <c r="AN42" s="295"/>
      <c r="AO42" s="295"/>
      <c r="AP42" s="295"/>
      <c r="AQ42" s="295"/>
      <c r="AR42" s="49">
        <f t="shared" si="10"/>
        <v>425.806451612903</v>
      </c>
      <c r="AS42" s="303">
        <f t="shared" si="15"/>
        <v>0</v>
      </c>
      <c r="AT42" s="273">
        <f t="shared" si="16"/>
        <v>0</v>
      </c>
      <c r="AU42" s="273">
        <f t="shared" si="17"/>
        <v>1974.19</v>
      </c>
      <c r="AV42" s="304"/>
      <c r="AW42" s="296"/>
      <c r="AX42" s="296"/>
      <c r="AY42" s="296"/>
      <c r="AZ42" s="296"/>
      <c r="BA42" s="273">
        <f t="shared" si="18"/>
        <v>1974.19</v>
      </c>
      <c r="BB42" s="308"/>
      <c r="BC42" s="49"/>
      <c r="BD42" s="249" t="str">
        <f t="shared" si="19"/>
        <v>正确</v>
      </c>
    </row>
    <row r="43" s="225" customFormat="1" ht="37" customHeight="1" spans="1:56">
      <c r="A43" s="253">
        <f t="shared" si="11"/>
        <v>39</v>
      </c>
      <c r="B43" s="266" t="s">
        <v>497</v>
      </c>
      <c r="C43" s="255" t="s">
        <v>145</v>
      </c>
      <c r="D43" s="256">
        <v>45616</v>
      </c>
      <c r="E43" s="255" t="s">
        <v>78</v>
      </c>
      <c r="F43" s="262">
        <f t="shared" si="12"/>
        <v>31</v>
      </c>
      <c r="G43" s="259" t="s">
        <v>79</v>
      </c>
      <c r="H43" s="260"/>
      <c r="I43" s="260"/>
      <c r="J43" s="260"/>
      <c r="K43" s="260"/>
      <c r="L43" s="260"/>
      <c r="M43" s="260"/>
      <c r="N43" s="260"/>
      <c r="O43" s="274">
        <v>11</v>
      </c>
      <c r="P43" s="260"/>
      <c r="Q43" s="260"/>
      <c r="R43" s="260"/>
      <c r="S43" s="288">
        <f t="shared" si="13"/>
        <v>0</v>
      </c>
      <c r="T43" s="289" t="s">
        <v>460</v>
      </c>
      <c r="U43" s="290">
        <v>2400</v>
      </c>
      <c r="V43" s="291">
        <v>1200</v>
      </c>
      <c r="W43" s="291">
        <v>300</v>
      </c>
      <c r="X43" s="291">
        <v>300</v>
      </c>
      <c r="Y43" s="291">
        <v>200</v>
      </c>
      <c r="Z43" s="291">
        <v>200</v>
      </c>
      <c r="AA43" s="291">
        <v>100</v>
      </c>
      <c r="AB43" s="291">
        <v>100</v>
      </c>
      <c r="AC43" s="294">
        <f t="shared" si="14"/>
        <v>0</v>
      </c>
      <c r="AD43" s="295"/>
      <c r="AE43" s="295"/>
      <c r="AF43" s="295"/>
      <c r="AG43" s="295"/>
      <c r="AH43" s="295"/>
      <c r="AI43" s="49"/>
      <c r="AJ43" s="295"/>
      <c r="AK43" s="295"/>
      <c r="AL43" s="295"/>
      <c r="AM43" s="295"/>
      <c r="AN43" s="295"/>
      <c r="AO43" s="295"/>
      <c r="AP43" s="295"/>
      <c r="AQ43" s="295"/>
      <c r="AR43" s="49">
        <f t="shared" si="10"/>
        <v>425.806451612903</v>
      </c>
      <c r="AS43" s="303">
        <f t="shared" si="15"/>
        <v>0</v>
      </c>
      <c r="AT43" s="273">
        <f t="shared" si="16"/>
        <v>0</v>
      </c>
      <c r="AU43" s="273">
        <f t="shared" si="17"/>
        <v>1974.19</v>
      </c>
      <c r="AV43" s="304"/>
      <c r="AW43" s="296"/>
      <c r="AX43" s="296"/>
      <c r="AY43" s="296"/>
      <c r="AZ43" s="296"/>
      <c r="BA43" s="273">
        <f t="shared" si="18"/>
        <v>1974.19</v>
      </c>
      <c r="BB43" s="308"/>
      <c r="BC43" s="49"/>
      <c r="BD43" s="249" t="str">
        <f t="shared" si="19"/>
        <v>正确</v>
      </c>
    </row>
    <row r="44" s="225" customFormat="1" ht="37" customHeight="1" spans="1:56">
      <c r="A44" s="253">
        <f t="shared" si="11"/>
        <v>40</v>
      </c>
      <c r="B44" s="266" t="s">
        <v>498</v>
      </c>
      <c r="C44" s="255" t="s">
        <v>145</v>
      </c>
      <c r="D44" s="256">
        <v>45622</v>
      </c>
      <c r="E44" s="255" t="s">
        <v>78</v>
      </c>
      <c r="F44" s="262">
        <f t="shared" si="12"/>
        <v>31</v>
      </c>
      <c r="G44" s="259" t="s">
        <v>79</v>
      </c>
      <c r="H44" s="260"/>
      <c r="I44" s="260"/>
      <c r="J44" s="260"/>
      <c r="K44" s="260"/>
      <c r="L44" s="260"/>
      <c r="M44" s="260"/>
      <c r="N44" s="260"/>
      <c r="O44" s="274">
        <v>11</v>
      </c>
      <c r="P44" s="260"/>
      <c r="Q44" s="260"/>
      <c r="R44" s="260"/>
      <c r="S44" s="288">
        <f t="shared" si="13"/>
        <v>0</v>
      </c>
      <c r="T44" s="289" t="s">
        <v>460</v>
      </c>
      <c r="U44" s="290">
        <v>2400</v>
      </c>
      <c r="V44" s="291">
        <v>1200</v>
      </c>
      <c r="W44" s="291">
        <v>300</v>
      </c>
      <c r="X44" s="291">
        <v>300</v>
      </c>
      <c r="Y44" s="291">
        <v>200</v>
      </c>
      <c r="Z44" s="291">
        <v>200</v>
      </c>
      <c r="AA44" s="291">
        <v>100</v>
      </c>
      <c r="AB44" s="291">
        <v>100</v>
      </c>
      <c r="AC44" s="294">
        <f t="shared" si="14"/>
        <v>0</v>
      </c>
      <c r="AD44" s="295"/>
      <c r="AE44" s="295"/>
      <c r="AF44" s="295"/>
      <c r="AG44" s="295"/>
      <c r="AH44" s="295"/>
      <c r="AI44" s="49"/>
      <c r="AJ44" s="295"/>
      <c r="AK44" s="295"/>
      <c r="AL44" s="295"/>
      <c r="AM44" s="295"/>
      <c r="AN44" s="295"/>
      <c r="AO44" s="295"/>
      <c r="AP44" s="295"/>
      <c r="AQ44" s="295"/>
      <c r="AR44" s="49">
        <f t="shared" si="10"/>
        <v>425.806451612903</v>
      </c>
      <c r="AS44" s="303">
        <f t="shared" si="15"/>
        <v>0</v>
      </c>
      <c r="AT44" s="273">
        <f t="shared" si="16"/>
        <v>0</v>
      </c>
      <c r="AU44" s="273">
        <f t="shared" si="17"/>
        <v>1974.19</v>
      </c>
      <c r="AV44" s="304"/>
      <c r="AW44" s="296"/>
      <c r="AX44" s="296"/>
      <c r="AY44" s="296"/>
      <c r="AZ44" s="296"/>
      <c r="BA44" s="273">
        <f t="shared" si="18"/>
        <v>1974.19</v>
      </c>
      <c r="BB44" s="308"/>
      <c r="BC44" s="49"/>
      <c r="BD44" s="249" t="str">
        <f t="shared" si="19"/>
        <v>正确</v>
      </c>
    </row>
    <row r="45" s="225" customFormat="1" ht="50" customHeight="1" spans="1:56">
      <c r="A45" s="253">
        <f t="shared" si="11"/>
        <v>41</v>
      </c>
      <c r="B45" s="266" t="s">
        <v>499</v>
      </c>
      <c r="C45" s="255" t="s">
        <v>145</v>
      </c>
      <c r="D45" s="256">
        <v>45625</v>
      </c>
      <c r="E45" s="255" t="s">
        <v>78</v>
      </c>
      <c r="F45" s="262">
        <f t="shared" si="12"/>
        <v>31</v>
      </c>
      <c r="G45" s="259" t="s">
        <v>79</v>
      </c>
      <c r="H45" s="260"/>
      <c r="I45" s="260"/>
      <c r="J45" s="260"/>
      <c r="K45" s="260"/>
      <c r="L45" s="260"/>
      <c r="M45" s="260"/>
      <c r="N45" s="260"/>
      <c r="O45" s="274">
        <v>9</v>
      </c>
      <c r="P45" s="260"/>
      <c r="Q45" s="260"/>
      <c r="R45" s="260"/>
      <c r="S45" s="288">
        <f t="shared" si="13"/>
        <v>0</v>
      </c>
      <c r="T45" s="289" t="s">
        <v>464</v>
      </c>
      <c r="U45" s="290">
        <v>2400</v>
      </c>
      <c r="V45" s="291">
        <v>1200</v>
      </c>
      <c r="W45" s="291">
        <v>300</v>
      </c>
      <c r="X45" s="291">
        <v>300</v>
      </c>
      <c r="Y45" s="291">
        <v>300</v>
      </c>
      <c r="Z45" s="291">
        <v>100</v>
      </c>
      <c r="AA45" s="291">
        <v>100</v>
      </c>
      <c r="AB45" s="291">
        <v>100</v>
      </c>
      <c r="AC45" s="294">
        <f t="shared" si="14"/>
        <v>0</v>
      </c>
      <c r="AD45" s="295"/>
      <c r="AE45" s="295"/>
      <c r="AF45" s="295"/>
      <c r="AG45" s="295"/>
      <c r="AH45" s="295"/>
      <c r="AI45" s="49">
        <f>200+400</f>
        <v>600</v>
      </c>
      <c r="AJ45" s="295"/>
      <c r="AK45" s="295"/>
      <c r="AL45" s="295"/>
      <c r="AM45" s="295"/>
      <c r="AN45" s="295"/>
      <c r="AO45" s="295"/>
      <c r="AP45" s="295"/>
      <c r="AQ45" s="295"/>
      <c r="AR45" s="49">
        <f t="shared" si="10"/>
        <v>348.387096774194</v>
      </c>
      <c r="AS45" s="303">
        <f t="shared" si="15"/>
        <v>0</v>
      </c>
      <c r="AT45" s="273">
        <f t="shared" si="16"/>
        <v>0</v>
      </c>
      <c r="AU45" s="273">
        <f t="shared" si="17"/>
        <v>2651.61</v>
      </c>
      <c r="AV45" s="304"/>
      <c r="AW45" s="296"/>
      <c r="AX45" s="296"/>
      <c r="AY45" s="296"/>
      <c r="AZ45" s="296"/>
      <c r="BA45" s="273">
        <f t="shared" si="18"/>
        <v>2651.61</v>
      </c>
      <c r="BB45" s="308"/>
      <c r="BC45" s="49" t="s">
        <v>500</v>
      </c>
      <c r="BD45" s="249" t="str">
        <f t="shared" si="19"/>
        <v>正确</v>
      </c>
    </row>
    <row r="46" s="225" customFormat="1" ht="29" customHeight="1" spans="1:56">
      <c r="A46" s="253">
        <f t="shared" si="11"/>
        <v>42</v>
      </c>
      <c r="B46" s="266" t="s">
        <v>501</v>
      </c>
      <c r="C46" s="255" t="s">
        <v>276</v>
      </c>
      <c r="D46" s="261">
        <v>45593</v>
      </c>
      <c r="E46" s="255" t="s">
        <v>78</v>
      </c>
      <c r="F46" s="262">
        <f t="shared" si="12"/>
        <v>31</v>
      </c>
      <c r="G46" s="259" t="s">
        <v>79</v>
      </c>
      <c r="H46" s="260"/>
      <c r="I46" s="260"/>
      <c r="J46" s="260"/>
      <c r="K46" s="260"/>
      <c r="L46" s="260"/>
      <c r="M46" s="260"/>
      <c r="N46" s="260"/>
      <c r="O46" s="278"/>
      <c r="P46" s="260"/>
      <c r="Q46" s="260"/>
      <c r="R46" s="260"/>
      <c r="S46" s="288">
        <f t="shared" si="13"/>
        <v>0</v>
      </c>
      <c r="T46" s="289"/>
      <c r="U46" s="290">
        <v>1700</v>
      </c>
      <c r="V46" s="291">
        <v>1000</v>
      </c>
      <c r="W46" s="291">
        <v>200</v>
      </c>
      <c r="X46" s="291">
        <v>100</v>
      </c>
      <c r="Y46" s="291">
        <v>100</v>
      </c>
      <c r="Z46" s="291">
        <v>100</v>
      </c>
      <c r="AA46" s="291">
        <v>100</v>
      </c>
      <c r="AB46" s="291">
        <v>100</v>
      </c>
      <c r="AC46" s="294">
        <f t="shared" si="14"/>
        <v>0</v>
      </c>
      <c r="AD46" s="295"/>
      <c r="AE46" s="295"/>
      <c r="AF46" s="295"/>
      <c r="AG46" s="295"/>
      <c r="AH46" s="295"/>
      <c r="AI46" s="49"/>
      <c r="AJ46" s="295"/>
      <c r="AK46" s="295"/>
      <c r="AL46" s="295"/>
      <c r="AM46" s="295"/>
      <c r="AN46" s="295"/>
      <c r="AO46" s="295"/>
      <c r="AP46" s="295"/>
      <c r="AQ46" s="295"/>
      <c r="AR46" s="49"/>
      <c r="AS46" s="303">
        <f t="shared" si="15"/>
        <v>0</v>
      </c>
      <c r="AT46" s="273">
        <f t="shared" si="16"/>
        <v>0</v>
      </c>
      <c r="AU46" s="273">
        <f t="shared" si="17"/>
        <v>1700</v>
      </c>
      <c r="AV46" s="304"/>
      <c r="AW46" s="296"/>
      <c r="AX46" s="296"/>
      <c r="AY46" s="296"/>
      <c r="AZ46" s="296"/>
      <c r="BA46" s="273">
        <f t="shared" si="18"/>
        <v>1700</v>
      </c>
      <c r="BB46" s="308"/>
      <c r="BC46" s="49"/>
      <c r="BD46" s="249" t="str">
        <f t="shared" si="19"/>
        <v>正确</v>
      </c>
    </row>
    <row r="47" s="226" customFormat="1" ht="44" customHeight="1" spans="1:56">
      <c r="A47" s="253">
        <f t="shared" si="11"/>
        <v>43</v>
      </c>
      <c r="B47" s="263" t="s">
        <v>502</v>
      </c>
      <c r="C47" s="255" t="s">
        <v>145</v>
      </c>
      <c r="D47" s="261">
        <v>45593</v>
      </c>
      <c r="E47" s="255" t="s">
        <v>78</v>
      </c>
      <c r="F47" s="262">
        <f t="shared" si="12"/>
        <v>31</v>
      </c>
      <c r="G47" s="259" t="s">
        <v>79</v>
      </c>
      <c r="H47" s="264"/>
      <c r="I47" s="264"/>
      <c r="J47" s="264"/>
      <c r="K47" s="264"/>
      <c r="L47" s="264"/>
      <c r="M47" s="264"/>
      <c r="N47" s="264"/>
      <c r="O47" s="278"/>
      <c r="P47" s="264"/>
      <c r="Q47" s="264"/>
      <c r="R47" s="264"/>
      <c r="S47" s="288">
        <f t="shared" si="13"/>
        <v>0</v>
      </c>
      <c r="T47" s="292"/>
      <c r="U47" s="290">
        <v>2300</v>
      </c>
      <c r="V47" s="291">
        <v>1200</v>
      </c>
      <c r="W47" s="291">
        <v>300</v>
      </c>
      <c r="X47" s="291">
        <v>200</v>
      </c>
      <c r="Y47" s="291">
        <v>200</v>
      </c>
      <c r="Z47" s="291">
        <v>200</v>
      </c>
      <c r="AA47" s="291">
        <v>100</v>
      </c>
      <c r="AB47" s="291">
        <v>100</v>
      </c>
      <c r="AC47" s="294">
        <f t="shared" si="14"/>
        <v>0</v>
      </c>
      <c r="AD47" s="296" t="s">
        <v>503</v>
      </c>
      <c r="AE47" s="296"/>
      <c r="AF47" s="296"/>
      <c r="AG47" s="296"/>
      <c r="AH47" s="296"/>
      <c r="AI47" s="49">
        <f>200+2300/31*3</f>
        <v>422.58064516129</v>
      </c>
      <c r="AJ47" s="296"/>
      <c r="AK47" s="296"/>
      <c r="AL47" s="296"/>
      <c r="AM47" s="296"/>
      <c r="AN47" s="296"/>
      <c r="AO47" s="296"/>
      <c r="AP47" s="296"/>
      <c r="AQ47" s="296"/>
      <c r="AR47" s="49"/>
      <c r="AS47" s="303">
        <f t="shared" si="15"/>
        <v>0</v>
      </c>
      <c r="AT47" s="273">
        <f t="shared" si="16"/>
        <v>0</v>
      </c>
      <c r="AU47" s="273">
        <f t="shared" si="17"/>
        <v>2722.58</v>
      </c>
      <c r="AV47" s="305"/>
      <c r="AW47" s="296"/>
      <c r="AX47" s="296"/>
      <c r="AY47" s="296"/>
      <c r="AZ47" s="296"/>
      <c r="BA47" s="273">
        <f t="shared" si="18"/>
        <v>2722.58</v>
      </c>
      <c r="BB47" s="309"/>
      <c r="BC47" s="164" t="s">
        <v>504</v>
      </c>
      <c r="BD47" s="249" t="str">
        <f t="shared" si="19"/>
        <v>正确</v>
      </c>
    </row>
    <row r="48" s="226" customFormat="1" ht="37" customHeight="1" spans="1:56">
      <c r="A48" s="253">
        <f t="shared" si="11"/>
        <v>44</v>
      </c>
      <c r="B48" s="263" t="s">
        <v>505</v>
      </c>
      <c r="C48" s="255" t="s">
        <v>145</v>
      </c>
      <c r="D48" s="261">
        <v>45597</v>
      </c>
      <c r="E48" s="255" t="s">
        <v>78</v>
      </c>
      <c r="F48" s="262">
        <f t="shared" si="12"/>
        <v>31</v>
      </c>
      <c r="G48" s="259" t="s">
        <v>79</v>
      </c>
      <c r="H48" s="264"/>
      <c r="I48" s="264"/>
      <c r="J48" s="264"/>
      <c r="K48" s="264"/>
      <c r="L48" s="264"/>
      <c r="M48" s="264"/>
      <c r="N48" s="264"/>
      <c r="O48" s="278"/>
      <c r="P48" s="264"/>
      <c r="Q48" s="264"/>
      <c r="R48" s="264"/>
      <c r="S48" s="288">
        <f t="shared" si="13"/>
        <v>0</v>
      </c>
      <c r="T48" s="292"/>
      <c r="U48" s="290">
        <v>2300</v>
      </c>
      <c r="V48" s="291">
        <v>1200</v>
      </c>
      <c r="W48" s="291">
        <v>300</v>
      </c>
      <c r="X48" s="291">
        <v>200</v>
      </c>
      <c r="Y48" s="291">
        <v>200</v>
      </c>
      <c r="Z48" s="291">
        <v>200</v>
      </c>
      <c r="AA48" s="291">
        <v>100</v>
      </c>
      <c r="AB48" s="291">
        <v>100</v>
      </c>
      <c r="AC48" s="294">
        <f t="shared" si="14"/>
        <v>0</v>
      </c>
      <c r="AD48" s="296"/>
      <c r="AE48" s="296"/>
      <c r="AF48" s="296"/>
      <c r="AG48" s="296"/>
      <c r="AH48" s="296"/>
      <c r="AI48" s="49">
        <f>2300/31*3</f>
        <v>222.58064516129</v>
      </c>
      <c r="AJ48" s="296"/>
      <c r="AK48" s="296"/>
      <c r="AL48" s="296"/>
      <c r="AM48" s="296"/>
      <c r="AN48" s="296"/>
      <c r="AO48" s="296"/>
      <c r="AP48" s="296"/>
      <c r="AQ48" s="296"/>
      <c r="AR48" s="49"/>
      <c r="AS48" s="303">
        <f t="shared" si="15"/>
        <v>0</v>
      </c>
      <c r="AT48" s="273">
        <f t="shared" si="16"/>
        <v>0</v>
      </c>
      <c r="AU48" s="273">
        <f t="shared" si="17"/>
        <v>2522.58</v>
      </c>
      <c r="AV48" s="305"/>
      <c r="AW48" s="296"/>
      <c r="AX48" s="296"/>
      <c r="AY48" s="296"/>
      <c r="AZ48" s="296"/>
      <c r="BA48" s="273">
        <f t="shared" si="18"/>
        <v>2522.58</v>
      </c>
      <c r="BB48" s="309"/>
      <c r="BC48" s="164" t="s">
        <v>506</v>
      </c>
      <c r="BD48" s="249" t="str">
        <f t="shared" si="19"/>
        <v>正确</v>
      </c>
    </row>
    <row r="49" s="226" customFormat="1" ht="54" customHeight="1" spans="1:56">
      <c r="A49" s="253">
        <f t="shared" si="11"/>
        <v>45</v>
      </c>
      <c r="B49" s="263" t="s">
        <v>507</v>
      </c>
      <c r="C49" s="255" t="s">
        <v>145</v>
      </c>
      <c r="D49" s="261">
        <v>45593</v>
      </c>
      <c r="E49" s="255" t="s">
        <v>78</v>
      </c>
      <c r="F49" s="262">
        <f t="shared" si="12"/>
        <v>31</v>
      </c>
      <c r="G49" s="259" t="s">
        <v>79</v>
      </c>
      <c r="H49" s="264"/>
      <c r="I49" s="264"/>
      <c r="J49" s="264"/>
      <c r="K49" s="264"/>
      <c r="L49" s="264"/>
      <c r="M49" s="264"/>
      <c r="N49" s="264"/>
      <c r="O49" s="274">
        <v>10</v>
      </c>
      <c r="P49" s="264"/>
      <c r="Q49" s="264"/>
      <c r="R49" s="264"/>
      <c r="S49" s="288">
        <f t="shared" si="13"/>
        <v>0</v>
      </c>
      <c r="T49" s="289" t="s">
        <v>456</v>
      </c>
      <c r="U49" s="290">
        <v>2300</v>
      </c>
      <c r="V49" s="291">
        <v>1200</v>
      </c>
      <c r="W49" s="291">
        <v>300</v>
      </c>
      <c r="X49" s="291">
        <v>200</v>
      </c>
      <c r="Y49" s="291">
        <v>200</v>
      </c>
      <c r="Z49" s="291">
        <v>200</v>
      </c>
      <c r="AA49" s="291">
        <v>100</v>
      </c>
      <c r="AB49" s="291">
        <v>100</v>
      </c>
      <c r="AC49" s="294">
        <f t="shared" si="14"/>
        <v>0</v>
      </c>
      <c r="AD49" s="296"/>
      <c r="AE49" s="296"/>
      <c r="AF49" s="296"/>
      <c r="AG49" s="296"/>
      <c r="AH49" s="296"/>
      <c r="AI49" s="49">
        <f>169.35+774.19</f>
        <v>943.54</v>
      </c>
      <c r="AJ49" s="296"/>
      <c r="AK49" s="296"/>
      <c r="AL49" s="296"/>
      <c r="AM49" s="296"/>
      <c r="AN49" s="296"/>
      <c r="AO49" s="296"/>
      <c r="AP49" s="296"/>
      <c r="AQ49" s="296"/>
      <c r="AR49" s="49">
        <f>U49/31*O49*0.5</f>
        <v>370.967741935484</v>
      </c>
      <c r="AS49" s="303">
        <f t="shared" si="15"/>
        <v>0</v>
      </c>
      <c r="AT49" s="273">
        <f t="shared" si="16"/>
        <v>0</v>
      </c>
      <c r="AU49" s="273">
        <f t="shared" si="17"/>
        <v>2872.57</v>
      </c>
      <c r="AV49" s="305"/>
      <c r="AW49" s="296"/>
      <c r="AX49" s="296"/>
      <c r="AY49" s="296"/>
      <c r="AZ49" s="296"/>
      <c r="BA49" s="273">
        <f t="shared" si="18"/>
        <v>2872.57</v>
      </c>
      <c r="BB49" s="309"/>
      <c r="BC49" s="164" t="s">
        <v>508</v>
      </c>
      <c r="BD49" s="249" t="str">
        <f t="shared" si="19"/>
        <v>正确</v>
      </c>
    </row>
    <row r="50" s="225" customFormat="1" ht="33" customHeight="1" spans="1:56">
      <c r="A50" s="253">
        <f t="shared" si="11"/>
        <v>46</v>
      </c>
      <c r="B50" s="266" t="s">
        <v>509</v>
      </c>
      <c r="C50" s="255" t="s">
        <v>463</v>
      </c>
      <c r="D50" s="261">
        <v>45597</v>
      </c>
      <c r="E50" s="255" t="s">
        <v>78</v>
      </c>
      <c r="F50" s="262">
        <f t="shared" si="12"/>
        <v>31</v>
      </c>
      <c r="G50" s="259" t="s">
        <v>79</v>
      </c>
      <c r="H50" s="260"/>
      <c r="I50" s="260"/>
      <c r="J50" s="260"/>
      <c r="K50" s="260"/>
      <c r="L50" s="260"/>
      <c r="M50" s="260"/>
      <c r="N50" s="260"/>
      <c r="O50" s="278"/>
      <c r="P50" s="260"/>
      <c r="Q50" s="260"/>
      <c r="R50" s="260"/>
      <c r="S50" s="288">
        <f t="shared" si="13"/>
        <v>0</v>
      </c>
      <c r="T50" s="289"/>
      <c r="U50" s="290">
        <v>2500</v>
      </c>
      <c r="V50" s="291">
        <v>1200</v>
      </c>
      <c r="W50" s="291">
        <v>300</v>
      </c>
      <c r="X50" s="291">
        <v>300</v>
      </c>
      <c r="Y50" s="291">
        <v>300</v>
      </c>
      <c r="Z50" s="291">
        <v>200</v>
      </c>
      <c r="AA50" s="291">
        <v>100</v>
      </c>
      <c r="AB50" s="291">
        <v>100</v>
      </c>
      <c r="AC50" s="294">
        <f t="shared" si="14"/>
        <v>0</v>
      </c>
      <c r="AD50" s="295"/>
      <c r="AE50" s="295"/>
      <c r="AF50" s="295"/>
      <c r="AG50" s="295"/>
      <c r="AH50" s="295"/>
      <c r="AI50" s="49"/>
      <c r="AJ50" s="295"/>
      <c r="AK50" s="295"/>
      <c r="AL50" s="295"/>
      <c r="AM50" s="295"/>
      <c r="AN50" s="295"/>
      <c r="AO50" s="295"/>
      <c r="AP50" s="295"/>
      <c r="AQ50" s="295"/>
      <c r="AR50" s="49"/>
      <c r="AS50" s="303">
        <f t="shared" si="15"/>
        <v>0</v>
      </c>
      <c r="AT50" s="273">
        <f t="shared" si="16"/>
        <v>0</v>
      </c>
      <c r="AU50" s="273">
        <f t="shared" si="17"/>
        <v>2500</v>
      </c>
      <c r="AV50" s="304"/>
      <c r="AW50" s="296"/>
      <c r="AX50" s="296"/>
      <c r="AY50" s="296"/>
      <c r="AZ50" s="296"/>
      <c r="BA50" s="273">
        <f t="shared" si="18"/>
        <v>2500</v>
      </c>
      <c r="BB50" s="308"/>
      <c r="BC50" s="49"/>
      <c r="BD50" s="249" t="str">
        <f t="shared" si="19"/>
        <v>正确</v>
      </c>
    </row>
    <row r="51" s="225" customFormat="1" ht="33" customHeight="1" spans="1:56">
      <c r="A51" s="253">
        <f t="shared" si="11"/>
        <v>47</v>
      </c>
      <c r="B51" s="266" t="s">
        <v>510</v>
      </c>
      <c r="C51" s="255" t="s">
        <v>463</v>
      </c>
      <c r="D51" s="261">
        <v>45593</v>
      </c>
      <c r="E51" s="255" t="s">
        <v>78</v>
      </c>
      <c r="F51" s="262">
        <f t="shared" si="12"/>
        <v>31</v>
      </c>
      <c r="G51" s="259" t="s">
        <v>79</v>
      </c>
      <c r="H51" s="260"/>
      <c r="I51" s="260"/>
      <c r="J51" s="260"/>
      <c r="K51" s="260"/>
      <c r="L51" s="260"/>
      <c r="M51" s="260"/>
      <c r="N51" s="260"/>
      <c r="O51" s="278"/>
      <c r="P51" s="260"/>
      <c r="Q51" s="260"/>
      <c r="R51" s="260"/>
      <c r="S51" s="288">
        <f t="shared" si="13"/>
        <v>0</v>
      </c>
      <c r="T51" s="289"/>
      <c r="U51" s="290">
        <v>2500</v>
      </c>
      <c r="V51" s="291">
        <v>1200</v>
      </c>
      <c r="W51" s="291">
        <v>300</v>
      </c>
      <c r="X51" s="291">
        <v>300</v>
      </c>
      <c r="Y51" s="291">
        <v>300</v>
      </c>
      <c r="Z51" s="291">
        <v>200</v>
      </c>
      <c r="AA51" s="291">
        <v>100</v>
      </c>
      <c r="AB51" s="291">
        <v>100</v>
      </c>
      <c r="AC51" s="294">
        <f t="shared" si="14"/>
        <v>0</v>
      </c>
      <c r="AD51" s="295"/>
      <c r="AE51" s="295"/>
      <c r="AF51" s="295"/>
      <c r="AG51" s="295"/>
      <c r="AH51" s="295"/>
      <c r="AI51" s="49"/>
      <c r="AJ51" s="295"/>
      <c r="AK51" s="295"/>
      <c r="AL51" s="295"/>
      <c r="AM51" s="295"/>
      <c r="AN51" s="295"/>
      <c r="AO51" s="295"/>
      <c r="AP51" s="295"/>
      <c r="AQ51" s="295"/>
      <c r="AR51" s="49"/>
      <c r="AS51" s="303">
        <f t="shared" si="15"/>
        <v>0</v>
      </c>
      <c r="AT51" s="273">
        <f t="shared" si="16"/>
        <v>0</v>
      </c>
      <c r="AU51" s="273">
        <f t="shared" si="17"/>
        <v>2500</v>
      </c>
      <c r="AV51" s="304"/>
      <c r="AW51" s="296"/>
      <c r="AX51" s="296"/>
      <c r="AY51" s="296"/>
      <c r="AZ51" s="296"/>
      <c r="BA51" s="273">
        <f t="shared" si="18"/>
        <v>2500</v>
      </c>
      <c r="BB51" s="308"/>
      <c r="BC51" s="49"/>
      <c r="BD51" s="249" t="str">
        <f t="shared" si="19"/>
        <v>正确</v>
      </c>
    </row>
    <row r="52" s="225" customFormat="1" ht="34" customHeight="1" spans="1:56">
      <c r="A52" s="253">
        <f t="shared" si="11"/>
        <v>48</v>
      </c>
      <c r="B52" s="266" t="s">
        <v>298</v>
      </c>
      <c r="C52" s="255" t="s">
        <v>145</v>
      </c>
      <c r="D52" s="261">
        <v>45612</v>
      </c>
      <c r="E52" s="255" t="s">
        <v>78</v>
      </c>
      <c r="F52" s="262">
        <f t="shared" si="12"/>
        <v>31</v>
      </c>
      <c r="G52" s="259" t="s">
        <v>79</v>
      </c>
      <c r="H52" s="260"/>
      <c r="I52" s="260"/>
      <c r="J52" s="260"/>
      <c r="K52" s="260"/>
      <c r="L52" s="260"/>
      <c r="M52" s="260"/>
      <c r="N52" s="260"/>
      <c r="O52" s="274">
        <v>8</v>
      </c>
      <c r="P52" s="260"/>
      <c r="Q52" s="260"/>
      <c r="R52" s="260"/>
      <c r="S52" s="288">
        <f t="shared" si="13"/>
        <v>0</v>
      </c>
      <c r="T52" s="289" t="s">
        <v>511</v>
      </c>
      <c r="U52" s="290">
        <v>2300</v>
      </c>
      <c r="V52" s="291">
        <v>1200</v>
      </c>
      <c r="W52" s="291">
        <v>300</v>
      </c>
      <c r="X52" s="291">
        <v>200</v>
      </c>
      <c r="Y52" s="291">
        <v>200</v>
      </c>
      <c r="Z52" s="291">
        <v>200</v>
      </c>
      <c r="AA52" s="291">
        <v>100</v>
      </c>
      <c r="AB52" s="291">
        <v>100</v>
      </c>
      <c r="AC52" s="294">
        <f t="shared" si="14"/>
        <v>0</v>
      </c>
      <c r="AD52" s="295"/>
      <c r="AE52" s="295"/>
      <c r="AF52" s="295"/>
      <c r="AG52" s="295"/>
      <c r="AH52" s="295"/>
      <c r="AI52" s="49"/>
      <c r="AJ52" s="295"/>
      <c r="AK52" s="295"/>
      <c r="AL52" s="295"/>
      <c r="AM52" s="295"/>
      <c r="AN52" s="295"/>
      <c r="AO52" s="295"/>
      <c r="AP52" s="295"/>
      <c r="AQ52" s="295"/>
      <c r="AR52" s="49">
        <f>U52/31*O52*0.5</f>
        <v>296.774193548387</v>
      </c>
      <c r="AS52" s="303">
        <f t="shared" si="15"/>
        <v>0</v>
      </c>
      <c r="AT52" s="273">
        <f t="shared" si="16"/>
        <v>0</v>
      </c>
      <c r="AU52" s="273">
        <f t="shared" si="17"/>
        <v>2003.23</v>
      </c>
      <c r="AV52" s="304"/>
      <c r="AW52" s="296"/>
      <c r="AX52" s="296"/>
      <c r="AY52" s="296"/>
      <c r="AZ52" s="296"/>
      <c r="BA52" s="273">
        <f t="shared" si="18"/>
        <v>2003.23</v>
      </c>
      <c r="BB52" s="308"/>
      <c r="BC52" s="49"/>
      <c r="BD52" s="249" t="str">
        <f t="shared" si="19"/>
        <v>正确</v>
      </c>
    </row>
    <row r="53" s="225" customFormat="1" ht="33" customHeight="1" spans="1:56">
      <c r="A53" s="253">
        <f t="shared" si="11"/>
        <v>49</v>
      </c>
      <c r="B53" s="263" t="s">
        <v>512</v>
      </c>
      <c r="C53" s="255" t="s">
        <v>276</v>
      </c>
      <c r="D53" s="261">
        <v>45597</v>
      </c>
      <c r="E53" s="255" t="s">
        <v>78</v>
      </c>
      <c r="F53" s="262">
        <f t="shared" si="12"/>
        <v>31</v>
      </c>
      <c r="G53" s="259" t="s">
        <v>79</v>
      </c>
      <c r="H53" s="260"/>
      <c r="I53" s="260"/>
      <c r="J53" s="260"/>
      <c r="K53" s="260"/>
      <c r="L53" s="260"/>
      <c r="M53" s="260"/>
      <c r="N53" s="260"/>
      <c r="O53" s="278"/>
      <c r="P53" s="260"/>
      <c r="Q53" s="260"/>
      <c r="R53" s="260"/>
      <c r="S53" s="288">
        <f t="shared" si="13"/>
        <v>0</v>
      </c>
      <c r="T53" s="289"/>
      <c r="U53" s="290">
        <v>1700</v>
      </c>
      <c r="V53" s="291">
        <v>1000</v>
      </c>
      <c r="W53" s="291">
        <v>200</v>
      </c>
      <c r="X53" s="291">
        <v>100</v>
      </c>
      <c r="Y53" s="291">
        <v>100</v>
      </c>
      <c r="Z53" s="291">
        <v>100</v>
      </c>
      <c r="AA53" s="291">
        <v>100</v>
      </c>
      <c r="AB53" s="291">
        <v>100</v>
      </c>
      <c r="AC53" s="294">
        <f t="shared" si="14"/>
        <v>0</v>
      </c>
      <c r="AD53" s="295"/>
      <c r="AE53" s="295"/>
      <c r="AF53" s="295"/>
      <c r="AG53" s="295"/>
      <c r="AH53" s="295"/>
      <c r="AI53" s="49">
        <v>200</v>
      </c>
      <c r="AJ53" s="295"/>
      <c r="AK53" s="295"/>
      <c r="AL53" s="295"/>
      <c r="AM53" s="295"/>
      <c r="AN53" s="295"/>
      <c r="AO53" s="295"/>
      <c r="AP53" s="295"/>
      <c r="AQ53" s="295"/>
      <c r="AR53" s="49"/>
      <c r="AS53" s="303">
        <f t="shared" si="15"/>
        <v>0</v>
      </c>
      <c r="AT53" s="273">
        <f t="shared" si="16"/>
        <v>0</v>
      </c>
      <c r="AU53" s="273">
        <f t="shared" si="17"/>
        <v>1900</v>
      </c>
      <c r="AV53" s="304"/>
      <c r="AW53" s="296"/>
      <c r="AX53" s="296"/>
      <c r="AY53" s="296"/>
      <c r="AZ53" s="296"/>
      <c r="BA53" s="273">
        <f t="shared" si="18"/>
        <v>1900</v>
      </c>
      <c r="BB53" s="308"/>
      <c r="BC53" s="289" t="s">
        <v>513</v>
      </c>
      <c r="BD53" s="249" t="str">
        <f t="shared" si="19"/>
        <v>正确</v>
      </c>
    </row>
    <row r="54" s="225" customFormat="1" ht="33" customHeight="1" spans="1:56">
      <c r="A54" s="253">
        <f t="shared" si="11"/>
        <v>50</v>
      </c>
      <c r="B54" s="263" t="s">
        <v>514</v>
      </c>
      <c r="C54" s="255" t="s">
        <v>276</v>
      </c>
      <c r="D54" s="261">
        <v>45593</v>
      </c>
      <c r="E54" s="255" t="s">
        <v>78</v>
      </c>
      <c r="F54" s="262">
        <f t="shared" si="12"/>
        <v>31</v>
      </c>
      <c r="G54" s="259" t="s">
        <v>79</v>
      </c>
      <c r="H54" s="260"/>
      <c r="I54" s="260"/>
      <c r="J54" s="260"/>
      <c r="K54" s="260"/>
      <c r="L54" s="260"/>
      <c r="M54" s="260"/>
      <c r="N54" s="260"/>
      <c r="O54" s="278"/>
      <c r="P54" s="260"/>
      <c r="Q54" s="260"/>
      <c r="R54" s="260"/>
      <c r="S54" s="288">
        <f t="shared" si="13"/>
        <v>0</v>
      </c>
      <c r="T54" s="289"/>
      <c r="U54" s="290">
        <v>1700</v>
      </c>
      <c r="V54" s="291">
        <v>1000</v>
      </c>
      <c r="W54" s="291">
        <v>200</v>
      </c>
      <c r="X54" s="291">
        <v>100</v>
      </c>
      <c r="Y54" s="291">
        <v>100</v>
      </c>
      <c r="Z54" s="291">
        <v>100</v>
      </c>
      <c r="AA54" s="291">
        <v>100</v>
      </c>
      <c r="AB54" s="291">
        <v>100</v>
      </c>
      <c r="AC54" s="294">
        <f t="shared" si="14"/>
        <v>0</v>
      </c>
      <c r="AD54" s="295"/>
      <c r="AE54" s="295"/>
      <c r="AF54" s="295"/>
      <c r="AG54" s="295"/>
      <c r="AH54" s="295"/>
      <c r="AI54" s="49"/>
      <c r="AJ54" s="295"/>
      <c r="AK54" s="295"/>
      <c r="AL54" s="295"/>
      <c r="AM54" s="295"/>
      <c r="AN54" s="295"/>
      <c r="AO54" s="295"/>
      <c r="AP54" s="295"/>
      <c r="AQ54" s="295"/>
      <c r="AR54" s="49"/>
      <c r="AS54" s="303">
        <f t="shared" si="15"/>
        <v>0</v>
      </c>
      <c r="AT54" s="273">
        <f t="shared" si="16"/>
        <v>0</v>
      </c>
      <c r="AU54" s="273">
        <f t="shared" si="17"/>
        <v>1700</v>
      </c>
      <c r="AV54" s="304"/>
      <c r="AW54" s="296"/>
      <c r="AX54" s="296"/>
      <c r="AY54" s="296"/>
      <c r="AZ54" s="296"/>
      <c r="BA54" s="273">
        <f t="shared" si="18"/>
        <v>1700</v>
      </c>
      <c r="BB54" s="308"/>
      <c r="BC54" s="49"/>
      <c r="BD54" s="249" t="str">
        <f t="shared" si="19"/>
        <v>正确</v>
      </c>
    </row>
    <row r="55" s="225" customFormat="1" ht="33" customHeight="1" spans="1:56">
      <c r="A55" s="253">
        <f t="shared" si="11"/>
        <v>51</v>
      </c>
      <c r="B55" s="263" t="s">
        <v>515</v>
      </c>
      <c r="C55" s="255" t="s">
        <v>276</v>
      </c>
      <c r="D55" s="261">
        <v>45597</v>
      </c>
      <c r="E55" s="255" t="s">
        <v>78</v>
      </c>
      <c r="F55" s="262">
        <f t="shared" si="12"/>
        <v>31</v>
      </c>
      <c r="G55" s="259" t="s">
        <v>79</v>
      </c>
      <c r="H55" s="260"/>
      <c r="I55" s="260"/>
      <c r="J55" s="260"/>
      <c r="K55" s="260"/>
      <c r="L55" s="260"/>
      <c r="M55" s="260"/>
      <c r="N55" s="260"/>
      <c r="O55" s="278"/>
      <c r="P55" s="260"/>
      <c r="Q55" s="260"/>
      <c r="R55" s="260"/>
      <c r="S55" s="288">
        <f t="shared" si="13"/>
        <v>0</v>
      </c>
      <c r="T55" s="289"/>
      <c r="U55" s="290">
        <v>1700</v>
      </c>
      <c r="V55" s="291">
        <v>1000</v>
      </c>
      <c r="W55" s="291">
        <v>200</v>
      </c>
      <c r="X55" s="291">
        <v>100</v>
      </c>
      <c r="Y55" s="291">
        <v>100</v>
      </c>
      <c r="Z55" s="291">
        <v>100</v>
      </c>
      <c r="AA55" s="291">
        <v>100</v>
      </c>
      <c r="AB55" s="291">
        <v>100</v>
      </c>
      <c r="AC55" s="294">
        <f t="shared" si="14"/>
        <v>0</v>
      </c>
      <c r="AD55" s="295"/>
      <c r="AE55" s="295"/>
      <c r="AF55" s="295"/>
      <c r="AG55" s="295"/>
      <c r="AH55" s="295"/>
      <c r="AI55" s="49"/>
      <c r="AJ55" s="295"/>
      <c r="AK55" s="295"/>
      <c r="AL55" s="295"/>
      <c r="AM55" s="295"/>
      <c r="AN55" s="295"/>
      <c r="AO55" s="295"/>
      <c r="AP55" s="295"/>
      <c r="AQ55" s="295"/>
      <c r="AR55" s="49"/>
      <c r="AS55" s="303">
        <f t="shared" si="15"/>
        <v>0</v>
      </c>
      <c r="AT55" s="273">
        <f t="shared" si="16"/>
        <v>0</v>
      </c>
      <c r="AU55" s="273">
        <f t="shared" si="17"/>
        <v>1700</v>
      </c>
      <c r="AV55" s="304"/>
      <c r="AW55" s="296"/>
      <c r="AX55" s="296"/>
      <c r="AY55" s="296"/>
      <c r="AZ55" s="296"/>
      <c r="BA55" s="273">
        <f t="shared" si="18"/>
        <v>1700</v>
      </c>
      <c r="BB55" s="308"/>
      <c r="BC55" s="49"/>
      <c r="BD55" s="249" t="str">
        <f t="shared" si="19"/>
        <v>正确</v>
      </c>
    </row>
    <row r="56" s="225" customFormat="1" ht="33" customHeight="1" spans="1:56">
      <c r="A56" s="253">
        <f t="shared" si="11"/>
        <v>52</v>
      </c>
      <c r="B56" s="263" t="s">
        <v>516</v>
      </c>
      <c r="C56" s="255" t="s">
        <v>276</v>
      </c>
      <c r="D56" s="261">
        <v>45593</v>
      </c>
      <c r="E56" s="255" t="s">
        <v>78</v>
      </c>
      <c r="F56" s="262">
        <f t="shared" si="12"/>
        <v>31</v>
      </c>
      <c r="G56" s="259" t="s">
        <v>79</v>
      </c>
      <c r="H56" s="260"/>
      <c r="I56" s="260"/>
      <c r="J56" s="260"/>
      <c r="K56" s="260"/>
      <c r="L56" s="260"/>
      <c r="M56" s="260"/>
      <c r="N56" s="260"/>
      <c r="O56" s="278"/>
      <c r="P56" s="260"/>
      <c r="Q56" s="260"/>
      <c r="R56" s="260"/>
      <c r="S56" s="288">
        <f t="shared" si="13"/>
        <v>0</v>
      </c>
      <c r="T56" s="289"/>
      <c r="U56" s="290">
        <v>1700</v>
      </c>
      <c r="V56" s="291">
        <v>1000</v>
      </c>
      <c r="W56" s="291">
        <v>200</v>
      </c>
      <c r="X56" s="291">
        <v>100</v>
      </c>
      <c r="Y56" s="291">
        <v>100</v>
      </c>
      <c r="Z56" s="291">
        <v>100</v>
      </c>
      <c r="AA56" s="291">
        <v>100</v>
      </c>
      <c r="AB56" s="291">
        <v>100</v>
      </c>
      <c r="AC56" s="294">
        <f t="shared" si="14"/>
        <v>0</v>
      </c>
      <c r="AD56" s="295"/>
      <c r="AE56" s="295"/>
      <c r="AF56" s="295"/>
      <c r="AG56" s="295"/>
      <c r="AH56" s="295"/>
      <c r="AI56" s="49"/>
      <c r="AJ56" s="295"/>
      <c r="AK56" s="295"/>
      <c r="AL56" s="295"/>
      <c r="AM56" s="295"/>
      <c r="AN56" s="295"/>
      <c r="AO56" s="295"/>
      <c r="AP56" s="295"/>
      <c r="AQ56" s="295"/>
      <c r="AR56" s="49"/>
      <c r="AS56" s="303">
        <f t="shared" si="15"/>
        <v>0</v>
      </c>
      <c r="AT56" s="273">
        <f t="shared" si="16"/>
        <v>0</v>
      </c>
      <c r="AU56" s="273">
        <f t="shared" si="17"/>
        <v>1700</v>
      </c>
      <c r="AV56" s="304"/>
      <c r="AW56" s="296"/>
      <c r="AX56" s="296"/>
      <c r="AY56" s="296"/>
      <c r="AZ56" s="296"/>
      <c r="BA56" s="273">
        <f t="shared" si="18"/>
        <v>1700</v>
      </c>
      <c r="BB56" s="308"/>
      <c r="BC56" s="49"/>
      <c r="BD56" s="249" t="str">
        <f t="shared" si="19"/>
        <v>正确</v>
      </c>
    </row>
    <row r="57" s="225" customFormat="1" ht="33" customHeight="1" spans="1:56">
      <c r="A57" s="253">
        <f t="shared" si="11"/>
        <v>53</v>
      </c>
      <c r="B57" s="263" t="s">
        <v>517</v>
      </c>
      <c r="C57" s="255" t="s">
        <v>276</v>
      </c>
      <c r="D57" s="261">
        <v>45593</v>
      </c>
      <c r="E57" s="255" t="s">
        <v>78</v>
      </c>
      <c r="F57" s="262">
        <f t="shared" si="12"/>
        <v>31</v>
      </c>
      <c r="G57" s="259" t="s">
        <v>79</v>
      </c>
      <c r="H57" s="260"/>
      <c r="I57" s="260"/>
      <c r="J57" s="260"/>
      <c r="K57" s="260"/>
      <c r="L57" s="260"/>
      <c r="M57" s="260"/>
      <c r="N57" s="260"/>
      <c r="O57" s="278"/>
      <c r="P57" s="260"/>
      <c r="Q57" s="260"/>
      <c r="R57" s="260"/>
      <c r="S57" s="288">
        <f t="shared" si="13"/>
        <v>0</v>
      </c>
      <c r="T57" s="289"/>
      <c r="U57" s="290">
        <v>1700</v>
      </c>
      <c r="V57" s="291">
        <v>1000</v>
      </c>
      <c r="W57" s="291">
        <v>200</v>
      </c>
      <c r="X57" s="291">
        <v>100</v>
      </c>
      <c r="Y57" s="291">
        <v>100</v>
      </c>
      <c r="Z57" s="291">
        <v>100</v>
      </c>
      <c r="AA57" s="291">
        <v>100</v>
      </c>
      <c r="AB57" s="291">
        <v>100</v>
      </c>
      <c r="AC57" s="294">
        <f t="shared" si="14"/>
        <v>0</v>
      </c>
      <c r="AD57" s="295"/>
      <c r="AE57" s="295"/>
      <c r="AF57" s="295"/>
      <c r="AG57" s="295"/>
      <c r="AH57" s="295"/>
      <c r="AI57" s="49"/>
      <c r="AJ57" s="295"/>
      <c r="AK57" s="295"/>
      <c r="AL57" s="295"/>
      <c r="AM57" s="295"/>
      <c r="AN57" s="295"/>
      <c r="AO57" s="295"/>
      <c r="AP57" s="295"/>
      <c r="AQ57" s="295"/>
      <c r="AR57" s="49"/>
      <c r="AS57" s="303">
        <f t="shared" si="15"/>
        <v>0</v>
      </c>
      <c r="AT57" s="273">
        <f t="shared" si="16"/>
        <v>0</v>
      </c>
      <c r="AU57" s="273">
        <f t="shared" si="17"/>
        <v>1700</v>
      </c>
      <c r="AV57" s="304"/>
      <c r="AW57" s="296"/>
      <c r="AX57" s="296"/>
      <c r="AY57" s="296"/>
      <c r="AZ57" s="296"/>
      <c r="BA57" s="273">
        <f t="shared" si="18"/>
        <v>1700</v>
      </c>
      <c r="BB57" s="308"/>
      <c r="BC57" s="49"/>
      <c r="BD57" s="249" t="str">
        <f t="shared" si="19"/>
        <v>正确</v>
      </c>
    </row>
    <row r="58" s="225" customFormat="1" ht="33" customHeight="1" spans="1:56">
      <c r="A58" s="253">
        <f t="shared" si="11"/>
        <v>54</v>
      </c>
      <c r="B58" s="263" t="s">
        <v>518</v>
      </c>
      <c r="C58" s="255" t="s">
        <v>276</v>
      </c>
      <c r="D58" s="261">
        <v>45594</v>
      </c>
      <c r="E58" s="255" t="s">
        <v>78</v>
      </c>
      <c r="F58" s="262">
        <f t="shared" si="12"/>
        <v>31</v>
      </c>
      <c r="G58" s="259" t="s">
        <v>79</v>
      </c>
      <c r="H58" s="260"/>
      <c r="I58" s="260"/>
      <c r="J58" s="260"/>
      <c r="K58" s="260"/>
      <c r="L58" s="260"/>
      <c r="M58" s="260"/>
      <c r="N58" s="260"/>
      <c r="O58" s="278"/>
      <c r="P58" s="260"/>
      <c r="Q58" s="260"/>
      <c r="R58" s="260"/>
      <c r="S58" s="288">
        <f t="shared" si="13"/>
        <v>0</v>
      </c>
      <c r="T58" s="289"/>
      <c r="U58" s="290">
        <v>1700</v>
      </c>
      <c r="V58" s="291">
        <v>1000</v>
      </c>
      <c r="W58" s="291">
        <v>200</v>
      </c>
      <c r="X58" s="291">
        <v>100</v>
      </c>
      <c r="Y58" s="291">
        <v>100</v>
      </c>
      <c r="Z58" s="291">
        <v>100</v>
      </c>
      <c r="AA58" s="291">
        <v>100</v>
      </c>
      <c r="AB58" s="291">
        <v>100</v>
      </c>
      <c r="AC58" s="294">
        <f t="shared" si="14"/>
        <v>0</v>
      </c>
      <c r="AD58" s="295"/>
      <c r="AE58" s="295"/>
      <c r="AF58" s="295"/>
      <c r="AG58" s="295"/>
      <c r="AH58" s="295"/>
      <c r="AI58" s="49"/>
      <c r="AJ58" s="295"/>
      <c r="AK58" s="295"/>
      <c r="AL58" s="295"/>
      <c r="AM58" s="295"/>
      <c r="AN58" s="295"/>
      <c r="AO58" s="295"/>
      <c r="AP58" s="295"/>
      <c r="AQ58" s="295"/>
      <c r="AR58" s="49"/>
      <c r="AS58" s="303">
        <f t="shared" si="15"/>
        <v>0</v>
      </c>
      <c r="AT58" s="273">
        <f t="shared" si="16"/>
        <v>0</v>
      </c>
      <c r="AU58" s="273">
        <f t="shared" si="17"/>
        <v>1700</v>
      </c>
      <c r="AV58" s="304"/>
      <c r="AW58" s="296"/>
      <c r="AX58" s="296"/>
      <c r="AY58" s="296"/>
      <c r="AZ58" s="296"/>
      <c r="BA58" s="273">
        <f t="shared" si="18"/>
        <v>1700</v>
      </c>
      <c r="BB58" s="308"/>
      <c r="BC58" s="49"/>
      <c r="BD58" s="249" t="str">
        <f t="shared" si="19"/>
        <v>正确</v>
      </c>
    </row>
    <row r="59" s="225" customFormat="1" ht="33" customHeight="1" spans="1:56">
      <c r="A59" s="253">
        <f t="shared" si="11"/>
        <v>55</v>
      </c>
      <c r="B59" s="263" t="s">
        <v>519</v>
      </c>
      <c r="C59" s="255" t="s">
        <v>276</v>
      </c>
      <c r="D59" s="261">
        <v>45593</v>
      </c>
      <c r="E59" s="255" t="s">
        <v>78</v>
      </c>
      <c r="F59" s="262">
        <f t="shared" si="12"/>
        <v>31</v>
      </c>
      <c r="G59" s="259" t="s">
        <v>79</v>
      </c>
      <c r="H59" s="260"/>
      <c r="I59" s="260"/>
      <c r="J59" s="260"/>
      <c r="K59" s="260"/>
      <c r="L59" s="260"/>
      <c r="M59" s="260"/>
      <c r="N59" s="260"/>
      <c r="O59" s="278"/>
      <c r="P59" s="260"/>
      <c r="Q59" s="260"/>
      <c r="R59" s="260"/>
      <c r="S59" s="288">
        <f t="shared" si="13"/>
        <v>0</v>
      </c>
      <c r="T59" s="289"/>
      <c r="U59" s="290">
        <v>1700</v>
      </c>
      <c r="V59" s="291">
        <v>1000</v>
      </c>
      <c r="W59" s="291">
        <v>200</v>
      </c>
      <c r="X59" s="291">
        <v>100</v>
      </c>
      <c r="Y59" s="291">
        <v>100</v>
      </c>
      <c r="Z59" s="291">
        <v>100</v>
      </c>
      <c r="AA59" s="291">
        <v>100</v>
      </c>
      <c r="AB59" s="291">
        <v>100</v>
      </c>
      <c r="AC59" s="294">
        <f t="shared" si="14"/>
        <v>0</v>
      </c>
      <c r="AD59" s="295"/>
      <c r="AE59" s="295"/>
      <c r="AF59" s="295"/>
      <c r="AG59" s="295"/>
      <c r="AH59" s="295"/>
      <c r="AI59" s="49"/>
      <c r="AJ59" s="295"/>
      <c r="AK59" s="295"/>
      <c r="AL59" s="295"/>
      <c r="AM59" s="295"/>
      <c r="AN59" s="295"/>
      <c r="AO59" s="295"/>
      <c r="AP59" s="295"/>
      <c r="AQ59" s="295"/>
      <c r="AR59" s="49"/>
      <c r="AS59" s="303">
        <f t="shared" si="15"/>
        <v>0</v>
      </c>
      <c r="AT59" s="273">
        <f t="shared" si="16"/>
        <v>0</v>
      </c>
      <c r="AU59" s="273">
        <f t="shared" si="17"/>
        <v>1700</v>
      </c>
      <c r="AV59" s="304"/>
      <c r="AW59" s="296"/>
      <c r="AX59" s="296"/>
      <c r="AY59" s="296"/>
      <c r="AZ59" s="296"/>
      <c r="BA59" s="273">
        <f t="shared" si="18"/>
        <v>1700</v>
      </c>
      <c r="BB59" s="308"/>
      <c r="BC59" s="49"/>
      <c r="BD59" s="249" t="str">
        <f t="shared" si="19"/>
        <v>正确</v>
      </c>
    </row>
    <row r="60" s="225" customFormat="1" ht="37" customHeight="1" spans="1:56">
      <c r="A60" s="253">
        <f t="shared" si="11"/>
        <v>56</v>
      </c>
      <c r="B60" s="263" t="s">
        <v>520</v>
      </c>
      <c r="C60" s="255" t="s">
        <v>480</v>
      </c>
      <c r="D60" s="261">
        <v>45597</v>
      </c>
      <c r="E60" s="255" t="s">
        <v>78</v>
      </c>
      <c r="F60" s="262">
        <f t="shared" si="12"/>
        <v>31</v>
      </c>
      <c r="G60" s="259" t="s">
        <v>79</v>
      </c>
      <c r="H60" s="260"/>
      <c r="I60" s="260"/>
      <c r="J60" s="260"/>
      <c r="K60" s="260"/>
      <c r="L60" s="260"/>
      <c r="M60" s="260"/>
      <c r="N60" s="260"/>
      <c r="O60" s="278"/>
      <c r="P60" s="260"/>
      <c r="Q60" s="260"/>
      <c r="R60" s="260"/>
      <c r="S60" s="288">
        <f t="shared" si="13"/>
        <v>0</v>
      </c>
      <c r="T60" s="289"/>
      <c r="U60" s="290">
        <v>2000</v>
      </c>
      <c r="V60" s="291">
        <v>1100</v>
      </c>
      <c r="W60" s="291">
        <v>200</v>
      </c>
      <c r="X60" s="291">
        <v>200</v>
      </c>
      <c r="Y60" s="291">
        <v>100</v>
      </c>
      <c r="Z60" s="291">
        <v>200</v>
      </c>
      <c r="AA60" s="291">
        <v>100</v>
      </c>
      <c r="AB60" s="291">
        <v>100</v>
      </c>
      <c r="AC60" s="294">
        <f t="shared" si="14"/>
        <v>0</v>
      </c>
      <c r="AD60" s="295"/>
      <c r="AE60" s="295"/>
      <c r="AF60" s="295"/>
      <c r="AG60" s="295"/>
      <c r="AH60" s="295"/>
      <c r="AI60" s="49"/>
      <c r="AJ60" s="295"/>
      <c r="AK60" s="295"/>
      <c r="AL60" s="295"/>
      <c r="AM60" s="295"/>
      <c r="AN60" s="295"/>
      <c r="AO60" s="295"/>
      <c r="AP60" s="295"/>
      <c r="AQ60" s="295"/>
      <c r="AR60" s="49"/>
      <c r="AS60" s="303">
        <f t="shared" si="15"/>
        <v>0</v>
      </c>
      <c r="AT60" s="273">
        <f t="shared" si="16"/>
        <v>0</v>
      </c>
      <c r="AU60" s="273">
        <f t="shared" si="17"/>
        <v>2000</v>
      </c>
      <c r="AV60" s="304"/>
      <c r="AW60" s="296"/>
      <c r="AX60" s="296"/>
      <c r="AY60" s="296"/>
      <c r="AZ60" s="296"/>
      <c r="BA60" s="273">
        <f t="shared" si="18"/>
        <v>2000</v>
      </c>
      <c r="BB60" s="308"/>
      <c r="BC60" s="49"/>
      <c r="BD60" s="249" t="str">
        <f t="shared" si="19"/>
        <v>正确</v>
      </c>
    </row>
    <row r="61" s="226" customFormat="1" ht="48" customHeight="1" spans="1:56">
      <c r="A61" s="253">
        <f t="shared" si="11"/>
        <v>57</v>
      </c>
      <c r="B61" s="268" t="s">
        <v>521</v>
      </c>
      <c r="C61" s="255" t="s">
        <v>280</v>
      </c>
      <c r="D61" s="261">
        <v>45596</v>
      </c>
      <c r="E61" s="269" t="s">
        <v>116</v>
      </c>
      <c r="F61" s="262">
        <f t="shared" si="12"/>
        <v>31</v>
      </c>
      <c r="G61" s="259" t="s">
        <v>79</v>
      </c>
      <c r="H61" s="264"/>
      <c r="I61" s="264"/>
      <c r="J61" s="264">
        <v>17</v>
      </c>
      <c r="K61" s="264"/>
      <c r="L61" s="264"/>
      <c r="M61" s="264"/>
      <c r="N61" s="264"/>
      <c r="O61" s="278">
        <v>8</v>
      </c>
      <c r="P61" s="264"/>
      <c r="Q61" s="264"/>
      <c r="R61" s="264"/>
      <c r="S61" s="288">
        <f t="shared" si="13"/>
        <v>0</v>
      </c>
      <c r="T61" s="293" t="s">
        <v>522</v>
      </c>
      <c r="U61" s="290">
        <v>2100</v>
      </c>
      <c r="V61" s="291">
        <v>500</v>
      </c>
      <c r="W61" s="291">
        <v>300</v>
      </c>
      <c r="X61" s="291">
        <v>300</v>
      </c>
      <c r="Y61" s="291">
        <v>300</v>
      </c>
      <c r="Z61" s="291">
        <v>300</v>
      </c>
      <c r="AA61" s="291">
        <v>200</v>
      </c>
      <c r="AB61" s="291">
        <v>200</v>
      </c>
      <c r="AC61" s="294">
        <f t="shared" si="14"/>
        <v>0</v>
      </c>
      <c r="AD61" s="296"/>
      <c r="AE61" s="296"/>
      <c r="AF61" s="296"/>
      <c r="AG61" s="296"/>
      <c r="AH61" s="296"/>
      <c r="AI61" s="49"/>
      <c r="AJ61" s="296"/>
      <c r="AK61" s="296"/>
      <c r="AL61" s="296"/>
      <c r="AM61" s="296"/>
      <c r="AN61" s="296"/>
      <c r="AO61" s="296"/>
      <c r="AP61" s="296"/>
      <c r="AQ61" s="296"/>
      <c r="AR61" s="49">
        <f>U61/31*O61*0.5</f>
        <v>270.967741935484</v>
      </c>
      <c r="AS61" s="303">
        <f t="shared" si="15"/>
        <v>0</v>
      </c>
      <c r="AT61" s="273">
        <f t="shared" si="16"/>
        <v>1151.61290322581</v>
      </c>
      <c r="AU61" s="273">
        <f t="shared" si="17"/>
        <v>677.42</v>
      </c>
      <c r="AV61" s="305"/>
      <c r="AW61" s="296"/>
      <c r="AX61" s="296"/>
      <c r="AY61" s="296"/>
      <c r="AZ61" s="296"/>
      <c r="BA61" s="273">
        <f t="shared" si="18"/>
        <v>677.42</v>
      </c>
      <c r="BB61" s="309"/>
      <c r="BC61" s="164"/>
      <c r="BD61" s="249" t="str">
        <f t="shared" si="19"/>
        <v>正确</v>
      </c>
    </row>
    <row r="62" s="226" customFormat="1" ht="57" customHeight="1" spans="1:56">
      <c r="A62" s="253">
        <f t="shared" si="11"/>
        <v>58</v>
      </c>
      <c r="B62" s="266" t="s">
        <v>523</v>
      </c>
      <c r="C62" s="255" t="s">
        <v>276</v>
      </c>
      <c r="D62" s="261">
        <v>45597</v>
      </c>
      <c r="E62" s="255" t="s">
        <v>78</v>
      </c>
      <c r="F62" s="262">
        <f t="shared" si="12"/>
        <v>31</v>
      </c>
      <c r="G62" s="259" t="s">
        <v>79</v>
      </c>
      <c r="H62" s="264"/>
      <c r="I62" s="264"/>
      <c r="J62" s="264"/>
      <c r="K62" s="264"/>
      <c r="L62" s="264">
        <v>18</v>
      </c>
      <c r="M62" s="264"/>
      <c r="N62" s="264"/>
      <c r="O62" s="278">
        <v>7</v>
      </c>
      <c r="P62" s="264"/>
      <c r="Q62" s="264"/>
      <c r="R62" s="264"/>
      <c r="S62" s="288">
        <f t="shared" si="13"/>
        <v>0</v>
      </c>
      <c r="T62" s="289" t="s">
        <v>524</v>
      </c>
      <c r="U62" s="290">
        <v>2100</v>
      </c>
      <c r="V62" s="291">
        <v>500</v>
      </c>
      <c r="W62" s="291">
        <v>300</v>
      </c>
      <c r="X62" s="291">
        <v>300</v>
      </c>
      <c r="Y62" s="291">
        <v>300</v>
      </c>
      <c r="Z62" s="291">
        <v>300</v>
      </c>
      <c r="AA62" s="291">
        <v>200</v>
      </c>
      <c r="AB62" s="291">
        <v>200</v>
      </c>
      <c r="AC62" s="294">
        <f t="shared" si="14"/>
        <v>0</v>
      </c>
      <c r="AD62" s="296"/>
      <c r="AE62" s="296"/>
      <c r="AF62" s="296"/>
      <c r="AG62" s="296"/>
      <c r="AH62" s="296"/>
      <c r="AI62" s="49"/>
      <c r="AJ62" s="296"/>
      <c r="AK62" s="296"/>
      <c r="AL62" s="296"/>
      <c r="AM62" s="296"/>
      <c r="AN62" s="296"/>
      <c r="AO62" s="296"/>
      <c r="AP62" s="296"/>
      <c r="AQ62" s="296"/>
      <c r="AR62" s="49">
        <f>U62/31*O62*0.5</f>
        <v>237.096774193548</v>
      </c>
      <c r="AS62" s="303">
        <f t="shared" si="15"/>
        <v>0</v>
      </c>
      <c r="AT62" s="273">
        <f t="shared" si="16"/>
        <v>1219.35483870968</v>
      </c>
      <c r="AU62" s="273">
        <f t="shared" si="17"/>
        <v>643.55</v>
      </c>
      <c r="AV62" s="305"/>
      <c r="AW62" s="296"/>
      <c r="AX62" s="296"/>
      <c r="AY62" s="296"/>
      <c r="AZ62" s="296"/>
      <c r="BA62" s="273">
        <f t="shared" si="18"/>
        <v>643.55</v>
      </c>
      <c r="BB62" s="309"/>
      <c r="BC62" s="164"/>
      <c r="BD62" s="249" t="str">
        <f t="shared" si="19"/>
        <v>正确</v>
      </c>
    </row>
    <row r="63" s="226" customFormat="1" ht="40" customHeight="1" spans="1:56">
      <c r="A63" s="253">
        <f t="shared" si="11"/>
        <v>59</v>
      </c>
      <c r="B63" s="268" t="s">
        <v>525</v>
      </c>
      <c r="C63" s="255" t="s">
        <v>276</v>
      </c>
      <c r="D63" s="261">
        <v>45596</v>
      </c>
      <c r="E63" s="269" t="s">
        <v>116</v>
      </c>
      <c r="F63" s="262">
        <f t="shared" si="12"/>
        <v>31</v>
      </c>
      <c r="G63" s="259" t="s">
        <v>79</v>
      </c>
      <c r="H63" s="264"/>
      <c r="I63" s="264"/>
      <c r="J63" s="264">
        <v>25</v>
      </c>
      <c r="K63" s="264"/>
      <c r="L63" s="264"/>
      <c r="M63" s="264"/>
      <c r="N63" s="264"/>
      <c r="O63" s="278"/>
      <c r="P63" s="264"/>
      <c r="Q63" s="264"/>
      <c r="R63" s="264"/>
      <c r="S63" s="288">
        <f t="shared" si="13"/>
        <v>0</v>
      </c>
      <c r="T63" s="293" t="s">
        <v>526</v>
      </c>
      <c r="U63" s="290">
        <v>2100</v>
      </c>
      <c r="V63" s="291">
        <v>1200</v>
      </c>
      <c r="W63" s="291">
        <v>200</v>
      </c>
      <c r="X63" s="291">
        <v>200</v>
      </c>
      <c r="Y63" s="291">
        <v>100</v>
      </c>
      <c r="Z63" s="291">
        <v>200</v>
      </c>
      <c r="AA63" s="291">
        <v>100</v>
      </c>
      <c r="AB63" s="291">
        <v>100</v>
      </c>
      <c r="AC63" s="294">
        <f t="shared" si="14"/>
        <v>0</v>
      </c>
      <c r="AD63" s="296"/>
      <c r="AE63" s="296"/>
      <c r="AF63" s="296"/>
      <c r="AG63" s="296"/>
      <c r="AH63" s="296"/>
      <c r="AI63" s="49"/>
      <c r="AJ63" s="296"/>
      <c r="AK63" s="296"/>
      <c r="AL63" s="296"/>
      <c r="AM63" s="296"/>
      <c r="AN63" s="296"/>
      <c r="AO63" s="296"/>
      <c r="AP63" s="296"/>
      <c r="AQ63" s="296"/>
      <c r="AR63" s="49"/>
      <c r="AS63" s="303">
        <f t="shared" si="15"/>
        <v>0</v>
      </c>
      <c r="AT63" s="273">
        <f t="shared" si="16"/>
        <v>1693.54838709677</v>
      </c>
      <c r="AU63" s="273">
        <f t="shared" si="17"/>
        <v>406.45</v>
      </c>
      <c r="AV63" s="305"/>
      <c r="AW63" s="296"/>
      <c r="AX63" s="296"/>
      <c r="AY63" s="296"/>
      <c r="AZ63" s="296"/>
      <c r="BA63" s="273">
        <f t="shared" si="18"/>
        <v>406.45</v>
      </c>
      <c r="BB63" s="309"/>
      <c r="BC63" s="164"/>
      <c r="BD63" s="249" t="str">
        <f t="shared" si="19"/>
        <v>正确</v>
      </c>
    </row>
    <row r="64" s="225" customFormat="1" ht="33" customHeight="1" spans="1:56">
      <c r="A64" s="253">
        <f t="shared" si="11"/>
        <v>60</v>
      </c>
      <c r="B64" s="266" t="s">
        <v>527</v>
      </c>
      <c r="C64" s="255" t="s">
        <v>480</v>
      </c>
      <c r="D64" s="256">
        <v>45597</v>
      </c>
      <c r="E64" s="255" t="s">
        <v>78</v>
      </c>
      <c r="F64" s="262">
        <f t="shared" si="12"/>
        <v>31</v>
      </c>
      <c r="G64" s="259" t="s">
        <v>79</v>
      </c>
      <c r="H64" s="260"/>
      <c r="I64" s="260"/>
      <c r="J64" s="260"/>
      <c r="K64" s="260"/>
      <c r="L64" s="260"/>
      <c r="M64" s="260"/>
      <c r="N64" s="260"/>
      <c r="O64" s="278"/>
      <c r="P64" s="260"/>
      <c r="Q64" s="260"/>
      <c r="R64" s="260"/>
      <c r="S64" s="288">
        <f t="shared" si="13"/>
        <v>0</v>
      </c>
      <c r="T64" s="289"/>
      <c r="U64" s="290">
        <v>2300</v>
      </c>
      <c r="V64" s="291">
        <v>1200</v>
      </c>
      <c r="W64" s="291">
        <v>300</v>
      </c>
      <c r="X64" s="291">
        <v>200</v>
      </c>
      <c r="Y64" s="291">
        <v>200</v>
      </c>
      <c r="Z64" s="291">
        <v>200</v>
      </c>
      <c r="AA64" s="291">
        <v>100</v>
      </c>
      <c r="AB64" s="291">
        <v>100</v>
      </c>
      <c r="AC64" s="294">
        <f t="shared" si="14"/>
        <v>0</v>
      </c>
      <c r="AD64" s="295"/>
      <c r="AE64" s="295"/>
      <c r="AF64" s="295"/>
      <c r="AG64" s="295"/>
      <c r="AH64" s="295"/>
      <c r="AI64" s="49"/>
      <c r="AJ64" s="295"/>
      <c r="AK64" s="295"/>
      <c r="AL64" s="295"/>
      <c r="AM64" s="295"/>
      <c r="AN64" s="295"/>
      <c r="AO64" s="295"/>
      <c r="AP64" s="295"/>
      <c r="AQ64" s="295"/>
      <c r="AR64" s="49"/>
      <c r="AS64" s="303">
        <f t="shared" si="15"/>
        <v>0</v>
      </c>
      <c r="AT64" s="273">
        <f t="shared" si="16"/>
        <v>0</v>
      </c>
      <c r="AU64" s="273">
        <f t="shared" si="17"/>
        <v>2300</v>
      </c>
      <c r="AV64" s="304"/>
      <c r="AW64" s="296"/>
      <c r="AX64" s="296"/>
      <c r="AY64" s="296"/>
      <c r="AZ64" s="296"/>
      <c r="BA64" s="273">
        <f t="shared" si="18"/>
        <v>2300</v>
      </c>
      <c r="BB64" s="308"/>
      <c r="BC64" s="49"/>
      <c r="BD64" s="249" t="str">
        <f t="shared" si="19"/>
        <v>正确</v>
      </c>
    </row>
    <row r="65" s="225" customFormat="1" ht="33" customHeight="1" spans="1:56">
      <c r="A65" s="253">
        <f t="shared" si="11"/>
        <v>61</v>
      </c>
      <c r="B65" s="266" t="s">
        <v>528</v>
      </c>
      <c r="C65" s="255" t="s">
        <v>276</v>
      </c>
      <c r="D65" s="256">
        <v>45596</v>
      </c>
      <c r="E65" s="255" t="s">
        <v>78</v>
      </c>
      <c r="F65" s="262">
        <f t="shared" si="12"/>
        <v>31</v>
      </c>
      <c r="G65" s="259" t="s">
        <v>79</v>
      </c>
      <c r="H65" s="260"/>
      <c r="I65" s="260"/>
      <c r="J65" s="260"/>
      <c r="K65" s="260"/>
      <c r="L65" s="260"/>
      <c r="M65" s="260"/>
      <c r="N65" s="260"/>
      <c r="O65" s="278"/>
      <c r="P65" s="260"/>
      <c r="Q65" s="260"/>
      <c r="R65" s="260"/>
      <c r="S65" s="288">
        <f t="shared" si="13"/>
        <v>0</v>
      </c>
      <c r="T65" s="289"/>
      <c r="U65" s="290">
        <v>1700</v>
      </c>
      <c r="V65" s="291">
        <v>1000</v>
      </c>
      <c r="W65" s="291">
        <v>200</v>
      </c>
      <c r="X65" s="291">
        <v>100</v>
      </c>
      <c r="Y65" s="291">
        <v>100</v>
      </c>
      <c r="Z65" s="291">
        <v>100</v>
      </c>
      <c r="AA65" s="291">
        <v>100</v>
      </c>
      <c r="AB65" s="291">
        <v>100</v>
      </c>
      <c r="AC65" s="294">
        <f t="shared" si="14"/>
        <v>0</v>
      </c>
      <c r="AD65" s="295"/>
      <c r="AE65" s="295"/>
      <c r="AF65" s="295"/>
      <c r="AG65" s="295"/>
      <c r="AH65" s="295"/>
      <c r="AI65" s="49"/>
      <c r="AJ65" s="295"/>
      <c r="AK65" s="295"/>
      <c r="AL65" s="295"/>
      <c r="AM65" s="295"/>
      <c r="AN65" s="295"/>
      <c r="AO65" s="295"/>
      <c r="AP65" s="295"/>
      <c r="AQ65" s="295"/>
      <c r="AR65" s="49"/>
      <c r="AS65" s="303">
        <f t="shared" si="15"/>
        <v>0</v>
      </c>
      <c r="AT65" s="273">
        <f t="shared" si="16"/>
        <v>0</v>
      </c>
      <c r="AU65" s="273">
        <f t="shared" si="17"/>
        <v>1700</v>
      </c>
      <c r="AV65" s="304"/>
      <c r="AW65" s="296"/>
      <c r="AX65" s="296"/>
      <c r="AY65" s="296"/>
      <c r="AZ65" s="296"/>
      <c r="BA65" s="273">
        <f t="shared" si="18"/>
        <v>1700</v>
      </c>
      <c r="BB65" s="308"/>
      <c r="BC65" s="49"/>
      <c r="BD65" s="249" t="str">
        <f t="shared" si="19"/>
        <v>正确</v>
      </c>
    </row>
    <row r="66" s="225" customFormat="1" ht="33" customHeight="1" spans="1:56">
      <c r="A66" s="253">
        <f t="shared" si="11"/>
        <v>62</v>
      </c>
      <c r="B66" s="266" t="s">
        <v>529</v>
      </c>
      <c r="C66" s="255" t="s">
        <v>145</v>
      </c>
      <c r="D66" s="256">
        <v>45606</v>
      </c>
      <c r="E66" s="255" t="s">
        <v>78</v>
      </c>
      <c r="F66" s="262">
        <f t="shared" si="12"/>
        <v>31</v>
      </c>
      <c r="G66" s="259" t="s">
        <v>79</v>
      </c>
      <c r="H66" s="260"/>
      <c r="I66" s="260"/>
      <c r="J66" s="260"/>
      <c r="K66" s="260"/>
      <c r="L66" s="260"/>
      <c r="M66" s="260"/>
      <c r="N66" s="260"/>
      <c r="O66" s="278"/>
      <c r="P66" s="260"/>
      <c r="Q66" s="260"/>
      <c r="R66" s="260"/>
      <c r="S66" s="288">
        <f t="shared" si="13"/>
        <v>0</v>
      </c>
      <c r="T66" s="289"/>
      <c r="U66" s="290">
        <v>2300</v>
      </c>
      <c r="V66" s="291">
        <v>1200</v>
      </c>
      <c r="W66" s="291">
        <v>300</v>
      </c>
      <c r="X66" s="291">
        <v>200</v>
      </c>
      <c r="Y66" s="291">
        <v>200</v>
      </c>
      <c r="Z66" s="291">
        <v>200</v>
      </c>
      <c r="AA66" s="291">
        <v>100</v>
      </c>
      <c r="AB66" s="291">
        <v>100</v>
      </c>
      <c r="AC66" s="294">
        <f t="shared" si="14"/>
        <v>0</v>
      </c>
      <c r="AD66" s="295"/>
      <c r="AE66" s="295"/>
      <c r="AF66" s="295"/>
      <c r="AG66" s="295"/>
      <c r="AH66" s="295"/>
      <c r="AI66" s="49"/>
      <c r="AJ66" s="295"/>
      <c r="AK66" s="295"/>
      <c r="AL66" s="295"/>
      <c r="AM66" s="295"/>
      <c r="AN66" s="295"/>
      <c r="AO66" s="295"/>
      <c r="AP66" s="295"/>
      <c r="AQ66" s="295"/>
      <c r="AR66" s="49"/>
      <c r="AS66" s="303">
        <f t="shared" si="15"/>
        <v>0</v>
      </c>
      <c r="AT66" s="273">
        <f t="shared" si="16"/>
        <v>0</v>
      </c>
      <c r="AU66" s="273">
        <f t="shared" si="17"/>
        <v>2300</v>
      </c>
      <c r="AV66" s="304"/>
      <c r="AW66" s="296"/>
      <c r="AX66" s="296"/>
      <c r="AY66" s="296"/>
      <c r="AZ66" s="296"/>
      <c r="BA66" s="273">
        <f t="shared" si="18"/>
        <v>2300</v>
      </c>
      <c r="BB66" s="308"/>
      <c r="BC66" s="49"/>
      <c r="BD66" s="249" t="str">
        <f t="shared" si="19"/>
        <v>正确</v>
      </c>
    </row>
    <row r="67" s="225" customFormat="1" ht="33" customHeight="1" spans="1:56">
      <c r="A67" s="253">
        <f t="shared" si="11"/>
        <v>63</v>
      </c>
      <c r="B67" s="266" t="s">
        <v>530</v>
      </c>
      <c r="C67" s="255" t="s">
        <v>276</v>
      </c>
      <c r="D67" s="256">
        <v>45597</v>
      </c>
      <c r="E67" s="255" t="s">
        <v>78</v>
      </c>
      <c r="F67" s="262">
        <f t="shared" si="12"/>
        <v>31</v>
      </c>
      <c r="G67" s="259" t="s">
        <v>79</v>
      </c>
      <c r="H67" s="260"/>
      <c r="I67" s="260"/>
      <c r="J67" s="260"/>
      <c r="K67" s="260"/>
      <c r="L67" s="260"/>
      <c r="M67" s="260"/>
      <c r="N67" s="260"/>
      <c r="O67" s="278"/>
      <c r="P67" s="260"/>
      <c r="Q67" s="260"/>
      <c r="R67" s="260"/>
      <c r="S67" s="288">
        <f t="shared" si="13"/>
        <v>0</v>
      </c>
      <c r="T67" s="289"/>
      <c r="U67" s="290">
        <v>2000</v>
      </c>
      <c r="V67" s="291">
        <v>1100</v>
      </c>
      <c r="W67" s="291">
        <v>200</v>
      </c>
      <c r="X67" s="291">
        <v>200</v>
      </c>
      <c r="Y67" s="291">
        <v>100</v>
      </c>
      <c r="Z67" s="291">
        <v>200</v>
      </c>
      <c r="AA67" s="291">
        <v>100</v>
      </c>
      <c r="AB67" s="291">
        <v>100</v>
      </c>
      <c r="AC67" s="294">
        <f t="shared" si="14"/>
        <v>0</v>
      </c>
      <c r="AD67" s="295"/>
      <c r="AE67" s="295"/>
      <c r="AF67" s="295"/>
      <c r="AG67" s="295"/>
      <c r="AH67" s="295"/>
      <c r="AI67" s="49"/>
      <c r="AJ67" s="295"/>
      <c r="AK67" s="295"/>
      <c r="AL67" s="295"/>
      <c r="AM67" s="295"/>
      <c r="AN67" s="295"/>
      <c r="AO67" s="295"/>
      <c r="AP67" s="295"/>
      <c r="AQ67" s="295"/>
      <c r="AR67" s="49"/>
      <c r="AS67" s="303">
        <f t="shared" si="15"/>
        <v>0</v>
      </c>
      <c r="AT67" s="273">
        <f t="shared" si="16"/>
        <v>0</v>
      </c>
      <c r="AU67" s="273">
        <f t="shared" si="17"/>
        <v>2000</v>
      </c>
      <c r="AV67" s="304"/>
      <c r="AW67" s="296"/>
      <c r="AX67" s="296"/>
      <c r="AY67" s="296"/>
      <c r="AZ67" s="296"/>
      <c r="BA67" s="273">
        <f t="shared" si="18"/>
        <v>2000</v>
      </c>
      <c r="BB67" s="308"/>
      <c r="BC67" s="49"/>
      <c r="BD67" s="249" t="str">
        <f t="shared" si="19"/>
        <v>正确</v>
      </c>
    </row>
    <row r="68" s="225" customFormat="1" ht="33" customHeight="1" spans="1:56">
      <c r="A68" s="253">
        <f t="shared" ref="A68:A73" si="20">ROW()-4</f>
        <v>64</v>
      </c>
      <c r="B68" s="266" t="s">
        <v>531</v>
      </c>
      <c r="C68" s="255" t="s">
        <v>276</v>
      </c>
      <c r="D68" s="256">
        <v>45600</v>
      </c>
      <c r="E68" s="255" t="s">
        <v>78</v>
      </c>
      <c r="F68" s="262">
        <f t="shared" ref="F68:F73" si="21">IF($C$2-D68+1&lt;$E$2,$C$2-D68+1,$E$2)</f>
        <v>31</v>
      </c>
      <c r="G68" s="259" t="s">
        <v>79</v>
      </c>
      <c r="H68" s="260"/>
      <c r="I68" s="260"/>
      <c r="J68" s="260"/>
      <c r="K68" s="260"/>
      <c r="L68" s="260"/>
      <c r="M68" s="260"/>
      <c r="N68" s="260"/>
      <c r="O68" s="278"/>
      <c r="P68" s="260"/>
      <c r="Q68" s="260"/>
      <c r="R68" s="260"/>
      <c r="S68" s="288">
        <f t="shared" ref="S68:S73" si="22">P68+Q68-R68</f>
        <v>0</v>
      </c>
      <c r="T68" s="289"/>
      <c r="U68" s="290">
        <v>1700</v>
      </c>
      <c r="V68" s="291">
        <v>1000</v>
      </c>
      <c r="W68" s="291">
        <v>200</v>
      </c>
      <c r="X68" s="291">
        <v>100</v>
      </c>
      <c r="Y68" s="291">
        <v>100</v>
      </c>
      <c r="Z68" s="291">
        <v>100</v>
      </c>
      <c r="AA68" s="291">
        <v>100</v>
      </c>
      <c r="AB68" s="291">
        <v>100</v>
      </c>
      <c r="AC68" s="294">
        <f t="shared" ref="AC68:AC73" si="23">IF(G68="是",30,0)</f>
        <v>0</v>
      </c>
      <c r="AD68" s="295"/>
      <c r="AE68" s="295"/>
      <c r="AF68" s="295"/>
      <c r="AG68" s="295"/>
      <c r="AH68" s="295"/>
      <c r="AI68" s="49"/>
      <c r="AJ68" s="295"/>
      <c r="AK68" s="295"/>
      <c r="AL68" s="295"/>
      <c r="AM68" s="295"/>
      <c r="AN68" s="295"/>
      <c r="AO68" s="295"/>
      <c r="AP68" s="295"/>
      <c r="AQ68" s="295"/>
      <c r="AR68" s="49"/>
      <c r="AS68" s="303">
        <f t="shared" ref="AS68:AS73" si="24">IFERROR(U68/$E$2*2*H68+I68*2,0)</f>
        <v>0</v>
      </c>
      <c r="AT68" s="273">
        <f t="shared" ref="AT68:AT73" si="25">IFERROR(U68/$E$2*(J68+K68*0.2+L68+M68*0.5),0)</f>
        <v>0</v>
      </c>
      <c r="AU68" s="273">
        <f t="shared" ref="AU68:AU73" si="26">ROUND(SUM(V68:AP68)-SUM(AQ68:AT68),2)</f>
        <v>1700</v>
      </c>
      <c r="AV68" s="304"/>
      <c r="AW68" s="296"/>
      <c r="AX68" s="296"/>
      <c r="AY68" s="296"/>
      <c r="AZ68" s="296"/>
      <c r="BA68" s="273">
        <f t="shared" ref="BA68:BA73" si="27">ROUND(AU68-SUM(AV68:AZ68),2)</f>
        <v>1700</v>
      </c>
      <c r="BB68" s="308"/>
      <c r="BC68" s="49"/>
      <c r="BD68" s="249" t="str">
        <f t="shared" ref="BD68:BD73" si="28">IF(U68-SUM(V68:AB68)=0,"正确","错误")</f>
        <v>正确</v>
      </c>
    </row>
    <row r="69" s="225" customFormat="1" ht="33" customHeight="1" spans="1:56">
      <c r="A69" s="253">
        <f t="shared" si="20"/>
        <v>65</v>
      </c>
      <c r="B69" s="266" t="s">
        <v>532</v>
      </c>
      <c r="C69" s="255" t="s">
        <v>276</v>
      </c>
      <c r="D69" s="256">
        <v>45598</v>
      </c>
      <c r="E69" s="255" t="s">
        <v>78</v>
      </c>
      <c r="F69" s="262">
        <f t="shared" si="21"/>
        <v>31</v>
      </c>
      <c r="G69" s="259" t="s">
        <v>79</v>
      </c>
      <c r="H69" s="260"/>
      <c r="I69" s="260"/>
      <c r="J69" s="260"/>
      <c r="K69" s="260"/>
      <c r="L69" s="260"/>
      <c r="M69" s="260"/>
      <c r="N69" s="260"/>
      <c r="O69" s="278"/>
      <c r="P69" s="260"/>
      <c r="Q69" s="260"/>
      <c r="R69" s="260"/>
      <c r="S69" s="288">
        <f t="shared" si="22"/>
        <v>0</v>
      </c>
      <c r="T69" s="289"/>
      <c r="U69" s="290">
        <v>1700</v>
      </c>
      <c r="V69" s="291">
        <v>1000</v>
      </c>
      <c r="W69" s="291">
        <v>200</v>
      </c>
      <c r="X69" s="291">
        <v>100</v>
      </c>
      <c r="Y69" s="291">
        <v>100</v>
      </c>
      <c r="Z69" s="291">
        <v>100</v>
      </c>
      <c r="AA69" s="291">
        <v>100</v>
      </c>
      <c r="AB69" s="291">
        <v>100</v>
      </c>
      <c r="AC69" s="294">
        <f t="shared" si="23"/>
        <v>0</v>
      </c>
      <c r="AD69" s="295"/>
      <c r="AE69" s="295"/>
      <c r="AF69" s="295"/>
      <c r="AG69" s="295"/>
      <c r="AH69" s="295"/>
      <c r="AI69" s="49"/>
      <c r="AJ69" s="295"/>
      <c r="AK69" s="295"/>
      <c r="AL69" s="295"/>
      <c r="AM69" s="295"/>
      <c r="AN69" s="295"/>
      <c r="AO69" s="295"/>
      <c r="AP69" s="295"/>
      <c r="AQ69" s="295"/>
      <c r="AR69" s="49"/>
      <c r="AS69" s="303">
        <f t="shared" si="24"/>
        <v>0</v>
      </c>
      <c r="AT69" s="273">
        <f t="shared" si="25"/>
        <v>0</v>
      </c>
      <c r="AU69" s="273">
        <f t="shared" si="26"/>
        <v>1700</v>
      </c>
      <c r="AV69" s="304"/>
      <c r="AW69" s="296"/>
      <c r="AX69" s="296"/>
      <c r="AY69" s="296"/>
      <c r="AZ69" s="296"/>
      <c r="BA69" s="273">
        <f t="shared" si="27"/>
        <v>1700</v>
      </c>
      <c r="BB69" s="308"/>
      <c r="BC69" s="49"/>
      <c r="BD69" s="249" t="str">
        <f t="shared" si="28"/>
        <v>正确</v>
      </c>
    </row>
    <row r="70" s="225" customFormat="1" ht="33" customHeight="1" spans="1:56">
      <c r="A70" s="253">
        <f t="shared" si="20"/>
        <v>66</v>
      </c>
      <c r="B70" s="266" t="s">
        <v>533</v>
      </c>
      <c r="C70" s="255" t="s">
        <v>276</v>
      </c>
      <c r="D70" s="256">
        <v>45596</v>
      </c>
      <c r="E70" s="255" t="s">
        <v>78</v>
      </c>
      <c r="F70" s="262">
        <f t="shared" si="21"/>
        <v>31</v>
      </c>
      <c r="G70" s="259" t="s">
        <v>79</v>
      </c>
      <c r="H70" s="260"/>
      <c r="I70" s="260"/>
      <c r="J70" s="260"/>
      <c r="K70" s="260"/>
      <c r="L70" s="260"/>
      <c r="M70" s="260"/>
      <c r="N70" s="260"/>
      <c r="O70" s="278"/>
      <c r="P70" s="260"/>
      <c r="Q70" s="260"/>
      <c r="R70" s="260"/>
      <c r="S70" s="288">
        <f t="shared" si="22"/>
        <v>0</v>
      </c>
      <c r="T70" s="289"/>
      <c r="U70" s="290">
        <v>1700</v>
      </c>
      <c r="V70" s="291">
        <v>1000</v>
      </c>
      <c r="W70" s="291">
        <v>200</v>
      </c>
      <c r="X70" s="291">
        <v>100</v>
      </c>
      <c r="Y70" s="291">
        <v>100</v>
      </c>
      <c r="Z70" s="291">
        <v>100</v>
      </c>
      <c r="AA70" s="291">
        <v>100</v>
      </c>
      <c r="AB70" s="291">
        <v>100</v>
      </c>
      <c r="AC70" s="294">
        <f t="shared" si="23"/>
        <v>0</v>
      </c>
      <c r="AD70" s="295"/>
      <c r="AE70" s="295"/>
      <c r="AF70" s="295"/>
      <c r="AG70" s="295"/>
      <c r="AH70" s="295"/>
      <c r="AI70" s="49"/>
      <c r="AJ70" s="295"/>
      <c r="AK70" s="295"/>
      <c r="AL70" s="295"/>
      <c r="AM70" s="295"/>
      <c r="AN70" s="295"/>
      <c r="AO70" s="295"/>
      <c r="AP70" s="295"/>
      <c r="AQ70" s="295"/>
      <c r="AR70" s="49"/>
      <c r="AS70" s="303">
        <f t="shared" si="24"/>
        <v>0</v>
      </c>
      <c r="AT70" s="273">
        <f t="shared" si="25"/>
        <v>0</v>
      </c>
      <c r="AU70" s="273">
        <f t="shared" si="26"/>
        <v>1700</v>
      </c>
      <c r="AV70" s="304"/>
      <c r="AW70" s="296"/>
      <c r="AX70" s="296"/>
      <c r="AY70" s="296"/>
      <c r="AZ70" s="296"/>
      <c r="BA70" s="273">
        <f t="shared" si="27"/>
        <v>1700</v>
      </c>
      <c r="BB70" s="308"/>
      <c r="BC70" s="49"/>
      <c r="BD70" s="249" t="str">
        <f t="shared" si="28"/>
        <v>正确</v>
      </c>
    </row>
    <row r="71" s="225" customFormat="1" ht="35" customHeight="1" spans="1:56">
      <c r="A71" s="253">
        <f t="shared" si="20"/>
        <v>67</v>
      </c>
      <c r="B71" s="266" t="s">
        <v>534</v>
      </c>
      <c r="C71" s="255" t="s">
        <v>145</v>
      </c>
      <c r="D71" s="256">
        <v>45621</v>
      </c>
      <c r="E71" s="255" t="s">
        <v>78</v>
      </c>
      <c r="F71" s="262">
        <f t="shared" si="21"/>
        <v>31</v>
      </c>
      <c r="G71" s="259" t="s">
        <v>79</v>
      </c>
      <c r="H71" s="260"/>
      <c r="I71" s="260"/>
      <c r="J71" s="260"/>
      <c r="K71" s="260"/>
      <c r="L71" s="260"/>
      <c r="M71" s="260"/>
      <c r="N71" s="260"/>
      <c r="O71" s="260">
        <v>7</v>
      </c>
      <c r="P71" s="260"/>
      <c r="Q71" s="260"/>
      <c r="R71" s="260"/>
      <c r="S71" s="288">
        <f t="shared" si="22"/>
        <v>0</v>
      </c>
      <c r="T71" s="289" t="s">
        <v>282</v>
      </c>
      <c r="U71" s="290">
        <v>2300</v>
      </c>
      <c r="V71" s="291">
        <v>1200</v>
      </c>
      <c r="W71" s="291">
        <v>300</v>
      </c>
      <c r="X71" s="291">
        <v>200</v>
      </c>
      <c r="Y71" s="291">
        <v>200</v>
      </c>
      <c r="Z71" s="291">
        <v>200</v>
      </c>
      <c r="AA71" s="291">
        <v>100</v>
      </c>
      <c r="AB71" s="291">
        <v>100</v>
      </c>
      <c r="AC71" s="294">
        <f t="shared" si="23"/>
        <v>0</v>
      </c>
      <c r="AD71" s="295"/>
      <c r="AE71" s="295"/>
      <c r="AF71" s="295"/>
      <c r="AG71" s="295"/>
      <c r="AH71" s="295"/>
      <c r="AI71" s="49"/>
      <c r="AJ71" s="295"/>
      <c r="AK71" s="295"/>
      <c r="AL71" s="295"/>
      <c r="AM71" s="295"/>
      <c r="AN71" s="295"/>
      <c r="AO71" s="295"/>
      <c r="AP71" s="295"/>
      <c r="AQ71" s="295"/>
      <c r="AR71" s="49">
        <f t="shared" ref="AR70:AR101" si="29">U71/31*O71*0.5</f>
        <v>259.677419354839</v>
      </c>
      <c r="AS71" s="303">
        <f t="shared" si="24"/>
        <v>0</v>
      </c>
      <c r="AT71" s="273">
        <f t="shared" si="25"/>
        <v>0</v>
      </c>
      <c r="AU71" s="273">
        <f t="shared" si="26"/>
        <v>2040.32</v>
      </c>
      <c r="AV71" s="304"/>
      <c r="AW71" s="296"/>
      <c r="AX71" s="296"/>
      <c r="AY71" s="296"/>
      <c r="AZ71" s="296"/>
      <c r="BA71" s="273">
        <f t="shared" si="27"/>
        <v>2040.32</v>
      </c>
      <c r="BB71" s="308"/>
      <c r="BC71" s="49"/>
      <c r="BD71" s="249" t="str">
        <f t="shared" si="28"/>
        <v>正确</v>
      </c>
    </row>
    <row r="72" s="225" customFormat="1" ht="33" customHeight="1" spans="1:56">
      <c r="A72" s="253">
        <f t="shared" si="20"/>
        <v>68</v>
      </c>
      <c r="B72" s="266" t="s">
        <v>535</v>
      </c>
      <c r="C72" s="255" t="s">
        <v>276</v>
      </c>
      <c r="D72" s="261">
        <v>45593</v>
      </c>
      <c r="E72" s="255" t="s">
        <v>78</v>
      </c>
      <c r="F72" s="262">
        <f t="shared" si="21"/>
        <v>31</v>
      </c>
      <c r="G72" s="259" t="s">
        <v>79</v>
      </c>
      <c r="H72" s="260"/>
      <c r="I72" s="260"/>
      <c r="J72" s="260"/>
      <c r="K72" s="260"/>
      <c r="L72" s="260"/>
      <c r="M72" s="260"/>
      <c r="N72" s="260"/>
      <c r="O72" s="278"/>
      <c r="P72" s="260"/>
      <c r="Q72" s="260"/>
      <c r="R72" s="260"/>
      <c r="S72" s="288">
        <f t="shared" si="22"/>
        <v>0</v>
      </c>
      <c r="T72" s="289"/>
      <c r="U72" s="290">
        <v>1700</v>
      </c>
      <c r="V72" s="291">
        <v>1000</v>
      </c>
      <c r="W72" s="291">
        <v>200</v>
      </c>
      <c r="X72" s="291">
        <v>100</v>
      </c>
      <c r="Y72" s="291">
        <v>100</v>
      </c>
      <c r="Z72" s="291">
        <v>100</v>
      </c>
      <c r="AA72" s="291">
        <v>100</v>
      </c>
      <c r="AB72" s="291">
        <v>100</v>
      </c>
      <c r="AC72" s="294">
        <f t="shared" si="23"/>
        <v>0</v>
      </c>
      <c r="AD72" s="295"/>
      <c r="AE72" s="295"/>
      <c r="AF72" s="295"/>
      <c r="AG72" s="295"/>
      <c r="AH72" s="295"/>
      <c r="AI72" s="49"/>
      <c r="AJ72" s="295"/>
      <c r="AK72" s="295"/>
      <c r="AL72" s="295"/>
      <c r="AM72" s="295"/>
      <c r="AN72" s="295"/>
      <c r="AO72" s="295"/>
      <c r="AP72" s="295"/>
      <c r="AQ72" s="295"/>
      <c r="AR72" s="49"/>
      <c r="AS72" s="303">
        <f t="shared" si="24"/>
        <v>0</v>
      </c>
      <c r="AT72" s="273">
        <f t="shared" si="25"/>
        <v>0</v>
      </c>
      <c r="AU72" s="273">
        <f t="shared" si="26"/>
        <v>1700</v>
      </c>
      <c r="AV72" s="304"/>
      <c r="AW72" s="296"/>
      <c r="AX72" s="296"/>
      <c r="AY72" s="296"/>
      <c r="AZ72" s="296"/>
      <c r="BA72" s="273">
        <f t="shared" si="27"/>
        <v>1700</v>
      </c>
      <c r="BB72" s="308"/>
      <c r="BC72" s="49"/>
      <c r="BD72" s="249" t="str">
        <f t="shared" si="28"/>
        <v>正确</v>
      </c>
    </row>
    <row r="73" s="225" customFormat="1" ht="47" customHeight="1" spans="1:56">
      <c r="A73" s="253">
        <f t="shared" si="20"/>
        <v>69</v>
      </c>
      <c r="B73" s="266" t="s">
        <v>536</v>
      </c>
      <c r="C73" s="255" t="s">
        <v>145</v>
      </c>
      <c r="D73" s="256">
        <v>45640</v>
      </c>
      <c r="E73" s="255" t="s">
        <v>78</v>
      </c>
      <c r="F73" s="262">
        <f t="shared" si="21"/>
        <v>31</v>
      </c>
      <c r="G73" s="259" t="s">
        <v>79</v>
      </c>
      <c r="H73" s="260"/>
      <c r="I73" s="260"/>
      <c r="J73" s="260"/>
      <c r="K73" s="260"/>
      <c r="L73" s="260"/>
      <c r="M73" s="260"/>
      <c r="N73" s="260"/>
      <c r="O73" s="260">
        <v>10</v>
      </c>
      <c r="P73" s="260"/>
      <c r="Q73" s="260"/>
      <c r="R73" s="260"/>
      <c r="S73" s="288">
        <f t="shared" si="22"/>
        <v>0</v>
      </c>
      <c r="T73" s="289" t="s">
        <v>456</v>
      </c>
      <c r="U73" s="290">
        <v>2300</v>
      </c>
      <c r="V73" s="291">
        <v>1200</v>
      </c>
      <c r="W73" s="291">
        <v>300</v>
      </c>
      <c r="X73" s="291">
        <v>200</v>
      </c>
      <c r="Y73" s="291">
        <v>200</v>
      </c>
      <c r="Z73" s="291">
        <v>200</v>
      </c>
      <c r="AA73" s="291">
        <v>100</v>
      </c>
      <c r="AB73" s="291">
        <v>100</v>
      </c>
      <c r="AC73" s="294">
        <f t="shared" si="23"/>
        <v>0</v>
      </c>
      <c r="AD73" s="295"/>
      <c r="AE73" s="295"/>
      <c r="AF73" s="295"/>
      <c r="AG73" s="295"/>
      <c r="AH73" s="295"/>
      <c r="AI73" s="49">
        <v>338.71</v>
      </c>
      <c r="AJ73" s="295"/>
      <c r="AK73" s="295"/>
      <c r="AL73" s="295"/>
      <c r="AM73" s="295"/>
      <c r="AN73" s="295"/>
      <c r="AO73" s="295"/>
      <c r="AP73" s="295"/>
      <c r="AQ73" s="295"/>
      <c r="AR73" s="49">
        <f t="shared" si="29"/>
        <v>370.967741935484</v>
      </c>
      <c r="AS73" s="303">
        <f t="shared" si="24"/>
        <v>0</v>
      </c>
      <c r="AT73" s="273">
        <f t="shared" si="25"/>
        <v>0</v>
      </c>
      <c r="AU73" s="273">
        <f t="shared" si="26"/>
        <v>2267.74</v>
      </c>
      <c r="AV73" s="304"/>
      <c r="AW73" s="296"/>
      <c r="AX73" s="296"/>
      <c r="AY73" s="296"/>
      <c r="AZ73" s="296"/>
      <c r="BA73" s="273">
        <f t="shared" si="27"/>
        <v>2267.74</v>
      </c>
      <c r="BB73" s="308"/>
      <c r="BC73" s="49" t="s">
        <v>537</v>
      </c>
      <c r="BD73" s="249" t="str">
        <f t="shared" si="28"/>
        <v>正确</v>
      </c>
    </row>
    <row r="74" s="1" customFormat="1" ht="45" customHeight="1" spans="1:56">
      <c r="A74" s="253">
        <f t="shared" ref="A68:A131" si="30">ROW()-4</f>
        <v>70</v>
      </c>
      <c r="B74" s="266" t="s">
        <v>538</v>
      </c>
      <c r="C74" s="255" t="s">
        <v>145</v>
      </c>
      <c r="D74" s="256">
        <v>45632</v>
      </c>
      <c r="E74" s="255" t="s">
        <v>78</v>
      </c>
      <c r="F74" s="262">
        <f t="shared" ref="F68:F131" si="31">IF($C$2-D74+1&lt;$E$2,$C$2-D74+1,$E$2)</f>
        <v>31</v>
      </c>
      <c r="G74" s="259" t="s">
        <v>79</v>
      </c>
      <c r="H74" s="260"/>
      <c r="I74" s="260"/>
      <c r="J74" s="260"/>
      <c r="K74" s="260"/>
      <c r="L74" s="260"/>
      <c r="M74" s="260"/>
      <c r="N74" s="260"/>
      <c r="O74" s="260">
        <v>10</v>
      </c>
      <c r="P74" s="260"/>
      <c r="Q74" s="260"/>
      <c r="R74" s="260"/>
      <c r="S74" s="288">
        <f t="shared" ref="S68:S131" si="32">P74+Q74-R74</f>
        <v>0</v>
      </c>
      <c r="T74" s="289" t="s">
        <v>456</v>
      </c>
      <c r="U74" s="290">
        <v>2300</v>
      </c>
      <c r="V74" s="291">
        <v>1200</v>
      </c>
      <c r="W74" s="291">
        <v>300</v>
      </c>
      <c r="X74" s="291">
        <v>200</v>
      </c>
      <c r="Y74" s="291">
        <v>200</v>
      </c>
      <c r="Z74" s="291">
        <v>200</v>
      </c>
      <c r="AA74" s="291">
        <v>100</v>
      </c>
      <c r="AB74" s="291">
        <v>100</v>
      </c>
      <c r="AC74" s="76">
        <f t="shared" ref="AC68:AC131" si="33">IF(G74="是",30,0)</f>
        <v>0</v>
      </c>
      <c r="AD74" s="75"/>
      <c r="AE74" s="75"/>
      <c r="AF74" s="75"/>
      <c r="AG74" s="75"/>
      <c r="AH74" s="75"/>
      <c r="AI74" s="49"/>
      <c r="AJ74" s="75"/>
      <c r="AK74" s="75"/>
      <c r="AL74" s="75"/>
      <c r="AM74" s="75"/>
      <c r="AN74" s="75"/>
      <c r="AO74" s="75"/>
      <c r="AP74" s="75"/>
      <c r="AQ74" s="75"/>
      <c r="AR74" s="49">
        <f t="shared" si="29"/>
        <v>370.967741935484</v>
      </c>
      <c r="AS74" s="83">
        <f t="shared" ref="AS68:AS131" si="34">IFERROR(U74/$E$2*2*H74+I74*2,0)</f>
        <v>0</v>
      </c>
      <c r="AT74" s="273">
        <f t="shared" ref="AT68:AT131" si="35">IFERROR(U74/$E$2*(J74+K74*0.2+L74+M74*0.5),0)</f>
        <v>0</v>
      </c>
      <c r="AU74" s="273">
        <f t="shared" ref="AU68:AU131" si="36">ROUND(SUM(V74:AP74)-SUM(AQ74:AT74),2)</f>
        <v>1929.03</v>
      </c>
      <c r="AV74" s="304"/>
      <c r="AW74" s="90"/>
      <c r="AX74" s="90"/>
      <c r="AY74" s="90"/>
      <c r="AZ74" s="90"/>
      <c r="BA74" s="273">
        <f t="shared" ref="BA68:BA131" si="37">ROUND(AU74-SUM(AV74:AZ74),2)</f>
        <v>1929.03</v>
      </c>
      <c r="BB74" s="308"/>
      <c r="BC74" s="49"/>
      <c r="BD74" s="249" t="str">
        <f t="shared" ref="BD68:BD131" si="38">IF(U74-SUM(V74:AB74)=0,"正确","错误")</f>
        <v>正确</v>
      </c>
    </row>
    <row r="75" s="1" customFormat="1" ht="49" customHeight="1" spans="1:56">
      <c r="A75" s="253">
        <f t="shared" si="30"/>
        <v>71</v>
      </c>
      <c r="B75" s="266" t="s">
        <v>539</v>
      </c>
      <c r="C75" s="255" t="s">
        <v>145</v>
      </c>
      <c r="D75" s="256">
        <v>45643</v>
      </c>
      <c r="E75" s="255" t="s">
        <v>78</v>
      </c>
      <c r="F75" s="262">
        <f t="shared" si="31"/>
        <v>31</v>
      </c>
      <c r="G75" s="259" t="s">
        <v>79</v>
      </c>
      <c r="H75" s="260"/>
      <c r="I75" s="260"/>
      <c r="J75" s="260"/>
      <c r="K75" s="260"/>
      <c r="L75" s="260"/>
      <c r="M75" s="260"/>
      <c r="N75" s="260"/>
      <c r="O75" s="260">
        <v>9</v>
      </c>
      <c r="P75" s="260"/>
      <c r="Q75" s="260"/>
      <c r="R75" s="260"/>
      <c r="S75" s="288">
        <f t="shared" si="32"/>
        <v>0</v>
      </c>
      <c r="T75" s="289" t="s">
        <v>464</v>
      </c>
      <c r="U75" s="290">
        <v>2300</v>
      </c>
      <c r="V75" s="291">
        <v>1200</v>
      </c>
      <c r="W75" s="291">
        <v>300</v>
      </c>
      <c r="X75" s="291">
        <v>200</v>
      </c>
      <c r="Y75" s="291">
        <v>200</v>
      </c>
      <c r="Z75" s="291">
        <v>200</v>
      </c>
      <c r="AA75" s="291">
        <v>100</v>
      </c>
      <c r="AB75" s="291">
        <v>100</v>
      </c>
      <c r="AC75" s="76">
        <f t="shared" si="33"/>
        <v>0</v>
      </c>
      <c r="AD75" s="75"/>
      <c r="AE75" s="75"/>
      <c r="AF75" s="75"/>
      <c r="AG75" s="75"/>
      <c r="AH75" s="75"/>
      <c r="AI75" s="49">
        <v>141.94</v>
      </c>
      <c r="AJ75" s="75"/>
      <c r="AK75" s="75"/>
      <c r="AL75" s="75"/>
      <c r="AM75" s="75"/>
      <c r="AN75" s="75"/>
      <c r="AO75" s="75"/>
      <c r="AP75" s="75"/>
      <c r="AQ75" s="75"/>
      <c r="AR75" s="49">
        <f t="shared" si="29"/>
        <v>333.870967741935</v>
      </c>
      <c r="AS75" s="83">
        <f t="shared" si="34"/>
        <v>0</v>
      </c>
      <c r="AT75" s="273">
        <f t="shared" si="35"/>
        <v>0</v>
      </c>
      <c r="AU75" s="273">
        <f t="shared" si="36"/>
        <v>2108.07</v>
      </c>
      <c r="AV75" s="304"/>
      <c r="AW75" s="90"/>
      <c r="AX75" s="90"/>
      <c r="AY75" s="90"/>
      <c r="AZ75" s="90"/>
      <c r="BA75" s="273">
        <f t="shared" si="37"/>
        <v>2108.07</v>
      </c>
      <c r="BB75" s="308"/>
      <c r="BC75" s="49" t="s">
        <v>540</v>
      </c>
      <c r="BD75" s="249" t="str">
        <f t="shared" si="38"/>
        <v>正确</v>
      </c>
    </row>
    <row r="76" s="1" customFormat="1" ht="51" customHeight="1" spans="1:56">
      <c r="A76" s="253">
        <f t="shared" si="30"/>
        <v>72</v>
      </c>
      <c r="B76" s="266" t="s">
        <v>541</v>
      </c>
      <c r="C76" s="255" t="s">
        <v>145</v>
      </c>
      <c r="D76" s="256">
        <v>45644</v>
      </c>
      <c r="E76" s="255" t="s">
        <v>78</v>
      </c>
      <c r="F76" s="262">
        <f t="shared" si="31"/>
        <v>31</v>
      </c>
      <c r="G76" s="259" t="s">
        <v>79</v>
      </c>
      <c r="H76" s="260"/>
      <c r="I76" s="260"/>
      <c r="J76" s="260"/>
      <c r="K76" s="260"/>
      <c r="L76" s="260"/>
      <c r="M76" s="260"/>
      <c r="N76" s="260"/>
      <c r="O76" s="260">
        <v>9</v>
      </c>
      <c r="P76" s="260"/>
      <c r="Q76" s="260"/>
      <c r="R76" s="260"/>
      <c r="S76" s="288">
        <f t="shared" si="32"/>
        <v>0</v>
      </c>
      <c r="T76" s="289" t="s">
        <v>464</v>
      </c>
      <c r="U76" s="290">
        <v>2300</v>
      </c>
      <c r="V76" s="291">
        <v>1200</v>
      </c>
      <c r="W76" s="291">
        <v>300</v>
      </c>
      <c r="X76" s="291">
        <v>200</v>
      </c>
      <c r="Y76" s="291">
        <v>200</v>
      </c>
      <c r="Z76" s="291">
        <v>200</v>
      </c>
      <c r="AA76" s="291">
        <v>100</v>
      </c>
      <c r="AB76" s="291">
        <v>100</v>
      </c>
      <c r="AC76" s="76">
        <f t="shared" si="33"/>
        <v>0</v>
      </c>
      <c r="AD76" s="75"/>
      <c r="AE76" s="75"/>
      <c r="AF76" s="75"/>
      <c r="AG76" s="75"/>
      <c r="AH76" s="75"/>
      <c r="AI76" s="49">
        <v>141.94</v>
      </c>
      <c r="AJ76" s="75"/>
      <c r="AK76" s="75"/>
      <c r="AL76" s="75"/>
      <c r="AM76" s="75"/>
      <c r="AN76" s="75"/>
      <c r="AO76" s="75"/>
      <c r="AP76" s="75"/>
      <c r="AQ76" s="75"/>
      <c r="AR76" s="49">
        <f t="shared" si="29"/>
        <v>333.870967741935</v>
      </c>
      <c r="AS76" s="83">
        <f t="shared" si="34"/>
        <v>0</v>
      </c>
      <c r="AT76" s="273">
        <f t="shared" si="35"/>
        <v>0</v>
      </c>
      <c r="AU76" s="273">
        <f t="shared" si="36"/>
        <v>2108.07</v>
      </c>
      <c r="AV76" s="304"/>
      <c r="AW76" s="90"/>
      <c r="AX76" s="90"/>
      <c r="AY76" s="90"/>
      <c r="AZ76" s="90"/>
      <c r="BA76" s="273">
        <f t="shared" si="37"/>
        <v>2108.07</v>
      </c>
      <c r="BB76" s="308"/>
      <c r="BC76" s="49" t="s">
        <v>542</v>
      </c>
      <c r="BD76" s="249" t="str">
        <f t="shared" si="38"/>
        <v>正确</v>
      </c>
    </row>
    <row r="77" s="1" customFormat="1" ht="49.5" spans="1:56">
      <c r="A77" s="253">
        <f t="shared" si="30"/>
        <v>73</v>
      </c>
      <c r="B77" s="266" t="s">
        <v>543</v>
      </c>
      <c r="C77" s="255" t="s">
        <v>145</v>
      </c>
      <c r="D77" s="256">
        <v>45627</v>
      </c>
      <c r="E77" s="255" t="s">
        <v>78</v>
      </c>
      <c r="F77" s="262">
        <f t="shared" si="31"/>
        <v>31</v>
      </c>
      <c r="G77" s="259" t="s">
        <v>79</v>
      </c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88">
        <f t="shared" si="32"/>
        <v>0</v>
      </c>
      <c r="T77" s="314"/>
      <c r="U77" s="290">
        <v>2300</v>
      </c>
      <c r="V77" s="291">
        <v>1200</v>
      </c>
      <c r="W77" s="291">
        <v>300</v>
      </c>
      <c r="X77" s="291">
        <v>200</v>
      </c>
      <c r="Y77" s="291">
        <v>200</v>
      </c>
      <c r="Z77" s="291">
        <v>200</v>
      </c>
      <c r="AA77" s="291">
        <v>100</v>
      </c>
      <c r="AB77" s="291">
        <v>100</v>
      </c>
      <c r="AC77" s="76">
        <f t="shared" si="33"/>
        <v>0</v>
      </c>
      <c r="AD77" s="75"/>
      <c r="AE77" s="75"/>
      <c r="AF77" s="75"/>
      <c r="AG77" s="75"/>
      <c r="AH77" s="75"/>
      <c r="AI77" s="49">
        <v>500</v>
      </c>
      <c r="AJ77" s="75"/>
      <c r="AK77" s="75"/>
      <c r="AL77" s="75"/>
      <c r="AM77" s="75"/>
      <c r="AN77" s="75"/>
      <c r="AO77" s="75"/>
      <c r="AP77" s="75"/>
      <c r="AQ77" s="75"/>
      <c r="AR77" s="49"/>
      <c r="AS77" s="83">
        <f t="shared" si="34"/>
        <v>0</v>
      </c>
      <c r="AT77" s="273">
        <f t="shared" si="35"/>
        <v>0</v>
      </c>
      <c r="AU77" s="273">
        <f t="shared" si="36"/>
        <v>2800</v>
      </c>
      <c r="AV77" s="304"/>
      <c r="AW77" s="90"/>
      <c r="AX77" s="90"/>
      <c r="AY77" s="90"/>
      <c r="AZ77" s="90"/>
      <c r="BA77" s="273">
        <f t="shared" si="37"/>
        <v>2800</v>
      </c>
      <c r="BB77" s="308"/>
      <c r="BC77" s="49" t="s">
        <v>544</v>
      </c>
      <c r="BD77" s="249" t="str">
        <f t="shared" si="38"/>
        <v>正确</v>
      </c>
    </row>
    <row r="78" s="1" customFormat="1" ht="58" customHeight="1" spans="1:56">
      <c r="A78" s="253">
        <f t="shared" si="30"/>
        <v>74</v>
      </c>
      <c r="B78" s="263" t="s">
        <v>545</v>
      </c>
      <c r="C78" s="255" t="s">
        <v>145</v>
      </c>
      <c r="D78" s="256">
        <v>45627</v>
      </c>
      <c r="E78" s="255" t="s">
        <v>78</v>
      </c>
      <c r="F78" s="262">
        <f t="shared" si="31"/>
        <v>31</v>
      </c>
      <c r="G78" s="259" t="s">
        <v>79</v>
      </c>
      <c r="H78" s="260"/>
      <c r="I78" s="260"/>
      <c r="J78" s="260"/>
      <c r="K78" s="260"/>
      <c r="L78" s="260"/>
      <c r="M78" s="260"/>
      <c r="N78" s="260"/>
      <c r="O78" s="260">
        <v>11</v>
      </c>
      <c r="P78" s="260"/>
      <c r="Q78" s="260"/>
      <c r="R78" s="260"/>
      <c r="S78" s="288">
        <f t="shared" si="32"/>
        <v>0</v>
      </c>
      <c r="T78" s="289" t="s">
        <v>460</v>
      </c>
      <c r="U78" s="290">
        <v>2400</v>
      </c>
      <c r="V78" s="291">
        <v>1200</v>
      </c>
      <c r="W78" s="291">
        <v>300</v>
      </c>
      <c r="X78" s="291">
        <v>300</v>
      </c>
      <c r="Y78" s="291">
        <v>200</v>
      </c>
      <c r="Z78" s="291">
        <v>200</v>
      </c>
      <c r="AA78" s="291">
        <v>100</v>
      </c>
      <c r="AB78" s="291">
        <v>100</v>
      </c>
      <c r="AC78" s="76">
        <f t="shared" si="33"/>
        <v>0</v>
      </c>
      <c r="AD78" s="75"/>
      <c r="AE78" s="75"/>
      <c r="AF78" s="75"/>
      <c r="AG78" s="75"/>
      <c r="AH78" s="75"/>
      <c r="AI78" s="49">
        <v>356.45</v>
      </c>
      <c r="AJ78" s="75"/>
      <c r="AK78" s="75"/>
      <c r="AL78" s="75"/>
      <c r="AM78" s="75"/>
      <c r="AN78" s="75"/>
      <c r="AO78" s="75"/>
      <c r="AP78" s="75"/>
      <c r="AQ78" s="75"/>
      <c r="AR78" s="49">
        <f t="shared" si="29"/>
        <v>425.806451612903</v>
      </c>
      <c r="AS78" s="83">
        <f t="shared" si="34"/>
        <v>0</v>
      </c>
      <c r="AT78" s="273">
        <f t="shared" si="35"/>
        <v>0</v>
      </c>
      <c r="AU78" s="273">
        <f t="shared" si="36"/>
        <v>2330.64</v>
      </c>
      <c r="AV78" s="304"/>
      <c r="AW78" s="90"/>
      <c r="AX78" s="90"/>
      <c r="AY78" s="90"/>
      <c r="AZ78" s="90"/>
      <c r="BA78" s="273">
        <f t="shared" si="37"/>
        <v>2330.64</v>
      </c>
      <c r="BB78" s="308"/>
      <c r="BC78" s="49" t="s">
        <v>546</v>
      </c>
      <c r="BD78" s="249" t="str">
        <f t="shared" si="38"/>
        <v>正确</v>
      </c>
    </row>
    <row r="79" s="227" customFormat="1" ht="33" customHeight="1" spans="1:56">
      <c r="A79" s="253">
        <f t="shared" si="30"/>
        <v>75</v>
      </c>
      <c r="B79" s="263" t="s">
        <v>547</v>
      </c>
      <c r="C79" s="255" t="s">
        <v>145</v>
      </c>
      <c r="D79" s="261">
        <v>45627</v>
      </c>
      <c r="E79" s="255" t="s">
        <v>78</v>
      </c>
      <c r="F79" s="262">
        <f t="shared" si="31"/>
        <v>31</v>
      </c>
      <c r="G79" s="259" t="s">
        <v>79</v>
      </c>
      <c r="H79" s="264"/>
      <c r="I79" s="264"/>
      <c r="J79" s="264"/>
      <c r="K79" s="264"/>
      <c r="L79" s="264"/>
      <c r="M79" s="264"/>
      <c r="N79" s="264"/>
      <c r="O79" s="260"/>
      <c r="P79" s="264"/>
      <c r="Q79" s="264"/>
      <c r="R79" s="264"/>
      <c r="S79" s="315">
        <f t="shared" si="32"/>
        <v>0</v>
      </c>
      <c r="T79" s="292"/>
      <c r="U79" s="290">
        <v>2300</v>
      </c>
      <c r="V79" s="291">
        <v>1200</v>
      </c>
      <c r="W79" s="291">
        <v>300</v>
      </c>
      <c r="X79" s="291">
        <v>200</v>
      </c>
      <c r="Y79" s="291">
        <v>200</v>
      </c>
      <c r="Z79" s="291">
        <v>200</v>
      </c>
      <c r="AA79" s="291">
        <v>100</v>
      </c>
      <c r="AB79" s="291">
        <v>100</v>
      </c>
      <c r="AC79" s="316">
        <f t="shared" si="33"/>
        <v>0</v>
      </c>
      <c r="AD79" s="77"/>
      <c r="AE79" s="77"/>
      <c r="AF79" s="77"/>
      <c r="AG79" s="77"/>
      <c r="AH79" s="77"/>
      <c r="AI79" s="49">
        <v>300</v>
      </c>
      <c r="AJ79" s="77"/>
      <c r="AK79" s="77"/>
      <c r="AL79" s="77"/>
      <c r="AM79" s="77"/>
      <c r="AN79" s="77"/>
      <c r="AO79" s="77"/>
      <c r="AP79" s="77"/>
      <c r="AQ79" s="77"/>
      <c r="AR79" s="49"/>
      <c r="AS79" s="83">
        <f t="shared" si="34"/>
        <v>0</v>
      </c>
      <c r="AT79" s="273">
        <f t="shared" si="35"/>
        <v>0</v>
      </c>
      <c r="AU79" s="273">
        <f t="shared" si="36"/>
        <v>2600</v>
      </c>
      <c r="AV79" s="305"/>
      <c r="AW79" s="90"/>
      <c r="AX79" s="90"/>
      <c r="AY79" s="90"/>
      <c r="AZ79" s="90"/>
      <c r="BA79" s="273">
        <f t="shared" si="37"/>
        <v>2600</v>
      </c>
      <c r="BB79" s="309"/>
      <c r="BC79" s="292" t="s">
        <v>548</v>
      </c>
      <c r="BD79" s="249" t="str">
        <f t="shared" si="38"/>
        <v>正确</v>
      </c>
    </row>
    <row r="80" s="1" customFormat="1" ht="44" customHeight="1" spans="1:56">
      <c r="A80" s="253">
        <f t="shared" si="30"/>
        <v>76</v>
      </c>
      <c r="B80" s="266" t="s">
        <v>549</v>
      </c>
      <c r="C80" s="255" t="s">
        <v>145</v>
      </c>
      <c r="D80" s="256">
        <v>45628</v>
      </c>
      <c r="E80" s="255" t="s">
        <v>78</v>
      </c>
      <c r="F80" s="262">
        <f t="shared" si="31"/>
        <v>31</v>
      </c>
      <c r="G80" s="259" t="s">
        <v>79</v>
      </c>
      <c r="H80" s="260"/>
      <c r="I80" s="260"/>
      <c r="J80" s="260"/>
      <c r="K80" s="260"/>
      <c r="L80" s="260"/>
      <c r="M80" s="260"/>
      <c r="N80" s="260"/>
      <c r="O80" s="260">
        <v>11</v>
      </c>
      <c r="P80" s="260"/>
      <c r="Q80" s="260"/>
      <c r="R80" s="260"/>
      <c r="S80" s="288">
        <f t="shared" si="32"/>
        <v>0</v>
      </c>
      <c r="T80" s="289" t="s">
        <v>460</v>
      </c>
      <c r="U80" s="290">
        <v>2400</v>
      </c>
      <c r="V80" s="291">
        <v>1200</v>
      </c>
      <c r="W80" s="291">
        <v>300</v>
      </c>
      <c r="X80" s="291">
        <v>300</v>
      </c>
      <c r="Y80" s="291">
        <v>200</v>
      </c>
      <c r="Z80" s="291">
        <v>200</v>
      </c>
      <c r="AA80" s="291">
        <v>100</v>
      </c>
      <c r="AB80" s="291">
        <v>100</v>
      </c>
      <c r="AC80" s="76">
        <f t="shared" si="33"/>
        <v>0</v>
      </c>
      <c r="AD80" s="75"/>
      <c r="AE80" s="75"/>
      <c r="AF80" s="75"/>
      <c r="AG80" s="75"/>
      <c r="AH80" s="75"/>
      <c r="AI80" s="49"/>
      <c r="AJ80" s="75"/>
      <c r="AK80" s="75"/>
      <c r="AL80" s="75"/>
      <c r="AM80" s="75"/>
      <c r="AN80" s="75"/>
      <c r="AO80" s="75"/>
      <c r="AP80" s="75"/>
      <c r="AQ80" s="75"/>
      <c r="AR80" s="49">
        <f t="shared" si="29"/>
        <v>425.806451612903</v>
      </c>
      <c r="AS80" s="83">
        <f t="shared" si="34"/>
        <v>0</v>
      </c>
      <c r="AT80" s="273">
        <f t="shared" si="35"/>
        <v>0</v>
      </c>
      <c r="AU80" s="273">
        <f t="shared" si="36"/>
        <v>1974.19</v>
      </c>
      <c r="AV80" s="304"/>
      <c r="AW80" s="90"/>
      <c r="AX80" s="90"/>
      <c r="AY80" s="90"/>
      <c r="AZ80" s="90"/>
      <c r="BA80" s="273">
        <f t="shared" si="37"/>
        <v>1974.19</v>
      </c>
      <c r="BB80" s="308"/>
      <c r="BC80" s="49"/>
      <c r="BD80" s="249" t="str">
        <f t="shared" si="38"/>
        <v>正确</v>
      </c>
    </row>
    <row r="81" s="1" customFormat="1" ht="44" customHeight="1" spans="1:56">
      <c r="A81" s="253">
        <f t="shared" si="30"/>
        <v>77</v>
      </c>
      <c r="B81" s="266" t="s">
        <v>550</v>
      </c>
      <c r="C81" s="255" t="s">
        <v>145</v>
      </c>
      <c r="D81" s="256">
        <v>45663</v>
      </c>
      <c r="E81" s="310" t="s">
        <v>78</v>
      </c>
      <c r="F81" s="262">
        <f t="shared" si="31"/>
        <v>31</v>
      </c>
      <c r="G81" s="259" t="s">
        <v>79</v>
      </c>
      <c r="H81" s="260"/>
      <c r="I81" s="260"/>
      <c r="J81" s="260"/>
      <c r="K81" s="260"/>
      <c r="L81" s="260"/>
      <c r="M81" s="260"/>
      <c r="N81" s="260"/>
      <c r="O81" s="260">
        <v>11</v>
      </c>
      <c r="P81" s="260"/>
      <c r="Q81" s="260"/>
      <c r="R81" s="260"/>
      <c r="S81" s="288">
        <f t="shared" si="32"/>
        <v>0</v>
      </c>
      <c r="T81" s="289" t="s">
        <v>460</v>
      </c>
      <c r="U81" s="290">
        <v>2400</v>
      </c>
      <c r="V81" s="291">
        <v>1200</v>
      </c>
      <c r="W81" s="291">
        <v>300</v>
      </c>
      <c r="X81" s="291">
        <v>300</v>
      </c>
      <c r="Y81" s="291">
        <v>200</v>
      </c>
      <c r="Z81" s="291">
        <v>200</v>
      </c>
      <c r="AA81" s="291">
        <v>100</v>
      </c>
      <c r="AB81" s="291">
        <v>100</v>
      </c>
      <c r="AC81" s="76">
        <f t="shared" si="33"/>
        <v>0</v>
      </c>
      <c r="AD81" s="75"/>
      <c r="AE81" s="75"/>
      <c r="AF81" s="75"/>
      <c r="AG81" s="75"/>
      <c r="AH81" s="75"/>
      <c r="AI81" s="49"/>
      <c r="AJ81" s="75"/>
      <c r="AK81" s="75"/>
      <c r="AL81" s="75"/>
      <c r="AM81" s="75"/>
      <c r="AN81" s="75"/>
      <c r="AO81" s="75"/>
      <c r="AP81" s="75"/>
      <c r="AQ81" s="75"/>
      <c r="AR81" s="49">
        <f t="shared" si="29"/>
        <v>425.806451612903</v>
      </c>
      <c r="AS81" s="83">
        <f t="shared" si="34"/>
        <v>0</v>
      </c>
      <c r="AT81" s="273">
        <f t="shared" si="35"/>
        <v>0</v>
      </c>
      <c r="AU81" s="273">
        <f t="shared" si="36"/>
        <v>1974.19</v>
      </c>
      <c r="AV81" s="304"/>
      <c r="AW81" s="90"/>
      <c r="AX81" s="90"/>
      <c r="AY81" s="90"/>
      <c r="AZ81" s="90"/>
      <c r="BA81" s="273">
        <f t="shared" si="37"/>
        <v>1974.19</v>
      </c>
      <c r="BB81" s="308"/>
      <c r="BC81" s="49"/>
      <c r="BD81" s="249" t="str">
        <f t="shared" si="38"/>
        <v>正确</v>
      </c>
    </row>
    <row r="82" s="1" customFormat="1" ht="33" customHeight="1" spans="1:56">
      <c r="A82" s="253">
        <f t="shared" si="30"/>
        <v>78</v>
      </c>
      <c r="B82" s="266" t="s">
        <v>551</v>
      </c>
      <c r="C82" s="255" t="s">
        <v>276</v>
      </c>
      <c r="D82" s="256">
        <v>45687</v>
      </c>
      <c r="E82" s="310" t="s">
        <v>78</v>
      </c>
      <c r="F82" s="262">
        <f t="shared" si="31"/>
        <v>31</v>
      </c>
      <c r="G82" s="259" t="s">
        <v>79</v>
      </c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88">
        <f t="shared" si="32"/>
        <v>0</v>
      </c>
      <c r="T82" s="289"/>
      <c r="U82" s="290">
        <v>1700</v>
      </c>
      <c r="V82" s="291">
        <v>1000</v>
      </c>
      <c r="W82" s="291">
        <v>200</v>
      </c>
      <c r="X82" s="291">
        <v>100</v>
      </c>
      <c r="Y82" s="291">
        <v>100</v>
      </c>
      <c r="Z82" s="291">
        <v>100</v>
      </c>
      <c r="AA82" s="291">
        <v>100</v>
      </c>
      <c r="AB82" s="291">
        <v>100</v>
      </c>
      <c r="AC82" s="76">
        <f t="shared" si="33"/>
        <v>0</v>
      </c>
      <c r="AD82" s="75"/>
      <c r="AE82" s="75"/>
      <c r="AF82" s="75"/>
      <c r="AG82" s="75"/>
      <c r="AH82" s="75"/>
      <c r="AI82" s="49"/>
      <c r="AJ82" s="75"/>
      <c r="AK82" s="75"/>
      <c r="AL82" s="75"/>
      <c r="AM82" s="75"/>
      <c r="AN82" s="75"/>
      <c r="AO82" s="75"/>
      <c r="AP82" s="75"/>
      <c r="AQ82" s="75"/>
      <c r="AR82" s="49"/>
      <c r="AS82" s="83">
        <f t="shared" si="34"/>
        <v>0</v>
      </c>
      <c r="AT82" s="273">
        <f t="shared" si="35"/>
        <v>0</v>
      </c>
      <c r="AU82" s="273">
        <f t="shared" si="36"/>
        <v>1700</v>
      </c>
      <c r="AV82" s="304"/>
      <c r="AW82" s="90"/>
      <c r="AX82" s="90"/>
      <c r="AY82" s="90"/>
      <c r="AZ82" s="90"/>
      <c r="BA82" s="273">
        <f t="shared" si="37"/>
        <v>1700</v>
      </c>
      <c r="BB82" s="308"/>
      <c r="BC82" s="49"/>
      <c r="BD82" s="249" t="str">
        <f t="shared" si="38"/>
        <v>正确</v>
      </c>
    </row>
    <row r="83" s="1" customFormat="1" ht="33" customHeight="1" spans="1:56">
      <c r="A83" s="253">
        <f t="shared" si="30"/>
        <v>79</v>
      </c>
      <c r="B83" s="311" t="s">
        <v>452</v>
      </c>
      <c r="C83" s="255" t="s">
        <v>276</v>
      </c>
      <c r="D83" s="256">
        <v>45682</v>
      </c>
      <c r="E83" s="310" t="s">
        <v>78</v>
      </c>
      <c r="F83" s="262">
        <f t="shared" si="31"/>
        <v>31</v>
      </c>
      <c r="G83" s="259" t="s">
        <v>79</v>
      </c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88">
        <f t="shared" si="32"/>
        <v>0</v>
      </c>
      <c r="T83" s="289"/>
      <c r="U83" s="290">
        <v>1700</v>
      </c>
      <c r="V83" s="291">
        <v>1000</v>
      </c>
      <c r="W83" s="291">
        <v>200</v>
      </c>
      <c r="X83" s="291">
        <v>100</v>
      </c>
      <c r="Y83" s="291">
        <v>100</v>
      </c>
      <c r="Z83" s="291">
        <v>100</v>
      </c>
      <c r="AA83" s="291">
        <v>100</v>
      </c>
      <c r="AB83" s="291">
        <v>100</v>
      </c>
      <c r="AC83" s="76">
        <f t="shared" si="33"/>
        <v>0</v>
      </c>
      <c r="AD83" s="75"/>
      <c r="AE83" s="75"/>
      <c r="AF83" s="75"/>
      <c r="AG83" s="75"/>
      <c r="AH83" s="75"/>
      <c r="AI83" s="49"/>
      <c r="AJ83" s="75"/>
      <c r="AK83" s="75"/>
      <c r="AL83" s="75"/>
      <c r="AM83" s="75"/>
      <c r="AN83" s="75"/>
      <c r="AO83" s="75"/>
      <c r="AP83" s="75"/>
      <c r="AQ83" s="75"/>
      <c r="AR83" s="49"/>
      <c r="AS83" s="83">
        <f t="shared" si="34"/>
        <v>0</v>
      </c>
      <c r="AT83" s="273">
        <f t="shared" si="35"/>
        <v>0</v>
      </c>
      <c r="AU83" s="273">
        <f t="shared" si="36"/>
        <v>1700</v>
      </c>
      <c r="AV83" s="304"/>
      <c r="AW83" s="90"/>
      <c r="AX83" s="90"/>
      <c r="AY83" s="90"/>
      <c r="AZ83" s="90"/>
      <c r="BA83" s="273">
        <f t="shared" si="37"/>
        <v>1700</v>
      </c>
      <c r="BB83" s="308"/>
      <c r="BC83" s="49"/>
      <c r="BD83" s="249" t="str">
        <f t="shared" si="38"/>
        <v>正确</v>
      </c>
    </row>
    <row r="84" s="1" customFormat="1" ht="33" customHeight="1" spans="1:56">
      <c r="A84" s="253">
        <f t="shared" si="30"/>
        <v>80</v>
      </c>
      <c r="B84" s="263" t="s">
        <v>552</v>
      </c>
      <c r="C84" s="255" t="s">
        <v>145</v>
      </c>
      <c r="D84" s="256">
        <v>45656</v>
      </c>
      <c r="E84" s="310" t="s">
        <v>78</v>
      </c>
      <c r="F84" s="262">
        <f t="shared" si="31"/>
        <v>31</v>
      </c>
      <c r="G84" s="259" t="s">
        <v>79</v>
      </c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88">
        <f t="shared" si="32"/>
        <v>0</v>
      </c>
      <c r="T84" s="289"/>
      <c r="U84" s="290">
        <v>2300</v>
      </c>
      <c r="V84" s="291">
        <v>1200</v>
      </c>
      <c r="W84" s="291">
        <v>300</v>
      </c>
      <c r="X84" s="291">
        <v>200</v>
      </c>
      <c r="Y84" s="291">
        <v>200</v>
      </c>
      <c r="Z84" s="291">
        <v>200</v>
      </c>
      <c r="AA84" s="291">
        <v>100</v>
      </c>
      <c r="AB84" s="291">
        <v>100</v>
      </c>
      <c r="AC84" s="76">
        <f t="shared" si="33"/>
        <v>0</v>
      </c>
      <c r="AD84" s="75"/>
      <c r="AE84" s="75"/>
      <c r="AF84" s="75"/>
      <c r="AG84" s="75"/>
      <c r="AH84" s="75"/>
      <c r="AI84" s="49"/>
      <c r="AJ84" s="75"/>
      <c r="AK84" s="75"/>
      <c r="AL84" s="75"/>
      <c r="AM84" s="75"/>
      <c r="AN84" s="75"/>
      <c r="AO84" s="75"/>
      <c r="AP84" s="75"/>
      <c r="AQ84" s="75"/>
      <c r="AR84" s="49"/>
      <c r="AS84" s="83">
        <f t="shared" si="34"/>
        <v>0</v>
      </c>
      <c r="AT84" s="273">
        <f t="shared" si="35"/>
        <v>0</v>
      </c>
      <c r="AU84" s="273">
        <f t="shared" si="36"/>
        <v>2300</v>
      </c>
      <c r="AV84" s="304"/>
      <c r="AW84" s="90"/>
      <c r="AX84" s="90"/>
      <c r="AY84" s="90"/>
      <c r="AZ84" s="90"/>
      <c r="BA84" s="273">
        <f t="shared" si="37"/>
        <v>2300</v>
      </c>
      <c r="BB84" s="308"/>
      <c r="BC84" s="49"/>
      <c r="BD84" s="249" t="str">
        <f t="shared" si="38"/>
        <v>正确</v>
      </c>
    </row>
    <row r="85" s="1" customFormat="1" ht="33" customHeight="1" spans="1:56">
      <c r="A85" s="253">
        <f t="shared" si="30"/>
        <v>81</v>
      </c>
      <c r="B85" s="266" t="s">
        <v>553</v>
      </c>
      <c r="C85" s="255" t="s">
        <v>276</v>
      </c>
      <c r="D85" s="256">
        <v>45685</v>
      </c>
      <c r="E85" s="310" t="s">
        <v>78</v>
      </c>
      <c r="F85" s="262">
        <f t="shared" si="31"/>
        <v>31</v>
      </c>
      <c r="G85" s="259" t="s">
        <v>79</v>
      </c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88">
        <f t="shared" si="32"/>
        <v>0</v>
      </c>
      <c r="T85" s="289"/>
      <c r="U85" s="290">
        <v>1600</v>
      </c>
      <c r="V85" s="291">
        <v>1000</v>
      </c>
      <c r="W85" s="291">
        <v>100</v>
      </c>
      <c r="X85" s="291">
        <v>100</v>
      </c>
      <c r="Y85" s="291">
        <v>100</v>
      </c>
      <c r="Z85" s="291">
        <v>100</v>
      </c>
      <c r="AA85" s="291">
        <v>100</v>
      </c>
      <c r="AB85" s="291">
        <v>100</v>
      </c>
      <c r="AC85" s="76">
        <f t="shared" si="33"/>
        <v>0</v>
      </c>
      <c r="AD85" s="75"/>
      <c r="AE85" s="75"/>
      <c r="AF85" s="75"/>
      <c r="AG85" s="75"/>
      <c r="AH85" s="75"/>
      <c r="AI85" s="49"/>
      <c r="AJ85" s="75"/>
      <c r="AK85" s="75"/>
      <c r="AL85" s="75"/>
      <c r="AM85" s="75"/>
      <c r="AN85" s="75"/>
      <c r="AO85" s="75"/>
      <c r="AP85" s="75"/>
      <c r="AQ85" s="75"/>
      <c r="AR85" s="49"/>
      <c r="AS85" s="83">
        <f t="shared" si="34"/>
        <v>0</v>
      </c>
      <c r="AT85" s="273">
        <f t="shared" si="35"/>
        <v>0</v>
      </c>
      <c r="AU85" s="273">
        <f t="shared" si="36"/>
        <v>1600</v>
      </c>
      <c r="AV85" s="304"/>
      <c r="AW85" s="90"/>
      <c r="AX85" s="90"/>
      <c r="AY85" s="90"/>
      <c r="AZ85" s="90"/>
      <c r="BA85" s="273">
        <f t="shared" si="37"/>
        <v>1600</v>
      </c>
      <c r="BB85" s="308"/>
      <c r="BC85" s="49"/>
      <c r="BD85" s="249" t="str">
        <f t="shared" si="38"/>
        <v>正确</v>
      </c>
    </row>
    <row r="86" s="227" customFormat="1" ht="39" customHeight="1" spans="1:56">
      <c r="A86" s="253">
        <f t="shared" si="30"/>
        <v>82</v>
      </c>
      <c r="B86" s="263" t="s">
        <v>554</v>
      </c>
      <c r="C86" s="255" t="s">
        <v>145</v>
      </c>
      <c r="D86" s="261">
        <v>45660</v>
      </c>
      <c r="E86" s="255" t="s">
        <v>78</v>
      </c>
      <c r="F86" s="262">
        <f t="shared" si="31"/>
        <v>31</v>
      </c>
      <c r="G86" s="259" t="s">
        <v>79</v>
      </c>
      <c r="H86" s="264"/>
      <c r="I86" s="264"/>
      <c r="J86" s="264"/>
      <c r="K86" s="264"/>
      <c r="L86" s="264"/>
      <c r="M86" s="264"/>
      <c r="N86" s="264"/>
      <c r="O86" s="260">
        <v>11</v>
      </c>
      <c r="P86" s="264"/>
      <c r="Q86" s="264"/>
      <c r="R86" s="264"/>
      <c r="S86" s="288">
        <f t="shared" si="32"/>
        <v>0</v>
      </c>
      <c r="T86" s="289" t="s">
        <v>460</v>
      </c>
      <c r="U86" s="290">
        <v>2400</v>
      </c>
      <c r="V86" s="291">
        <v>1200</v>
      </c>
      <c r="W86" s="291">
        <v>300</v>
      </c>
      <c r="X86" s="291">
        <v>300</v>
      </c>
      <c r="Y86" s="291">
        <v>200</v>
      </c>
      <c r="Z86" s="291">
        <v>200</v>
      </c>
      <c r="AA86" s="291">
        <v>100</v>
      </c>
      <c r="AB86" s="291">
        <v>100</v>
      </c>
      <c r="AC86" s="316">
        <f t="shared" si="33"/>
        <v>0</v>
      </c>
      <c r="AD86" s="77"/>
      <c r="AE86" s="77"/>
      <c r="AF86" s="77"/>
      <c r="AG86" s="77"/>
      <c r="AH86" s="77"/>
      <c r="AI86" s="49">
        <v>167.74</v>
      </c>
      <c r="AJ86" s="77"/>
      <c r="AK86" s="77"/>
      <c r="AL86" s="77"/>
      <c r="AM86" s="77"/>
      <c r="AN86" s="77"/>
      <c r="AO86" s="77"/>
      <c r="AP86" s="77"/>
      <c r="AQ86" s="77"/>
      <c r="AR86" s="49">
        <f t="shared" si="29"/>
        <v>425.806451612903</v>
      </c>
      <c r="AS86" s="83">
        <f t="shared" si="34"/>
        <v>0</v>
      </c>
      <c r="AT86" s="273">
        <f t="shared" si="35"/>
        <v>0</v>
      </c>
      <c r="AU86" s="273">
        <f t="shared" si="36"/>
        <v>2141.93</v>
      </c>
      <c r="AV86" s="305"/>
      <c r="AW86" s="90"/>
      <c r="AX86" s="90"/>
      <c r="AY86" s="90"/>
      <c r="AZ86" s="90"/>
      <c r="BA86" s="273">
        <f t="shared" si="37"/>
        <v>2141.93</v>
      </c>
      <c r="BB86" s="309"/>
      <c r="BC86" s="164" t="s">
        <v>555</v>
      </c>
      <c r="BD86" s="249" t="str">
        <f t="shared" si="38"/>
        <v>正确</v>
      </c>
    </row>
    <row r="87" s="1" customFormat="1" ht="33" customHeight="1" spans="1:56">
      <c r="A87" s="253">
        <f t="shared" si="30"/>
        <v>83</v>
      </c>
      <c r="B87" s="312" t="s">
        <v>556</v>
      </c>
      <c r="C87" s="255" t="s">
        <v>480</v>
      </c>
      <c r="D87" s="256">
        <v>45689</v>
      </c>
      <c r="E87" s="255" t="s">
        <v>78</v>
      </c>
      <c r="F87" s="262">
        <f t="shared" si="31"/>
        <v>31</v>
      </c>
      <c r="G87" s="259" t="s">
        <v>79</v>
      </c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88">
        <f t="shared" si="32"/>
        <v>0</v>
      </c>
      <c r="T87" s="289"/>
      <c r="U87" s="290">
        <v>2000</v>
      </c>
      <c r="V87" s="291">
        <v>1000</v>
      </c>
      <c r="W87" s="291">
        <v>200</v>
      </c>
      <c r="X87" s="291">
        <v>200</v>
      </c>
      <c r="Y87" s="291">
        <v>200</v>
      </c>
      <c r="Z87" s="291">
        <v>200</v>
      </c>
      <c r="AA87" s="291">
        <v>100</v>
      </c>
      <c r="AB87" s="291">
        <v>100</v>
      </c>
      <c r="AC87" s="76">
        <f t="shared" si="33"/>
        <v>0</v>
      </c>
      <c r="AD87" s="75"/>
      <c r="AE87" s="75"/>
      <c r="AF87" s="75"/>
      <c r="AG87" s="75"/>
      <c r="AH87" s="75"/>
      <c r="AI87" s="49"/>
      <c r="AJ87" s="75"/>
      <c r="AK87" s="75"/>
      <c r="AL87" s="75"/>
      <c r="AM87" s="75"/>
      <c r="AN87" s="75"/>
      <c r="AO87" s="75"/>
      <c r="AP87" s="75"/>
      <c r="AQ87" s="75"/>
      <c r="AR87" s="49"/>
      <c r="AS87" s="83">
        <f t="shared" si="34"/>
        <v>0</v>
      </c>
      <c r="AT87" s="273">
        <f t="shared" si="35"/>
        <v>0</v>
      </c>
      <c r="AU87" s="273">
        <f t="shared" si="36"/>
        <v>2000</v>
      </c>
      <c r="AV87" s="304"/>
      <c r="AW87" s="90"/>
      <c r="AX87" s="90"/>
      <c r="AY87" s="90"/>
      <c r="AZ87" s="90"/>
      <c r="BA87" s="273">
        <f t="shared" si="37"/>
        <v>2000</v>
      </c>
      <c r="BB87" s="308"/>
      <c r="BC87" s="49"/>
      <c r="BD87" s="249" t="str">
        <f t="shared" si="38"/>
        <v>正确</v>
      </c>
    </row>
    <row r="88" s="1" customFormat="1" ht="33" customHeight="1" spans="1:56">
      <c r="A88" s="253">
        <f t="shared" si="30"/>
        <v>84</v>
      </c>
      <c r="B88" s="312" t="s">
        <v>557</v>
      </c>
      <c r="C88" s="255" t="s">
        <v>276</v>
      </c>
      <c r="D88" s="256">
        <v>45695</v>
      </c>
      <c r="E88" s="310" t="s">
        <v>78</v>
      </c>
      <c r="F88" s="262">
        <f t="shared" si="31"/>
        <v>31</v>
      </c>
      <c r="G88" s="259" t="s">
        <v>79</v>
      </c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88">
        <f t="shared" si="32"/>
        <v>0</v>
      </c>
      <c r="T88" s="292"/>
      <c r="U88" s="290">
        <v>1700</v>
      </c>
      <c r="V88" s="291">
        <v>1000</v>
      </c>
      <c r="W88" s="291">
        <v>200</v>
      </c>
      <c r="X88" s="291">
        <v>100</v>
      </c>
      <c r="Y88" s="291">
        <v>100</v>
      </c>
      <c r="Z88" s="291">
        <v>100</v>
      </c>
      <c r="AA88" s="291">
        <v>100</v>
      </c>
      <c r="AB88" s="291">
        <v>100</v>
      </c>
      <c r="AC88" s="76">
        <f t="shared" si="33"/>
        <v>0</v>
      </c>
      <c r="AD88" s="75"/>
      <c r="AE88" s="75"/>
      <c r="AF88" s="75"/>
      <c r="AG88" s="75"/>
      <c r="AH88" s="75"/>
      <c r="AI88" s="49"/>
      <c r="AJ88" s="75"/>
      <c r="AK88" s="75"/>
      <c r="AL88" s="75"/>
      <c r="AM88" s="75"/>
      <c r="AN88" s="75"/>
      <c r="AO88" s="75"/>
      <c r="AP88" s="75"/>
      <c r="AQ88" s="75">
        <v>20</v>
      </c>
      <c r="AR88" s="49"/>
      <c r="AS88" s="83">
        <f t="shared" si="34"/>
        <v>0</v>
      </c>
      <c r="AT88" s="273">
        <f t="shared" si="35"/>
        <v>0</v>
      </c>
      <c r="AU88" s="273">
        <f t="shared" si="36"/>
        <v>1680</v>
      </c>
      <c r="AV88" s="304"/>
      <c r="AW88" s="90"/>
      <c r="AX88" s="90"/>
      <c r="AY88" s="90"/>
      <c r="AZ88" s="90"/>
      <c r="BA88" s="273">
        <f t="shared" si="37"/>
        <v>1680</v>
      </c>
      <c r="BB88" s="308"/>
      <c r="BC88" s="49" t="s">
        <v>558</v>
      </c>
      <c r="BD88" s="249" t="str">
        <f t="shared" si="38"/>
        <v>正确</v>
      </c>
    </row>
    <row r="89" s="1" customFormat="1" ht="36" customHeight="1" spans="1:56">
      <c r="A89" s="253">
        <f t="shared" si="30"/>
        <v>85</v>
      </c>
      <c r="B89" s="312" t="s">
        <v>559</v>
      </c>
      <c r="C89" s="255" t="s">
        <v>145</v>
      </c>
      <c r="D89" s="256">
        <v>45701</v>
      </c>
      <c r="E89" s="310" t="s">
        <v>78</v>
      </c>
      <c r="F89" s="262">
        <f t="shared" si="31"/>
        <v>31</v>
      </c>
      <c r="G89" s="259" t="s">
        <v>79</v>
      </c>
      <c r="H89" s="260"/>
      <c r="I89" s="260"/>
      <c r="J89" s="260"/>
      <c r="K89" s="260"/>
      <c r="L89" s="260"/>
      <c r="M89" s="260"/>
      <c r="N89" s="260"/>
      <c r="O89" s="260">
        <v>9</v>
      </c>
      <c r="P89" s="260"/>
      <c r="Q89" s="260"/>
      <c r="R89" s="260"/>
      <c r="S89" s="288">
        <f t="shared" si="32"/>
        <v>0</v>
      </c>
      <c r="T89" s="289" t="s">
        <v>464</v>
      </c>
      <c r="U89" s="290">
        <v>2400</v>
      </c>
      <c r="V89" s="291">
        <v>1200</v>
      </c>
      <c r="W89" s="291">
        <v>300</v>
      </c>
      <c r="X89" s="291">
        <v>300</v>
      </c>
      <c r="Y89" s="291">
        <v>200</v>
      </c>
      <c r="Z89" s="291">
        <v>200</v>
      </c>
      <c r="AA89" s="291">
        <v>100</v>
      </c>
      <c r="AB89" s="291">
        <v>100</v>
      </c>
      <c r="AC89" s="76">
        <f t="shared" si="33"/>
        <v>0</v>
      </c>
      <c r="AD89" s="75"/>
      <c r="AE89" s="75"/>
      <c r="AF89" s="75"/>
      <c r="AG89" s="75"/>
      <c r="AH89" s="75"/>
      <c r="AI89" s="49"/>
      <c r="AJ89" s="75"/>
      <c r="AK89" s="75"/>
      <c r="AL89" s="75"/>
      <c r="AM89" s="75"/>
      <c r="AN89" s="75"/>
      <c r="AO89" s="75"/>
      <c r="AP89" s="75"/>
      <c r="AQ89" s="75"/>
      <c r="AR89" s="49">
        <f t="shared" si="29"/>
        <v>348.387096774194</v>
      </c>
      <c r="AS89" s="83">
        <f t="shared" si="34"/>
        <v>0</v>
      </c>
      <c r="AT89" s="273">
        <f t="shared" si="35"/>
        <v>0</v>
      </c>
      <c r="AU89" s="273">
        <f t="shared" si="36"/>
        <v>2051.61</v>
      </c>
      <c r="AV89" s="304"/>
      <c r="AW89" s="90"/>
      <c r="AX89" s="90"/>
      <c r="AY89" s="90"/>
      <c r="AZ89" s="90"/>
      <c r="BA89" s="273">
        <f t="shared" si="37"/>
        <v>2051.61</v>
      </c>
      <c r="BB89" s="308"/>
      <c r="BC89" s="49"/>
      <c r="BD89" s="249" t="str">
        <f t="shared" si="38"/>
        <v>正确</v>
      </c>
    </row>
    <row r="90" s="1" customFormat="1" ht="36" customHeight="1" spans="1:56">
      <c r="A90" s="253">
        <f t="shared" si="30"/>
        <v>86</v>
      </c>
      <c r="B90" s="312" t="s">
        <v>560</v>
      </c>
      <c r="C90" s="255" t="s">
        <v>145</v>
      </c>
      <c r="D90" s="256">
        <v>45712</v>
      </c>
      <c r="E90" s="310" t="s">
        <v>78</v>
      </c>
      <c r="F90" s="262">
        <f t="shared" si="31"/>
        <v>31</v>
      </c>
      <c r="G90" s="259" t="s">
        <v>79</v>
      </c>
      <c r="H90" s="260"/>
      <c r="I90" s="260"/>
      <c r="J90" s="260"/>
      <c r="K90" s="260"/>
      <c r="L90" s="260"/>
      <c r="M90" s="260"/>
      <c r="N90" s="260"/>
      <c r="O90" s="260">
        <v>10</v>
      </c>
      <c r="P90" s="260"/>
      <c r="Q90" s="260"/>
      <c r="R90" s="260"/>
      <c r="S90" s="288">
        <f t="shared" si="32"/>
        <v>0</v>
      </c>
      <c r="T90" s="289" t="s">
        <v>456</v>
      </c>
      <c r="U90" s="290">
        <v>2300</v>
      </c>
      <c r="V90" s="291">
        <v>1200</v>
      </c>
      <c r="W90" s="291">
        <v>300</v>
      </c>
      <c r="X90" s="291">
        <v>300</v>
      </c>
      <c r="Y90" s="291">
        <v>100</v>
      </c>
      <c r="Z90" s="291">
        <v>200</v>
      </c>
      <c r="AA90" s="291">
        <v>100</v>
      </c>
      <c r="AB90" s="291">
        <v>100</v>
      </c>
      <c r="AC90" s="76">
        <f t="shared" si="33"/>
        <v>0</v>
      </c>
      <c r="AD90" s="75"/>
      <c r="AE90" s="75"/>
      <c r="AF90" s="75"/>
      <c r="AG90" s="75"/>
      <c r="AH90" s="75"/>
      <c r="AI90" s="49">
        <v>203.23</v>
      </c>
      <c r="AJ90" s="75"/>
      <c r="AK90" s="75"/>
      <c r="AL90" s="75"/>
      <c r="AM90" s="75"/>
      <c r="AN90" s="75"/>
      <c r="AO90" s="75"/>
      <c r="AP90" s="75"/>
      <c r="AQ90" s="75"/>
      <c r="AR90" s="49">
        <f t="shared" si="29"/>
        <v>370.967741935484</v>
      </c>
      <c r="AS90" s="83">
        <f t="shared" si="34"/>
        <v>0</v>
      </c>
      <c r="AT90" s="273">
        <f t="shared" si="35"/>
        <v>0</v>
      </c>
      <c r="AU90" s="273">
        <f t="shared" si="36"/>
        <v>2132.26</v>
      </c>
      <c r="AV90" s="304"/>
      <c r="AW90" s="90"/>
      <c r="AX90" s="90"/>
      <c r="AY90" s="90"/>
      <c r="AZ90" s="90"/>
      <c r="BA90" s="273">
        <f t="shared" si="37"/>
        <v>2132.26</v>
      </c>
      <c r="BB90" s="308"/>
      <c r="BC90" s="49" t="s">
        <v>561</v>
      </c>
      <c r="BD90" s="249" t="str">
        <f t="shared" si="38"/>
        <v>正确</v>
      </c>
    </row>
    <row r="91" s="1" customFormat="1" ht="33" customHeight="1" spans="1:56">
      <c r="A91" s="253">
        <f t="shared" si="30"/>
        <v>87</v>
      </c>
      <c r="B91" s="312" t="s">
        <v>562</v>
      </c>
      <c r="C91" s="255" t="s">
        <v>480</v>
      </c>
      <c r="D91" s="256">
        <v>45699</v>
      </c>
      <c r="E91" s="310" t="s">
        <v>78</v>
      </c>
      <c r="F91" s="262">
        <f t="shared" si="31"/>
        <v>31</v>
      </c>
      <c r="G91" s="259" t="s">
        <v>79</v>
      </c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88">
        <f t="shared" si="32"/>
        <v>0</v>
      </c>
      <c r="T91" s="289"/>
      <c r="U91" s="290">
        <v>2500</v>
      </c>
      <c r="V91" s="291">
        <v>1200</v>
      </c>
      <c r="W91" s="291">
        <v>300</v>
      </c>
      <c r="X91" s="291">
        <v>300</v>
      </c>
      <c r="Y91" s="291">
        <v>300</v>
      </c>
      <c r="Z91" s="291">
        <v>200</v>
      </c>
      <c r="AA91" s="291">
        <v>100</v>
      </c>
      <c r="AB91" s="291">
        <v>100</v>
      </c>
      <c r="AC91" s="76">
        <f t="shared" si="33"/>
        <v>0</v>
      </c>
      <c r="AD91" s="75"/>
      <c r="AE91" s="75"/>
      <c r="AF91" s="75"/>
      <c r="AG91" s="75"/>
      <c r="AH91" s="75"/>
      <c r="AI91" s="49"/>
      <c r="AJ91" s="75"/>
      <c r="AK91" s="75"/>
      <c r="AL91" s="75"/>
      <c r="AM91" s="75"/>
      <c r="AN91" s="75"/>
      <c r="AO91" s="75"/>
      <c r="AP91" s="75"/>
      <c r="AQ91" s="75"/>
      <c r="AR91" s="49"/>
      <c r="AS91" s="83">
        <f t="shared" si="34"/>
        <v>0</v>
      </c>
      <c r="AT91" s="273">
        <f t="shared" si="35"/>
        <v>0</v>
      </c>
      <c r="AU91" s="273">
        <f t="shared" si="36"/>
        <v>2500</v>
      </c>
      <c r="AV91" s="304"/>
      <c r="AW91" s="90"/>
      <c r="AX91" s="90"/>
      <c r="AY91" s="90"/>
      <c r="AZ91" s="90"/>
      <c r="BA91" s="273">
        <f t="shared" si="37"/>
        <v>2500</v>
      </c>
      <c r="BB91" s="308"/>
      <c r="BC91" s="49"/>
      <c r="BD91" s="249" t="str">
        <f t="shared" si="38"/>
        <v>正确</v>
      </c>
    </row>
    <row r="92" s="1" customFormat="1" ht="33" customHeight="1" spans="1:56">
      <c r="A92" s="253">
        <f t="shared" si="30"/>
        <v>88</v>
      </c>
      <c r="B92" s="312" t="s">
        <v>563</v>
      </c>
      <c r="C92" s="255" t="s">
        <v>480</v>
      </c>
      <c r="D92" s="256">
        <v>45699</v>
      </c>
      <c r="E92" s="310" t="s">
        <v>78</v>
      </c>
      <c r="F92" s="262">
        <f t="shared" si="31"/>
        <v>31</v>
      </c>
      <c r="G92" s="259" t="s">
        <v>79</v>
      </c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88">
        <f t="shared" si="32"/>
        <v>0</v>
      </c>
      <c r="T92" s="289"/>
      <c r="U92" s="290">
        <v>2500</v>
      </c>
      <c r="V92" s="291">
        <v>1200</v>
      </c>
      <c r="W92" s="291">
        <v>300</v>
      </c>
      <c r="X92" s="291">
        <v>300</v>
      </c>
      <c r="Y92" s="291">
        <v>300</v>
      </c>
      <c r="Z92" s="291">
        <v>200</v>
      </c>
      <c r="AA92" s="291">
        <v>100</v>
      </c>
      <c r="AB92" s="291">
        <v>100</v>
      </c>
      <c r="AC92" s="76">
        <f t="shared" si="33"/>
        <v>0</v>
      </c>
      <c r="AD92" s="75"/>
      <c r="AE92" s="75"/>
      <c r="AF92" s="75"/>
      <c r="AG92" s="75"/>
      <c r="AH92" s="75"/>
      <c r="AI92" s="49"/>
      <c r="AJ92" s="75"/>
      <c r="AK92" s="75"/>
      <c r="AL92" s="75"/>
      <c r="AM92" s="75"/>
      <c r="AN92" s="75"/>
      <c r="AO92" s="75"/>
      <c r="AP92" s="75"/>
      <c r="AQ92" s="75"/>
      <c r="AR92" s="49"/>
      <c r="AS92" s="83">
        <f t="shared" si="34"/>
        <v>0</v>
      </c>
      <c r="AT92" s="273">
        <f t="shared" si="35"/>
        <v>0</v>
      </c>
      <c r="AU92" s="273">
        <f t="shared" si="36"/>
        <v>2500</v>
      </c>
      <c r="AV92" s="304"/>
      <c r="AW92" s="90"/>
      <c r="AX92" s="90"/>
      <c r="AY92" s="90"/>
      <c r="AZ92" s="90"/>
      <c r="BA92" s="273">
        <f t="shared" si="37"/>
        <v>2500</v>
      </c>
      <c r="BB92" s="308"/>
      <c r="BC92" s="49"/>
      <c r="BD92" s="249" t="str">
        <f t="shared" si="38"/>
        <v>正确</v>
      </c>
    </row>
    <row r="93" s="1" customFormat="1" ht="33" customHeight="1" spans="1:56">
      <c r="A93" s="253">
        <f t="shared" si="30"/>
        <v>89</v>
      </c>
      <c r="B93" s="312" t="s">
        <v>564</v>
      </c>
      <c r="C93" s="255" t="s">
        <v>276</v>
      </c>
      <c r="D93" s="256">
        <v>45709</v>
      </c>
      <c r="E93" s="310" t="s">
        <v>78</v>
      </c>
      <c r="F93" s="262">
        <f t="shared" si="31"/>
        <v>31</v>
      </c>
      <c r="G93" s="259" t="s">
        <v>79</v>
      </c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88">
        <f t="shared" si="32"/>
        <v>0</v>
      </c>
      <c r="T93" s="289"/>
      <c r="U93" s="290">
        <v>1700</v>
      </c>
      <c r="V93" s="291">
        <v>1000</v>
      </c>
      <c r="W93" s="291">
        <v>200</v>
      </c>
      <c r="X93" s="291">
        <v>100</v>
      </c>
      <c r="Y93" s="291">
        <v>100</v>
      </c>
      <c r="Z93" s="291">
        <v>100</v>
      </c>
      <c r="AA93" s="291">
        <v>100</v>
      </c>
      <c r="AB93" s="291">
        <v>100</v>
      </c>
      <c r="AC93" s="76">
        <f t="shared" si="33"/>
        <v>0</v>
      </c>
      <c r="AD93" s="75"/>
      <c r="AE93" s="75"/>
      <c r="AF93" s="75"/>
      <c r="AG93" s="75"/>
      <c r="AH93" s="75"/>
      <c r="AI93" s="49"/>
      <c r="AJ93" s="75"/>
      <c r="AK93" s="75"/>
      <c r="AL93" s="75"/>
      <c r="AM93" s="75"/>
      <c r="AN93" s="75"/>
      <c r="AO93" s="75"/>
      <c r="AP93" s="75"/>
      <c r="AQ93" s="75"/>
      <c r="AR93" s="49"/>
      <c r="AS93" s="83">
        <f t="shared" si="34"/>
        <v>0</v>
      </c>
      <c r="AT93" s="273">
        <f t="shared" si="35"/>
        <v>0</v>
      </c>
      <c r="AU93" s="273">
        <f t="shared" si="36"/>
        <v>1700</v>
      </c>
      <c r="AV93" s="304"/>
      <c r="AW93" s="90"/>
      <c r="AX93" s="90"/>
      <c r="AY93" s="90"/>
      <c r="AZ93" s="90"/>
      <c r="BA93" s="273">
        <f t="shared" si="37"/>
        <v>1700</v>
      </c>
      <c r="BB93" s="308"/>
      <c r="BC93" s="49"/>
      <c r="BD93" s="249" t="str">
        <f t="shared" si="38"/>
        <v>正确</v>
      </c>
    </row>
    <row r="94" s="1" customFormat="1" ht="33" customHeight="1" spans="1:56">
      <c r="A94" s="253">
        <f t="shared" si="30"/>
        <v>90</v>
      </c>
      <c r="B94" s="312" t="s">
        <v>565</v>
      </c>
      <c r="C94" s="255" t="s">
        <v>276</v>
      </c>
      <c r="D94" s="256">
        <v>45711</v>
      </c>
      <c r="E94" s="310" t="s">
        <v>78</v>
      </c>
      <c r="F94" s="262">
        <f t="shared" si="31"/>
        <v>31</v>
      </c>
      <c r="G94" s="259" t="s">
        <v>79</v>
      </c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88">
        <f t="shared" si="32"/>
        <v>0</v>
      </c>
      <c r="T94" s="289"/>
      <c r="U94" s="290">
        <v>1600</v>
      </c>
      <c r="V94" s="291">
        <v>1000</v>
      </c>
      <c r="W94" s="291">
        <v>100</v>
      </c>
      <c r="X94" s="291">
        <v>100</v>
      </c>
      <c r="Y94" s="291">
        <v>100</v>
      </c>
      <c r="Z94" s="291">
        <v>100</v>
      </c>
      <c r="AA94" s="291">
        <v>100</v>
      </c>
      <c r="AB94" s="291">
        <v>100</v>
      </c>
      <c r="AC94" s="76">
        <f t="shared" si="33"/>
        <v>0</v>
      </c>
      <c r="AD94" s="75"/>
      <c r="AE94" s="75"/>
      <c r="AF94" s="75"/>
      <c r="AG94" s="75"/>
      <c r="AH94" s="75"/>
      <c r="AI94" s="49"/>
      <c r="AJ94" s="75"/>
      <c r="AK94" s="75"/>
      <c r="AL94" s="75"/>
      <c r="AM94" s="75"/>
      <c r="AN94" s="75"/>
      <c r="AO94" s="75"/>
      <c r="AP94" s="75"/>
      <c r="AQ94" s="75"/>
      <c r="AR94" s="49"/>
      <c r="AS94" s="83">
        <f t="shared" si="34"/>
        <v>0</v>
      </c>
      <c r="AT94" s="273">
        <f t="shared" si="35"/>
        <v>0</v>
      </c>
      <c r="AU94" s="273">
        <f t="shared" si="36"/>
        <v>1600</v>
      </c>
      <c r="AV94" s="304"/>
      <c r="AW94" s="90"/>
      <c r="AX94" s="90"/>
      <c r="AY94" s="90"/>
      <c r="AZ94" s="90"/>
      <c r="BA94" s="273">
        <f t="shared" si="37"/>
        <v>1600</v>
      </c>
      <c r="BB94" s="308"/>
      <c r="BC94" s="49"/>
      <c r="BD94" s="249" t="str">
        <f t="shared" si="38"/>
        <v>正确</v>
      </c>
    </row>
    <row r="95" s="227" customFormat="1" ht="37" customHeight="1" spans="1:56">
      <c r="A95" s="253">
        <f t="shared" si="30"/>
        <v>91</v>
      </c>
      <c r="B95" s="267" t="s">
        <v>566</v>
      </c>
      <c r="C95" s="255" t="s">
        <v>145</v>
      </c>
      <c r="D95" s="261">
        <v>45698</v>
      </c>
      <c r="E95" s="310" t="s">
        <v>78</v>
      </c>
      <c r="F95" s="262">
        <f t="shared" si="31"/>
        <v>31</v>
      </c>
      <c r="G95" s="259" t="s">
        <v>79</v>
      </c>
      <c r="H95" s="264"/>
      <c r="I95" s="264"/>
      <c r="J95" s="264"/>
      <c r="K95" s="264"/>
      <c r="L95" s="264"/>
      <c r="M95" s="264"/>
      <c r="N95" s="264"/>
      <c r="O95" s="260">
        <v>7</v>
      </c>
      <c r="P95" s="264"/>
      <c r="Q95" s="264"/>
      <c r="R95" s="264"/>
      <c r="S95" s="288">
        <f t="shared" si="32"/>
        <v>0</v>
      </c>
      <c r="T95" s="289" t="s">
        <v>282</v>
      </c>
      <c r="U95" s="290">
        <v>2400</v>
      </c>
      <c r="V95" s="291">
        <v>1200</v>
      </c>
      <c r="W95" s="291">
        <v>300</v>
      </c>
      <c r="X95" s="291">
        <v>300</v>
      </c>
      <c r="Y95" s="291">
        <v>300</v>
      </c>
      <c r="Z95" s="291">
        <v>100</v>
      </c>
      <c r="AA95" s="291">
        <v>100</v>
      </c>
      <c r="AB95" s="291">
        <v>100</v>
      </c>
      <c r="AC95" s="316">
        <f t="shared" si="33"/>
        <v>0</v>
      </c>
      <c r="AD95" s="77"/>
      <c r="AE95" s="77"/>
      <c r="AF95" s="77"/>
      <c r="AG95" s="77"/>
      <c r="AH95" s="77"/>
      <c r="AI95" s="49">
        <v>490.65</v>
      </c>
      <c r="AJ95" s="77"/>
      <c r="AK95" s="77"/>
      <c r="AL95" s="77"/>
      <c r="AM95" s="77"/>
      <c r="AN95" s="77"/>
      <c r="AO95" s="77"/>
      <c r="AP95" s="77"/>
      <c r="AQ95" s="77"/>
      <c r="AR95" s="49">
        <f t="shared" si="29"/>
        <v>270.967741935484</v>
      </c>
      <c r="AS95" s="83">
        <f t="shared" si="34"/>
        <v>0</v>
      </c>
      <c r="AT95" s="273">
        <f t="shared" si="35"/>
        <v>0</v>
      </c>
      <c r="AU95" s="273">
        <f t="shared" si="36"/>
        <v>2619.68</v>
      </c>
      <c r="AV95" s="305"/>
      <c r="AW95" s="90"/>
      <c r="AX95" s="90"/>
      <c r="AY95" s="90"/>
      <c r="AZ95" s="90"/>
      <c r="BA95" s="273">
        <f t="shared" si="37"/>
        <v>2619.68</v>
      </c>
      <c r="BB95" s="309"/>
      <c r="BC95" s="164" t="s">
        <v>567</v>
      </c>
      <c r="BD95" s="249" t="str">
        <f t="shared" si="38"/>
        <v>正确</v>
      </c>
    </row>
    <row r="96" s="227" customFormat="1" ht="52" customHeight="1" spans="1:56">
      <c r="A96" s="253">
        <f t="shared" si="30"/>
        <v>92</v>
      </c>
      <c r="B96" s="267" t="s">
        <v>568</v>
      </c>
      <c r="C96" s="255" t="s">
        <v>145</v>
      </c>
      <c r="D96" s="261">
        <v>45699</v>
      </c>
      <c r="E96" s="310" t="s">
        <v>78</v>
      </c>
      <c r="F96" s="262">
        <f t="shared" si="31"/>
        <v>31</v>
      </c>
      <c r="G96" s="259" t="s">
        <v>79</v>
      </c>
      <c r="H96" s="264"/>
      <c r="I96" s="264"/>
      <c r="J96" s="264"/>
      <c r="K96" s="264"/>
      <c r="L96" s="264"/>
      <c r="M96" s="264"/>
      <c r="N96" s="264"/>
      <c r="O96" s="260">
        <v>9</v>
      </c>
      <c r="P96" s="264"/>
      <c r="Q96" s="264"/>
      <c r="R96" s="264"/>
      <c r="S96" s="288">
        <f t="shared" si="32"/>
        <v>0</v>
      </c>
      <c r="T96" s="289" t="s">
        <v>464</v>
      </c>
      <c r="U96" s="290">
        <v>2400</v>
      </c>
      <c r="V96" s="291">
        <v>1200</v>
      </c>
      <c r="W96" s="291">
        <v>300</v>
      </c>
      <c r="X96" s="291">
        <v>300</v>
      </c>
      <c r="Y96" s="291">
        <v>300</v>
      </c>
      <c r="Z96" s="291">
        <v>100</v>
      </c>
      <c r="AA96" s="291">
        <v>100</v>
      </c>
      <c r="AB96" s="291">
        <v>100</v>
      </c>
      <c r="AC96" s="316">
        <f t="shared" si="33"/>
        <v>0</v>
      </c>
      <c r="AD96" s="77"/>
      <c r="AE96" s="77"/>
      <c r="AF96" s="77"/>
      <c r="AG96" s="77"/>
      <c r="AH96" s="77"/>
      <c r="AI96" s="49">
        <v>297.74</v>
      </c>
      <c r="AJ96" s="77"/>
      <c r="AK96" s="77"/>
      <c r="AL96" s="77"/>
      <c r="AM96" s="77"/>
      <c r="AN96" s="77"/>
      <c r="AO96" s="77"/>
      <c r="AP96" s="77"/>
      <c r="AQ96" s="77"/>
      <c r="AR96" s="49">
        <f t="shared" si="29"/>
        <v>348.387096774194</v>
      </c>
      <c r="AS96" s="83">
        <f t="shared" si="34"/>
        <v>0</v>
      </c>
      <c r="AT96" s="273">
        <f t="shared" si="35"/>
        <v>0</v>
      </c>
      <c r="AU96" s="273">
        <f t="shared" si="36"/>
        <v>2349.35</v>
      </c>
      <c r="AV96" s="305"/>
      <c r="AW96" s="90"/>
      <c r="AX96" s="90"/>
      <c r="AY96" s="90"/>
      <c r="AZ96" s="90"/>
      <c r="BA96" s="273">
        <f t="shared" si="37"/>
        <v>2349.35</v>
      </c>
      <c r="BB96" s="309"/>
      <c r="BC96" s="164" t="s">
        <v>569</v>
      </c>
      <c r="BD96" s="249" t="str">
        <f t="shared" si="38"/>
        <v>正确</v>
      </c>
    </row>
    <row r="97" s="227" customFormat="1" ht="66" spans="1:56">
      <c r="A97" s="253">
        <f t="shared" si="30"/>
        <v>93</v>
      </c>
      <c r="B97" s="267" t="s">
        <v>570</v>
      </c>
      <c r="C97" s="255" t="s">
        <v>145</v>
      </c>
      <c r="D97" s="261">
        <v>45699</v>
      </c>
      <c r="E97" s="310" t="s">
        <v>78</v>
      </c>
      <c r="F97" s="262">
        <f t="shared" si="31"/>
        <v>31</v>
      </c>
      <c r="G97" s="259" t="s">
        <v>79</v>
      </c>
      <c r="H97" s="264"/>
      <c r="I97" s="264"/>
      <c r="J97" s="264"/>
      <c r="K97" s="264"/>
      <c r="L97" s="264"/>
      <c r="M97" s="264"/>
      <c r="N97" s="264"/>
      <c r="O97" s="260">
        <v>10</v>
      </c>
      <c r="P97" s="264"/>
      <c r="Q97" s="264"/>
      <c r="R97" s="264"/>
      <c r="S97" s="288">
        <f t="shared" si="32"/>
        <v>0</v>
      </c>
      <c r="T97" s="289" t="s">
        <v>456</v>
      </c>
      <c r="U97" s="290">
        <v>2400</v>
      </c>
      <c r="V97" s="291">
        <v>1200</v>
      </c>
      <c r="W97" s="291">
        <v>300</v>
      </c>
      <c r="X97" s="291">
        <v>300</v>
      </c>
      <c r="Y97" s="291">
        <v>300</v>
      </c>
      <c r="Z97" s="291">
        <v>100</v>
      </c>
      <c r="AA97" s="291">
        <v>100</v>
      </c>
      <c r="AB97" s="291">
        <v>100</v>
      </c>
      <c r="AC97" s="316">
        <f t="shared" si="33"/>
        <v>0</v>
      </c>
      <c r="AD97" s="77"/>
      <c r="AE97" s="77"/>
      <c r="AF97" s="77"/>
      <c r="AG97" s="77"/>
      <c r="AH97" s="77"/>
      <c r="AI97" s="49">
        <v>394.19</v>
      </c>
      <c r="AJ97" s="77"/>
      <c r="AK97" s="77"/>
      <c r="AL97" s="77"/>
      <c r="AM97" s="77"/>
      <c r="AN97" s="77"/>
      <c r="AO97" s="77"/>
      <c r="AP97" s="77"/>
      <c r="AQ97" s="77"/>
      <c r="AR97" s="49">
        <f t="shared" si="29"/>
        <v>387.096774193548</v>
      </c>
      <c r="AS97" s="83">
        <f t="shared" si="34"/>
        <v>0</v>
      </c>
      <c r="AT97" s="273">
        <f t="shared" si="35"/>
        <v>0</v>
      </c>
      <c r="AU97" s="273">
        <f t="shared" si="36"/>
        <v>2407.09</v>
      </c>
      <c r="AV97" s="305"/>
      <c r="AW97" s="90"/>
      <c r="AX97" s="90"/>
      <c r="AY97" s="90"/>
      <c r="AZ97" s="90"/>
      <c r="BA97" s="273">
        <f t="shared" si="37"/>
        <v>2407.09</v>
      </c>
      <c r="BB97" s="309"/>
      <c r="BC97" s="164" t="s">
        <v>571</v>
      </c>
      <c r="BD97" s="249" t="str">
        <f t="shared" si="38"/>
        <v>正确</v>
      </c>
    </row>
    <row r="98" s="227" customFormat="1" ht="47" customHeight="1" spans="1:56">
      <c r="A98" s="253">
        <f t="shared" si="30"/>
        <v>94</v>
      </c>
      <c r="B98" s="267" t="s">
        <v>572</v>
      </c>
      <c r="C98" s="255" t="s">
        <v>145</v>
      </c>
      <c r="D98" s="261">
        <v>45699</v>
      </c>
      <c r="E98" s="310" t="s">
        <v>78</v>
      </c>
      <c r="F98" s="262">
        <f t="shared" si="31"/>
        <v>31</v>
      </c>
      <c r="G98" s="259" t="s">
        <v>79</v>
      </c>
      <c r="H98" s="264"/>
      <c r="I98" s="264"/>
      <c r="J98" s="264"/>
      <c r="K98" s="264"/>
      <c r="L98" s="264"/>
      <c r="M98" s="264"/>
      <c r="N98" s="264"/>
      <c r="O98" s="260">
        <v>9</v>
      </c>
      <c r="P98" s="264"/>
      <c r="Q98" s="264"/>
      <c r="R98" s="264"/>
      <c r="S98" s="288">
        <f t="shared" si="32"/>
        <v>0</v>
      </c>
      <c r="T98" s="289" t="s">
        <v>464</v>
      </c>
      <c r="U98" s="290">
        <v>2400</v>
      </c>
      <c r="V98" s="291">
        <v>1200</v>
      </c>
      <c r="W98" s="291">
        <v>300</v>
      </c>
      <c r="X98" s="291">
        <v>300</v>
      </c>
      <c r="Y98" s="291">
        <v>300</v>
      </c>
      <c r="Z98" s="291">
        <v>100</v>
      </c>
      <c r="AA98" s="291">
        <v>100</v>
      </c>
      <c r="AB98" s="291">
        <v>100</v>
      </c>
      <c r="AC98" s="316">
        <f t="shared" si="33"/>
        <v>0</v>
      </c>
      <c r="AD98" s="77"/>
      <c r="AE98" s="77"/>
      <c r="AF98" s="77"/>
      <c r="AG98" s="77"/>
      <c r="AH98" s="77"/>
      <c r="AI98" s="49">
        <v>331.29</v>
      </c>
      <c r="AJ98" s="77"/>
      <c r="AK98" s="77"/>
      <c r="AL98" s="77"/>
      <c r="AM98" s="77"/>
      <c r="AN98" s="77"/>
      <c r="AO98" s="77"/>
      <c r="AP98" s="77"/>
      <c r="AQ98" s="77"/>
      <c r="AR98" s="49">
        <f t="shared" si="29"/>
        <v>348.387096774194</v>
      </c>
      <c r="AS98" s="83">
        <f t="shared" si="34"/>
        <v>0</v>
      </c>
      <c r="AT98" s="273">
        <f t="shared" si="35"/>
        <v>0</v>
      </c>
      <c r="AU98" s="273">
        <f t="shared" si="36"/>
        <v>2382.9</v>
      </c>
      <c r="AV98" s="305"/>
      <c r="AW98" s="90"/>
      <c r="AX98" s="90"/>
      <c r="AY98" s="90"/>
      <c r="AZ98" s="90"/>
      <c r="BA98" s="273">
        <f t="shared" si="37"/>
        <v>2382.9</v>
      </c>
      <c r="BB98" s="309"/>
      <c r="BC98" s="164" t="s">
        <v>573</v>
      </c>
      <c r="BD98" s="249" t="str">
        <f t="shared" si="38"/>
        <v>正确</v>
      </c>
    </row>
    <row r="99" s="227" customFormat="1" ht="39" customHeight="1" spans="1:56">
      <c r="A99" s="253">
        <f t="shared" si="30"/>
        <v>95</v>
      </c>
      <c r="B99" s="267" t="s">
        <v>574</v>
      </c>
      <c r="C99" s="255" t="s">
        <v>145</v>
      </c>
      <c r="D99" s="261">
        <v>45700</v>
      </c>
      <c r="E99" s="310" t="s">
        <v>78</v>
      </c>
      <c r="F99" s="262">
        <f t="shared" si="31"/>
        <v>31</v>
      </c>
      <c r="G99" s="259" t="s">
        <v>79</v>
      </c>
      <c r="H99" s="264"/>
      <c r="I99" s="264"/>
      <c r="J99" s="264"/>
      <c r="K99" s="264"/>
      <c r="L99" s="264"/>
      <c r="M99" s="264"/>
      <c r="N99" s="264"/>
      <c r="O99" s="260">
        <v>9</v>
      </c>
      <c r="P99" s="264"/>
      <c r="Q99" s="264"/>
      <c r="R99" s="264"/>
      <c r="S99" s="288">
        <f t="shared" si="32"/>
        <v>0</v>
      </c>
      <c r="T99" s="289" t="s">
        <v>464</v>
      </c>
      <c r="U99" s="290">
        <v>2400</v>
      </c>
      <c r="V99" s="291">
        <v>1200</v>
      </c>
      <c r="W99" s="291">
        <v>300</v>
      </c>
      <c r="X99" s="291">
        <v>300</v>
      </c>
      <c r="Y99" s="291">
        <v>300</v>
      </c>
      <c r="Z99" s="291">
        <v>100</v>
      </c>
      <c r="AA99" s="291">
        <v>100</v>
      </c>
      <c r="AB99" s="291">
        <v>100</v>
      </c>
      <c r="AC99" s="316">
        <f t="shared" si="33"/>
        <v>0</v>
      </c>
      <c r="AD99" s="77"/>
      <c r="AE99" s="77"/>
      <c r="AF99" s="77"/>
      <c r="AG99" s="77"/>
      <c r="AH99" s="77"/>
      <c r="AI99" s="49">
        <v>431.94</v>
      </c>
      <c r="AJ99" s="77"/>
      <c r="AK99" s="77"/>
      <c r="AL99" s="77"/>
      <c r="AM99" s="77"/>
      <c r="AN99" s="77"/>
      <c r="AO99" s="77"/>
      <c r="AP99" s="77"/>
      <c r="AQ99" s="77"/>
      <c r="AR99" s="49">
        <f t="shared" si="29"/>
        <v>348.387096774194</v>
      </c>
      <c r="AS99" s="83">
        <f t="shared" si="34"/>
        <v>0</v>
      </c>
      <c r="AT99" s="273">
        <f t="shared" si="35"/>
        <v>0</v>
      </c>
      <c r="AU99" s="273">
        <f t="shared" si="36"/>
        <v>2483.55</v>
      </c>
      <c r="AV99" s="305"/>
      <c r="AW99" s="90"/>
      <c r="AX99" s="90"/>
      <c r="AY99" s="90"/>
      <c r="AZ99" s="90"/>
      <c r="BA99" s="273">
        <f t="shared" si="37"/>
        <v>2483.55</v>
      </c>
      <c r="BB99" s="309"/>
      <c r="BC99" s="164" t="s">
        <v>575</v>
      </c>
      <c r="BD99" s="249" t="str">
        <f t="shared" si="38"/>
        <v>正确</v>
      </c>
    </row>
    <row r="100" s="227" customFormat="1" ht="55" customHeight="1" spans="1:56">
      <c r="A100" s="253">
        <f t="shared" si="30"/>
        <v>96</v>
      </c>
      <c r="B100" s="267" t="s">
        <v>576</v>
      </c>
      <c r="C100" s="255" t="s">
        <v>145</v>
      </c>
      <c r="D100" s="261">
        <v>45700</v>
      </c>
      <c r="E100" s="310" t="s">
        <v>78</v>
      </c>
      <c r="F100" s="262">
        <f t="shared" si="31"/>
        <v>31</v>
      </c>
      <c r="G100" s="259" t="s">
        <v>79</v>
      </c>
      <c r="H100" s="264"/>
      <c r="I100" s="264"/>
      <c r="J100" s="264"/>
      <c r="K100" s="264"/>
      <c r="L100" s="264"/>
      <c r="M100" s="264"/>
      <c r="N100" s="264"/>
      <c r="O100" s="260">
        <v>9</v>
      </c>
      <c r="P100" s="264"/>
      <c r="Q100" s="264"/>
      <c r="R100" s="264"/>
      <c r="S100" s="288">
        <f t="shared" si="32"/>
        <v>0</v>
      </c>
      <c r="T100" s="289" t="s">
        <v>464</v>
      </c>
      <c r="U100" s="290">
        <v>2400</v>
      </c>
      <c r="V100" s="291">
        <v>1200</v>
      </c>
      <c r="W100" s="291">
        <v>300</v>
      </c>
      <c r="X100" s="291">
        <v>300</v>
      </c>
      <c r="Y100" s="291">
        <v>300</v>
      </c>
      <c r="Z100" s="291">
        <v>100</v>
      </c>
      <c r="AA100" s="291">
        <v>100</v>
      </c>
      <c r="AB100" s="291">
        <v>100</v>
      </c>
      <c r="AC100" s="316">
        <f t="shared" si="33"/>
        <v>0</v>
      </c>
      <c r="AD100" s="77"/>
      <c r="AE100" s="77"/>
      <c r="AF100" s="77"/>
      <c r="AG100" s="77"/>
      <c r="AH100" s="77"/>
      <c r="AI100" s="49">
        <v>398.39</v>
      </c>
      <c r="AJ100" s="77"/>
      <c r="AK100" s="77"/>
      <c r="AL100" s="77"/>
      <c r="AM100" s="77"/>
      <c r="AN100" s="77"/>
      <c r="AO100" s="77"/>
      <c r="AP100" s="77"/>
      <c r="AQ100" s="77"/>
      <c r="AR100" s="49">
        <f t="shared" si="29"/>
        <v>348.387096774194</v>
      </c>
      <c r="AS100" s="83">
        <f t="shared" si="34"/>
        <v>0</v>
      </c>
      <c r="AT100" s="273">
        <f t="shared" si="35"/>
        <v>0</v>
      </c>
      <c r="AU100" s="273">
        <f t="shared" si="36"/>
        <v>2450</v>
      </c>
      <c r="AV100" s="305"/>
      <c r="AW100" s="90"/>
      <c r="AX100" s="90"/>
      <c r="AY100" s="90"/>
      <c r="AZ100" s="90"/>
      <c r="BA100" s="273">
        <f t="shared" si="37"/>
        <v>2450</v>
      </c>
      <c r="BB100" s="309"/>
      <c r="BC100" s="164" t="s">
        <v>577</v>
      </c>
      <c r="BD100" s="249" t="str">
        <f t="shared" si="38"/>
        <v>正确</v>
      </c>
    </row>
    <row r="101" s="227" customFormat="1" ht="66" spans="1:56">
      <c r="A101" s="253">
        <f t="shared" si="30"/>
        <v>97</v>
      </c>
      <c r="B101" s="267" t="s">
        <v>578</v>
      </c>
      <c r="C101" s="255" t="s">
        <v>145</v>
      </c>
      <c r="D101" s="261">
        <v>45701</v>
      </c>
      <c r="E101" s="310" t="s">
        <v>78</v>
      </c>
      <c r="F101" s="262">
        <f t="shared" si="31"/>
        <v>31</v>
      </c>
      <c r="G101" s="259" t="s">
        <v>79</v>
      </c>
      <c r="H101" s="264"/>
      <c r="I101" s="264"/>
      <c r="J101" s="264"/>
      <c r="K101" s="264"/>
      <c r="L101" s="264"/>
      <c r="M101" s="264"/>
      <c r="N101" s="264"/>
      <c r="O101" s="260">
        <v>10</v>
      </c>
      <c r="P101" s="264"/>
      <c r="Q101" s="264"/>
      <c r="R101" s="264"/>
      <c r="S101" s="288">
        <f t="shared" si="32"/>
        <v>0</v>
      </c>
      <c r="T101" s="289" t="s">
        <v>456</v>
      </c>
      <c r="U101" s="290">
        <v>2400</v>
      </c>
      <c r="V101" s="291">
        <v>1200</v>
      </c>
      <c r="W101" s="291">
        <v>300</v>
      </c>
      <c r="X101" s="291">
        <v>300</v>
      </c>
      <c r="Y101" s="291">
        <v>300</v>
      </c>
      <c r="Z101" s="291">
        <v>100</v>
      </c>
      <c r="AA101" s="291">
        <v>100</v>
      </c>
      <c r="AB101" s="291">
        <v>100</v>
      </c>
      <c r="AC101" s="316">
        <f t="shared" si="33"/>
        <v>0</v>
      </c>
      <c r="AD101" s="77"/>
      <c r="AE101" s="77"/>
      <c r="AF101" s="77"/>
      <c r="AG101" s="77"/>
      <c r="AH101" s="77"/>
      <c r="AI101" s="49">
        <v>452.9</v>
      </c>
      <c r="AJ101" s="77"/>
      <c r="AK101" s="77"/>
      <c r="AL101" s="77"/>
      <c r="AM101" s="77"/>
      <c r="AN101" s="77"/>
      <c r="AO101" s="77"/>
      <c r="AP101" s="77"/>
      <c r="AQ101" s="77"/>
      <c r="AR101" s="49">
        <f t="shared" si="29"/>
        <v>387.096774193548</v>
      </c>
      <c r="AS101" s="83">
        <f t="shared" si="34"/>
        <v>0</v>
      </c>
      <c r="AT101" s="273">
        <f t="shared" si="35"/>
        <v>0</v>
      </c>
      <c r="AU101" s="273">
        <f t="shared" si="36"/>
        <v>2465.8</v>
      </c>
      <c r="AV101" s="305"/>
      <c r="AW101" s="90"/>
      <c r="AX101" s="90"/>
      <c r="AY101" s="90"/>
      <c r="AZ101" s="90"/>
      <c r="BA101" s="273">
        <f t="shared" si="37"/>
        <v>2465.8</v>
      </c>
      <c r="BB101" s="309"/>
      <c r="BC101" s="164" t="s">
        <v>579</v>
      </c>
      <c r="BD101" s="249" t="str">
        <f t="shared" si="38"/>
        <v>正确</v>
      </c>
    </row>
    <row r="102" s="227" customFormat="1" ht="60" customHeight="1" spans="1:56">
      <c r="A102" s="253">
        <f t="shared" si="30"/>
        <v>98</v>
      </c>
      <c r="B102" s="267" t="s">
        <v>580</v>
      </c>
      <c r="C102" s="255" t="s">
        <v>145</v>
      </c>
      <c r="D102" s="261">
        <v>45702</v>
      </c>
      <c r="E102" s="310" t="s">
        <v>78</v>
      </c>
      <c r="F102" s="262">
        <f t="shared" si="31"/>
        <v>31</v>
      </c>
      <c r="G102" s="259" t="s">
        <v>79</v>
      </c>
      <c r="H102" s="264"/>
      <c r="I102" s="264">
        <v>15</v>
      </c>
      <c r="J102" s="264"/>
      <c r="K102" s="264"/>
      <c r="L102" s="264"/>
      <c r="M102" s="264"/>
      <c r="N102" s="264"/>
      <c r="O102" s="260">
        <v>7</v>
      </c>
      <c r="P102" s="264"/>
      <c r="Q102" s="264"/>
      <c r="R102" s="264"/>
      <c r="S102" s="288">
        <f t="shared" si="32"/>
        <v>0</v>
      </c>
      <c r="T102" s="289" t="s">
        <v>282</v>
      </c>
      <c r="U102" s="290">
        <v>2400</v>
      </c>
      <c r="V102" s="291">
        <v>1200</v>
      </c>
      <c r="W102" s="291">
        <v>300</v>
      </c>
      <c r="X102" s="291">
        <v>300</v>
      </c>
      <c r="Y102" s="291">
        <v>300</v>
      </c>
      <c r="Z102" s="291">
        <v>100</v>
      </c>
      <c r="AA102" s="291">
        <v>100</v>
      </c>
      <c r="AB102" s="291">
        <v>100</v>
      </c>
      <c r="AC102" s="316">
        <f t="shared" si="33"/>
        <v>0</v>
      </c>
      <c r="AD102" s="77"/>
      <c r="AE102" s="77"/>
      <c r="AF102" s="77"/>
      <c r="AG102" s="77"/>
      <c r="AH102" s="77"/>
      <c r="AI102" s="49">
        <v>452.9</v>
      </c>
      <c r="AJ102" s="77"/>
      <c r="AK102" s="77"/>
      <c r="AL102" s="77"/>
      <c r="AM102" s="77"/>
      <c r="AN102" s="77"/>
      <c r="AO102" s="77"/>
      <c r="AP102" s="77"/>
      <c r="AQ102" s="77"/>
      <c r="AR102" s="49">
        <f t="shared" ref="AR102:AR133" si="39">U102/31*O102*0.5</f>
        <v>270.967741935484</v>
      </c>
      <c r="AS102" s="83">
        <f t="shared" si="34"/>
        <v>30</v>
      </c>
      <c r="AT102" s="273">
        <f t="shared" si="35"/>
        <v>0</v>
      </c>
      <c r="AU102" s="273">
        <f t="shared" si="36"/>
        <v>2551.93</v>
      </c>
      <c r="AV102" s="305"/>
      <c r="AW102" s="90"/>
      <c r="AX102" s="90"/>
      <c r="AY102" s="90"/>
      <c r="AZ102" s="90"/>
      <c r="BA102" s="273">
        <f t="shared" si="37"/>
        <v>2551.93</v>
      </c>
      <c r="BB102" s="309"/>
      <c r="BC102" s="164" t="s">
        <v>581</v>
      </c>
      <c r="BD102" s="249" t="str">
        <f t="shared" si="38"/>
        <v>正确</v>
      </c>
    </row>
    <row r="103" s="227" customFormat="1" ht="55" customHeight="1" spans="1:56">
      <c r="A103" s="253">
        <f t="shared" si="30"/>
        <v>99</v>
      </c>
      <c r="B103" s="267" t="s">
        <v>582</v>
      </c>
      <c r="C103" s="255" t="s">
        <v>145</v>
      </c>
      <c r="D103" s="261">
        <v>45702</v>
      </c>
      <c r="E103" s="310" t="s">
        <v>78</v>
      </c>
      <c r="F103" s="262">
        <f t="shared" si="31"/>
        <v>31</v>
      </c>
      <c r="G103" s="259" t="s">
        <v>79</v>
      </c>
      <c r="H103" s="264"/>
      <c r="I103" s="264"/>
      <c r="J103" s="264"/>
      <c r="K103" s="264"/>
      <c r="L103" s="264"/>
      <c r="M103" s="264"/>
      <c r="N103" s="264"/>
      <c r="O103" s="260">
        <v>9</v>
      </c>
      <c r="P103" s="264"/>
      <c r="Q103" s="264"/>
      <c r="R103" s="264"/>
      <c r="S103" s="288">
        <f t="shared" si="32"/>
        <v>0</v>
      </c>
      <c r="T103" s="289" t="s">
        <v>464</v>
      </c>
      <c r="U103" s="290">
        <v>2400</v>
      </c>
      <c r="V103" s="291">
        <v>1200</v>
      </c>
      <c r="W103" s="291">
        <v>300</v>
      </c>
      <c r="X103" s="291">
        <v>300</v>
      </c>
      <c r="Y103" s="291">
        <v>300</v>
      </c>
      <c r="Z103" s="291">
        <v>100</v>
      </c>
      <c r="AA103" s="291">
        <v>100</v>
      </c>
      <c r="AB103" s="291">
        <v>100</v>
      </c>
      <c r="AC103" s="316">
        <f t="shared" si="33"/>
        <v>0</v>
      </c>
      <c r="AD103" s="77"/>
      <c r="AE103" s="77"/>
      <c r="AF103" s="77"/>
      <c r="AG103" s="77"/>
      <c r="AH103" s="77"/>
      <c r="AI103" s="49">
        <v>301.94</v>
      </c>
      <c r="AJ103" s="77"/>
      <c r="AK103" s="77"/>
      <c r="AL103" s="77"/>
      <c r="AM103" s="77"/>
      <c r="AN103" s="77"/>
      <c r="AO103" s="77"/>
      <c r="AP103" s="77"/>
      <c r="AQ103" s="77"/>
      <c r="AR103" s="49">
        <f t="shared" si="39"/>
        <v>348.387096774194</v>
      </c>
      <c r="AS103" s="83">
        <f t="shared" si="34"/>
        <v>0</v>
      </c>
      <c r="AT103" s="273">
        <f t="shared" si="35"/>
        <v>0</v>
      </c>
      <c r="AU103" s="273">
        <f t="shared" si="36"/>
        <v>2353.55</v>
      </c>
      <c r="AV103" s="305"/>
      <c r="AW103" s="90"/>
      <c r="AX103" s="90"/>
      <c r="AY103" s="90"/>
      <c r="AZ103" s="90"/>
      <c r="BA103" s="273">
        <f t="shared" si="37"/>
        <v>2353.55</v>
      </c>
      <c r="BB103" s="309"/>
      <c r="BC103" s="164" t="s">
        <v>583</v>
      </c>
      <c r="BD103" s="249" t="str">
        <f t="shared" si="38"/>
        <v>正确</v>
      </c>
    </row>
    <row r="104" s="227" customFormat="1" ht="47" customHeight="1" spans="1:56">
      <c r="A104" s="253">
        <f t="shared" si="30"/>
        <v>100</v>
      </c>
      <c r="B104" s="267" t="s">
        <v>584</v>
      </c>
      <c r="C104" s="255" t="s">
        <v>145</v>
      </c>
      <c r="D104" s="261">
        <v>45703</v>
      </c>
      <c r="E104" s="310" t="s">
        <v>78</v>
      </c>
      <c r="F104" s="262">
        <f t="shared" si="31"/>
        <v>31</v>
      </c>
      <c r="G104" s="259" t="s">
        <v>79</v>
      </c>
      <c r="H104" s="264"/>
      <c r="I104" s="264"/>
      <c r="J104" s="264"/>
      <c r="K104" s="264"/>
      <c r="L104" s="264"/>
      <c r="M104" s="264"/>
      <c r="N104" s="264"/>
      <c r="O104" s="260">
        <v>9</v>
      </c>
      <c r="P104" s="264"/>
      <c r="Q104" s="264"/>
      <c r="R104" s="264"/>
      <c r="S104" s="288">
        <f t="shared" si="32"/>
        <v>0</v>
      </c>
      <c r="T104" s="289" t="s">
        <v>464</v>
      </c>
      <c r="U104" s="290">
        <v>2400</v>
      </c>
      <c r="V104" s="291">
        <v>1200</v>
      </c>
      <c r="W104" s="291">
        <v>300</v>
      </c>
      <c r="X104" s="291">
        <v>300</v>
      </c>
      <c r="Y104" s="291">
        <v>300</v>
      </c>
      <c r="Z104" s="291">
        <v>100</v>
      </c>
      <c r="AA104" s="291">
        <v>100</v>
      </c>
      <c r="AB104" s="291">
        <v>100</v>
      </c>
      <c r="AC104" s="316">
        <f t="shared" si="33"/>
        <v>0</v>
      </c>
      <c r="AD104" s="77"/>
      <c r="AE104" s="77"/>
      <c r="AF104" s="77"/>
      <c r="AG104" s="77"/>
      <c r="AH104" s="77"/>
      <c r="AI104" s="49"/>
      <c r="AJ104" s="77"/>
      <c r="AK104" s="77"/>
      <c r="AL104" s="77"/>
      <c r="AM104" s="77"/>
      <c r="AN104" s="77"/>
      <c r="AO104" s="77"/>
      <c r="AP104" s="77"/>
      <c r="AQ104" s="77"/>
      <c r="AR104" s="49">
        <f t="shared" si="39"/>
        <v>348.387096774194</v>
      </c>
      <c r="AS104" s="83">
        <f t="shared" si="34"/>
        <v>0</v>
      </c>
      <c r="AT104" s="273">
        <f t="shared" si="35"/>
        <v>0</v>
      </c>
      <c r="AU104" s="273">
        <f t="shared" si="36"/>
        <v>2051.61</v>
      </c>
      <c r="AV104" s="305"/>
      <c r="AW104" s="90"/>
      <c r="AX104" s="90"/>
      <c r="AY104" s="90"/>
      <c r="AZ104" s="90"/>
      <c r="BA104" s="273">
        <f t="shared" si="37"/>
        <v>2051.61</v>
      </c>
      <c r="BB104" s="309"/>
      <c r="BC104" s="164"/>
      <c r="BD104" s="249" t="str">
        <f t="shared" si="38"/>
        <v>正确</v>
      </c>
    </row>
    <row r="105" s="227" customFormat="1" ht="43" customHeight="1" spans="1:56">
      <c r="A105" s="253">
        <f t="shared" si="30"/>
        <v>101</v>
      </c>
      <c r="B105" s="267" t="s">
        <v>585</v>
      </c>
      <c r="C105" s="255" t="s">
        <v>145</v>
      </c>
      <c r="D105" s="261">
        <v>45702</v>
      </c>
      <c r="E105" s="310" t="s">
        <v>78</v>
      </c>
      <c r="F105" s="262">
        <f t="shared" si="31"/>
        <v>31</v>
      </c>
      <c r="G105" s="259" t="s">
        <v>79</v>
      </c>
      <c r="H105" s="264"/>
      <c r="I105" s="264"/>
      <c r="J105" s="264"/>
      <c r="K105" s="264"/>
      <c r="L105" s="264"/>
      <c r="M105" s="264"/>
      <c r="N105" s="264"/>
      <c r="O105" s="260">
        <v>10</v>
      </c>
      <c r="P105" s="264"/>
      <c r="Q105" s="264"/>
      <c r="R105" s="264"/>
      <c r="S105" s="288">
        <f t="shared" si="32"/>
        <v>0</v>
      </c>
      <c r="T105" s="289" t="s">
        <v>456</v>
      </c>
      <c r="U105" s="290">
        <v>2400</v>
      </c>
      <c r="V105" s="291">
        <v>1200</v>
      </c>
      <c r="W105" s="291">
        <v>300</v>
      </c>
      <c r="X105" s="291">
        <v>300</v>
      </c>
      <c r="Y105" s="291">
        <v>300</v>
      </c>
      <c r="Z105" s="291">
        <v>100</v>
      </c>
      <c r="AA105" s="291">
        <v>100</v>
      </c>
      <c r="AB105" s="291">
        <v>100</v>
      </c>
      <c r="AC105" s="316">
        <f t="shared" si="33"/>
        <v>0</v>
      </c>
      <c r="AD105" s="77"/>
      <c r="AE105" s="77"/>
      <c r="AF105" s="77"/>
      <c r="AG105" s="77"/>
      <c r="AH105" s="77"/>
      <c r="AI105" s="49">
        <v>297.74</v>
      </c>
      <c r="AJ105" s="77"/>
      <c r="AK105" s="77"/>
      <c r="AL105" s="77"/>
      <c r="AM105" s="77"/>
      <c r="AN105" s="77"/>
      <c r="AO105" s="77"/>
      <c r="AP105" s="77"/>
      <c r="AQ105" s="77"/>
      <c r="AR105" s="49">
        <f t="shared" si="39"/>
        <v>387.096774193548</v>
      </c>
      <c r="AS105" s="83">
        <f t="shared" si="34"/>
        <v>0</v>
      </c>
      <c r="AT105" s="273">
        <f t="shared" si="35"/>
        <v>0</v>
      </c>
      <c r="AU105" s="273">
        <f t="shared" si="36"/>
        <v>2310.64</v>
      </c>
      <c r="AV105" s="305"/>
      <c r="AW105" s="90"/>
      <c r="AX105" s="90"/>
      <c r="AY105" s="90"/>
      <c r="AZ105" s="90"/>
      <c r="BA105" s="273">
        <f t="shared" si="37"/>
        <v>2310.64</v>
      </c>
      <c r="BB105" s="309"/>
      <c r="BC105" s="164" t="s">
        <v>586</v>
      </c>
      <c r="BD105" s="249" t="str">
        <f t="shared" si="38"/>
        <v>正确</v>
      </c>
    </row>
    <row r="106" s="227" customFormat="1" ht="49.5" spans="1:56">
      <c r="A106" s="253">
        <f t="shared" si="30"/>
        <v>102</v>
      </c>
      <c r="B106" s="267" t="s">
        <v>587</v>
      </c>
      <c r="C106" s="255" t="s">
        <v>145</v>
      </c>
      <c r="D106" s="261">
        <v>45703</v>
      </c>
      <c r="E106" s="310" t="s">
        <v>78</v>
      </c>
      <c r="F106" s="262">
        <f t="shared" si="31"/>
        <v>31</v>
      </c>
      <c r="G106" s="259" t="s">
        <v>79</v>
      </c>
      <c r="H106" s="264"/>
      <c r="I106" s="264"/>
      <c r="J106" s="264"/>
      <c r="K106" s="264"/>
      <c r="L106" s="264"/>
      <c r="M106" s="264"/>
      <c r="N106" s="264"/>
      <c r="O106" s="260">
        <v>7</v>
      </c>
      <c r="P106" s="264"/>
      <c r="Q106" s="264"/>
      <c r="R106" s="264"/>
      <c r="S106" s="288">
        <f t="shared" si="32"/>
        <v>0</v>
      </c>
      <c r="T106" s="289" t="s">
        <v>282</v>
      </c>
      <c r="U106" s="290">
        <v>2400</v>
      </c>
      <c r="V106" s="291">
        <v>1200</v>
      </c>
      <c r="W106" s="291">
        <v>300</v>
      </c>
      <c r="X106" s="291">
        <v>300</v>
      </c>
      <c r="Y106" s="291">
        <v>300</v>
      </c>
      <c r="Z106" s="291">
        <v>100</v>
      </c>
      <c r="AA106" s="291">
        <v>100</v>
      </c>
      <c r="AB106" s="291">
        <v>100</v>
      </c>
      <c r="AC106" s="316">
        <f t="shared" si="33"/>
        <v>0</v>
      </c>
      <c r="AD106" s="77"/>
      <c r="AE106" s="77"/>
      <c r="AF106" s="77"/>
      <c r="AG106" s="77"/>
      <c r="AH106" s="77"/>
      <c r="AI106" s="49">
        <f>167.74+50</f>
        <v>217.74</v>
      </c>
      <c r="AJ106" s="77"/>
      <c r="AK106" s="77"/>
      <c r="AL106" s="77"/>
      <c r="AM106" s="77"/>
      <c r="AN106" s="77"/>
      <c r="AO106" s="77"/>
      <c r="AP106" s="77"/>
      <c r="AQ106" s="77"/>
      <c r="AR106" s="49">
        <f t="shared" si="39"/>
        <v>270.967741935484</v>
      </c>
      <c r="AS106" s="83">
        <f t="shared" si="34"/>
        <v>0</v>
      </c>
      <c r="AT106" s="273">
        <f t="shared" si="35"/>
        <v>0</v>
      </c>
      <c r="AU106" s="273">
        <f t="shared" si="36"/>
        <v>2346.77</v>
      </c>
      <c r="AV106" s="305"/>
      <c r="AW106" s="90"/>
      <c r="AX106" s="90"/>
      <c r="AY106" s="90"/>
      <c r="AZ106" s="90"/>
      <c r="BA106" s="273">
        <f t="shared" si="37"/>
        <v>2346.77</v>
      </c>
      <c r="BB106" s="309"/>
      <c r="BC106" s="164" t="s">
        <v>588</v>
      </c>
      <c r="BD106" s="249" t="str">
        <f t="shared" si="38"/>
        <v>正确</v>
      </c>
    </row>
    <row r="107" s="227" customFormat="1" ht="45" customHeight="1" spans="1:56">
      <c r="A107" s="253">
        <f t="shared" si="30"/>
        <v>103</v>
      </c>
      <c r="B107" s="267" t="s">
        <v>589</v>
      </c>
      <c r="C107" s="255" t="s">
        <v>145</v>
      </c>
      <c r="D107" s="261">
        <v>45705</v>
      </c>
      <c r="E107" s="310" t="s">
        <v>78</v>
      </c>
      <c r="F107" s="262">
        <f t="shared" si="31"/>
        <v>31</v>
      </c>
      <c r="G107" s="259" t="s">
        <v>79</v>
      </c>
      <c r="H107" s="264"/>
      <c r="I107" s="264"/>
      <c r="J107" s="264"/>
      <c r="K107" s="264"/>
      <c r="L107" s="264"/>
      <c r="M107" s="264"/>
      <c r="N107" s="264"/>
      <c r="O107" s="260">
        <v>11</v>
      </c>
      <c r="P107" s="264"/>
      <c r="Q107" s="264"/>
      <c r="R107" s="264"/>
      <c r="S107" s="288">
        <f t="shared" si="32"/>
        <v>0</v>
      </c>
      <c r="T107" s="289" t="s">
        <v>460</v>
      </c>
      <c r="U107" s="290">
        <v>2400</v>
      </c>
      <c r="V107" s="291">
        <v>1200</v>
      </c>
      <c r="W107" s="291">
        <v>300</v>
      </c>
      <c r="X107" s="291">
        <v>300</v>
      </c>
      <c r="Y107" s="291">
        <v>300</v>
      </c>
      <c r="Z107" s="291">
        <v>100</v>
      </c>
      <c r="AA107" s="291">
        <v>100</v>
      </c>
      <c r="AB107" s="291">
        <v>100</v>
      </c>
      <c r="AC107" s="316">
        <f t="shared" si="33"/>
        <v>0</v>
      </c>
      <c r="AD107" s="77"/>
      <c r="AE107" s="77"/>
      <c r="AF107" s="77"/>
      <c r="AG107" s="77"/>
      <c r="AH107" s="77"/>
      <c r="AI107" s="49">
        <v>222.26</v>
      </c>
      <c r="AJ107" s="77"/>
      <c r="AK107" s="77"/>
      <c r="AL107" s="77"/>
      <c r="AM107" s="77"/>
      <c r="AN107" s="77"/>
      <c r="AO107" s="77"/>
      <c r="AP107" s="77"/>
      <c r="AQ107" s="77"/>
      <c r="AR107" s="49">
        <f t="shared" si="39"/>
        <v>425.806451612903</v>
      </c>
      <c r="AS107" s="83">
        <f t="shared" si="34"/>
        <v>0</v>
      </c>
      <c r="AT107" s="273">
        <f t="shared" si="35"/>
        <v>0</v>
      </c>
      <c r="AU107" s="273">
        <f t="shared" si="36"/>
        <v>2196.45</v>
      </c>
      <c r="AV107" s="305"/>
      <c r="AW107" s="90"/>
      <c r="AX107" s="90"/>
      <c r="AY107" s="90"/>
      <c r="AZ107" s="90"/>
      <c r="BA107" s="273">
        <f t="shared" si="37"/>
        <v>2196.45</v>
      </c>
      <c r="BB107" s="309"/>
      <c r="BC107" s="164" t="s">
        <v>590</v>
      </c>
      <c r="BD107" s="249" t="str">
        <f t="shared" si="38"/>
        <v>正确</v>
      </c>
    </row>
    <row r="108" s="227" customFormat="1" ht="61" customHeight="1" spans="1:56">
      <c r="A108" s="253">
        <f t="shared" si="30"/>
        <v>104</v>
      </c>
      <c r="B108" s="267" t="s">
        <v>591</v>
      </c>
      <c r="C108" s="255" t="s">
        <v>145</v>
      </c>
      <c r="D108" s="261">
        <v>45712</v>
      </c>
      <c r="E108" s="310" t="s">
        <v>78</v>
      </c>
      <c r="F108" s="262">
        <f t="shared" si="31"/>
        <v>31</v>
      </c>
      <c r="G108" s="259" t="s">
        <v>79</v>
      </c>
      <c r="H108" s="264"/>
      <c r="I108" s="264"/>
      <c r="J108" s="264"/>
      <c r="K108" s="264"/>
      <c r="L108" s="264"/>
      <c r="M108" s="264"/>
      <c r="N108" s="264"/>
      <c r="O108" s="260">
        <v>12</v>
      </c>
      <c r="P108" s="264"/>
      <c r="Q108" s="264"/>
      <c r="R108" s="264"/>
      <c r="S108" s="288">
        <f t="shared" si="32"/>
        <v>0</v>
      </c>
      <c r="T108" s="289" t="s">
        <v>592</v>
      </c>
      <c r="U108" s="290">
        <v>2400</v>
      </c>
      <c r="V108" s="291">
        <v>1200</v>
      </c>
      <c r="W108" s="291">
        <v>300</v>
      </c>
      <c r="X108" s="291">
        <v>300</v>
      </c>
      <c r="Y108" s="291">
        <v>300</v>
      </c>
      <c r="Z108" s="291">
        <v>100</v>
      </c>
      <c r="AA108" s="291">
        <v>100</v>
      </c>
      <c r="AB108" s="291">
        <v>100</v>
      </c>
      <c r="AC108" s="316">
        <f t="shared" si="33"/>
        <v>0</v>
      </c>
      <c r="AD108" s="77"/>
      <c r="AE108" s="77"/>
      <c r="AF108" s="77"/>
      <c r="AG108" s="77"/>
      <c r="AH108" s="77"/>
      <c r="AI108" s="49">
        <v>268.39</v>
      </c>
      <c r="AJ108" s="77"/>
      <c r="AK108" s="77"/>
      <c r="AL108" s="77"/>
      <c r="AM108" s="77"/>
      <c r="AN108" s="77"/>
      <c r="AO108" s="77"/>
      <c r="AP108" s="77"/>
      <c r="AQ108" s="77"/>
      <c r="AR108" s="49">
        <f t="shared" si="39"/>
        <v>464.516129032258</v>
      </c>
      <c r="AS108" s="83">
        <f t="shared" si="34"/>
        <v>0</v>
      </c>
      <c r="AT108" s="273">
        <f t="shared" si="35"/>
        <v>0</v>
      </c>
      <c r="AU108" s="273">
        <f t="shared" si="36"/>
        <v>2203.87</v>
      </c>
      <c r="AV108" s="305"/>
      <c r="AW108" s="90"/>
      <c r="AX108" s="90"/>
      <c r="AY108" s="90"/>
      <c r="AZ108" s="90"/>
      <c r="BA108" s="273">
        <f t="shared" si="37"/>
        <v>2203.87</v>
      </c>
      <c r="BB108" s="309"/>
      <c r="BC108" s="164" t="s">
        <v>593</v>
      </c>
      <c r="BD108" s="249" t="str">
        <f t="shared" si="38"/>
        <v>正确</v>
      </c>
    </row>
    <row r="109" s="227" customFormat="1" ht="47" customHeight="1" spans="1:56">
      <c r="A109" s="253">
        <f t="shared" si="30"/>
        <v>105</v>
      </c>
      <c r="B109" s="267" t="s">
        <v>594</v>
      </c>
      <c r="C109" s="255" t="s">
        <v>145</v>
      </c>
      <c r="D109" s="261">
        <v>45707</v>
      </c>
      <c r="E109" s="310" t="s">
        <v>78</v>
      </c>
      <c r="F109" s="262">
        <f t="shared" si="31"/>
        <v>31</v>
      </c>
      <c r="G109" s="259" t="s">
        <v>79</v>
      </c>
      <c r="H109" s="264"/>
      <c r="I109" s="264"/>
      <c r="J109" s="264"/>
      <c r="K109" s="264"/>
      <c r="L109" s="264"/>
      <c r="M109" s="264"/>
      <c r="N109" s="264"/>
      <c r="O109" s="260">
        <v>11</v>
      </c>
      <c r="P109" s="264"/>
      <c r="Q109" s="264"/>
      <c r="R109" s="264"/>
      <c r="S109" s="288">
        <f t="shared" si="32"/>
        <v>0</v>
      </c>
      <c r="T109" s="289" t="s">
        <v>460</v>
      </c>
      <c r="U109" s="290">
        <v>2400</v>
      </c>
      <c r="V109" s="291">
        <v>1200</v>
      </c>
      <c r="W109" s="291">
        <v>300</v>
      </c>
      <c r="X109" s="291">
        <v>300</v>
      </c>
      <c r="Y109" s="291">
        <v>300</v>
      </c>
      <c r="Z109" s="291">
        <v>100</v>
      </c>
      <c r="AA109" s="291">
        <v>100</v>
      </c>
      <c r="AB109" s="291">
        <v>100</v>
      </c>
      <c r="AC109" s="316">
        <f t="shared" si="33"/>
        <v>0</v>
      </c>
      <c r="AD109" s="77"/>
      <c r="AE109" s="77"/>
      <c r="AF109" s="77"/>
      <c r="AG109" s="77"/>
      <c r="AH109" s="77"/>
      <c r="AI109" s="49">
        <v>138.39</v>
      </c>
      <c r="AJ109" s="77"/>
      <c r="AK109" s="77"/>
      <c r="AL109" s="77"/>
      <c r="AM109" s="77"/>
      <c r="AN109" s="77"/>
      <c r="AO109" s="77"/>
      <c r="AP109" s="77"/>
      <c r="AQ109" s="77"/>
      <c r="AR109" s="49">
        <f t="shared" si="39"/>
        <v>425.806451612903</v>
      </c>
      <c r="AS109" s="83">
        <f t="shared" si="34"/>
        <v>0</v>
      </c>
      <c r="AT109" s="273">
        <f t="shared" si="35"/>
        <v>0</v>
      </c>
      <c r="AU109" s="273">
        <f t="shared" si="36"/>
        <v>2112.58</v>
      </c>
      <c r="AV109" s="305"/>
      <c r="AW109" s="90"/>
      <c r="AX109" s="90"/>
      <c r="AY109" s="90"/>
      <c r="AZ109" s="90"/>
      <c r="BA109" s="273">
        <f t="shared" si="37"/>
        <v>2112.58</v>
      </c>
      <c r="BB109" s="309"/>
      <c r="BC109" s="164" t="s">
        <v>595</v>
      </c>
      <c r="BD109" s="249" t="str">
        <f t="shared" si="38"/>
        <v>正确</v>
      </c>
    </row>
    <row r="110" s="227" customFormat="1" ht="47" customHeight="1" spans="1:56">
      <c r="A110" s="253">
        <f t="shared" si="30"/>
        <v>106</v>
      </c>
      <c r="B110" s="267" t="s">
        <v>596</v>
      </c>
      <c r="C110" s="255" t="s">
        <v>145</v>
      </c>
      <c r="D110" s="261">
        <v>45708</v>
      </c>
      <c r="E110" s="310" t="s">
        <v>78</v>
      </c>
      <c r="F110" s="262">
        <f t="shared" si="31"/>
        <v>31</v>
      </c>
      <c r="G110" s="259" t="s">
        <v>79</v>
      </c>
      <c r="H110" s="264"/>
      <c r="I110" s="264"/>
      <c r="J110" s="264"/>
      <c r="K110" s="264"/>
      <c r="L110" s="264"/>
      <c r="M110" s="264"/>
      <c r="N110" s="264"/>
      <c r="O110" s="260">
        <v>8</v>
      </c>
      <c r="P110" s="264"/>
      <c r="Q110" s="264"/>
      <c r="R110" s="264"/>
      <c r="S110" s="288">
        <f t="shared" si="32"/>
        <v>0</v>
      </c>
      <c r="T110" s="289" t="s">
        <v>511</v>
      </c>
      <c r="U110" s="290">
        <v>2400</v>
      </c>
      <c r="V110" s="291">
        <v>1200</v>
      </c>
      <c r="W110" s="291">
        <v>300</v>
      </c>
      <c r="X110" s="291">
        <v>300</v>
      </c>
      <c r="Y110" s="291">
        <v>300</v>
      </c>
      <c r="Z110" s="291">
        <v>100</v>
      </c>
      <c r="AA110" s="291">
        <v>100</v>
      </c>
      <c r="AB110" s="291">
        <v>100</v>
      </c>
      <c r="AC110" s="316">
        <f t="shared" si="33"/>
        <v>0</v>
      </c>
      <c r="AD110" s="77"/>
      <c r="AE110" s="77"/>
      <c r="AF110" s="77"/>
      <c r="AG110" s="77"/>
      <c r="AH110" s="77"/>
      <c r="AI110" s="49">
        <v>331.29</v>
      </c>
      <c r="AJ110" s="77"/>
      <c r="AK110" s="77"/>
      <c r="AL110" s="77"/>
      <c r="AM110" s="77"/>
      <c r="AN110" s="77"/>
      <c r="AO110" s="77"/>
      <c r="AP110" s="77"/>
      <c r="AQ110" s="77"/>
      <c r="AR110" s="49">
        <f t="shared" si="39"/>
        <v>309.677419354839</v>
      </c>
      <c r="AS110" s="83">
        <f t="shared" si="34"/>
        <v>0</v>
      </c>
      <c r="AT110" s="273">
        <f t="shared" si="35"/>
        <v>0</v>
      </c>
      <c r="AU110" s="273">
        <f t="shared" si="36"/>
        <v>2421.61</v>
      </c>
      <c r="AV110" s="305"/>
      <c r="AW110" s="90"/>
      <c r="AX110" s="90"/>
      <c r="AY110" s="90"/>
      <c r="AZ110" s="90"/>
      <c r="BA110" s="273">
        <f t="shared" si="37"/>
        <v>2421.61</v>
      </c>
      <c r="BB110" s="309"/>
      <c r="BC110" s="164" t="s">
        <v>597</v>
      </c>
      <c r="BD110" s="249" t="str">
        <f t="shared" si="38"/>
        <v>正确</v>
      </c>
    </row>
    <row r="111" s="1" customFormat="1" ht="46" customHeight="1" spans="1:56">
      <c r="A111" s="253">
        <f t="shared" si="30"/>
        <v>107</v>
      </c>
      <c r="B111" s="313" t="s">
        <v>598</v>
      </c>
      <c r="C111" s="122" t="s">
        <v>145</v>
      </c>
      <c r="D111" s="256">
        <v>45728</v>
      </c>
      <c r="E111" s="310" t="s">
        <v>78</v>
      </c>
      <c r="F111" s="262">
        <f t="shared" si="31"/>
        <v>31</v>
      </c>
      <c r="G111" s="259" t="s">
        <v>79</v>
      </c>
      <c r="H111" s="260"/>
      <c r="I111" s="260"/>
      <c r="J111" s="260"/>
      <c r="K111" s="260"/>
      <c r="L111" s="260"/>
      <c r="M111" s="260"/>
      <c r="N111" s="260"/>
      <c r="O111" s="260">
        <v>7</v>
      </c>
      <c r="P111" s="260"/>
      <c r="Q111" s="260"/>
      <c r="R111" s="260"/>
      <c r="S111" s="288">
        <f t="shared" si="32"/>
        <v>0</v>
      </c>
      <c r="T111" s="289" t="s">
        <v>282</v>
      </c>
      <c r="U111" s="290">
        <v>2300</v>
      </c>
      <c r="V111" s="291">
        <v>1200</v>
      </c>
      <c r="W111" s="291">
        <v>300</v>
      </c>
      <c r="X111" s="291">
        <v>300</v>
      </c>
      <c r="Y111" s="291">
        <v>200</v>
      </c>
      <c r="Z111" s="291">
        <v>100</v>
      </c>
      <c r="AA111" s="291">
        <v>100</v>
      </c>
      <c r="AB111" s="291">
        <v>100</v>
      </c>
      <c r="AC111" s="76">
        <f t="shared" si="33"/>
        <v>0</v>
      </c>
      <c r="AD111" s="75"/>
      <c r="AE111" s="75"/>
      <c r="AF111" s="75"/>
      <c r="AG111" s="75"/>
      <c r="AH111" s="75"/>
      <c r="AI111" s="49"/>
      <c r="AJ111" s="75"/>
      <c r="AK111" s="75"/>
      <c r="AL111" s="75"/>
      <c r="AM111" s="75"/>
      <c r="AN111" s="75"/>
      <c r="AO111" s="75"/>
      <c r="AP111" s="75"/>
      <c r="AQ111" s="75"/>
      <c r="AR111" s="49">
        <f t="shared" si="39"/>
        <v>259.677419354839</v>
      </c>
      <c r="AS111" s="83">
        <f t="shared" si="34"/>
        <v>0</v>
      </c>
      <c r="AT111" s="273">
        <f t="shared" si="35"/>
        <v>0</v>
      </c>
      <c r="AU111" s="273">
        <f t="shared" si="36"/>
        <v>2040.32</v>
      </c>
      <c r="AV111" s="304"/>
      <c r="AW111" s="90"/>
      <c r="AX111" s="90"/>
      <c r="AY111" s="90"/>
      <c r="AZ111" s="90"/>
      <c r="BA111" s="273">
        <f t="shared" si="37"/>
        <v>2040.32</v>
      </c>
      <c r="BB111" s="308"/>
      <c r="BC111" s="49"/>
      <c r="BD111" s="249" t="str">
        <f t="shared" si="38"/>
        <v>正确</v>
      </c>
    </row>
    <row r="112" s="1" customFormat="1" ht="46" customHeight="1" spans="1:56">
      <c r="A112" s="253">
        <f t="shared" si="30"/>
        <v>108</v>
      </c>
      <c r="B112" s="312" t="s">
        <v>599</v>
      </c>
      <c r="C112" s="255" t="s">
        <v>145</v>
      </c>
      <c r="D112" s="256">
        <v>45744</v>
      </c>
      <c r="E112" s="310" t="s">
        <v>78</v>
      </c>
      <c r="F112" s="262">
        <f t="shared" si="31"/>
        <v>31</v>
      </c>
      <c r="G112" s="259" t="s">
        <v>79</v>
      </c>
      <c r="H112" s="260"/>
      <c r="I112" s="260"/>
      <c r="J112" s="260"/>
      <c r="K112" s="260"/>
      <c r="L112" s="260"/>
      <c r="M112" s="260"/>
      <c r="N112" s="260"/>
      <c r="O112" s="260">
        <v>7</v>
      </c>
      <c r="P112" s="260"/>
      <c r="Q112" s="260"/>
      <c r="R112" s="260"/>
      <c r="S112" s="288">
        <f t="shared" si="32"/>
        <v>0</v>
      </c>
      <c r="T112" s="289" t="s">
        <v>282</v>
      </c>
      <c r="U112" s="290">
        <v>2300</v>
      </c>
      <c r="V112" s="291">
        <v>1200</v>
      </c>
      <c r="W112" s="291">
        <v>300</v>
      </c>
      <c r="X112" s="291">
        <v>300</v>
      </c>
      <c r="Y112" s="291">
        <v>200</v>
      </c>
      <c r="Z112" s="291">
        <v>100</v>
      </c>
      <c r="AA112" s="291">
        <v>100</v>
      </c>
      <c r="AB112" s="291">
        <v>100</v>
      </c>
      <c r="AC112" s="76">
        <f t="shared" si="33"/>
        <v>0</v>
      </c>
      <c r="AD112" s="75"/>
      <c r="AE112" s="75"/>
      <c r="AF112" s="75"/>
      <c r="AG112" s="75"/>
      <c r="AH112" s="75"/>
      <c r="AI112" s="49"/>
      <c r="AJ112" s="75"/>
      <c r="AK112" s="75"/>
      <c r="AL112" s="75"/>
      <c r="AM112" s="75"/>
      <c r="AN112" s="75"/>
      <c r="AO112" s="75"/>
      <c r="AP112" s="75"/>
      <c r="AQ112" s="75"/>
      <c r="AR112" s="49">
        <f t="shared" si="39"/>
        <v>259.677419354839</v>
      </c>
      <c r="AS112" s="83">
        <f t="shared" si="34"/>
        <v>0</v>
      </c>
      <c r="AT112" s="273">
        <f t="shared" si="35"/>
        <v>0</v>
      </c>
      <c r="AU112" s="273">
        <f t="shared" si="36"/>
        <v>2040.32</v>
      </c>
      <c r="AV112" s="304"/>
      <c r="AW112" s="90"/>
      <c r="AX112" s="90"/>
      <c r="AY112" s="90"/>
      <c r="AZ112" s="90"/>
      <c r="BA112" s="273">
        <f t="shared" si="37"/>
        <v>2040.32</v>
      </c>
      <c r="BB112" s="308"/>
      <c r="BC112" s="49"/>
      <c r="BD112" s="249" t="str">
        <f t="shared" si="38"/>
        <v>正确</v>
      </c>
    </row>
    <row r="113" s="1" customFormat="1" ht="32" customHeight="1" spans="1:56">
      <c r="A113" s="253">
        <f t="shared" si="30"/>
        <v>109</v>
      </c>
      <c r="B113" s="312" t="s">
        <v>600</v>
      </c>
      <c r="C113" s="255" t="s">
        <v>276</v>
      </c>
      <c r="D113" s="256">
        <v>45724</v>
      </c>
      <c r="E113" s="310" t="s">
        <v>78</v>
      </c>
      <c r="F113" s="262">
        <f t="shared" si="31"/>
        <v>31</v>
      </c>
      <c r="G113" s="259" t="s">
        <v>79</v>
      </c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88">
        <f t="shared" si="32"/>
        <v>0</v>
      </c>
      <c r="T113" s="289"/>
      <c r="U113" s="290">
        <v>1700</v>
      </c>
      <c r="V113" s="291">
        <v>1000</v>
      </c>
      <c r="W113" s="291">
        <v>200</v>
      </c>
      <c r="X113" s="291">
        <v>100</v>
      </c>
      <c r="Y113" s="291">
        <v>100</v>
      </c>
      <c r="Z113" s="291">
        <v>100</v>
      </c>
      <c r="AA113" s="291">
        <v>100</v>
      </c>
      <c r="AB113" s="291">
        <v>100</v>
      </c>
      <c r="AC113" s="76">
        <f t="shared" si="33"/>
        <v>0</v>
      </c>
      <c r="AD113" s="75"/>
      <c r="AE113" s="75"/>
      <c r="AF113" s="75"/>
      <c r="AG113" s="75"/>
      <c r="AH113" s="75"/>
      <c r="AI113" s="49"/>
      <c r="AJ113" s="75"/>
      <c r="AK113" s="75"/>
      <c r="AL113" s="75"/>
      <c r="AM113" s="75"/>
      <c r="AN113" s="75"/>
      <c r="AO113" s="75"/>
      <c r="AP113" s="75"/>
      <c r="AQ113" s="75"/>
      <c r="AR113" s="49"/>
      <c r="AS113" s="83">
        <f t="shared" si="34"/>
        <v>0</v>
      </c>
      <c r="AT113" s="273">
        <f t="shared" si="35"/>
        <v>0</v>
      </c>
      <c r="AU113" s="273">
        <f t="shared" si="36"/>
        <v>1700</v>
      </c>
      <c r="AV113" s="304"/>
      <c r="AW113" s="90"/>
      <c r="AX113" s="90"/>
      <c r="AY113" s="90"/>
      <c r="AZ113" s="90"/>
      <c r="BA113" s="273">
        <f t="shared" si="37"/>
        <v>1700</v>
      </c>
      <c r="BB113" s="308"/>
      <c r="BC113" s="49"/>
      <c r="BD113" s="249" t="str">
        <f t="shared" si="38"/>
        <v>正确</v>
      </c>
    </row>
    <row r="114" s="1" customFormat="1" ht="37" customHeight="1" spans="1:56">
      <c r="A114" s="253">
        <f t="shared" si="30"/>
        <v>110</v>
      </c>
      <c r="B114" s="312" t="s">
        <v>355</v>
      </c>
      <c r="C114" s="255" t="s">
        <v>276</v>
      </c>
      <c r="D114" s="256">
        <v>45718</v>
      </c>
      <c r="E114" s="310" t="s">
        <v>78</v>
      </c>
      <c r="F114" s="262">
        <f t="shared" si="31"/>
        <v>31</v>
      </c>
      <c r="G114" s="259" t="s">
        <v>79</v>
      </c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88">
        <f t="shared" si="32"/>
        <v>0</v>
      </c>
      <c r="T114" s="289"/>
      <c r="U114" s="290">
        <v>1900</v>
      </c>
      <c r="V114" s="291">
        <v>500</v>
      </c>
      <c r="W114" s="291">
        <v>300</v>
      </c>
      <c r="X114" s="291">
        <v>300</v>
      </c>
      <c r="Y114" s="291">
        <v>300</v>
      </c>
      <c r="Z114" s="291">
        <v>200</v>
      </c>
      <c r="AA114" s="291">
        <v>200</v>
      </c>
      <c r="AB114" s="291">
        <v>100</v>
      </c>
      <c r="AC114" s="76">
        <f t="shared" si="33"/>
        <v>0</v>
      </c>
      <c r="AD114" s="75"/>
      <c r="AE114" s="75"/>
      <c r="AF114" s="75"/>
      <c r="AG114" s="75"/>
      <c r="AH114" s="75"/>
      <c r="AI114" s="49"/>
      <c r="AJ114" s="75"/>
      <c r="AK114" s="75"/>
      <c r="AL114" s="75"/>
      <c r="AM114" s="75"/>
      <c r="AN114" s="75"/>
      <c r="AO114" s="75"/>
      <c r="AP114" s="75"/>
      <c r="AQ114" s="75"/>
      <c r="AR114" s="49"/>
      <c r="AS114" s="83">
        <f t="shared" si="34"/>
        <v>0</v>
      </c>
      <c r="AT114" s="273">
        <f t="shared" si="35"/>
        <v>0</v>
      </c>
      <c r="AU114" s="273">
        <f t="shared" si="36"/>
        <v>1900</v>
      </c>
      <c r="AV114" s="304"/>
      <c r="AW114" s="90"/>
      <c r="AX114" s="90"/>
      <c r="AY114" s="90"/>
      <c r="AZ114" s="90"/>
      <c r="BA114" s="273">
        <f t="shared" si="37"/>
        <v>1900</v>
      </c>
      <c r="BB114" s="308"/>
      <c r="BC114" s="49"/>
      <c r="BD114" s="249" t="str">
        <f t="shared" si="38"/>
        <v>正确</v>
      </c>
    </row>
    <row r="115" s="1" customFormat="1" ht="33" customHeight="1" spans="1:56">
      <c r="A115" s="253">
        <f t="shared" si="30"/>
        <v>111</v>
      </c>
      <c r="B115" s="267" t="s">
        <v>601</v>
      </c>
      <c r="C115" s="255" t="s">
        <v>276</v>
      </c>
      <c r="D115" s="261">
        <v>45597</v>
      </c>
      <c r="E115" s="310" t="s">
        <v>78</v>
      </c>
      <c r="F115" s="262">
        <f t="shared" si="31"/>
        <v>31</v>
      </c>
      <c r="G115" s="259" t="s">
        <v>79</v>
      </c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88">
        <f t="shared" si="32"/>
        <v>0</v>
      </c>
      <c r="T115" s="289"/>
      <c r="U115" s="290">
        <v>1700</v>
      </c>
      <c r="V115" s="291">
        <v>1000</v>
      </c>
      <c r="W115" s="291">
        <v>200</v>
      </c>
      <c r="X115" s="291">
        <v>100</v>
      </c>
      <c r="Y115" s="291">
        <v>100</v>
      </c>
      <c r="Z115" s="291">
        <v>100</v>
      </c>
      <c r="AA115" s="291">
        <v>100</v>
      </c>
      <c r="AB115" s="291">
        <v>100</v>
      </c>
      <c r="AC115" s="76">
        <f t="shared" si="33"/>
        <v>0</v>
      </c>
      <c r="AD115" s="75"/>
      <c r="AE115" s="75"/>
      <c r="AF115" s="75"/>
      <c r="AG115" s="75"/>
      <c r="AH115" s="75"/>
      <c r="AI115" s="49"/>
      <c r="AJ115" s="75"/>
      <c r="AK115" s="75"/>
      <c r="AL115" s="75"/>
      <c r="AM115" s="75"/>
      <c r="AN115" s="75"/>
      <c r="AO115" s="75"/>
      <c r="AP115" s="75"/>
      <c r="AQ115" s="75"/>
      <c r="AR115" s="49"/>
      <c r="AS115" s="83">
        <f t="shared" si="34"/>
        <v>0</v>
      </c>
      <c r="AT115" s="273">
        <f t="shared" si="35"/>
        <v>0</v>
      </c>
      <c r="AU115" s="273">
        <f t="shared" si="36"/>
        <v>1700</v>
      </c>
      <c r="AV115" s="304"/>
      <c r="AW115" s="90"/>
      <c r="AX115" s="90"/>
      <c r="AY115" s="90"/>
      <c r="AZ115" s="90"/>
      <c r="BA115" s="273">
        <f t="shared" si="37"/>
        <v>1700</v>
      </c>
      <c r="BB115" s="308"/>
      <c r="BC115" s="49"/>
      <c r="BD115" s="249" t="str">
        <f t="shared" si="38"/>
        <v>正确</v>
      </c>
    </row>
    <row r="116" s="1" customFormat="1" ht="33" customHeight="1" spans="1:56">
      <c r="A116" s="253">
        <f t="shared" si="30"/>
        <v>112</v>
      </c>
      <c r="B116" s="312" t="s">
        <v>602</v>
      </c>
      <c r="C116" s="255" t="s">
        <v>145</v>
      </c>
      <c r="D116" s="256">
        <v>45733</v>
      </c>
      <c r="E116" s="310" t="s">
        <v>78</v>
      </c>
      <c r="F116" s="262">
        <f t="shared" si="31"/>
        <v>31</v>
      </c>
      <c r="G116" s="259" t="s">
        <v>79</v>
      </c>
      <c r="H116" s="260"/>
      <c r="I116" s="260"/>
      <c r="J116" s="260"/>
      <c r="K116" s="260"/>
      <c r="L116" s="260"/>
      <c r="M116" s="260"/>
      <c r="N116" s="260"/>
      <c r="O116" s="260">
        <v>7</v>
      </c>
      <c r="P116" s="260"/>
      <c r="Q116" s="260"/>
      <c r="R116" s="260"/>
      <c r="S116" s="288">
        <f t="shared" si="32"/>
        <v>0</v>
      </c>
      <c r="T116" s="289" t="s">
        <v>282</v>
      </c>
      <c r="U116" s="290">
        <v>2300</v>
      </c>
      <c r="V116" s="291">
        <v>1200</v>
      </c>
      <c r="W116" s="291">
        <v>300</v>
      </c>
      <c r="X116" s="291">
        <v>300</v>
      </c>
      <c r="Y116" s="291">
        <v>200</v>
      </c>
      <c r="Z116" s="291">
        <v>100</v>
      </c>
      <c r="AA116" s="291">
        <v>100</v>
      </c>
      <c r="AB116" s="291">
        <v>100</v>
      </c>
      <c r="AC116" s="76">
        <f t="shared" si="33"/>
        <v>0</v>
      </c>
      <c r="AD116" s="75"/>
      <c r="AE116" s="75"/>
      <c r="AF116" s="75"/>
      <c r="AG116" s="75"/>
      <c r="AH116" s="75"/>
      <c r="AI116" s="49"/>
      <c r="AJ116" s="75"/>
      <c r="AK116" s="75"/>
      <c r="AL116" s="75"/>
      <c r="AM116" s="75"/>
      <c r="AN116" s="75"/>
      <c r="AO116" s="75"/>
      <c r="AP116" s="75"/>
      <c r="AQ116" s="75"/>
      <c r="AR116" s="49">
        <f t="shared" si="39"/>
        <v>259.677419354839</v>
      </c>
      <c r="AS116" s="83">
        <f t="shared" si="34"/>
        <v>0</v>
      </c>
      <c r="AT116" s="273">
        <f t="shared" si="35"/>
        <v>0</v>
      </c>
      <c r="AU116" s="273">
        <f t="shared" si="36"/>
        <v>2040.32</v>
      </c>
      <c r="AV116" s="304"/>
      <c r="AW116" s="90"/>
      <c r="AX116" s="90"/>
      <c r="AY116" s="90"/>
      <c r="AZ116" s="90"/>
      <c r="BA116" s="273">
        <f t="shared" si="37"/>
        <v>2040.32</v>
      </c>
      <c r="BB116" s="308"/>
      <c r="BC116" s="49"/>
      <c r="BD116" s="249" t="str">
        <f t="shared" si="38"/>
        <v>正确</v>
      </c>
    </row>
    <row r="117" s="1" customFormat="1" ht="33" customHeight="1" spans="1:56">
      <c r="A117" s="253">
        <f t="shared" si="30"/>
        <v>113</v>
      </c>
      <c r="B117" s="312" t="s">
        <v>603</v>
      </c>
      <c r="C117" s="255" t="s">
        <v>145</v>
      </c>
      <c r="D117" s="256">
        <v>45733</v>
      </c>
      <c r="E117" s="310" t="s">
        <v>78</v>
      </c>
      <c r="F117" s="262">
        <f t="shared" si="31"/>
        <v>31</v>
      </c>
      <c r="G117" s="259" t="s">
        <v>79</v>
      </c>
      <c r="H117" s="260"/>
      <c r="I117" s="260"/>
      <c r="J117" s="260"/>
      <c r="K117" s="260"/>
      <c r="L117" s="260"/>
      <c r="M117" s="260"/>
      <c r="N117" s="260"/>
      <c r="O117" s="260">
        <v>6</v>
      </c>
      <c r="P117" s="260"/>
      <c r="Q117" s="260"/>
      <c r="R117" s="260"/>
      <c r="S117" s="288">
        <f t="shared" si="32"/>
        <v>0</v>
      </c>
      <c r="T117" s="289" t="s">
        <v>458</v>
      </c>
      <c r="U117" s="290">
        <v>2300</v>
      </c>
      <c r="V117" s="291">
        <v>1200</v>
      </c>
      <c r="W117" s="291">
        <v>300</v>
      </c>
      <c r="X117" s="291">
        <v>300</v>
      </c>
      <c r="Y117" s="291">
        <v>200</v>
      </c>
      <c r="Z117" s="291">
        <v>100</v>
      </c>
      <c r="AA117" s="291">
        <v>100</v>
      </c>
      <c r="AB117" s="291">
        <v>100</v>
      </c>
      <c r="AC117" s="76">
        <f t="shared" si="33"/>
        <v>0</v>
      </c>
      <c r="AD117" s="75"/>
      <c r="AE117" s="75"/>
      <c r="AF117" s="75"/>
      <c r="AG117" s="75"/>
      <c r="AH117" s="75"/>
      <c r="AI117" s="49"/>
      <c r="AJ117" s="75"/>
      <c r="AK117" s="75"/>
      <c r="AL117" s="75"/>
      <c r="AM117" s="75"/>
      <c r="AN117" s="75"/>
      <c r="AO117" s="75"/>
      <c r="AP117" s="75"/>
      <c r="AQ117" s="75"/>
      <c r="AR117" s="49">
        <f t="shared" si="39"/>
        <v>222.58064516129</v>
      </c>
      <c r="AS117" s="83">
        <f t="shared" si="34"/>
        <v>0</v>
      </c>
      <c r="AT117" s="273">
        <f t="shared" si="35"/>
        <v>0</v>
      </c>
      <c r="AU117" s="273">
        <f t="shared" si="36"/>
        <v>2077.42</v>
      </c>
      <c r="AV117" s="304"/>
      <c r="AW117" s="90"/>
      <c r="AX117" s="90"/>
      <c r="AY117" s="90"/>
      <c r="AZ117" s="90"/>
      <c r="BA117" s="273">
        <f t="shared" si="37"/>
        <v>2077.42</v>
      </c>
      <c r="BB117" s="308"/>
      <c r="BC117" s="49"/>
      <c r="BD117" s="249" t="str">
        <f t="shared" si="38"/>
        <v>正确</v>
      </c>
    </row>
    <row r="118" s="1" customFormat="1" ht="33" customHeight="1" spans="1:56">
      <c r="A118" s="253">
        <f t="shared" si="30"/>
        <v>114</v>
      </c>
      <c r="B118" s="312" t="s">
        <v>604</v>
      </c>
      <c r="C118" s="255" t="s">
        <v>480</v>
      </c>
      <c r="D118" s="256">
        <v>45719</v>
      </c>
      <c r="E118" s="310" t="s">
        <v>78</v>
      </c>
      <c r="F118" s="262">
        <f t="shared" si="31"/>
        <v>31</v>
      </c>
      <c r="G118" s="259" t="s">
        <v>79</v>
      </c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88">
        <f t="shared" si="32"/>
        <v>0</v>
      </c>
      <c r="T118" s="289"/>
      <c r="U118" s="290">
        <v>2000</v>
      </c>
      <c r="V118" s="291">
        <v>1100</v>
      </c>
      <c r="W118" s="291">
        <v>200</v>
      </c>
      <c r="X118" s="291">
        <v>200</v>
      </c>
      <c r="Y118" s="291">
        <v>100</v>
      </c>
      <c r="Z118" s="291">
        <v>200</v>
      </c>
      <c r="AA118" s="291">
        <v>100</v>
      </c>
      <c r="AB118" s="291">
        <v>100</v>
      </c>
      <c r="AC118" s="76">
        <f t="shared" si="33"/>
        <v>0</v>
      </c>
      <c r="AD118" s="75"/>
      <c r="AE118" s="75"/>
      <c r="AF118" s="75"/>
      <c r="AG118" s="75"/>
      <c r="AH118" s="75"/>
      <c r="AI118" s="49"/>
      <c r="AJ118" s="75"/>
      <c r="AK118" s="75"/>
      <c r="AL118" s="75"/>
      <c r="AM118" s="75"/>
      <c r="AN118" s="75"/>
      <c r="AO118" s="75"/>
      <c r="AP118" s="75"/>
      <c r="AQ118" s="75"/>
      <c r="AR118" s="49"/>
      <c r="AS118" s="83">
        <f t="shared" si="34"/>
        <v>0</v>
      </c>
      <c r="AT118" s="273">
        <f t="shared" si="35"/>
        <v>0</v>
      </c>
      <c r="AU118" s="273">
        <f t="shared" si="36"/>
        <v>2000</v>
      </c>
      <c r="AV118" s="304"/>
      <c r="AW118" s="90"/>
      <c r="AX118" s="90"/>
      <c r="AY118" s="90"/>
      <c r="AZ118" s="90"/>
      <c r="BA118" s="273">
        <f t="shared" si="37"/>
        <v>2000</v>
      </c>
      <c r="BB118" s="308"/>
      <c r="BC118" s="49"/>
      <c r="BD118" s="249" t="str">
        <f t="shared" si="38"/>
        <v>正确</v>
      </c>
    </row>
    <row r="119" s="227" customFormat="1" ht="37" customHeight="1" spans="1:56">
      <c r="A119" s="253">
        <f t="shared" si="30"/>
        <v>115</v>
      </c>
      <c r="B119" s="267" t="s">
        <v>605</v>
      </c>
      <c r="C119" s="255" t="s">
        <v>145</v>
      </c>
      <c r="D119" s="261">
        <v>45712</v>
      </c>
      <c r="E119" s="310" t="s">
        <v>78</v>
      </c>
      <c r="F119" s="262">
        <f t="shared" si="31"/>
        <v>31</v>
      </c>
      <c r="G119" s="259" t="s">
        <v>79</v>
      </c>
      <c r="H119" s="264"/>
      <c r="I119" s="264"/>
      <c r="J119" s="264"/>
      <c r="K119" s="264"/>
      <c r="L119" s="264"/>
      <c r="M119" s="264"/>
      <c r="N119" s="264"/>
      <c r="O119" s="260">
        <v>6</v>
      </c>
      <c r="P119" s="264"/>
      <c r="Q119" s="264"/>
      <c r="R119" s="264"/>
      <c r="S119" s="288">
        <f t="shared" si="32"/>
        <v>0</v>
      </c>
      <c r="T119" s="289" t="s">
        <v>458</v>
      </c>
      <c r="U119" s="290">
        <v>2400</v>
      </c>
      <c r="V119" s="291">
        <v>1200</v>
      </c>
      <c r="W119" s="291">
        <v>300</v>
      </c>
      <c r="X119" s="291">
        <v>300</v>
      </c>
      <c r="Y119" s="291">
        <v>300</v>
      </c>
      <c r="Z119" s="291">
        <v>100</v>
      </c>
      <c r="AA119" s="291">
        <v>100</v>
      </c>
      <c r="AB119" s="291">
        <v>100</v>
      </c>
      <c r="AC119" s="76">
        <f t="shared" si="33"/>
        <v>0</v>
      </c>
      <c r="AD119" s="77"/>
      <c r="AE119" s="77"/>
      <c r="AF119" s="77"/>
      <c r="AG119" s="77"/>
      <c r="AH119" s="77"/>
      <c r="AI119" s="49"/>
      <c r="AJ119" s="77"/>
      <c r="AK119" s="77"/>
      <c r="AL119" s="77"/>
      <c r="AM119" s="77"/>
      <c r="AN119" s="77"/>
      <c r="AO119" s="77"/>
      <c r="AP119" s="77"/>
      <c r="AQ119" s="77"/>
      <c r="AR119" s="49">
        <f t="shared" si="39"/>
        <v>232.258064516129</v>
      </c>
      <c r="AS119" s="83">
        <f t="shared" si="34"/>
        <v>0</v>
      </c>
      <c r="AT119" s="273">
        <f t="shared" si="35"/>
        <v>0</v>
      </c>
      <c r="AU119" s="273">
        <f t="shared" si="36"/>
        <v>2167.74</v>
      </c>
      <c r="AV119" s="305"/>
      <c r="AW119" s="90"/>
      <c r="AX119" s="90"/>
      <c r="AY119" s="90"/>
      <c r="AZ119" s="90"/>
      <c r="BA119" s="273">
        <f t="shared" si="37"/>
        <v>2167.74</v>
      </c>
      <c r="BB119" s="309"/>
      <c r="BC119" s="164"/>
      <c r="BD119" s="249" t="str">
        <f t="shared" si="38"/>
        <v>正确</v>
      </c>
    </row>
    <row r="120" s="227" customFormat="1" ht="30" customHeight="1" spans="1:56">
      <c r="A120" s="253">
        <f t="shared" si="30"/>
        <v>116</v>
      </c>
      <c r="B120" s="267" t="s">
        <v>606</v>
      </c>
      <c r="C120" s="255" t="s">
        <v>145</v>
      </c>
      <c r="D120" s="261">
        <v>45749</v>
      </c>
      <c r="E120" s="310" t="s">
        <v>78</v>
      </c>
      <c r="F120" s="262">
        <f t="shared" si="31"/>
        <v>31</v>
      </c>
      <c r="G120" s="259" t="s">
        <v>79</v>
      </c>
      <c r="H120" s="264"/>
      <c r="I120" s="264"/>
      <c r="J120" s="264"/>
      <c r="K120" s="264"/>
      <c r="L120" s="264"/>
      <c r="M120" s="264"/>
      <c r="N120" s="264"/>
      <c r="O120" s="260"/>
      <c r="P120" s="264"/>
      <c r="Q120" s="264"/>
      <c r="R120" s="264"/>
      <c r="S120" s="288">
        <f t="shared" si="32"/>
        <v>0</v>
      </c>
      <c r="T120" s="292"/>
      <c r="U120" s="290">
        <v>2300</v>
      </c>
      <c r="V120" s="291">
        <v>1200</v>
      </c>
      <c r="W120" s="291">
        <v>300</v>
      </c>
      <c r="X120" s="291">
        <v>300</v>
      </c>
      <c r="Y120" s="291">
        <v>200</v>
      </c>
      <c r="Z120" s="291">
        <v>100</v>
      </c>
      <c r="AA120" s="291">
        <v>100</v>
      </c>
      <c r="AB120" s="291">
        <v>100</v>
      </c>
      <c r="AC120" s="76">
        <f t="shared" si="33"/>
        <v>0</v>
      </c>
      <c r="AD120" s="77"/>
      <c r="AE120" s="77"/>
      <c r="AF120" s="77"/>
      <c r="AG120" s="77"/>
      <c r="AH120" s="77"/>
      <c r="AI120" s="49">
        <f>2300/31*3</f>
        <v>222.58064516129</v>
      </c>
      <c r="AJ120" s="77"/>
      <c r="AK120" s="77"/>
      <c r="AL120" s="77"/>
      <c r="AM120" s="77"/>
      <c r="AN120" s="77"/>
      <c r="AO120" s="77"/>
      <c r="AP120" s="77"/>
      <c r="AQ120" s="77"/>
      <c r="AR120" s="49"/>
      <c r="AS120" s="83">
        <f t="shared" si="34"/>
        <v>0</v>
      </c>
      <c r="AT120" s="273">
        <f t="shared" si="35"/>
        <v>0</v>
      </c>
      <c r="AU120" s="273">
        <f t="shared" si="36"/>
        <v>2522.58</v>
      </c>
      <c r="AV120" s="305"/>
      <c r="AW120" s="90"/>
      <c r="AX120" s="90"/>
      <c r="AY120" s="90"/>
      <c r="AZ120" s="90"/>
      <c r="BA120" s="273">
        <f t="shared" si="37"/>
        <v>2522.58</v>
      </c>
      <c r="BB120" s="309"/>
      <c r="BC120" s="164" t="s">
        <v>506</v>
      </c>
      <c r="BD120" s="249" t="str">
        <f t="shared" si="38"/>
        <v>正确</v>
      </c>
    </row>
    <row r="121" s="1" customFormat="1" ht="53" customHeight="1" spans="1:56">
      <c r="A121" s="253">
        <f t="shared" si="30"/>
        <v>117</v>
      </c>
      <c r="B121" s="312" t="s">
        <v>607</v>
      </c>
      <c r="C121" s="255" t="s">
        <v>145</v>
      </c>
      <c r="D121" s="256">
        <v>45749</v>
      </c>
      <c r="E121" s="310" t="s">
        <v>78</v>
      </c>
      <c r="F121" s="262">
        <f t="shared" si="31"/>
        <v>31</v>
      </c>
      <c r="G121" s="259" t="s">
        <v>79</v>
      </c>
      <c r="H121" s="260"/>
      <c r="I121" s="260"/>
      <c r="J121" s="260"/>
      <c r="K121" s="260"/>
      <c r="L121" s="260"/>
      <c r="M121" s="260"/>
      <c r="N121" s="260"/>
      <c r="O121" s="260">
        <v>10</v>
      </c>
      <c r="P121" s="260"/>
      <c r="Q121" s="260"/>
      <c r="R121" s="260"/>
      <c r="S121" s="288">
        <f t="shared" si="32"/>
        <v>0</v>
      </c>
      <c r="T121" s="289" t="s">
        <v>456</v>
      </c>
      <c r="U121" s="290">
        <v>2300</v>
      </c>
      <c r="V121" s="291">
        <v>1200</v>
      </c>
      <c r="W121" s="291">
        <v>300</v>
      </c>
      <c r="X121" s="291">
        <v>300</v>
      </c>
      <c r="Y121" s="291">
        <v>200</v>
      </c>
      <c r="Z121" s="291">
        <v>100</v>
      </c>
      <c r="AA121" s="291">
        <v>100</v>
      </c>
      <c r="AB121" s="291">
        <v>100</v>
      </c>
      <c r="AC121" s="76">
        <f t="shared" si="33"/>
        <v>0</v>
      </c>
      <c r="AD121" s="75"/>
      <c r="AE121" s="75"/>
      <c r="AF121" s="75"/>
      <c r="AG121" s="75"/>
      <c r="AH121" s="75"/>
      <c r="AI121" s="49">
        <v>203.23</v>
      </c>
      <c r="AJ121" s="75"/>
      <c r="AK121" s="75"/>
      <c r="AL121" s="75"/>
      <c r="AM121" s="75"/>
      <c r="AN121" s="75"/>
      <c r="AO121" s="75"/>
      <c r="AP121" s="75"/>
      <c r="AQ121" s="75"/>
      <c r="AR121" s="49">
        <f t="shared" si="39"/>
        <v>370.967741935484</v>
      </c>
      <c r="AS121" s="83">
        <f t="shared" si="34"/>
        <v>0</v>
      </c>
      <c r="AT121" s="273">
        <f t="shared" si="35"/>
        <v>0</v>
      </c>
      <c r="AU121" s="273">
        <f t="shared" si="36"/>
        <v>2132.26</v>
      </c>
      <c r="AV121" s="304"/>
      <c r="AW121" s="90"/>
      <c r="AX121" s="90"/>
      <c r="AY121" s="90"/>
      <c r="AZ121" s="90"/>
      <c r="BA121" s="273">
        <f t="shared" si="37"/>
        <v>2132.26</v>
      </c>
      <c r="BB121" s="308"/>
      <c r="BC121" s="49" t="s">
        <v>608</v>
      </c>
      <c r="BD121" s="249" t="str">
        <f t="shared" si="38"/>
        <v>正确</v>
      </c>
    </row>
    <row r="122" s="1" customFormat="1" ht="44" customHeight="1" spans="1:56">
      <c r="A122" s="253">
        <f t="shared" si="30"/>
        <v>118</v>
      </c>
      <c r="B122" s="312" t="s">
        <v>609</v>
      </c>
      <c r="C122" s="255" t="s">
        <v>145</v>
      </c>
      <c r="D122" s="256">
        <v>45773</v>
      </c>
      <c r="E122" s="310" t="s">
        <v>78</v>
      </c>
      <c r="F122" s="262">
        <f t="shared" si="31"/>
        <v>31</v>
      </c>
      <c r="G122" s="259" t="s">
        <v>79</v>
      </c>
      <c r="H122" s="260"/>
      <c r="I122" s="260"/>
      <c r="J122" s="260"/>
      <c r="K122" s="260"/>
      <c r="L122" s="260"/>
      <c r="M122" s="260"/>
      <c r="N122" s="260"/>
      <c r="O122" s="260">
        <v>5</v>
      </c>
      <c r="P122" s="260"/>
      <c r="Q122" s="260"/>
      <c r="R122" s="260"/>
      <c r="S122" s="288">
        <f t="shared" si="32"/>
        <v>0</v>
      </c>
      <c r="T122" s="289" t="s">
        <v>451</v>
      </c>
      <c r="U122" s="290">
        <v>2300</v>
      </c>
      <c r="V122" s="291">
        <v>1200</v>
      </c>
      <c r="W122" s="291">
        <v>300</v>
      </c>
      <c r="X122" s="291">
        <v>300</v>
      </c>
      <c r="Y122" s="291">
        <v>200</v>
      </c>
      <c r="Z122" s="291">
        <v>100</v>
      </c>
      <c r="AA122" s="291">
        <v>100</v>
      </c>
      <c r="AB122" s="291">
        <v>100</v>
      </c>
      <c r="AC122" s="76">
        <f t="shared" si="33"/>
        <v>0</v>
      </c>
      <c r="AD122" s="75"/>
      <c r="AE122" s="75"/>
      <c r="AF122" s="75"/>
      <c r="AG122" s="75"/>
      <c r="AH122" s="75"/>
      <c r="AI122" s="49"/>
      <c r="AJ122" s="75"/>
      <c r="AK122" s="75"/>
      <c r="AL122" s="75"/>
      <c r="AM122" s="75"/>
      <c r="AN122" s="75"/>
      <c r="AO122" s="75"/>
      <c r="AP122" s="75"/>
      <c r="AQ122" s="75"/>
      <c r="AR122" s="49">
        <f t="shared" si="39"/>
        <v>185.483870967742</v>
      </c>
      <c r="AS122" s="83">
        <f t="shared" si="34"/>
        <v>0</v>
      </c>
      <c r="AT122" s="273">
        <f t="shared" si="35"/>
        <v>0</v>
      </c>
      <c r="AU122" s="273">
        <f t="shared" si="36"/>
        <v>2114.52</v>
      </c>
      <c r="AV122" s="304"/>
      <c r="AW122" s="90"/>
      <c r="AX122" s="90"/>
      <c r="AY122" s="90"/>
      <c r="AZ122" s="90"/>
      <c r="BA122" s="273">
        <f t="shared" si="37"/>
        <v>2114.52</v>
      </c>
      <c r="BB122" s="308"/>
      <c r="BC122" s="49"/>
      <c r="BD122" s="249" t="str">
        <f t="shared" si="38"/>
        <v>正确</v>
      </c>
    </row>
    <row r="123" s="1" customFormat="1" ht="33" customHeight="1" spans="1:56">
      <c r="A123" s="253">
        <f t="shared" si="30"/>
        <v>119</v>
      </c>
      <c r="B123" s="312" t="s">
        <v>610</v>
      </c>
      <c r="C123" s="255" t="s">
        <v>276</v>
      </c>
      <c r="D123" s="256">
        <v>45762</v>
      </c>
      <c r="E123" s="310" t="s">
        <v>78</v>
      </c>
      <c r="F123" s="262">
        <f t="shared" si="31"/>
        <v>31</v>
      </c>
      <c r="G123" s="259" t="s">
        <v>79</v>
      </c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88">
        <f t="shared" si="32"/>
        <v>0</v>
      </c>
      <c r="T123" s="289"/>
      <c r="U123" s="290">
        <v>1900</v>
      </c>
      <c r="V123" s="291">
        <v>1000</v>
      </c>
      <c r="W123" s="291">
        <v>200</v>
      </c>
      <c r="X123" s="291">
        <v>200</v>
      </c>
      <c r="Y123" s="291">
        <v>200</v>
      </c>
      <c r="Z123" s="291">
        <v>100</v>
      </c>
      <c r="AA123" s="291">
        <v>100</v>
      </c>
      <c r="AB123" s="291">
        <v>100</v>
      </c>
      <c r="AC123" s="76">
        <f t="shared" si="33"/>
        <v>0</v>
      </c>
      <c r="AD123" s="75"/>
      <c r="AE123" s="75"/>
      <c r="AF123" s="75"/>
      <c r="AG123" s="75"/>
      <c r="AH123" s="75"/>
      <c r="AI123" s="49"/>
      <c r="AJ123" s="75"/>
      <c r="AK123" s="75"/>
      <c r="AL123" s="75"/>
      <c r="AM123" s="75"/>
      <c r="AN123" s="75"/>
      <c r="AO123" s="75"/>
      <c r="AP123" s="75"/>
      <c r="AQ123" s="75"/>
      <c r="AR123" s="49"/>
      <c r="AS123" s="83">
        <f t="shared" si="34"/>
        <v>0</v>
      </c>
      <c r="AT123" s="273">
        <f t="shared" si="35"/>
        <v>0</v>
      </c>
      <c r="AU123" s="273">
        <f t="shared" si="36"/>
        <v>1900</v>
      </c>
      <c r="AV123" s="304"/>
      <c r="AW123" s="90"/>
      <c r="AX123" s="90"/>
      <c r="AY123" s="90"/>
      <c r="AZ123" s="90"/>
      <c r="BA123" s="273">
        <f t="shared" si="37"/>
        <v>1900</v>
      </c>
      <c r="BB123" s="308"/>
      <c r="BC123" s="49"/>
      <c r="BD123" s="249" t="str">
        <f t="shared" si="38"/>
        <v>正确</v>
      </c>
    </row>
    <row r="124" s="1" customFormat="1" ht="43" customHeight="1" spans="1:56">
      <c r="A124" s="253">
        <f t="shared" si="30"/>
        <v>120</v>
      </c>
      <c r="B124" s="312" t="s">
        <v>611</v>
      </c>
      <c r="C124" s="255" t="s">
        <v>145</v>
      </c>
      <c r="D124" s="256">
        <v>45758</v>
      </c>
      <c r="E124" s="310" t="s">
        <v>78</v>
      </c>
      <c r="F124" s="262">
        <f t="shared" si="31"/>
        <v>31</v>
      </c>
      <c r="G124" s="259" t="s">
        <v>79</v>
      </c>
      <c r="H124" s="260"/>
      <c r="I124" s="260"/>
      <c r="J124" s="260"/>
      <c r="K124" s="260"/>
      <c r="L124" s="260"/>
      <c r="M124" s="260"/>
      <c r="N124" s="260"/>
      <c r="O124" s="260">
        <v>10</v>
      </c>
      <c r="P124" s="260"/>
      <c r="Q124" s="260"/>
      <c r="R124" s="260"/>
      <c r="S124" s="288">
        <f t="shared" si="32"/>
        <v>0</v>
      </c>
      <c r="T124" s="289" t="s">
        <v>456</v>
      </c>
      <c r="U124" s="290">
        <v>2400</v>
      </c>
      <c r="V124" s="291">
        <v>1200</v>
      </c>
      <c r="W124" s="291">
        <v>300</v>
      </c>
      <c r="X124" s="291">
        <v>300</v>
      </c>
      <c r="Y124" s="291">
        <v>200</v>
      </c>
      <c r="Z124" s="291">
        <v>200</v>
      </c>
      <c r="AA124" s="291">
        <v>100</v>
      </c>
      <c r="AB124" s="291">
        <v>100</v>
      </c>
      <c r="AC124" s="76">
        <f t="shared" si="33"/>
        <v>0</v>
      </c>
      <c r="AD124" s="75"/>
      <c r="AE124" s="75"/>
      <c r="AF124" s="75"/>
      <c r="AG124" s="75"/>
      <c r="AH124" s="75"/>
      <c r="AI124" s="49"/>
      <c r="AJ124" s="75"/>
      <c r="AK124" s="75"/>
      <c r="AL124" s="75"/>
      <c r="AM124" s="75"/>
      <c r="AN124" s="75"/>
      <c r="AO124" s="75"/>
      <c r="AP124" s="75"/>
      <c r="AQ124" s="75"/>
      <c r="AR124" s="49">
        <f t="shared" si="39"/>
        <v>387.096774193548</v>
      </c>
      <c r="AS124" s="83">
        <f t="shared" si="34"/>
        <v>0</v>
      </c>
      <c r="AT124" s="273">
        <f t="shared" si="35"/>
        <v>0</v>
      </c>
      <c r="AU124" s="273">
        <f t="shared" si="36"/>
        <v>2012.9</v>
      </c>
      <c r="AV124" s="304"/>
      <c r="AW124" s="90"/>
      <c r="AX124" s="90"/>
      <c r="AY124" s="90"/>
      <c r="AZ124" s="90"/>
      <c r="BA124" s="273">
        <f t="shared" si="37"/>
        <v>2012.9</v>
      </c>
      <c r="BB124" s="308"/>
      <c r="BC124" s="49"/>
      <c r="BD124" s="249" t="str">
        <f t="shared" si="38"/>
        <v>正确</v>
      </c>
    </row>
    <row r="125" s="1" customFormat="1" ht="43" customHeight="1" spans="1:56">
      <c r="A125" s="253">
        <f t="shared" si="30"/>
        <v>121</v>
      </c>
      <c r="B125" s="312" t="s">
        <v>612</v>
      </c>
      <c r="C125" s="255" t="s">
        <v>145</v>
      </c>
      <c r="D125" s="256">
        <v>45754</v>
      </c>
      <c r="E125" s="310" t="s">
        <v>78</v>
      </c>
      <c r="F125" s="262">
        <f t="shared" si="31"/>
        <v>31</v>
      </c>
      <c r="G125" s="259" t="s">
        <v>79</v>
      </c>
      <c r="H125" s="260"/>
      <c r="I125" s="260"/>
      <c r="J125" s="260"/>
      <c r="K125" s="260"/>
      <c r="L125" s="260"/>
      <c r="M125" s="260"/>
      <c r="N125" s="260"/>
      <c r="O125" s="260">
        <v>7</v>
      </c>
      <c r="P125" s="260"/>
      <c r="Q125" s="260"/>
      <c r="R125" s="260"/>
      <c r="S125" s="288">
        <f t="shared" si="32"/>
        <v>0</v>
      </c>
      <c r="T125" s="289" t="s">
        <v>282</v>
      </c>
      <c r="U125" s="290">
        <v>2300</v>
      </c>
      <c r="V125" s="291">
        <v>1200</v>
      </c>
      <c r="W125" s="291">
        <v>300</v>
      </c>
      <c r="X125" s="291">
        <v>200</v>
      </c>
      <c r="Y125" s="291">
        <v>200</v>
      </c>
      <c r="Z125" s="291">
        <v>200</v>
      </c>
      <c r="AA125" s="291">
        <v>100</v>
      </c>
      <c r="AB125" s="291">
        <v>100</v>
      </c>
      <c r="AC125" s="76">
        <f t="shared" si="33"/>
        <v>0</v>
      </c>
      <c r="AD125" s="75"/>
      <c r="AE125" s="75"/>
      <c r="AF125" s="75"/>
      <c r="AG125" s="75"/>
      <c r="AH125" s="75"/>
      <c r="AI125" s="49"/>
      <c r="AJ125" s="75"/>
      <c r="AK125" s="75"/>
      <c r="AL125" s="75"/>
      <c r="AM125" s="75"/>
      <c r="AN125" s="75"/>
      <c r="AO125" s="75"/>
      <c r="AP125" s="75"/>
      <c r="AQ125" s="75"/>
      <c r="AR125" s="49">
        <f t="shared" si="39"/>
        <v>259.677419354839</v>
      </c>
      <c r="AS125" s="83">
        <f t="shared" si="34"/>
        <v>0</v>
      </c>
      <c r="AT125" s="273">
        <f t="shared" si="35"/>
        <v>0</v>
      </c>
      <c r="AU125" s="273">
        <f t="shared" si="36"/>
        <v>2040.32</v>
      </c>
      <c r="AV125" s="304"/>
      <c r="AW125" s="90"/>
      <c r="AX125" s="90"/>
      <c r="AY125" s="90"/>
      <c r="AZ125" s="90"/>
      <c r="BA125" s="273">
        <f t="shared" si="37"/>
        <v>2040.32</v>
      </c>
      <c r="BB125" s="308"/>
      <c r="BC125" s="49"/>
      <c r="BD125" s="249" t="str">
        <f t="shared" si="38"/>
        <v>正确</v>
      </c>
    </row>
    <row r="126" s="1" customFormat="1" ht="33" customHeight="1" spans="1:56">
      <c r="A126" s="253">
        <f t="shared" si="30"/>
        <v>122</v>
      </c>
      <c r="B126" s="312" t="s">
        <v>613</v>
      </c>
      <c r="C126" s="255" t="s">
        <v>276</v>
      </c>
      <c r="D126" s="256">
        <v>45771</v>
      </c>
      <c r="E126" s="310" t="s">
        <v>78</v>
      </c>
      <c r="F126" s="262">
        <f t="shared" si="31"/>
        <v>31</v>
      </c>
      <c r="G126" s="259" t="s">
        <v>79</v>
      </c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88">
        <f t="shared" si="32"/>
        <v>0</v>
      </c>
      <c r="T126" s="289"/>
      <c r="U126" s="290">
        <v>1600</v>
      </c>
      <c r="V126" s="291">
        <v>1000</v>
      </c>
      <c r="W126" s="291">
        <v>100</v>
      </c>
      <c r="X126" s="291">
        <v>100</v>
      </c>
      <c r="Y126" s="291">
        <v>100</v>
      </c>
      <c r="Z126" s="291">
        <v>100</v>
      </c>
      <c r="AA126" s="291">
        <v>100</v>
      </c>
      <c r="AB126" s="291">
        <v>100</v>
      </c>
      <c r="AC126" s="76">
        <f t="shared" si="33"/>
        <v>0</v>
      </c>
      <c r="AD126" s="75"/>
      <c r="AE126" s="75"/>
      <c r="AF126" s="75"/>
      <c r="AG126" s="75"/>
      <c r="AH126" s="75"/>
      <c r="AI126" s="49"/>
      <c r="AJ126" s="75"/>
      <c r="AK126" s="75"/>
      <c r="AL126" s="75"/>
      <c r="AM126" s="75"/>
      <c r="AN126" s="75"/>
      <c r="AO126" s="75"/>
      <c r="AP126" s="75"/>
      <c r="AQ126" s="75"/>
      <c r="AR126" s="49"/>
      <c r="AS126" s="83">
        <f t="shared" si="34"/>
        <v>0</v>
      </c>
      <c r="AT126" s="273">
        <f t="shared" si="35"/>
        <v>0</v>
      </c>
      <c r="AU126" s="273">
        <f t="shared" si="36"/>
        <v>1600</v>
      </c>
      <c r="AV126" s="304"/>
      <c r="AW126" s="90"/>
      <c r="AX126" s="90"/>
      <c r="AY126" s="90"/>
      <c r="AZ126" s="90"/>
      <c r="BA126" s="273">
        <f t="shared" si="37"/>
        <v>1600</v>
      </c>
      <c r="BB126" s="308"/>
      <c r="BC126" s="49"/>
      <c r="BD126" s="249" t="str">
        <f t="shared" si="38"/>
        <v>正确</v>
      </c>
    </row>
    <row r="127" s="1" customFormat="1" ht="33" customHeight="1" spans="1:56">
      <c r="A127" s="253">
        <f t="shared" si="30"/>
        <v>123</v>
      </c>
      <c r="B127" s="312" t="s">
        <v>614</v>
      </c>
      <c r="C127" s="255" t="s">
        <v>145</v>
      </c>
      <c r="D127" s="256">
        <v>45756</v>
      </c>
      <c r="E127" s="310" t="s">
        <v>78</v>
      </c>
      <c r="F127" s="262">
        <f t="shared" si="31"/>
        <v>31</v>
      </c>
      <c r="G127" s="259" t="s">
        <v>79</v>
      </c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88">
        <f t="shared" si="32"/>
        <v>0</v>
      </c>
      <c r="T127" s="289"/>
      <c r="U127" s="290">
        <v>2300</v>
      </c>
      <c r="V127" s="291">
        <v>1200</v>
      </c>
      <c r="W127" s="291">
        <v>300</v>
      </c>
      <c r="X127" s="291">
        <v>200</v>
      </c>
      <c r="Y127" s="291">
        <v>200</v>
      </c>
      <c r="Z127" s="291">
        <v>200</v>
      </c>
      <c r="AA127" s="291">
        <v>100</v>
      </c>
      <c r="AB127" s="291">
        <v>100</v>
      </c>
      <c r="AC127" s="76">
        <f t="shared" si="33"/>
        <v>0</v>
      </c>
      <c r="AD127" s="75"/>
      <c r="AE127" s="75"/>
      <c r="AF127" s="75"/>
      <c r="AG127" s="75"/>
      <c r="AH127" s="75"/>
      <c r="AI127" s="49"/>
      <c r="AJ127" s="75"/>
      <c r="AK127" s="75"/>
      <c r="AL127" s="75"/>
      <c r="AM127" s="75"/>
      <c r="AN127" s="75"/>
      <c r="AO127" s="75"/>
      <c r="AP127" s="75"/>
      <c r="AQ127" s="75"/>
      <c r="AR127" s="49"/>
      <c r="AS127" s="83">
        <f t="shared" si="34"/>
        <v>0</v>
      </c>
      <c r="AT127" s="273">
        <f t="shared" si="35"/>
        <v>0</v>
      </c>
      <c r="AU127" s="273">
        <f t="shared" si="36"/>
        <v>2300</v>
      </c>
      <c r="AV127" s="304"/>
      <c r="AW127" s="90"/>
      <c r="AX127" s="90"/>
      <c r="AY127" s="90"/>
      <c r="AZ127" s="90"/>
      <c r="BA127" s="273">
        <f t="shared" si="37"/>
        <v>2300</v>
      </c>
      <c r="BB127" s="308"/>
      <c r="BC127" s="49"/>
      <c r="BD127" s="249" t="str">
        <f t="shared" si="38"/>
        <v>正确</v>
      </c>
    </row>
    <row r="128" s="227" customFormat="1" ht="48" customHeight="1" spans="1:56">
      <c r="A128" s="253">
        <f t="shared" si="30"/>
        <v>124</v>
      </c>
      <c r="B128" s="267" t="s">
        <v>615</v>
      </c>
      <c r="C128" s="255" t="s">
        <v>145</v>
      </c>
      <c r="D128" s="261">
        <v>45748</v>
      </c>
      <c r="E128" s="310" t="s">
        <v>78</v>
      </c>
      <c r="F128" s="262">
        <f t="shared" si="31"/>
        <v>31</v>
      </c>
      <c r="G128" s="259" t="s">
        <v>79</v>
      </c>
      <c r="H128" s="264"/>
      <c r="I128" s="264"/>
      <c r="J128" s="264"/>
      <c r="K128" s="264"/>
      <c r="L128" s="264"/>
      <c r="M128" s="264"/>
      <c r="N128" s="264"/>
      <c r="O128" s="260">
        <v>11</v>
      </c>
      <c r="P128" s="264"/>
      <c r="Q128" s="264"/>
      <c r="R128" s="264"/>
      <c r="S128" s="288">
        <f t="shared" si="32"/>
        <v>0</v>
      </c>
      <c r="T128" s="289" t="s">
        <v>460</v>
      </c>
      <c r="U128" s="290">
        <v>2400</v>
      </c>
      <c r="V128" s="291">
        <v>1200</v>
      </c>
      <c r="W128" s="291">
        <v>300</v>
      </c>
      <c r="X128" s="291">
        <v>300</v>
      </c>
      <c r="Y128" s="291">
        <v>200</v>
      </c>
      <c r="Z128" s="291">
        <v>200</v>
      </c>
      <c r="AA128" s="291">
        <v>100</v>
      </c>
      <c r="AB128" s="291">
        <v>100</v>
      </c>
      <c r="AC128" s="316">
        <f t="shared" si="33"/>
        <v>0</v>
      </c>
      <c r="AD128" s="77"/>
      <c r="AE128" s="77"/>
      <c r="AF128" s="77"/>
      <c r="AG128" s="77"/>
      <c r="AH128" s="77"/>
      <c r="AI128" s="49">
        <v>255.81</v>
      </c>
      <c r="AJ128" s="77"/>
      <c r="AK128" s="77"/>
      <c r="AL128" s="77"/>
      <c r="AM128" s="77"/>
      <c r="AN128" s="77"/>
      <c r="AO128" s="77"/>
      <c r="AP128" s="77"/>
      <c r="AQ128" s="77"/>
      <c r="AR128" s="49">
        <f t="shared" si="39"/>
        <v>425.806451612903</v>
      </c>
      <c r="AS128" s="83">
        <f t="shared" si="34"/>
        <v>0</v>
      </c>
      <c r="AT128" s="273">
        <f t="shared" si="35"/>
        <v>0</v>
      </c>
      <c r="AU128" s="273">
        <f t="shared" si="36"/>
        <v>2230</v>
      </c>
      <c r="AV128" s="305"/>
      <c r="AW128" s="90"/>
      <c r="AX128" s="90"/>
      <c r="AY128" s="90"/>
      <c r="AZ128" s="90"/>
      <c r="BA128" s="273">
        <f t="shared" si="37"/>
        <v>2230</v>
      </c>
      <c r="BB128" s="309"/>
      <c r="BC128" s="164" t="s">
        <v>616</v>
      </c>
      <c r="BD128" s="249" t="str">
        <f t="shared" si="38"/>
        <v>正确</v>
      </c>
    </row>
    <row r="129" s="1" customFormat="1" ht="33" customHeight="1" spans="1:56">
      <c r="A129" s="253">
        <f t="shared" si="30"/>
        <v>125</v>
      </c>
      <c r="B129" s="317" t="s">
        <v>617</v>
      </c>
      <c r="C129" s="255" t="s">
        <v>276</v>
      </c>
      <c r="D129" s="318">
        <v>45759</v>
      </c>
      <c r="E129" s="255" t="s">
        <v>78</v>
      </c>
      <c r="F129" s="262">
        <f t="shared" si="31"/>
        <v>31</v>
      </c>
      <c r="G129" s="259" t="s">
        <v>79</v>
      </c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88">
        <f t="shared" si="32"/>
        <v>0</v>
      </c>
      <c r="T129" s="289"/>
      <c r="U129" s="290">
        <v>1700</v>
      </c>
      <c r="V129" s="291">
        <v>1000</v>
      </c>
      <c r="W129" s="291">
        <v>200</v>
      </c>
      <c r="X129" s="291">
        <v>100</v>
      </c>
      <c r="Y129" s="291">
        <v>100</v>
      </c>
      <c r="Z129" s="291">
        <v>100</v>
      </c>
      <c r="AA129" s="291">
        <v>100</v>
      </c>
      <c r="AB129" s="291">
        <v>100</v>
      </c>
      <c r="AC129" s="76">
        <f t="shared" si="33"/>
        <v>0</v>
      </c>
      <c r="AD129" s="75"/>
      <c r="AE129" s="75"/>
      <c r="AF129" s="75"/>
      <c r="AG129" s="75"/>
      <c r="AH129" s="75"/>
      <c r="AI129" s="49"/>
      <c r="AJ129" s="75"/>
      <c r="AK129" s="75"/>
      <c r="AL129" s="75"/>
      <c r="AM129" s="75"/>
      <c r="AN129" s="75"/>
      <c r="AO129" s="75"/>
      <c r="AP129" s="75"/>
      <c r="AQ129" s="75"/>
      <c r="AR129" s="49"/>
      <c r="AS129" s="83">
        <f t="shared" si="34"/>
        <v>0</v>
      </c>
      <c r="AT129" s="273">
        <f t="shared" si="35"/>
        <v>0</v>
      </c>
      <c r="AU129" s="273">
        <f t="shared" si="36"/>
        <v>1700</v>
      </c>
      <c r="AV129" s="304"/>
      <c r="AW129" s="90"/>
      <c r="AX129" s="90"/>
      <c r="AY129" s="90"/>
      <c r="AZ129" s="90"/>
      <c r="BA129" s="273">
        <f t="shared" si="37"/>
        <v>1700</v>
      </c>
      <c r="BB129" s="308"/>
      <c r="BC129" s="49"/>
      <c r="BD129" s="249" t="str">
        <f t="shared" si="38"/>
        <v>正确</v>
      </c>
    </row>
    <row r="130" s="1" customFormat="1" ht="33" customHeight="1" spans="1:56">
      <c r="A130" s="253">
        <f t="shared" si="30"/>
        <v>126</v>
      </c>
      <c r="B130" s="267" t="s">
        <v>618</v>
      </c>
      <c r="C130" s="255" t="s">
        <v>276</v>
      </c>
      <c r="D130" s="319">
        <v>45775</v>
      </c>
      <c r="E130" s="255" t="s">
        <v>78</v>
      </c>
      <c r="F130" s="262">
        <f t="shared" si="31"/>
        <v>31</v>
      </c>
      <c r="G130" s="259" t="s">
        <v>79</v>
      </c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88">
        <f t="shared" si="32"/>
        <v>0</v>
      </c>
      <c r="T130" s="289"/>
      <c r="U130" s="290">
        <v>1600</v>
      </c>
      <c r="V130" s="291">
        <v>1000</v>
      </c>
      <c r="W130" s="291">
        <v>100</v>
      </c>
      <c r="X130" s="291">
        <v>100</v>
      </c>
      <c r="Y130" s="291">
        <v>100</v>
      </c>
      <c r="Z130" s="291">
        <v>100</v>
      </c>
      <c r="AA130" s="291">
        <v>100</v>
      </c>
      <c r="AB130" s="291">
        <v>100</v>
      </c>
      <c r="AC130" s="76">
        <f t="shared" si="33"/>
        <v>0</v>
      </c>
      <c r="AD130" s="75"/>
      <c r="AE130" s="75"/>
      <c r="AF130" s="75"/>
      <c r="AG130" s="75"/>
      <c r="AH130" s="75"/>
      <c r="AI130" s="49"/>
      <c r="AJ130" s="75"/>
      <c r="AK130" s="75"/>
      <c r="AL130" s="75"/>
      <c r="AM130" s="75"/>
      <c r="AN130" s="75"/>
      <c r="AO130" s="75"/>
      <c r="AP130" s="75"/>
      <c r="AQ130" s="75"/>
      <c r="AR130" s="49"/>
      <c r="AS130" s="83">
        <f t="shared" si="34"/>
        <v>0</v>
      </c>
      <c r="AT130" s="273">
        <f t="shared" si="35"/>
        <v>0</v>
      </c>
      <c r="AU130" s="273">
        <f t="shared" si="36"/>
        <v>1600</v>
      </c>
      <c r="AV130" s="304"/>
      <c r="AW130" s="90"/>
      <c r="AX130" s="90"/>
      <c r="AY130" s="90"/>
      <c r="AZ130" s="90"/>
      <c r="BA130" s="273">
        <f t="shared" si="37"/>
        <v>1600</v>
      </c>
      <c r="BB130" s="308"/>
      <c r="BC130" s="49"/>
      <c r="BD130" s="249" t="str">
        <f t="shared" si="38"/>
        <v>正确</v>
      </c>
    </row>
    <row r="131" s="1" customFormat="1" ht="33" customHeight="1" spans="1:56">
      <c r="A131" s="253">
        <f t="shared" si="30"/>
        <v>127</v>
      </c>
      <c r="B131" s="267" t="s">
        <v>619</v>
      </c>
      <c r="C131" s="255" t="s">
        <v>276</v>
      </c>
      <c r="D131" s="319">
        <v>45800</v>
      </c>
      <c r="E131" s="255" t="s">
        <v>78</v>
      </c>
      <c r="F131" s="262">
        <f t="shared" si="31"/>
        <v>31</v>
      </c>
      <c r="G131" s="259" t="s">
        <v>79</v>
      </c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88">
        <f t="shared" si="32"/>
        <v>0</v>
      </c>
      <c r="T131" s="289"/>
      <c r="U131" s="290">
        <v>1700</v>
      </c>
      <c r="V131" s="291">
        <v>1000</v>
      </c>
      <c r="W131" s="291">
        <v>200</v>
      </c>
      <c r="X131" s="291">
        <v>100</v>
      </c>
      <c r="Y131" s="291">
        <v>100</v>
      </c>
      <c r="Z131" s="291">
        <v>100</v>
      </c>
      <c r="AA131" s="291">
        <v>100</v>
      </c>
      <c r="AB131" s="291">
        <v>100</v>
      </c>
      <c r="AC131" s="76">
        <f t="shared" si="33"/>
        <v>0</v>
      </c>
      <c r="AD131" s="75"/>
      <c r="AE131" s="75"/>
      <c r="AF131" s="75"/>
      <c r="AG131" s="75"/>
      <c r="AH131" s="75"/>
      <c r="AI131" s="49"/>
      <c r="AJ131" s="75"/>
      <c r="AK131" s="75"/>
      <c r="AL131" s="75"/>
      <c r="AM131" s="75"/>
      <c r="AN131" s="75"/>
      <c r="AO131" s="75"/>
      <c r="AP131" s="75"/>
      <c r="AQ131" s="75"/>
      <c r="AR131" s="49"/>
      <c r="AS131" s="83">
        <f t="shared" si="34"/>
        <v>0</v>
      </c>
      <c r="AT131" s="273">
        <f t="shared" si="35"/>
        <v>0</v>
      </c>
      <c r="AU131" s="273">
        <f t="shared" si="36"/>
        <v>1700</v>
      </c>
      <c r="AV131" s="304"/>
      <c r="AW131" s="90"/>
      <c r="AX131" s="90"/>
      <c r="AY131" s="90"/>
      <c r="AZ131" s="90"/>
      <c r="BA131" s="273">
        <f t="shared" si="37"/>
        <v>1700</v>
      </c>
      <c r="BB131" s="308"/>
      <c r="BC131" s="49"/>
      <c r="BD131" s="249" t="str">
        <f t="shared" si="38"/>
        <v>正确</v>
      </c>
    </row>
    <row r="132" s="1" customFormat="1" ht="33" customHeight="1" spans="1:56">
      <c r="A132" s="253">
        <f t="shared" ref="A132:A163" si="40">ROW()-4</f>
        <v>128</v>
      </c>
      <c r="B132" s="267" t="s">
        <v>620</v>
      </c>
      <c r="C132" s="255" t="s">
        <v>276</v>
      </c>
      <c r="D132" s="319">
        <v>45792</v>
      </c>
      <c r="E132" s="255" t="s">
        <v>78</v>
      </c>
      <c r="F132" s="262">
        <f t="shared" ref="F132:F163" si="41">IF($C$2-D132+1&lt;$E$2,$C$2-D132+1,$E$2)</f>
        <v>31</v>
      </c>
      <c r="G132" s="259" t="s">
        <v>79</v>
      </c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88">
        <f t="shared" ref="S132:S163" si="42">P132+Q132-R132</f>
        <v>0</v>
      </c>
      <c r="T132" s="289"/>
      <c r="U132" s="290">
        <v>1900</v>
      </c>
      <c r="V132" s="291">
        <v>1000</v>
      </c>
      <c r="W132" s="291">
        <v>200</v>
      </c>
      <c r="X132" s="291">
        <v>200</v>
      </c>
      <c r="Y132" s="291">
        <v>200</v>
      </c>
      <c r="Z132" s="291">
        <v>100</v>
      </c>
      <c r="AA132" s="291">
        <v>100</v>
      </c>
      <c r="AB132" s="291">
        <v>100</v>
      </c>
      <c r="AC132" s="76">
        <f t="shared" ref="AC132:AC163" si="43">IF(G132="是",30,0)</f>
        <v>0</v>
      </c>
      <c r="AD132" s="75"/>
      <c r="AE132" s="75"/>
      <c r="AF132" s="75"/>
      <c r="AG132" s="75"/>
      <c r="AH132" s="75"/>
      <c r="AI132" s="49"/>
      <c r="AJ132" s="75"/>
      <c r="AK132" s="75"/>
      <c r="AL132" s="75"/>
      <c r="AM132" s="75"/>
      <c r="AN132" s="75"/>
      <c r="AO132" s="75"/>
      <c r="AP132" s="75"/>
      <c r="AQ132" s="75"/>
      <c r="AR132" s="49"/>
      <c r="AS132" s="83">
        <f t="shared" ref="AS132:AS163" si="44">IFERROR(U132/$E$2*2*H132+I132*2,0)</f>
        <v>0</v>
      </c>
      <c r="AT132" s="273">
        <f t="shared" ref="AT132:AT163" si="45">IFERROR(U132/$E$2*(J132+K132*0.2+L132+M132*0.5),0)</f>
        <v>0</v>
      </c>
      <c r="AU132" s="273">
        <f t="shared" ref="AU132:AU163" si="46">ROUND(SUM(V132:AP132)-SUM(AQ132:AT132),2)</f>
        <v>1900</v>
      </c>
      <c r="AV132" s="304"/>
      <c r="AW132" s="90"/>
      <c r="AX132" s="90"/>
      <c r="AY132" s="90"/>
      <c r="AZ132" s="90"/>
      <c r="BA132" s="273">
        <f t="shared" ref="BA132:BA163" si="47">ROUND(AU132-SUM(AV132:AZ132),2)</f>
        <v>1900</v>
      </c>
      <c r="BB132" s="308"/>
      <c r="BC132" s="49"/>
      <c r="BD132" s="249" t="str">
        <f t="shared" ref="BD132:BD163" si="48">IF(U132-SUM(V132:AB132)=0,"正确","错误")</f>
        <v>正确</v>
      </c>
    </row>
    <row r="133" s="1" customFormat="1" ht="33" customHeight="1" spans="1:56">
      <c r="A133" s="253">
        <f t="shared" si="40"/>
        <v>129</v>
      </c>
      <c r="B133" s="320" t="s">
        <v>621</v>
      </c>
      <c r="C133" s="255" t="s">
        <v>276</v>
      </c>
      <c r="D133" s="319">
        <v>45794</v>
      </c>
      <c r="E133" s="269" t="s">
        <v>116</v>
      </c>
      <c r="F133" s="262">
        <f t="shared" si="41"/>
        <v>31</v>
      </c>
      <c r="G133" s="259" t="s">
        <v>79</v>
      </c>
      <c r="H133" s="260"/>
      <c r="I133" s="260"/>
      <c r="J133" s="260">
        <v>25</v>
      </c>
      <c r="K133" s="260"/>
      <c r="L133" s="260"/>
      <c r="M133" s="260"/>
      <c r="N133" s="260"/>
      <c r="O133" s="260"/>
      <c r="P133" s="260"/>
      <c r="Q133" s="260"/>
      <c r="R133" s="260"/>
      <c r="S133" s="288">
        <f t="shared" si="42"/>
        <v>0</v>
      </c>
      <c r="T133" s="293" t="s">
        <v>622</v>
      </c>
      <c r="U133" s="290">
        <v>1900</v>
      </c>
      <c r="V133" s="291">
        <v>1000</v>
      </c>
      <c r="W133" s="291">
        <v>200</v>
      </c>
      <c r="X133" s="291">
        <v>200</v>
      </c>
      <c r="Y133" s="291">
        <v>200</v>
      </c>
      <c r="Z133" s="291">
        <v>100</v>
      </c>
      <c r="AA133" s="291">
        <v>100</v>
      </c>
      <c r="AB133" s="291">
        <v>100</v>
      </c>
      <c r="AC133" s="76">
        <f t="shared" si="43"/>
        <v>0</v>
      </c>
      <c r="AD133" s="75"/>
      <c r="AE133" s="75"/>
      <c r="AF133" s="75"/>
      <c r="AG133" s="75"/>
      <c r="AH133" s="75"/>
      <c r="AI133" s="49"/>
      <c r="AJ133" s="75"/>
      <c r="AK133" s="75"/>
      <c r="AL133" s="75"/>
      <c r="AM133" s="75"/>
      <c r="AN133" s="75"/>
      <c r="AO133" s="75"/>
      <c r="AP133" s="75"/>
      <c r="AQ133" s="75"/>
      <c r="AR133" s="49"/>
      <c r="AS133" s="83">
        <f t="shared" si="44"/>
        <v>0</v>
      </c>
      <c r="AT133" s="273">
        <f t="shared" si="45"/>
        <v>1532.25806451613</v>
      </c>
      <c r="AU133" s="273">
        <f t="shared" si="46"/>
        <v>367.74</v>
      </c>
      <c r="AV133" s="304"/>
      <c r="AW133" s="90"/>
      <c r="AX133" s="90"/>
      <c r="AY133" s="90"/>
      <c r="AZ133" s="90"/>
      <c r="BA133" s="273">
        <f t="shared" si="47"/>
        <v>367.74</v>
      </c>
      <c r="BB133" s="308"/>
      <c r="BC133" s="49"/>
      <c r="BD133" s="249" t="str">
        <f t="shared" si="48"/>
        <v>正确</v>
      </c>
    </row>
    <row r="134" s="1" customFormat="1" ht="38" customHeight="1" spans="1:56">
      <c r="A134" s="253">
        <f t="shared" si="40"/>
        <v>130</v>
      </c>
      <c r="B134" s="267" t="s">
        <v>623</v>
      </c>
      <c r="C134" s="255" t="s">
        <v>276</v>
      </c>
      <c r="D134" s="319">
        <v>45791</v>
      </c>
      <c r="E134" s="255" t="s">
        <v>78</v>
      </c>
      <c r="F134" s="262">
        <f t="shared" si="41"/>
        <v>31</v>
      </c>
      <c r="G134" s="259" t="s">
        <v>79</v>
      </c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88">
        <f t="shared" si="42"/>
        <v>0</v>
      </c>
      <c r="T134" s="289"/>
      <c r="U134" s="290">
        <v>1400</v>
      </c>
      <c r="V134" s="291">
        <v>500</v>
      </c>
      <c r="W134" s="291">
        <v>100</v>
      </c>
      <c r="X134" s="291">
        <v>100</v>
      </c>
      <c r="Y134" s="291">
        <v>200</v>
      </c>
      <c r="Z134" s="291">
        <v>100</v>
      </c>
      <c r="AA134" s="291">
        <v>200</v>
      </c>
      <c r="AB134" s="291">
        <v>200</v>
      </c>
      <c r="AC134" s="76">
        <f t="shared" si="43"/>
        <v>0</v>
      </c>
      <c r="AD134" s="75"/>
      <c r="AE134" s="75"/>
      <c r="AF134" s="75"/>
      <c r="AG134" s="75"/>
      <c r="AH134" s="75"/>
      <c r="AI134" s="49"/>
      <c r="AJ134" s="75"/>
      <c r="AK134" s="75"/>
      <c r="AL134" s="75"/>
      <c r="AM134" s="75"/>
      <c r="AN134" s="75"/>
      <c r="AO134" s="75"/>
      <c r="AP134" s="75"/>
      <c r="AQ134" s="75"/>
      <c r="AR134" s="49"/>
      <c r="AS134" s="83">
        <f t="shared" si="44"/>
        <v>0</v>
      </c>
      <c r="AT134" s="273">
        <f t="shared" si="45"/>
        <v>0</v>
      </c>
      <c r="AU134" s="273">
        <f t="shared" si="46"/>
        <v>1400</v>
      </c>
      <c r="AV134" s="304"/>
      <c r="AW134" s="90"/>
      <c r="AX134" s="90"/>
      <c r="AY134" s="90"/>
      <c r="AZ134" s="90"/>
      <c r="BA134" s="273">
        <f t="shared" si="47"/>
        <v>1400</v>
      </c>
      <c r="BB134" s="308"/>
      <c r="BC134" s="49"/>
      <c r="BD134" s="249" t="str">
        <f t="shared" si="48"/>
        <v>正确</v>
      </c>
    </row>
    <row r="135" s="1" customFormat="1" ht="31" customHeight="1" spans="1:56">
      <c r="A135" s="253">
        <f t="shared" si="40"/>
        <v>131</v>
      </c>
      <c r="B135" s="267" t="s">
        <v>624</v>
      </c>
      <c r="C135" s="255" t="s">
        <v>276</v>
      </c>
      <c r="D135" s="319">
        <v>45791</v>
      </c>
      <c r="E135" s="255" t="s">
        <v>78</v>
      </c>
      <c r="F135" s="262">
        <f t="shared" si="41"/>
        <v>31</v>
      </c>
      <c r="G135" s="259" t="s">
        <v>79</v>
      </c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88">
        <f t="shared" si="42"/>
        <v>0</v>
      </c>
      <c r="T135" s="289"/>
      <c r="U135" s="290">
        <v>1900</v>
      </c>
      <c r="V135" s="291">
        <v>1000</v>
      </c>
      <c r="W135" s="291">
        <v>200</v>
      </c>
      <c r="X135" s="291">
        <v>200</v>
      </c>
      <c r="Y135" s="291">
        <v>200</v>
      </c>
      <c r="Z135" s="291">
        <v>100</v>
      </c>
      <c r="AA135" s="291">
        <v>100</v>
      </c>
      <c r="AB135" s="291">
        <v>100</v>
      </c>
      <c r="AC135" s="76">
        <f t="shared" si="43"/>
        <v>0</v>
      </c>
      <c r="AD135" s="75"/>
      <c r="AE135" s="75"/>
      <c r="AF135" s="75"/>
      <c r="AG135" s="75"/>
      <c r="AH135" s="75"/>
      <c r="AI135" s="49"/>
      <c r="AJ135" s="75"/>
      <c r="AK135" s="75"/>
      <c r="AL135" s="75"/>
      <c r="AM135" s="75"/>
      <c r="AN135" s="75"/>
      <c r="AO135" s="75"/>
      <c r="AP135" s="75"/>
      <c r="AQ135" s="75"/>
      <c r="AR135" s="49"/>
      <c r="AS135" s="83">
        <f t="shared" si="44"/>
        <v>0</v>
      </c>
      <c r="AT135" s="273">
        <f t="shared" si="45"/>
        <v>0</v>
      </c>
      <c r="AU135" s="273">
        <f t="shared" si="46"/>
        <v>1900</v>
      </c>
      <c r="AV135" s="304"/>
      <c r="AW135" s="90"/>
      <c r="AX135" s="90"/>
      <c r="AY135" s="90"/>
      <c r="AZ135" s="90"/>
      <c r="BA135" s="273">
        <f t="shared" si="47"/>
        <v>1900</v>
      </c>
      <c r="BB135" s="308"/>
      <c r="BC135" s="49"/>
      <c r="BD135" s="249" t="str">
        <f t="shared" si="48"/>
        <v>正确</v>
      </c>
    </row>
    <row r="136" s="1" customFormat="1" ht="33" customHeight="1" spans="1:56">
      <c r="A136" s="253">
        <f t="shared" si="40"/>
        <v>132</v>
      </c>
      <c r="B136" s="320" t="s">
        <v>625</v>
      </c>
      <c r="C136" s="255" t="s">
        <v>145</v>
      </c>
      <c r="D136" s="319">
        <v>45798</v>
      </c>
      <c r="E136" s="269" t="s">
        <v>116</v>
      </c>
      <c r="F136" s="262">
        <f t="shared" si="41"/>
        <v>31</v>
      </c>
      <c r="G136" s="259" t="s">
        <v>79</v>
      </c>
      <c r="H136" s="260"/>
      <c r="I136" s="260"/>
      <c r="J136" s="260">
        <v>19</v>
      </c>
      <c r="K136" s="260"/>
      <c r="L136" s="260"/>
      <c r="M136" s="260"/>
      <c r="N136" s="260"/>
      <c r="O136" s="260"/>
      <c r="P136" s="260"/>
      <c r="Q136" s="260"/>
      <c r="R136" s="260"/>
      <c r="S136" s="288">
        <f t="shared" si="42"/>
        <v>0</v>
      </c>
      <c r="T136" s="293" t="s">
        <v>626</v>
      </c>
      <c r="U136" s="290">
        <v>2300</v>
      </c>
      <c r="V136" s="291">
        <v>1200</v>
      </c>
      <c r="W136" s="291">
        <v>300</v>
      </c>
      <c r="X136" s="291">
        <v>200</v>
      </c>
      <c r="Y136" s="291">
        <v>200</v>
      </c>
      <c r="Z136" s="291">
        <v>200</v>
      </c>
      <c r="AA136" s="291">
        <v>100</v>
      </c>
      <c r="AB136" s="291">
        <v>100</v>
      </c>
      <c r="AC136" s="76">
        <f t="shared" si="43"/>
        <v>0</v>
      </c>
      <c r="AD136" s="75"/>
      <c r="AE136" s="75"/>
      <c r="AF136" s="75"/>
      <c r="AG136" s="75"/>
      <c r="AH136" s="75"/>
      <c r="AI136" s="49"/>
      <c r="AJ136" s="75"/>
      <c r="AK136" s="75"/>
      <c r="AL136" s="75"/>
      <c r="AM136" s="75"/>
      <c r="AN136" s="75"/>
      <c r="AO136" s="75"/>
      <c r="AP136" s="75"/>
      <c r="AQ136" s="75"/>
      <c r="AR136" s="49"/>
      <c r="AS136" s="83">
        <f t="shared" si="44"/>
        <v>0</v>
      </c>
      <c r="AT136" s="273">
        <f t="shared" si="45"/>
        <v>1409.67741935484</v>
      </c>
      <c r="AU136" s="273">
        <f t="shared" si="46"/>
        <v>890.32</v>
      </c>
      <c r="AV136" s="304"/>
      <c r="AW136" s="90"/>
      <c r="AX136" s="90"/>
      <c r="AY136" s="90"/>
      <c r="AZ136" s="90"/>
      <c r="BA136" s="273">
        <f t="shared" si="47"/>
        <v>890.32</v>
      </c>
      <c r="BB136" s="308"/>
      <c r="BC136" s="49"/>
      <c r="BD136" s="249" t="str">
        <f t="shared" si="48"/>
        <v>正确</v>
      </c>
    </row>
    <row r="137" s="1" customFormat="1" ht="52" customHeight="1" spans="1:56">
      <c r="A137" s="253">
        <f t="shared" si="40"/>
        <v>133</v>
      </c>
      <c r="B137" s="267" t="s">
        <v>627</v>
      </c>
      <c r="C137" s="255" t="s">
        <v>145</v>
      </c>
      <c r="D137" s="319">
        <v>45798</v>
      </c>
      <c r="E137" s="255" t="s">
        <v>78</v>
      </c>
      <c r="F137" s="262">
        <f t="shared" si="41"/>
        <v>31</v>
      </c>
      <c r="G137" s="259" t="s">
        <v>79</v>
      </c>
      <c r="H137" s="260"/>
      <c r="I137" s="260"/>
      <c r="J137" s="260"/>
      <c r="K137" s="260"/>
      <c r="L137" s="260"/>
      <c r="M137" s="260"/>
      <c r="N137" s="260"/>
      <c r="O137" s="260">
        <v>7</v>
      </c>
      <c r="P137" s="260"/>
      <c r="Q137" s="260"/>
      <c r="R137" s="260"/>
      <c r="S137" s="288">
        <f t="shared" si="42"/>
        <v>0</v>
      </c>
      <c r="T137" s="289" t="s">
        <v>282</v>
      </c>
      <c r="U137" s="290">
        <v>2300</v>
      </c>
      <c r="V137" s="291">
        <v>1200</v>
      </c>
      <c r="W137" s="291">
        <v>300</v>
      </c>
      <c r="X137" s="291">
        <v>200</v>
      </c>
      <c r="Y137" s="291">
        <v>200</v>
      </c>
      <c r="Z137" s="291">
        <v>200</v>
      </c>
      <c r="AA137" s="291">
        <v>100</v>
      </c>
      <c r="AB137" s="291">
        <v>100</v>
      </c>
      <c r="AC137" s="76">
        <f t="shared" si="43"/>
        <v>0</v>
      </c>
      <c r="AD137" s="75"/>
      <c r="AE137" s="75"/>
      <c r="AF137" s="75"/>
      <c r="AG137" s="75"/>
      <c r="AH137" s="75"/>
      <c r="AI137" s="49"/>
      <c r="AJ137" s="75"/>
      <c r="AK137" s="75"/>
      <c r="AL137" s="75"/>
      <c r="AM137" s="75"/>
      <c r="AN137" s="75"/>
      <c r="AO137" s="75"/>
      <c r="AP137" s="75"/>
      <c r="AQ137" s="75"/>
      <c r="AR137" s="49">
        <f>U137/31*O137*0.5</f>
        <v>259.677419354839</v>
      </c>
      <c r="AS137" s="83">
        <f t="shared" si="44"/>
        <v>0</v>
      </c>
      <c r="AT137" s="273">
        <f t="shared" si="45"/>
        <v>0</v>
      </c>
      <c r="AU137" s="273">
        <f t="shared" si="46"/>
        <v>2040.32</v>
      </c>
      <c r="AV137" s="304"/>
      <c r="AW137" s="90"/>
      <c r="AX137" s="90"/>
      <c r="AY137" s="90"/>
      <c r="AZ137" s="90"/>
      <c r="BA137" s="273">
        <f t="shared" si="47"/>
        <v>2040.32</v>
      </c>
      <c r="BB137" s="308"/>
      <c r="BC137" s="49"/>
      <c r="BD137" s="249" t="str">
        <f t="shared" si="48"/>
        <v>正确</v>
      </c>
    </row>
    <row r="138" s="1" customFormat="1" ht="37" customHeight="1" spans="1:56">
      <c r="A138" s="253">
        <f t="shared" si="40"/>
        <v>134</v>
      </c>
      <c r="B138" s="267" t="s">
        <v>628</v>
      </c>
      <c r="C138" s="255" t="s">
        <v>145</v>
      </c>
      <c r="D138" s="319">
        <v>45793</v>
      </c>
      <c r="E138" s="255" t="s">
        <v>78</v>
      </c>
      <c r="F138" s="262">
        <f t="shared" si="41"/>
        <v>31</v>
      </c>
      <c r="G138" s="259" t="s">
        <v>79</v>
      </c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88">
        <f t="shared" si="42"/>
        <v>0</v>
      </c>
      <c r="T138" s="289"/>
      <c r="U138" s="290">
        <v>2300</v>
      </c>
      <c r="V138" s="291">
        <v>1200</v>
      </c>
      <c r="W138" s="291">
        <v>300</v>
      </c>
      <c r="X138" s="291">
        <v>200</v>
      </c>
      <c r="Y138" s="291">
        <v>200</v>
      </c>
      <c r="Z138" s="291">
        <v>200</v>
      </c>
      <c r="AA138" s="291">
        <v>100</v>
      </c>
      <c r="AB138" s="291">
        <v>100</v>
      </c>
      <c r="AC138" s="76">
        <f t="shared" si="43"/>
        <v>0</v>
      </c>
      <c r="AD138" s="75"/>
      <c r="AE138" s="75"/>
      <c r="AF138" s="75"/>
      <c r="AG138" s="75"/>
      <c r="AH138" s="75"/>
      <c r="AI138" s="49">
        <f>2300/31*3</f>
        <v>222.58064516129</v>
      </c>
      <c r="AJ138" s="75"/>
      <c r="AK138" s="75"/>
      <c r="AL138" s="75"/>
      <c r="AM138" s="75"/>
      <c r="AN138" s="75"/>
      <c r="AO138" s="75"/>
      <c r="AP138" s="75"/>
      <c r="AQ138" s="75"/>
      <c r="AR138" s="49"/>
      <c r="AS138" s="83">
        <f t="shared" si="44"/>
        <v>0</v>
      </c>
      <c r="AT138" s="273">
        <f t="shared" si="45"/>
        <v>0</v>
      </c>
      <c r="AU138" s="273">
        <f t="shared" si="46"/>
        <v>2522.58</v>
      </c>
      <c r="AV138" s="304"/>
      <c r="AW138" s="90"/>
      <c r="AX138" s="90"/>
      <c r="AY138" s="90"/>
      <c r="AZ138" s="90"/>
      <c r="BA138" s="273">
        <f t="shared" si="47"/>
        <v>2522.58</v>
      </c>
      <c r="BB138" s="308"/>
      <c r="BC138" s="164" t="s">
        <v>506</v>
      </c>
      <c r="BD138" s="249" t="str">
        <f t="shared" si="48"/>
        <v>正确</v>
      </c>
    </row>
    <row r="139" s="1" customFormat="1" ht="43" customHeight="1" spans="1:56">
      <c r="A139" s="253">
        <f t="shared" si="40"/>
        <v>135</v>
      </c>
      <c r="B139" s="267" t="s">
        <v>629</v>
      </c>
      <c r="C139" s="255" t="s">
        <v>145</v>
      </c>
      <c r="D139" s="319">
        <v>45805</v>
      </c>
      <c r="E139" s="255" t="s">
        <v>78</v>
      </c>
      <c r="F139" s="262">
        <f t="shared" si="41"/>
        <v>31</v>
      </c>
      <c r="G139" s="259" t="s">
        <v>79</v>
      </c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88">
        <f t="shared" si="42"/>
        <v>0</v>
      </c>
      <c r="T139" s="289"/>
      <c r="U139" s="290">
        <v>2300</v>
      </c>
      <c r="V139" s="291">
        <v>1200</v>
      </c>
      <c r="W139" s="291">
        <v>300</v>
      </c>
      <c r="X139" s="291">
        <v>200</v>
      </c>
      <c r="Y139" s="291">
        <v>200</v>
      </c>
      <c r="Z139" s="291">
        <v>200</v>
      </c>
      <c r="AA139" s="291">
        <v>100</v>
      </c>
      <c r="AB139" s="291">
        <v>100</v>
      </c>
      <c r="AC139" s="76">
        <f t="shared" si="43"/>
        <v>0</v>
      </c>
      <c r="AD139" s="75"/>
      <c r="AE139" s="75"/>
      <c r="AF139" s="75"/>
      <c r="AG139" s="75"/>
      <c r="AH139" s="75"/>
      <c r="AI139" s="49">
        <f>2300/31*3</f>
        <v>222.58064516129</v>
      </c>
      <c r="AJ139" s="75"/>
      <c r="AK139" s="75"/>
      <c r="AL139" s="75"/>
      <c r="AM139" s="75"/>
      <c r="AN139" s="75"/>
      <c r="AO139" s="75"/>
      <c r="AP139" s="75"/>
      <c r="AQ139" s="75"/>
      <c r="AR139" s="49"/>
      <c r="AS139" s="83">
        <f t="shared" si="44"/>
        <v>0</v>
      </c>
      <c r="AT139" s="273">
        <f t="shared" si="45"/>
        <v>0</v>
      </c>
      <c r="AU139" s="273">
        <f t="shared" si="46"/>
        <v>2522.58</v>
      </c>
      <c r="AV139" s="304"/>
      <c r="AW139" s="90"/>
      <c r="AX139" s="90"/>
      <c r="AY139" s="90"/>
      <c r="AZ139" s="90"/>
      <c r="BA139" s="273">
        <f t="shared" si="47"/>
        <v>2522.58</v>
      </c>
      <c r="BB139" s="308"/>
      <c r="BC139" s="164" t="s">
        <v>506</v>
      </c>
      <c r="BD139" s="249" t="str">
        <f t="shared" si="48"/>
        <v>正确</v>
      </c>
    </row>
    <row r="140" s="1" customFormat="1" ht="38" customHeight="1" spans="1:56">
      <c r="A140" s="253">
        <f t="shared" si="40"/>
        <v>136</v>
      </c>
      <c r="B140" s="267" t="s">
        <v>630</v>
      </c>
      <c r="C140" s="255" t="s">
        <v>145</v>
      </c>
      <c r="D140" s="319">
        <v>45793</v>
      </c>
      <c r="E140" s="255" t="s">
        <v>78</v>
      </c>
      <c r="F140" s="262">
        <f t="shared" si="41"/>
        <v>31</v>
      </c>
      <c r="G140" s="259" t="s">
        <v>79</v>
      </c>
      <c r="H140" s="260"/>
      <c r="I140" s="260"/>
      <c r="J140" s="260"/>
      <c r="K140" s="260"/>
      <c r="L140" s="260"/>
      <c r="M140" s="260"/>
      <c r="N140" s="260"/>
      <c r="O140" s="260">
        <v>11</v>
      </c>
      <c r="P140" s="260"/>
      <c r="Q140" s="260"/>
      <c r="R140" s="260"/>
      <c r="S140" s="288">
        <f t="shared" si="42"/>
        <v>0</v>
      </c>
      <c r="T140" s="289" t="s">
        <v>460</v>
      </c>
      <c r="U140" s="290">
        <v>2400</v>
      </c>
      <c r="V140" s="291">
        <v>1200</v>
      </c>
      <c r="W140" s="291">
        <v>300</v>
      </c>
      <c r="X140" s="291">
        <v>300</v>
      </c>
      <c r="Y140" s="291">
        <v>200</v>
      </c>
      <c r="Z140" s="291">
        <v>200</v>
      </c>
      <c r="AA140" s="291">
        <v>100</v>
      </c>
      <c r="AB140" s="291">
        <v>100</v>
      </c>
      <c r="AC140" s="76">
        <f t="shared" si="43"/>
        <v>0</v>
      </c>
      <c r="AD140" s="75"/>
      <c r="AE140" s="75"/>
      <c r="AF140" s="75"/>
      <c r="AG140" s="75"/>
      <c r="AH140" s="75"/>
      <c r="AI140" s="49"/>
      <c r="AJ140" s="75"/>
      <c r="AK140" s="75"/>
      <c r="AL140" s="75"/>
      <c r="AM140" s="75"/>
      <c r="AN140" s="75"/>
      <c r="AO140" s="75"/>
      <c r="AP140" s="75"/>
      <c r="AQ140" s="75"/>
      <c r="AR140" s="49">
        <f>U140/31*O140*0.5</f>
        <v>425.806451612903</v>
      </c>
      <c r="AS140" s="83">
        <f t="shared" si="44"/>
        <v>0</v>
      </c>
      <c r="AT140" s="273">
        <f t="shared" si="45"/>
        <v>0</v>
      </c>
      <c r="AU140" s="273">
        <f t="shared" si="46"/>
        <v>1974.19</v>
      </c>
      <c r="AV140" s="304"/>
      <c r="AW140" s="90"/>
      <c r="AX140" s="90"/>
      <c r="AY140" s="90"/>
      <c r="AZ140" s="90"/>
      <c r="BA140" s="273">
        <f t="shared" si="47"/>
        <v>1974.19</v>
      </c>
      <c r="BB140" s="308"/>
      <c r="BC140" s="49"/>
      <c r="BD140" s="249" t="str">
        <f t="shared" si="48"/>
        <v>正确</v>
      </c>
    </row>
    <row r="141" s="1" customFormat="1" ht="38" customHeight="1" spans="1:56">
      <c r="A141" s="253">
        <f t="shared" si="40"/>
        <v>137</v>
      </c>
      <c r="B141" s="321" t="s">
        <v>631</v>
      </c>
      <c r="C141" s="322" t="s">
        <v>145</v>
      </c>
      <c r="D141" s="323">
        <v>45789</v>
      </c>
      <c r="E141" s="255" t="s">
        <v>78</v>
      </c>
      <c r="F141" s="262">
        <f t="shared" si="41"/>
        <v>31</v>
      </c>
      <c r="G141" s="259" t="s">
        <v>79</v>
      </c>
      <c r="H141" s="260"/>
      <c r="I141" s="260"/>
      <c r="J141" s="260"/>
      <c r="K141" s="260"/>
      <c r="L141" s="260"/>
      <c r="M141" s="260"/>
      <c r="N141" s="260"/>
      <c r="O141" s="260">
        <v>7</v>
      </c>
      <c r="P141" s="260"/>
      <c r="Q141" s="260"/>
      <c r="R141" s="260"/>
      <c r="S141" s="288">
        <f t="shared" si="42"/>
        <v>0</v>
      </c>
      <c r="T141" s="289" t="s">
        <v>282</v>
      </c>
      <c r="U141" s="290">
        <v>2300</v>
      </c>
      <c r="V141" s="291">
        <v>1200</v>
      </c>
      <c r="W141" s="291">
        <v>300</v>
      </c>
      <c r="X141" s="291">
        <v>200</v>
      </c>
      <c r="Y141" s="291">
        <v>200</v>
      </c>
      <c r="Z141" s="291">
        <v>200</v>
      </c>
      <c r="AA141" s="291">
        <v>100</v>
      </c>
      <c r="AB141" s="291">
        <v>100</v>
      </c>
      <c r="AC141" s="76">
        <f t="shared" si="43"/>
        <v>0</v>
      </c>
      <c r="AD141" s="75"/>
      <c r="AE141" s="75"/>
      <c r="AF141" s="75"/>
      <c r="AG141" s="75"/>
      <c r="AH141" s="75"/>
      <c r="AI141" s="49"/>
      <c r="AJ141" s="75"/>
      <c r="AK141" s="75"/>
      <c r="AL141" s="75"/>
      <c r="AM141" s="75"/>
      <c r="AN141" s="75"/>
      <c r="AO141" s="75"/>
      <c r="AP141" s="75"/>
      <c r="AQ141" s="75"/>
      <c r="AR141" s="49">
        <f>U141/31*O141*0.5</f>
        <v>259.677419354839</v>
      </c>
      <c r="AS141" s="83">
        <f t="shared" si="44"/>
        <v>0</v>
      </c>
      <c r="AT141" s="273">
        <f t="shared" si="45"/>
        <v>0</v>
      </c>
      <c r="AU141" s="273">
        <f t="shared" si="46"/>
        <v>2040.32</v>
      </c>
      <c r="AV141" s="304"/>
      <c r="AW141" s="90"/>
      <c r="AX141" s="90"/>
      <c r="AY141" s="90"/>
      <c r="AZ141" s="90"/>
      <c r="BA141" s="273">
        <f t="shared" si="47"/>
        <v>2040.32</v>
      </c>
      <c r="BB141" s="308"/>
      <c r="BC141" s="49"/>
      <c r="BD141" s="249" t="str">
        <f t="shared" si="48"/>
        <v>正确</v>
      </c>
    </row>
    <row r="142" s="1" customFormat="1" ht="31" customHeight="1" spans="1:56">
      <c r="A142" s="253">
        <f t="shared" si="40"/>
        <v>138</v>
      </c>
      <c r="B142" s="267" t="s">
        <v>632</v>
      </c>
      <c r="C142" s="255" t="s">
        <v>276</v>
      </c>
      <c r="D142" s="319">
        <v>45810</v>
      </c>
      <c r="E142" s="255" t="s">
        <v>78</v>
      </c>
      <c r="F142" s="262">
        <f t="shared" si="41"/>
        <v>31</v>
      </c>
      <c r="G142" s="259" t="s">
        <v>79</v>
      </c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88">
        <f t="shared" si="42"/>
        <v>0</v>
      </c>
      <c r="T142" s="289"/>
      <c r="U142" s="290">
        <v>1600</v>
      </c>
      <c r="V142" s="291">
        <v>1000</v>
      </c>
      <c r="W142" s="291">
        <v>100</v>
      </c>
      <c r="X142" s="291">
        <v>100</v>
      </c>
      <c r="Y142" s="291">
        <v>100</v>
      </c>
      <c r="Z142" s="291">
        <v>100</v>
      </c>
      <c r="AA142" s="291">
        <v>100</v>
      </c>
      <c r="AB142" s="291">
        <v>100</v>
      </c>
      <c r="AC142" s="76">
        <f t="shared" si="43"/>
        <v>0</v>
      </c>
      <c r="AD142" s="75"/>
      <c r="AE142" s="75"/>
      <c r="AF142" s="75"/>
      <c r="AG142" s="75"/>
      <c r="AH142" s="75"/>
      <c r="AI142" s="49"/>
      <c r="AJ142" s="75"/>
      <c r="AK142" s="75"/>
      <c r="AL142" s="75"/>
      <c r="AM142" s="75"/>
      <c r="AN142" s="75"/>
      <c r="AO142" s="75"/>
      <c r="AP142" s="75"/>
      <c r="AQ142" s="75"/>
      <c r="AR142" s="49"/>
      <c r="AS142" s="83">
        <f t="shared" si="44"/>
        <v>0</v>
      </c>
      <c r="AT142" s="273">
        <f t="shared" si="45"/>
        <v>0</v>
      </c>
      <c r="AU142" s="273">
        <f t="shared" si="46"/>
        <v>1600</v>
      </c>
      <c r="AV142" s="304"/>
      <c r="AW142" s="90"/>
      <c r="AX142" s="90"/>
      <c r="AY142" s="90"/>
      <c r="AZ142" s="90"/>
      <c r="BA142" s="273">
        <f t="shared" si="47"/>
        <v>1600</v>
      </c>
      <c r="BB142" s="308"/>
      <c r="BC142" s="49"/>
      <c r="BD142" s="249" t="str">
        <f t="shared" si="48"/>
        <v>正确</v>
      </c>
    </row>
    <row r="143" s="1" customFormat="1" ht="33" customHeight="1" spans="1:56">
      <c r="A143" s="253">
        <f t="shared" si="40"/>
        <v>139</v>
      </c>
      <c r="B143" s="267" t="s">
        <v>633</v>
      </c>
      <c r="C143" s="255" t="s">
        <v>145</v>
      </c>
      <c r="D143" s="319">
        <v>45813</v>
      </c>
      <c r="E143" s="255" t="s">
        <v>78</v>
      </c>
      <c r="F143" s="262">
        <f t="shared" si="41"/>
        <v>31</v>
      </c>
      <c r="G143" s="259" t="s">
        <v>79</v>
      </c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88">
        <f t="shared" si="42"/>
        <v>0</v>
      </c>
      <c r="T143" s="289"/>
      <c r="U143" s="290">
        <v>2300</v>
      </c>
      <c r="V143" s="291">
        <v>1200</v>
      </c>
      <c r="W143" s="291">
        <v>300</v>
      </c>
      <c r="X143" s="291">
        <v>200</v>
      </c>
      <c r="Y143" s="291">
        <v>200</v>
      </c>
      <c r="Z143" s="291">
        <v>200</v>
      </c>
      <c r="AA143" s="291">
        <v>100</v>
      </c>
      <c r="AB143" s="291">
        <v>100</v>
      </c>
      <c r="AC143" s="76">
        <f t="shared" si="43"/>
        <v>0</v>
      </c>
      <c r="AD143" s="75"/>
      <c r="AE143" s="75"/>
      <c r="AF143" s="75"/>
      <c r="AG143" s="75"/>
      <c r="AH143" s="75"/>
      <c r="AI143" s="49">
        <v>300</v>
      </c>
      <c r="AJ143" s="75"/>
      <c r="AK143" s="75"/>
      <c r="AL143" s="75"/>
      <c r="AM143" s="75"/>
      <c r="AN143" s="75"/>
      <c r="AO143" s="75"/>
      <c r="AP143" s="75"/>
      <c r="AQ143" s="75"/>
      <c r="AR143" s="49"/>
      <c r="AS143" s="83">
        <f t="shared" si="44"/>
        <v>0</v>
      </c>
      <c r="AT143" s="273">
        <f t="shared" si="45"/>
        <v>0</v>
      </c>
      <c r="AU143" s="273">
        <f t="shared" si="46"/>
        <v>2600</v>
      </c>
      <c r="AV143" s="304"/>
      <c r="AW143" s="90"/>
      <c r="AX143" s="90"/>
      <c r="AY143" s="90"/>
      <c r="AZ143" s="90"/>
      <c r="BA143" s="273">
        <f t="shared" si="47"/>
        <v>2600</v>
      </c>
      <c r="BB143" s="308"/>
      <c r="BC143" s="49" t="s">
        <v>548</v>
      </c>
      <c r="BD143" s="249" t="str">
        <f t="shared" si="48"/>
        <v>正确</v>
      </c>
    </row>
    <row r="144" s="1" customFormat="1" ht="33" customHeight="1" spans="1:56">
      <c r="A144" s="253">
        <f t="shared" si="40"/>
        <v>140</v>
      </c>
      <c r="B144" s="320" t="s">
        <v>634</v>
      </c>
      <c r="C144" s="255" t="s">
        <v>145</v>
      </c>
      <c r="D144" s="319">
        <v>45811</v>
      </c>
      <c r="E144" s="269" t="s">
        <v>116</v>
      </c>
      <c r="F144" s="262">
        <f t="shared" si="41"/>
        <v>31</v>
      </c>
      <c r="G144" s="259" t="s">
        <v>79</v>
      </c>
      <c r="H144" s="260"/>
      <c r="I144" s="260"/>
      <c r="J144" s="260">
        <v>11</v>
      </c>
      <c r="K144" s="260"/>
      <c r="L144" s="260"/>
      <c r="M144" s="260"/>
      <c r="N144" s="260"/>
      <c r="O144" s="260"/>
      <c r="P144" s="260"/>
      <c r="Q144" s="260"/>
      <c r="R144" s="260"/>
      <c r="S144" s="288">
        <f t="shared" si="42"/>
        <v>0</v>
      </c>
      <c r="T144" s="293" t="s">
        <v>635</v>
      </c>
      <c r="U144" s="290">
        <v>2300</v>
      </c>
      <c r="V144" s="291">
        <v>1200</v>
      </c>
      <c r="W144" s="291">
        <v>300</v>
      </c>
      <c r="X144" s="291">
        <v>200</v>
      </c>
      <c r="Y144" s="291">
        <v>200</v>
      </c>
      <c r="Z144" s="291">
        <v>200</v>
      </c>
      <c r="AA144" s="291">
        <v>100</v>
      </c>
      <c r="AB144" s="291">
        <v>100</v>
      </c>
      <c r="AC144" s="76">
        <f t="shared" si="43"/>
        <v>0</v>
      </c>
      <c r="AD144" s="75"/>
      <c r="AE144" s="75"/>
      <c r="AF144" s="75"/>
      <c r="AG144" s="75"/>
      <c r="AH144" s="75"/>
      <c r="AI144" s="49"/>
      <c r="AJ144" s="75"/>
      <c r="AK144" s="75"/>
      <c r="AL144" s="75"/>
      <c r="AM144" s="75"/>
      <c r="AN144" s="75"/>
      <c r="AO144" s="75"/>
      <c r="AP144" s="75"/>
      <c r="AQ144" s="75"/>
      <c r="AR144" s="49"/>
      <c r="AS144" s="83">
        <f t="shared" si="44"/>
        <v>0</v>
      </c>
      <c r="AT144" s="273">
        <f t="shared" si="45"/>
        <v>816.129032258064</v>
      </c>
      <c r="AU144" s="273">
        <f t="shared" si="46"/>
        <v>1483.87</v>
      </c>
      <c r="AV144" s="304"/>
      <c r="AW144" s="90"/>
      <c r="AX144" s="90"/>
      <c r="AY144" s="90"/>
      <c r="AZ144" s="90"/>
      <c r="BA144" s="273">
        <f t="shared" si="47"/>
        <v>1483.87</v>
      </c>
      <c r="BB144" s="308"/>
      <c r="BC144" s="49"/>
      <c r="BD144" s="249" t="str">
        <f t="shared" si="48"/>
        <v>正确</v>
      </c>
    </row>
    <row r="145" s="1" customFormat="1" ht="34" customHeight="1" spans="1:56">
      <c r="A145" s="253">
        <f t="shared" si="40"/>
        <v>141</v>
      </c>
      <c r="B145" s="267" t="s">
        <v>636</v>
      </c>
      <c r="C145" s="255" t="s">
        <v>145</v>
      </c>
      <c r="D145" s="319">
        <v>45819</v>
      </c>
      <c r="E145" s="255" t="s">
        <v>78</v>
      </c>
      <c r="F145" s="262">
        <f t="shared" si="41"/>
        <v>31</v>
      </c>
      <c r="G145" s="259" t="s">
        <v>79</v>
      </c>
      <c r="H145" s="260"/>
      <c r="I145" s="260"/>
      <c r="J145" s="260"/>
      <c r="K145" s="260"/>
      <c r="L145" s="260"/>
      <c r="M145" s="260"/>
      <c r="N145" s="260"/>
      <c r="O145" s="260">
        <v>7</v>
      </c>
      <c r="P145" s="260"/>
      <c r="Q145" s="260"/>
      <c r="R145" s="260"/>
      <c r="S145" s="288">
        <f t="shared" si="42"/>
        <v>0</v>
      </c>
      <c r="T145" s="289" t="s">
        <v>282</v>
      </c>
      <c r="U145" s="290">
        <v>2300</v>
      </c>
      <c r="V145" s="291">
        <v>1200</v>
      </c>
      <c r="W145" s="291">
        <v>300</v>
      </c>
      <c r="X145" s="291">
        <v>200</v>
      </c>
      <c r="Y145" s="291">
        <v>200</v>
      </c>
      <c r="Z145" s="291">
        <v>200</v>
      </c>
      <c r="AA145" s="291">
        <v>100</v>
      </c>
      <c r="AB145" s="291">
        <v>100</v>
      </c>
      <c r="AC145" s="76">
        <f t="shared" si="43"/>
        <v>0</v>
      </c>
      <c r="AD145" s="75"/>
      <c r="AE145" s="75"/>
      <c r="AF145" s="75"/>
      <c r="AG145" s="75"/>
      <c r="AH145" s="75"/>
      <c r="AI145" s="49"/>
      <c r="AJ145" s="75"/>
      <c r="AK145" s="75"/>
      <c r="AL145" s="75"/>
      <c r="AM145" s="75"/>
      <c r="AN145" s="75"/>
      <c r="AO145" s="75"/>
      <c r="AP145" s="75"/>
      <c r="AQ145" s="75"/>
      <c r="AR145" s="49">
        <f>U145/31*O145*0.5</f>
        <v>259.677419354839</v>
      </c>
      <c r="AS145" s="83">
        <f t="shared" si="44"/>
        <v>0</v>
      </c>
      <c r="AT145" s="273">
        <f t="shared" si="45"/>
        <v>0</v>
      </c>
      <c r="AU145" s="273">
        <f t="shared" si="46"/>
        <v>2040.32</v>
      </c>
      <c r="AV145" s="304"/>
      <c r="AW145" s="90"/>
      <c r="AX145" s="90"/>
      <c r="AY145" s="90"/>
      <c r="AZ145" s="90"/>
      <c r="BA145" s="273">
        <f t="shared" si="47"/>
        <v>2040.32</v>
      </c>
      <c r="BB145" s="308"/>
      <c r="BC145" s="49"/>
      <c r="BD145" s="249" t="str">
        <f t="shared" si="48"/>
        <v>正确</v>
      </c>
    </row>
    <row r="146" s="1" customFormat="1" ht="44" customHeight="1" spans="1:56">
      <c r="A146" s="253">
        <f t="shared" si="40"/>
        <v>142</v>
      </c>
      <c r="B146" s="267" t="s">
        <v>637</v>
      </c>
      <c r="C146" s="255" t="s">
        <v>145</v>
      </c>
      <c r="D146" s="319">
        <v>45819</v>
      </c>
      <c r="E146" s="255" t="s">
        <v>78</v>
      </c>
      <c r="F146" s="262">
        <f t="shared" si="41"/>
        <v>31</v>
      </c>
      <c r="G146" s="259" t="s">
        <v>79</v>
      </c>
      <c r="H146" s="260"/>
      <c r="I146" s="260"/>
      <c r="J146" s="260"/>
      <c r="K146" s="260"/>
      <c r="L146" s="260"/>
      <c r="M146" s="260"/>
      <c r="N146" s="260"/>
      <c r="O146" s="260">
        <v>7</v>
      </c>
      <c r="P146" s="260"/>
      <c r="Q146" s="260"/>
      <c r="R146" s="260"/>
      <c r="S146" s="288">
        <f t="shared" si="42"/>
        <v>0</v>
      </c>
      <c r="T146" s="289" t="s">
        <v>282</v>
      </c>
      <c r="U146" s="290">
        <v>2300</v>
      </c>
      <c r="V146" s="291">
        <v>1200</v>
      </c>
      <c r="W146" s="291">
        <v>300</v>
      </c>
      <c r="X146" s="291">
        <v>200</v>
      </c>
      <c r="Y146" s="291">
        <v>200</v>
      </c>
      <c r="Z146" s="291">
        <v>200</v>
      </c>
      <c r="AA146" s="291">
        <v>100</v>
      </c>
      <c r="AB146" s="291">
        <v>100</v>
      </c>
      <c r="AC146" s="76">
        <f t="shared" si="43"/>
        <v>0</v>
      </c>
      <c r="AD146" s="75"/>
      <c r="AE146" s="75"/>
      <c r="AF146" s="75"/>
      <c r="AG146" s="75"/>
      <c r="AH146" s="75"/>
      <c r="AI146" s="49">
        <v>519.35</v>
      </c>
      <c r="AJ146" s="75"/>
      <c r="AK146" s="75"/>
      <c r="AL146" s="75"/>
      <c r="AM146" s="75"/>
      <c r="AN146" s="75"/>
      <c r="AO146" s="75"/>
      <c r="AP146" s="75"/>
      <c r="AQ146" s="75"/>
      <c r="AR146" s="49">
        <f>U146/31*O146*0.5</f>
        <v>259.677419354839</v>
      </c>
      <c r="AS146" s="83">
        <f t="shared" si="44"/>
        <v>0</v>
      </c>
      <c r="AT146" s="273">
        <f t="shared" si="45"/>
        <v>0</v>
      </c>
      <c r="AU146" s="273">
        <f t="shared" si="46"/>
        <v>2559.67</v>
      </c>
      <c r="AV146" s="304"/>
      <c r="AW146" s="90"/>
      <c r="AX146" s="90"/>
      <c r="AY146" s="90"/>
      <c r="AZ146" s="90"/>
      <c r="BA146" s="273">
        <f t="shared" si="47"/>
        <v>2559.67</v>
      </c>
      <c r="BB146" s="308"/>
      <c r="BC146" s="49" t="s">
        <v>638</v>
      </c>
      <c r="BD146" s="249" t="str">
        <f t="shared" si="48"/>
        <v>正确</v>
      </c>
    </row>
    <row r="147" s="1" customFormat="1" ht="33" customHeight="1" spans="1:56">
      <c r="A147" s="253">
        <f t="shared" si="40"/>
        <v>143</v>
      </c>
      <c r="B147" s="320" t="s">
        <v>639</v>
      </c>
      <c r="C147" s="255" t="s">
        <v>145</v>
      </c>
      <c r="D147" s="319">
        <v>45814</v>
      </c>
      <c r="E147" s="269" t="s">
        <v>116</v>
      </c>
      <c r="F147" s="262">
        <f t="shared" si="41"/>
        <v>31</v>
      </c>
      <c r="G147" s="259" t="s">
        <v>79</v>
      </c>
      <c r="H147" s="260"/>
      <c r="I147" s="260"/>
      <c r="J147" s="260">
        <v>18</v>
      </c>
      <c r="K147" s="260"/>
      <c r="L147" s="260"/>
      <c r="M147" s="260"/>
      <c r="N147" s="260"/>
      <c r="O147" s="260"/>
      <c r="P147" s="260"/>
      <c r="Q147" s="260"/>
      <c r="R147" s="260"/>
      <c r="S147" s="288">
        <f t="shared" si="42"/>
        <v>0</v>
      </c>
      <c r="T147" s="293" t="s">
        <v>640</v>
      </c>
      <c r="U147" s="290">
        <v>2300</v>
      </c>
      <c r="V147" s="291">
        <v>1200</v>
      </c>
      <c r="W147" s="291">
        <v>300</v>
      </c>
      <c r="X147" s="291">
        <v>200</v>
      </c>
      <c r="Y147" s="291">
        <v>200</v>
      </c>
      <c r="Z147" s="291">
        <v>200</v>
      </c>
      <c r="AA147" s="291">
        <v>100</v>
      </c>
      <c r="AB147" s="291">
        <v>100</v>
      </c>
      <c r="AC147" s="76">
        <f t="shared" si="43"/>
        <v>0</v>
      </c>
      <c r="AD147" s="75"/>
      <c r="AE147" s="75"/>
      <c r="AF147" s="75"/>
      <c r="AG147" s="75"/>
      <c r="AH147" s="75"/>
      <c r="AI147" s="49"/>
      <c r="AJ147" s="75"/>
      <c r="AK147" s="75"/>
      <c r="AL147" s="75"/>
      <c r="AM147" s="75"/>
      <c r="AN147" s="75"/>
      <c r="AO147" s="75"/>
      <c r="AP147" s="75"/>
      <c r="AQ147" s="75"/>
      <c r="AR147" s="49"/>
      <c r="AS147" s="83">
        <f t="shared" si="44"/>
        <v>0</v>
      </c>
      <c r="AT147" s="273">
        <f t="shared" si="45"/>
        <v>1335.48387096774</v>
      </c>
      <c r="AU147" s="273">
        <f t="shared" si="46"/>
        <v>964.52</v>
      </c>
      <c r="AV147" s="304"/>
      <c r="AW147" s="90"/>
      <c r="AX147" s="90"/>
      <c r="AY147" s="90"/>
      <c r="AZ147" s="90"/>
      <c r="BA147" s="273">
        <f t="shared" si="47"/>
        <v>964.52</v>
      </c>
      <c r="BB147" s="308"/>
      <c r="BC147" s="49"/>
      <c r="BD147" s="249" t="str">
        <f t="shared" si="48"/>
        <v>正确</v>
      </c>
    </row>
    <row r="148" s="1" customFormat="1" ht="33" customHeight="1" spans="1:56">
      <c r="A148" s="253">
        <f t="shared" si="40"/>
        <v>144</v>
      </c>
      <c r="B148" s="267" t="s">
        <v>641</v>
      </c>
      <c r="C148" s="255" t="s">
        <v>280</v>
      </c>
      <c r="D148" s="319">
        <v>45833</v>
      </c>
      <c r="E148" s="255" t="s">
        <v>78</v>
      </c>
      <c r="F148" s="262">
        <f t="shared" si="41"/>
        <v>31</v>
      </c>
      <c r="G148" s="259" t="s">
        <v>79</v>
      </c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88">
        <f t="shared" si="42"/>
        <v>0</v>
      </c>
      <c r="T148" s="289"/>
      <c r="U148" s="290">
        <v>1400</v>
      </c>
      <c r="V148" s="291">
        <v>500</v>
      </c>
      <c r="W148" s="291">
        <v>100</v>
      </c>
      <c r="X148" s="291">
        <v>100</v>
      </c>
      <c r="Y148" s="291">
        <v>200</v>
      </c>
      <c r="Z148" s="291">
        <v>100</v>
      </c>
      <c r="AA148" s="291">
        <v>200</v>
      </c>
      <c r="AB148" s="291">
        <v>200</v>
      </c>
      <c r="AC148" s="76">
        <f t="shared" si="43"/>
        <v>0</v>
      </c>
      <c r="AD148" s="75"/>
      <c r="AE148" s="75"/>
      <c r="AF148" s="75"/>
      <c r="AG148" s="75"/>
      <c r="AH148" s="75"/>
      <c r="AI148" s="49"/>
      <c r="AJ148" s="75"/>
      <c r="AK148" s="75"/>
      <c r="AL148" s="75"/>
      <c r="AM148" s="75"/>
      <c r="AN148" s="75"/>
      <c r="AO148" s="75"/>
      <c r="AP148" s="75"/>
      <c r="AQ148" s="75"/>
      <c r="AR148" s="49"/>
      <c r="AS148" s="83">
        <f t="shared" si="44"/>
        <v>0</v>
      </c>
      <c r="AT148" s="273">
        <f t="shared" si="45"/>
        <v>0</v>
      </c>
      <c r="AU148" s="273">
        <f t="shared" si="46"/>
        <v>1400</v>
      </c>
      <c r="AV148" s="304"/>
      <c r="AW148" s="90"/>
      <c r="AX148" s="90"/>
      <c r="AY148" s="90"/>
      <c r="AZ148" s="90"/>
      <c r="BA148" s="273">
        <f t="shared" si="47"/>
        <v>1400</v>
      </c>
      <c r="BB148" s="308"/>
      <c r="BC148" s="49"/>
      <c r="BD148" s="249" t="str">
        <f t="shared" si="48"/>
        <v>正确</v>
      </c>
    </row>
    <row r="149" s="1" customFormat="1" ht="52" customHeight="1" spans="1:56">
      <c r="A149" s="253">
        <f t="shared" si="40"/>
        <v>145</v>
      </c>
      <c r="B149" s="267" t="s">
        <v>642</v>
      </c>
      <c r="C149" s="255" t="s">
        <v>145</v>
      </c>
      <c r="D149" s="319">
        <v>45807</v>
      </c>
      <c r="E149" s="255" t="s">
        <v>78</v>
      </c>
      <c r="F149" s="262">
        <f t="shared" si="41"/>
        <v>31</v>
      </c>
      <c r="G149" s="259" t="s">
        <v>79</v>
      </c>
      <c r="H149" s="260"/>
      <c r="I149" s="260"/>
      <c r="J149" s="260"/>
      <c r="K149" s="260"/>
      <c r="L149" s="260"/>
      <c r="M149" s="260"/>
      <c r="N149" s="260"/>
      <c r="O149" s="260">
        <v>11</v>
      </c>
      <c r="P149" s="260"/>
      <c r="Q149" s="260"/>
      <c r="R149" s="260"/>
      <c r="S149" s="288">
        <f t="shared" si="42"/>
        <v>0</v>
      </c>
      <c r="T149" s="289" t="s">
        <v>460</v>
      </c>
      <c r="U149" s="290">
        <v>2400</v>
      </c>
      <c r="V149" s="291">
        <v>1200</v>
      </c>
      <c r="W149" s="291">
        <v>300</v>
      </c>
      <c r="X149" s="291">
        <v>300</v>
      </c>
      <c r="Y149" s="291">
        <v>200</v>
      </c>
      <c r="Z149" s="291">
        <v>200</v>
      </c>
      <c r="AA149" s="291">
        <v>100</v>
      </c>
      <c r="AB149" s="291">
        <v>100</v>
      </c>
      <c r="AC149" s="76">
        <f t="shared" si="43"/>
        <v>0</v>
      </c>
      <c r="AD149" s="75"/>
      <c r="AE149" s="75"/>
      <c r="AF149" s="75"/>
      <c r="AG149" s="75"/>
      <c r="AH149" s="75"/>
      <c r="AI149" s="49">
        <v>247.42</v>
      </c>
      <c r="AJ149" s="75"/>
      <c r="AK149" s="75"/>
      <c r="AL149" s="75"/>
      <c r="AM149" s="75"/>
      <c r="AN149" s="75"/>
      <c r="AO149" s="75"/>
      <c r="AP149" s="75"/>
      <c r="AQ149" s="75"/>
      <c r="AR149" s="49">
        <f>U149/31*O149*0.5</f>
        <v>425.806451612903</v>
      </c>
      <c r="AS149" s="83">
        <f t="shared" si="44"/>
        <v>0</v>
      </c>
      <c r="AT149" s="273">
        <f t="shared" si="45"/>
        <v>0</v>
      </c>
      <c r="AU149" s="273">
        <f t="shared" si="46"/>
        <v>2221.61</v>
      </c>
      <c r="AV149" s="304"/>
      <c r="AW149" s="90"/>
      <c r="AX149" s="90"/>
      <c r="AY149" s="90"/>
      <c r="AZ149" s="90"/>
      <c r="BA149" s="273">
        <f t="shared" si="47"/>
        <v>2221.61</v>
      </c>
      <c r="BB149" s="308"/>
      <c r="BC149" s="49" t="s">
        <v>643</v>
      </c>
      <c r="BD149" s="249" t="str">
        <f t="shared" si="48"/>
        <v>正确</v>
      </c>
    </row>
    <row r="150" s="1" customFormat="1" ht="25" customHeight="1" spans="1:56">
      <c r="A150" s="253">
        <f t="shared" si="40"/>
        <v>146</v>
      </c>
      <c r="B150" s="267" t="s">
        <v>644</v>
      </c>
      <c r="C150" s="255" t="s">
        <v>276</v>
      </c>
      <c r="D150" s="319">
        <v>45809</v>
      </c>
      <c r="E150" s="255" t="s">
        <v>78</v>
      </c>
      <c r="F150" s="262">
        <f t="shared" si="41"/>
        <v>31</v>
      </c>
      <c r="G150" s="259" t="s">
        <v>79</v>
      </c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88">
        <f t="shared" si="42"/>
        <v>0</v>
      </c>
      <c r="T150" s="289"/>
      <c r="U150" s="290">
        <v>1600</v>
      </c>
      <c r="V150" s="291">
        <v>1000</v>
      </c>
      <c r="W150" s="291">
        <v>100</v>
      </c>
      <c r="X150" s="291">
        <v>100</v>
      </c>
      <c r="Y150" s="291">
        <v>100</v>
      </c>
      <c r="Z150" s="291">
        <v>100</v>
      </c>
      <c r="AA150" s="291">
        <v>100</v>
      </c>
      <c r="AB150" s="291">
        <v>100</v>
      </c>
      <c r="AC150" s="76">
        <f t="shared" si="43"/>
        <v>0</v>
      </c>
      <c r="AD150" s="75"/>
      <c r="AE150" s="75"/>
      <c r="AF150" s="75"/>
      <c r="AG150" s="75"/>
      <c r="AH150" s="75"/>
      <c r="AI150" s="49">
        <v>50</v>
      </c>
      <c r="AJ150" s="75"/>
      <c r="AK150" s="75"/>
      <c r="AL150" s="75"/>
      <c r="AM150" s="75"/>
      <c r="AN150" s="75"/>
      <c r="AO150" s="75"/>
      <c r="AP150" s="75"/>
      <c r="AQ150" s="75"/>
      <c r="AR150" s="49"/>
      <c r="AS150" s="83">
        <f t="shared" si="44"/>
        <v>0</v>
      </c>
      <c r="AT150" s="273">
        <f t="shared" si="45"/>
        <v>0</v>
      </c>
      <c r="AU150" s="273">
        <f t="shared" si="46"/>
        <v>1650</v>
      </c>
      <c r="AV150" s="304"/>
      <c r="AW150" s="90"/>
      <c r="AX150" s="90"/>
      <c r="AY150" s="90"/>
      <c r="AZ150" s="90"/>
      <c r="BA150" s="273">
        <f t="shared" si="47"/>
        <v>1650</v>
      </c>
      <c r="BB150" s="308"/>
      <c r="BC150" s="289" t="s">
        <v>645</v>
      </c>
      <c r="BD150" s="249" t="str">
        <f t="shared" si="48"/>
        <v>正确</v>
      </c>
    </row>
    <row r="151" s="1" customFormat="1" ht="33" customHeight="1" spans="1:56">
      <c r="A151" s="253">
        <f t="shared" si="40"/>
        <v>147</v>
      </c>
      <c r="B151" s="267" t="s">
        <v>646</v>
      </c>
      <c r="C151" s="255" t="s">
        <v>145</v>
      </c>
      <c r="D151" s="319">
        <v>45809</v>
      </c>
      <c r="E151" s="255" t="s">
        <v>78</v>
      </c>
      <c r="F151" s="262">
        <f t="shared" si="41"/>
        <v>31</v>
      </c>
      <c r="G151" s="259" t="s">
        <v>79</v>
      </c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88">
        <f t="shared" si="42"/>
        <v>0</v>
      </c>
      <c r="T151" s="289"/>
      <c r="U151" s="290">
        <v>1600</v>
      </c>
      <c r="V151" s="291">
        <v>1000</v>
      </c>
      <c r="W151" s="291">
        <v>100</v>
      </c>
      <c r="X151" s="291">
        <v>100</v>
      </c>
      <c r="Y151" s="291">
        <v>100</v>
      </c>
      <c r="Z151" s="291">
        <v>100</v>
      </c>
      <c r="AA151" s="291">
        <v>100</v>
      </c>
      <c r="AB151" s="291">
        <v>100</v>
      </c>
      <c r="AC151" s="76">
        <f t="shared" si="43"/>
        <v>0</v>
      </c>
      <c r="AD151" s="75"/>
      <c r="AE151" s="75"/>
      <c r="AF151" s="75"/>
      <c r="AG151" s="75"/>
      <c r="AH151" s="75"/>
      <c r="AI151" s="49">
        <v>50</v>
      </c>
      <c r="AJ151" s="75"/>
      <c r="AK151" s="75"/>
      <c r="AL151" s="75"/>
      <c r="AM151" s="75"/>
      <c r="AN151" s="75"/>
      <c r="AO151" s="75"/>
      <c r="AP151" s="75"/>
      <c r="AQ151" s="75"/>
      <c r="AR151" s="49"/>
      <c r="AS151" s="83">
        <f t="shared" si="44"/>
        <v>0</v>
      </c>
      <c r="AT151" s="273">
        <f t="shared" si="45"/>
        <v>0</v>
      </c>
      <c r="AU151" s="273">
        <f t="shared" si="46"/>
        <v>1650</v>
      </c>
      <c r="AV151" s="304"/>
      <c r="AW151" s="90"/>
      <c r="AX151" s="90"/>
      <c r="AY151" s="90"/>
      <c r="AZ151" s="90"/>
      <c r="BA151" s="273">
        <f t="shared" si="47"/>
        <v>1650</v>
      </c>
      <c r="BB151" s="308"/>
      <c r="BC151" s="289" t="s">
        <v>645</v>
      </c>
      <c r="BD151" s="249" t="str">
        <f t="shared" si="48"/>
        <v>正确</v>
      </c>
    </row>
    <row r="152" s="1" customFormat="1" ht="40" customHeight="1" spans="1:56">
      <c r="A152" s="253">
        <f t="shared" si="40"/>
        <v>148</v>
      </c>
      <c r="B152" s="267" t="s">
        <v>647</v>
      </c>
      <c r="C152" s="255" t="s">
        <v>276</v>
      </c>
      <c r="D152" s="319">
        <v>45806</v>
      </c>
      <c r="E152" s="255" t="s">
        <v>78</v>
      </c>
      <c r="F152" s="262">
        <f t="shared" si="41"/>
        <v>31</v>
      </c>
      <c r="G152" s="259" t="s">
        <v>79</v>
      </c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88">
        <f t="shared" si="42"/>
        <v>0</v>
      </c>
      <c r="T152" s="289"/>
      <c r="U152" s="290">
        <v>1600</v>
      </c>
      <c r="V152" s="291">
        <v>1000</v>
      </c>
      <c r="W152" s="291">
        <v>100</v>
      </c>
      <c r="X152" s="291">
        <v>100</v>
      </c>
      <c r="Y152" s="291">
        <v>100</v>
      </c>
      <c r="Z152" s="291">
        <v>100</v>
      </c>
      <c r="AA152" s="291">
        <v>100</v>
      </c>
      <c r="AB152" s="291">
        <v>100</v>
      </c>
      <c r="AC152" s="76">
        <f t="shared" si="43"/>
        <v>0</v>
      </c>
      <c r="AD152" s="75"/>
      <c r="AE152" s="75"/>
      <c r="AF152" s="75"/>
      <c r="AG152" s="75"/>
      <c r="AH152" s="75"/>
      <c r="AI152" s="49">
        <v>2300</v>
      </c>
      <c r="AJ152" s="75"/>
      <c r="AK152" s="75"/>
      <c r="AL152" s="75"/>
      <c r="AM152" s="75"/>
      <c r="AN152" s="75"/>
      <c r="AO152" s="75"/>
      <c r="AP152" s="75"/>
      <c r="AQ152" s="75"/>
      <c r="AR152" s="49"/>
      <c r="AS152" s="83">
        <f t="shared" si="44"/>
        <v>0</v>
      </c>
      <c r="AT152" s="273">
        <f t="shared" si="45"/>
        <v>0</v>
      </c>
      <c r="AU152" s="273">
        <f t="shared" si="46"/>
        <v>3900</v>
      </c>
      <c r="AV152" s="304"/>
      <c r="AW152" s="90"/>
      <c r="AX152" s="90"/>
      <c r="AY152" s="90"/>
      <c r="AZ152" s="90"/>
      <c r="BA152" s="273">
        <f t="shared" si="47"/>
        <v>3900</v>
      </c>
      <c r="BB152" s="308"/>
      <c r="BC152" s="49" t="s">
        <v>648</v>
      </c>
      <c r="BD152" s="249" t="str">
        <f t="shared" si="48"/>
        <v>正确</v>
      </c>
    </row>
    <row r="153" s="1" customFormat="1" ht="33" customHeight="1" spans="1:56">
      <c r="A153" s="324">
        <f t="shared" si="40"/>
        <v>149</v>
      </c>
      <c r="B153" s="49"/>
      <c r="C153" s="325"/>
      <c r="D153" s="326"/>
      <c r="E153" s="49"/>
      <c r="F153" s="262">
        <f t="shared" si="41"/>
        <v>31</v>
      </c>
      <c r="G153" s="327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88">
        <f t="shared" si="42"/>
        <v>0</v>
      </c>
      <c r="T153" s="170"/>
      <c r="U153" s="328"/>
      <c r="V153" s="329"/>
      <c r="W153" s="49"/>
      <c r="X153" s="49"/>
      <c r="Y153" s="49"/>
      <c r="Z153" s="49"/>
      <c r="AA153" s="49"/>
      <c r="AB153" s="308"/>
      <c r="AC153" s="76">
        <f t="shared" si="43"/>
        <v>0</v>
      </c>
      <c r="AD153" s="75"/>
      <c r="AE153" s="75"/>
      <c r="AF153" s="75"/>
      <c r="AG153" s="75"/>
      <c r="AH153" s="75"/>
      <c r="AI153" s="49"/>
      <c r="AJ153" s="75"/>
      <c r="AK153" s="75"/>
      <c r="AL153" s="75"/>
      <c r="AM153" s="75"/>
      <c r="AN153" s="75"/>
      <c r="AO153" s="75"/>
      <c r="AP153" s="75"/>
      <c r="AQ153" s="75"/>
      <c r="AR153" s="308"/>
      <c r="AS153" s="83">
        <f t="shared" si="44"/>
        <v>0</v>
      </c>
      <c r="AT153" s="273">
        <f t="shared" si="45"/>
        <v>0</v>
      </c>
      <c r="AU153" s="273">
        <f t="shared" si="46"/>
        <v>0</v>
      </c>
      <c r="AV153" s="304"/>
      <c r="AW153" s="90"/>
      <c r="AX153" s="90"/>
      <c r="AY153" s="90"/>
      <c r="AZ153" s="90"/>
      <c r="BA153" s="273">
        <f t="shared" si="47"/>
        <v>0</v>
      </c>
      <c r="BB153" s="308"/>
      <c r="BC153" s="49"/>
      <c r="BD153" s="249" t="str">
        <f t="shared" si="48"/>
        <v>正确</v>
      </c>
    </row>
    <row r="154" s="1" customFormat="1" ht="33" customHeight="1" spans="1:56">
      <c r="A154" s="324">
        <f t="shared" si="40"/>
        <v>150</v>
      </c>
      <c r="B154" s="49"/>
      <c r="C154" s="325"/>
      <c r="D154" s="326"/>
      <c r="E154" s="49"/>
      <c r="F154" s="262">
        <f t="shared" si="41"/>
        <v>31</v>
      </c>
      <c r="G154" s="327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88">
        <f t="shared" si="42"/>
        <v>0</v>
      </c>
      <c r="T154" s="170"/>
      <c r="U154" s="328"/>
      <c r="V154" s="329"/>
      <c r="W154" s="49"/>
      <c r="X154" s="49"/>
      <c r="Y154" s="49"/>
      <c r="Z154" s="49"/>
      <c r="AA154" s="49"/>
      <c r="AB154" s="308"/>
      <c r="AC154" s="76">
        <f t="shared" si="43"/>
        <v>0</v>
      </c>
      <c r="AD154" s="75"/>
      <c r="AE154" s="75"/>
      <c r="AF154" s="75"/>
      <c r="AG154" s="75"/>
      <c r="AH154" s="75"/>
      <c r="AI154" s="49"/>
      <c r="AJ154" s="75"/>
      <c r="AK154" s="75"/>
      <c r="AL154" s="75"/>
      <c r="AM154" s="75"/>
      <c r="AN154" s="75"/>
      <c r="AO154" s="75"/>
      <c r="AP154" s="75"/>
      <c r="AQ154" s="75"/>
      <c r="AR154" s="308"/>
      <c r="AS154" s="83">
        <f t="shared" si="44"/>
        <v>0</v>
      </c>
      <c r="AT154" s="273">
        <f t="shared" si="45"/>
        <v>0</v>
      </c>
      <c r="AU154" s="273">
        <f t="shared" si="46"/>
        <v>0</v>
      </c>
      <c r="AV154" s="304"/>
      <c r="AW154" s="90"/>
      <c r="AX154" s="90"/>
      <c r="AY154" s="90"/>
      <c r="AZ154" s="90"/>
      <c r="BA154" s="273">
        <f t="shared" si="47"/>
        <v>0</v>
      </c>
      <c r="BB154" s="308"/>
      <c r="BC154" s="49"/>
      <c r="BD154" s="249" t="str">
        <f t="shared" si="48"/>
        <v>正确</v>
      </c>
    </row>
    <row r="155" s="1" customFormat="1" ht="33" customHeight="1" spans="1:56">
      <c r="A155" s="324">
        <f t="shared" si="40"/>
        <v>151</v>
      </c>
      <c r="B155" s="49"/>
      <c r="C155" s="325"/>
      <c r="D155" s="326"/>
      <c r="E155" s="49"/>
      <c r="F155" s="262">
        <f t="shared" si="41"/>
        <v>31</v>
      </c>
      <c r="G155" s="327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88">
        <f t="shared" si="42"/>
        <v>0</v>
      </c>
      <c r="T155" s="170"/>
      <c r="U155" s="328"/>
      <c r="V155" s="329"/>
      <c r="W155" s="49"/>
      <c r="X155" s="49"/>
      <c r="Y155" s="49"/>
      <c r="Z155" s="49"/>
      <c r="AA155" s="49"/>
      <c r="AB155" s="308"/>
      <c r="AC155" s="76">
        <f t="shared" si="43"/>
        <v>0</v>
      </c>
      <c r="AD155" s="75"/>
      <c r="AE155" s="75"/>
      <c r="AF155" s="75"/>
      <c r="AG155" s="75"/>
      <c r="AH155" s="75"/>
      <c r="AI155" s="49"/>
      <c r="AJ155" s="75"/>
      <c r="AK155" s="75"/>
      <c r="AL155" s="75"/>
      <c r="AM155" s="75"/>
      <c r="AN155" s="75"/>
      <c r="AO155" s="75"/>
      <c r="AP155" s="75"/>
      <c r="AQ155" s="75"/>
      <c r="AR155" s="308"/>
      <c r="AS155" s="83">
        <f t="shared" si="44"/>
        <v>0</v>
      </c>
      <c r="AT155" s="273">
        <f t="shared" si="45"/>
        <v>0</v>
      </c>
      <c r="AU155" s="273">
        <f t="shared" si="46"/>
        <v>0</v>
      </c>
      <c r="AV155" s="304"/>
      <c r="AW155" s="90"/>
      <c r="AX155" s="90"/>
      <c r="AY155" s="90"/>
      <c r="AZ155" s="90"/>
      <c r="BA155" s="273">
        <f t="shared" si="47"/>
        <v>0</v>
      </c>
      <c r="BB155" s="308"/>
      <c r="BC155" s="49"/>
      <c r="BD155" s="249" t="str">
        <f t="shared" si="48"/>
        <v>正确</v>
      </c>
    </row>
    <row r="156" s="1" customFormat="1" ht="33" customHeight="1" spans="1:56">
      <c r="A156" s="324">
        <f t="shared" si="40"/>
        <v>152</v>
      </c>
      <c r="B156" s="49"/>
      <c r="C156" s="325"/>
      <c r="D156" s="326"/>
      <c r="E156" s="49"/>
      <c r="F156" s="262">
        <f t="shared" si="41"/>
        <v>31</v>
      </c>
      <c r="G156" s="327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88">
        <f t="shared" si="42"/>
        <v>0</v>
      </c>
      <c r="T156" s="170"/>
      <c r="U156" s="328"/>
      <c r="V156" s="329"/>
      <c r="W156" s="49"/>
      <c r="X156" s="49"/>
      <c r="Y156" s="49"/>
      <c r="Z156" s="49"/>
      <c r="AA156" s="49"/>
      <c r="AB156" s="308"/>
      <c r="AC156" s="76">
        <f t="shared" si="43"/>
        <v>0</v>
      </c>
      <c r="AD156" s="75"/>
      <c r="AE156" s="75"/>
      <c r="AF156" s="75"/>
      <c r="AG156" s="75"/>
      <c r="AH156" s="75"/>
      <c r="AI156" s="49"/>
      <c r="AJ156" s="75"/>
      <c r="AK156" s="75"/>
      <c r="AL156" s="75"/>
      <c r="AM156" s="75"/>
      <c r="AN156" s="75"/>
      <c r="AO156" s="75"/>
      <c r="AP156" s="75"/>
      <c r="AQ156" s="75"/>
      <c r="AR156" s="308"/>
      <c r="AS156" s="83">
        <f t="shared" si="44"/>
        <v>0</v>
      </c>
      <c r="AT156" s="273">
        <f t="shared" si="45"/>
        <v>0</v>
      </c>
      <c r="AU156" s="273">
        <f t="shared" si="46"/>
        <v>0</v>
      </c>
      <c r="AV156" s="304"/>
      <c r="AW156" s="90"/>
      <c r="AX156" s="90"/>
      <c r="AY156" s="90"/>
      <c r="AZ156" s="90"/>
      <c r="BA156" s="273">
        <f t="shared" si="47"/>
        <v>0</v>
      </c>
      <c r="BB156" s="308"/>
      <c r="BC156" s="49"/>
      <c r="BD156" s="249" t="str">
        <f t="shared" si="48"/>
        <v>正确</v>
      </c>
    </row>
    <row r="157" s="1" customFormat="1" ht="33" customHeight="1" spans="1:56">
      <c r="A157" s="324">
        <f t="shared" si="40"/>
        <v>153</v>
      </c>
      <c r="B157" s="49"/>
      <c r="C157" s="325"/>
      <c r="D157" s="326"/>
      <c r="E157" s="49"/>
      <c r="F157" s="262">
        <f t="shared" si="41"/>
        <v>31</v>
      </c>
      <c r="G157" s="327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88">
        <f t="shared" si="42"/>
        <v>0</v>
      </c>
      <c r="T157" s="170"/>
      <c r="U157" s="328"/>
      <c r="V157" s="329"/>
      <c r="W157" s="49"/>
      <c r="X157" s="49"/>
      <c r="Y157" s="49"/>
      <c r="Z157" s="49"/>
      <c r="AA157" s="49"/>
      <c r="AB157" s="308"/>
      <c r="AC157" s="76">
        <f t="shared" si="43"/>
        <v>0</v>
      </c>
      <c r="AD157" s="75"/>
      <c r="AE157" s="75"/>
      <c r="AF157" s="75"/>
      <c r="AG157" s="75"/>
      <c r="AH157" s="75"/>
      <c r="AI157" s="49"/>
      <c r="AJ157" s="75"/>
      <c r="AK157" s="75"/>
      <c r="AL157" s="75"/>
      <c r="AM157" s="75"/>
      <c r="AN157" s="75"/>
      <c r="AO157" s="75"/>
      <c r="AP157" s="75"/>
      <c r="AQ157" s="75"/>
      <c r="AR157" s="308"/>
      <c r="AS157" s="83">
        <f t="shared" si="44"/>
        <v>0</v>
      </c>
      <c r="AT157" s="273">
        <f t="shared" si="45"/>
        <v>0</v>
      </c>
      <c r="AU157" s="273">
        <f t="shared" si="46"/>
        <v>0</v>
      </c>
      <c r="AV157" s="304"/>
      <c r="AW157" s="90"/>
      <c r="AX157" s="90"/>
      <c r="AY157" s="90"/>
      <c r="AZ157" s="90"/>
      <c r="BA157" s="273">
        <f t="shared" si="47"/>
        <v>0</v>
      </c>
      <c r="BB157" s="308"/>
      <c r="BC157" s="49"/>
      <c r="BD157" s="249" t="str">
        <f t="shared" si="48"/>
        <v>正确</v>
      </c>
    </row>
    <row r="158" s="1" customFormat="1" ht="33" customHeight="1" spans="1:56">
      <c r="A158" s="324">
        <f t="shared" si="40"/>
        <v>154</v>
      </c>
      <c r="B158" s="49"/>
      <c r="C158" s="325"/>
      <c r="D158" s="326"/>
      <c r="E158" s="49"/>
      <c r="F158" s="262">
        <f t="shared" si="41"/>
        <v>31</v>
      </c>
      <c r="G158" s="327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88">
        <f t="shared" si="42"/>
        <v>0</v>
      </c>
      <c r="T158" s="170"/>
      <c r="U158" s="328"/>
      <c r="V158" s="329"/>
      <c r="W158" s="49"/>
      <c r="X158" s="49"/>
      <c r="Y158" s="49"/>
      <c r="Z158" s="49"/>
      <c r="AA158" s="49"/>
      <c r="AB158" s="308"/>
      <c r="AC158" s="76">
        <f t="shared" si="43"/>
        <v>0</v>
      </c>
      <c r="AD158" s="75"/>
      <c r="AE158" s="75"/>
      <c r="AF158" s="75"/>
      <c r="AG158" s="75"/>
      <c r="AH158" s="75"/>
      <c r="AI158" s="49"/>
      <c r="AJ158" s="75"/>
      <c r="AK158" s="75"/>
      <c r="AL158" s="75"/>
      <c r="AM158" s="75"/>
      <c r="AN158" s="75"/>
      <c r="AO158" s="75"/>
      <c r="AP158" s="75"/>
      <c r="AQ158" s="75"/>
      <c r="AR158" s="308"/>
      <c r="AS158" s="83">
        <f t="shared" si="44"/>
        <v>0</v>
      </c>
      <c r="AT158" s="273">
        <f t="shared" si="45"/>
        <v>0</v>
      </c>
      <c r="AU158" s="273">
        <f t="shared" si="46"/>
        <v>0</v>
      </c>
      <c r="AV158" s="304"/>
      <c r="AW158" s="90"/>
      <c r="AX158" s="90"/>
      <c r="AY158" s="90"/>
      <c r="AZ158" s="90"/>
      <c r="BA158" s="273">
        <f t="shared" si="47"/>
        <v>0</v>
      </c>
      <c r="BB158" s="308"/>
      <c r="BC158" s="49"/>
      <c r="BD158" s="249" t="str">
        <f t="shared" si="48"/>
        <v>正确</v>
      </c>
    </row>
    <row r="159" s="1" customFormat="1" ht="33" customHeight="1" spans="1:56">
      <c r="A159" s="324">
        <f t="shared" si="40"/>
        <v>155</v>
      </c>
      <c r="B159" s="49"/>
      <c r="C159" s="325"/>
      <c r="D159" s="326"/>
      <c r="E159" s="49"/>
      <c r="F159" s="262">
        <f t="shared" si="41"/>
        <v>31</v>
      </c>
      <c r="G159" s="327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88">
        <f t="shared" si="42"/>
        <v>0</v>
      </c>
      <c r="T159" s="170"/>
      <c r="U159" s="328"/>
      <c r="V159" s="329"/>
      <c r="W159" s="49"/>
      <c r="X159" s="49"/>
      <c r="Y159" s="49"/>
      <c r="Z159" s="49"/>
      <c r="AA159" s="49"/>
      <c r="AB159" s="308"/>
      <c r="AC159" s="76">
        <f t="shared" si="43"/>
        <v>0</v>
      </c>
      <c r="AD159" s="75"/>
      <c r="AE159" s="75"/>
      <c r="AF159" s="75"/>
      <c r="AG159" s="75"/>
      <c r="AH159" s="75"/>
      <c r="AI159" s="49"/>
      <c r="AJ159" s="75"/>
      <c r="AK159" s="75"/>
      <c r="AL159" s="75"/>
      <c r="AM159" s="75"/>
      <c r="AN159" s="75"/>
      <c r="AO159" s="75"/>
      <c r="AP159" s="75"/>
      <c r="AQ159" s="75"/>
      <c r="AR159" s="308"/>
      <c r="AS159" s="83">
        <f t="shared" si="44"/>
        <v>0</v>
      </c>
      <c r="AT159" s="273">
        <f t="shared" si="45"/>
        <v>0</v>
      </c>
      <c r="AU159" s="273">
        <f t="shared" si="46"/>
        <v>0</v>
      </c>
      <c r="AV159" s="304"/>
      <c r="AW159" s="90"/>
      <c r="AX159" s="90"/>
      <c r="AY159" s="90"/>
      <c r="AZ159" s="90"/>
      <c r="BA159" s="273">
        <f t="shared" si="47"/>
        <v>0</v>
      </c>
      <c r="BB159" s="308"/>
      <c r="BC159" s="49"/>
      <c r="BD159" s="249" t="str">
        <f t="shared" si="48"/>
        <v>正确</v>
      </c>
    </row>
    <row r="160" s="1" customFormat="1" ht="33" customHeight="1" spans="1:56">
      <c r="A160" s="324">
        <f t="shared" si="40"/>
        <v>156</v>
      </c>
      <c r="B160" s="49"/>
      <c r="C160" s="325"/>
      <c r="D160" s="326"/>
      <c r="E160" s="49"/>
      <c r="F160" s="262">
        <f t="shared" si="41"/>
        <v>31</v>
      </c>
      <c r="G160" s="327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88">
        <f t="shared" si="42"/>
        <v>0</v>
      </c>
      <c r="T160" s="170"/>
      <c r="U160" s="328"/>
      <c r="V160" s="329"/>
      <c r="W160" s="49"/>
      <c r="X160" s="49"/>
      <c r="Y160" s="49"/>
      <c r="Z160" s="49"/>
      <c r="AA160" s="49"/>
      <c r="AB160" s="308"/>
      <c r="AC160" s="76">
        <f t="shared" si="43"/>
        <v>0</v>
      </c>
      <c r="AD160" s="75"/>
      <c r="AE160" s="75"/>
      <c r="AF160" s="75"/>
      <c r="AG160" s="75"/>
      <c r="AH160" s="75"/>
      <c r="AI160" s="49"/>
      <c r="AJ160" s="75"/>
      <c r="AK160" s="75"/>
      <c r="AL160" s="75"/>
      <c r="AM160" s="75"/>
      <c r="AN160" s="75"/>
      <c r="AO160" s="75"/>
      <c r="AP160" s="75"/>
      <c r="AQ160" s="75"/>
      <c r="AR160" s="308"/>
      <c r="AS160" s="83">
        <f t="shared" si="44"/>
        <v>0</v>
      </c>
      <c r="AT160" s="273">
        <f t="shared" si="45"/>
        <v>0</v>
      </c>
      <c r="AU160" s="273">
        <f t="shared" si="46"/>
        <v>0</v>
      </c>
      <c r="AV160" s="304"/>
      <c r="AW160" s="90"/>
      <c r="AX160" s="90"/>
      <c r="AY160" s="90"/>
      <c r="AZ160" s="90"/>
      <c r="BA160" s="273">
        <f t="shared" si="47"/>
        <v>0</v>
      </c>
      <c r="BB160" s="308"/>
      <c r="BC160" s="49"/>
      <c r="BD160" s="249" t="str">
        <f t="shared" si="48"/>
        <v>正确</v>
      </c>
    </row>
    <row r="161" s="1" customFormat="1" ht="33" customHeight="1" spans="1:56">
      <c r="A161" s="324">
        <f t="shared" si="40"/>
        <v>157</v>
      </c>
      <c r="B161" s="49"/>
      <c r="C161" s="325"/>
      <c r="D161" s="326"/>
      <c r="E161" s="49"/>
      <c r="F161" s="262">
        <f t="shared" si="41"/>
        <v>31</v>
      </c>
      <c r="G161" s="327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88">
        <f t="shared" si="42"/>
        <v>0</v>
      </c>
      <c r="T161" s="170"/>
      <c r="U161" s="328"/>
      <c r="V161" s="329"/>
      <c r="W161" s="49"/>
      <c r="X161" s="49"/>
      <c r="Y161" s="49"/>
      <c r="Z161" s="49"/>
      <c r="AA161" s="49"/>
      <c r="AB161" s="308"/>
      <c r="AC161" s="76">
        <f t="shared" si="43"/>
        <v>0</v>
      </c>
      <c r="AD161" s="75"/>
      <c r="AE161" s="75"/>
      <c r="AF161" s="75"/>
      <c r="AG161" s="75"/>
      <c r="AH161" s="75"/>
      <c r="AI161" s="49"/>
      <c r="AJ161" s="75"/>
      <c r="AK161" s="75"/>
      <c r="AL161" s="75"/>
      <c r="AM161" s="75"/>
      <c r="AN161" s="75"/>
      <c r="AO161" s="75"/>
      <c r="AP161" s="75"/>
      <c r="AQ161" s="75"/>
      <c r="AR161" s="308"/>
      <c r="AS161" s="83">
        <f t="shared" si="44"/>
        <v>0</v>
      </c>
      <c r="AT161" s="273">
        <f t="shared" si="45"/>
        <v>0</v>
      </c>
      <c r="AU161" s="273">
        <f t="shared" si="46"/>
        <v>0</v>
      </c>
      <c r="AV161" s="304"/>
      <c r="AW161" s="90"/>
      <c r="AX161" s="90"/>
      <c r="AY161" s="90"/>
      <c r="AZ161" s="90"/>
      <c r="BA161" s="273">
        <f t="shared" si="47"/>
        <v>0</v>
      </c>
      <c r="BB161" s="308"/>
      <c r="BC161" s="49"/>
      <c r="BD161" s="249" t="str">
        <f t="shared" si="48"/>
        <v>正确</v>
      </c>
    </row>
    <row r="162" s="1" customFormat="1" ht="33" customHeight="1" spans="1:56">
      <c r="A162" s="324">
        <f t="shared" si="40"/>
        <v>158</v>
      </c>
      <c r="B162" s="49"/>
      <c r="C162" s="325"/>
      <c r="D162" s="326"/>
      <c r="E162" s="49"/>
      <c r="F162" s="262">
        <f t="shared" si="41"/>
        <v>31</v>
      </c>
      <c r="G162" s="327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88">
        <f t="shared" si="42"/>
        <v>0</v>
      </c>
      <c r="T162" s="170"/>
      <c r="U162" s="328"/>
      <c r="V162" s="329"/>
      <c r="W162" s="49"/>
      <c r="X162" s="49"/>
      <c r="Y162" s="49"/>
      <c r="Z162" s="49"/>
      <c r="AA162" s="49"/>
      <c r="AB162" s="308"/>
      <c r="AC162" s="76">
        <f t="shared" si="43"/>
        <v>0</v>
      </c>
      <c r="AD162" s="75"/>
      <c r="AE162" s="75"/>
      <c r="AF162" s="75"/>
      <c r="AG162" s="75"/>
      <c r="AH162" s="75"/>
      <c r="AI162" s="49"/>
      <c r="AJ162" s="75"/>
      <c r="AK162" s="75"/>
      <c r="AL162" s="75"/>
      <c r="AM162" s="75"/>
      <c r="AN162" s="75"/>
      <c r="AO162" s="75"/>
      <c r="AP162" s="75"/>
      <c r="AQ162" s="75"/>
      <c r="AR162" s="308"/>
      <c r="AS162" s="83">
        <f t="shared" si="44"/>
        <v>0</v>
      </c>
      <c r="AT162" s="273">
        <f t="shared" si="45"/>
        <v>0</v>
      </c>
      <c r="AU162" s="273">
        <f t="shared" si="46"/>
        <v>0</v>
      </c>
      <c r="AV162" s="304"/>
      <c r="AW162" s="90"/>
      <c r="AX162" s="90"/>
      <c r="AY162" s="90"/>
      <c r="AZ162" s="90"/>
      <c r="BA162" s="273">
        <f t="shared" si="47"/>
        <v>0</v>
      </c>
      <c r="BB162" s="308"/>
      <c r="BC162" s="49"/>
      <c r="BD162" s="249" t="str">
        <f t="shared" si="48"/>
        <v>正确</v>
      </c>
    </row>
    <row r="163" s="1" customFormat="1" ht="33" customHeight="1" spans="1:56">
      <c r="A163" s="324">
        <f t="shared" si="40"/>
        <v>159</v>
      </c>
      <c r="B163" s="49"/>
      <c r="C163" s="325"/>
      <c r="D163" s="326"/>
      <c r="E163" s="49"/>
      <c r="F163" s="262">
        <f t="shared" si="41"/>
        <v>31</v>
      </c>
      <c r="G163" s="327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88">
        <f t="shared" si="42"/>
        <v>0</v>
      </c>
      <c r="T163" s="170"/>
      <c r="U163" s="328"/>
      <c r="V163" s="329"/>
      <c r="W163" s="49"/>
      <c r="X163" s="49"/>
      <c r="Y163" s="49"/>
      <c r="Z163" s="49"/>
      <c r="AA163" s="49"/>
      <c r="AB163" s="308"/>
      <c r="AC163" s="76">
        <f t="shared" si="43"/>
        <v>0</v>
      </c>
      <c r="AD163" s="75"/>
      <c r="AE163" s="75"/>
      <c r="AF163" s="75"/>
      <c r="AG163" s="75"/>
      <c r="AH163" s="75"/>
      <c r="AI163" s="49"/>
      <c r="AJ163" s="75"/>
      <c r="AK163" s="75"/>
      <c r="AL163" s="75"/>
      <c r="AM163" s="75"/>
      <c r="AN163" s="75"/>
      <c r="AO163" s="75"/>
      <c r="AP163" s="75"/>
      <c r="AQ163" s="75"/>
      <c r="AR163" s="308"/>
      <c r="AS163" s="83">
        <f t="shared" si="44"/>
        <v>0</v>
      </c>
      <c r="AT163" s="273">
        <f t="shared" si="45"/>
        <v>0</v>
      </c>
      <c r="AU163" s="273">
        <f t="shared" si="46"/>
        <v>0</v>
      </c>
      <c r="AV163" s="304"/>
      <c r="AW163" s="90"/>
      <c r="AX163" s="90"/>
      <c r="AY163" s="90"/>
      <c r="AZ163" s="90"/>
      <c r="BA163" s="273">
        <f t="shared" si="47"/>
        <v>0</v>
      </c>
      <c r="BB163" s="308"/>
      <c r="BC163" s="49"/>
      <c r="BD163" s="249" t="str">
        <f t="shared" si="48"/>
        <v>正确</v>
      </c>
    </row>
  </sheetData>
  <sheetProtection algorithmName="SHA-512" hashValue="cRakSO81fkJhtyNJF7FpMY+soI7evPfWUkWsf0jPMGaBU4b7/1kxbbXOTiA3HSrjHLSMhstNHwokIw3uHj2U/w==" saltValue="TUzASEbL9sbw9BPERgqCSg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conditionalFormatting sqref="B5">
    <cfRule type="duplicateValues" dxfId="0" priority="4"/>
  </conditionalFormatting>
  <conditionalFormatting sqref="B$1:B$1048576">
    <cfRule type="duplicateValues" dxfId="0" priority="1"/>
  </conditionalFormatting>
  <conditionalFormatting sqref="B12:B73">
    <cfRule type="duplicateValues" dxfId="0" priority="6"/>
  </conditionalFormatting>
  <conditionalFormatting sqref="B74:B152">
    <cfRule type="duplicateValues" dxfId="0" priority="9"/>
  </conditionalFormatting>
  <conditionalFormatting sqref="B153:B163">
    <cfRule type="duplicateValues" dxfId="0" priority="11"/>
  </conditionalFormatting>
  <conditionalFormatting sqref="C12:C73">
    <cfRule type="duplicateValues" dxfId="0" priority="5"/>
  </conditionalFormatting>
  <conditionalFormatting sqref="C74:C152">
    <cfRule type="duplicateValues" dxfId="0" priority="8"/>
  </conditionalFormatting>
  <conditionalFormatting sqref="C153:C163">
    <cfRule type="duplicateValues" dxfId="0" priority="1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2"/>
  <sheetViews>
    <sheetView zoomScale="80" zoomScaleNormal="80" workbookViewId="0">
      <pane xSplit="7" ySplit="4" topLeftCell="AU5" activePane="bottomRight" state="frozen"/>
      <selection/>
      <selection pane="topRight"/>
      <selection pane="bottomLeft"/>
      <selection pane="bottomRight" activeCell="BG7" sqref="BG7"/>
    </sheetView>
  </sheetViews>
  <sheetFormatPr defaultColWidth="12.7583333333333" defaultRowHeight="16.5"/>
  <cols>
    <col min="1" max="1" width="8.5" style="5" customWidth="1"/>
    <col min="2" max="2" width="20.0916666666667" style="193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194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0" width="12.7583333333333" style="12" hidden="1" customWidth="1"/>
    <col min="16381" max="16384" width="12.7583333333333" style="12"/>
  </cols>
  <sheetData>
    <row r="1" s="1" customFormat="1" ht="38" customHeight="1" spans="1:56">
      <c r="A1" s="13" t="s">
        <v>649</v>
      </c>
      <c r="B1" s="195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1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96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34" t="s">
        <v>4</v>
      </c>
      <c r="Q2" s="134" t="s">
        <v>4</v>
      </c>
      <c r="R2" s="134" t="s">
        <v>4</v>
      </c>
      <c r="S2" s="16" t="s">
        <v>1</v>
      </c>
      <c r="T2" s="218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141" t="s">
        <v>16</v>
      </c>
      <c r="B3" s="197" t="s">
        <v>17</v>
      </c>
      <c r="C3" s="22" t="s">
        <v>18</v>
      </c>
      <c r="D3" s="23" t="s">
        <v>19</v>
      </c>
      <c r="E3" s="22" t="s">
        <v>20</v>
      </c>
      <c r="F3" s="142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135" t="s">
        <v>31</v>
      </c>
      <c r="Q3" s="135" t="s">
        <v>32</v>
      </c>
      <c r="R3" s="135" t="s">
        <v>33</v>
      </c>
      <c r="S3" s="60" t="s">
        <v>34</v>
      </c>
      <c r="T3" s="219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8" t="s">
        <v>71</v>
      </c>
      <c r="B4" s="198"/>
      <c r="C4" s="28"/>
      <c r="D4" s="28"/>
      <c r="E4" s="28"/>
      <c r="F4" s="143"/>
      <c r="G4" s="30"/>
      <c r="H4" s="31"/>
      <c r="I4" s="52"/>
      <c r="J4" s="52"/>
      <c r="K4" s="52"/>
      <c r="L4" s="52"/>
      <c r="M4" s="52"/>
      <c r="N4" s="52"/>
      <c r="O4" s="52"/>
      <c r="P4" s="216"/>
      <c r="Q4" s="216"/>
      <c r="R4" s="216"/>
      <c r="S4" s="52"/>
      <c r="T4" s="220"/>
      <c r="U4" s="65"/>
      <c r="V4" s="66">
        <f t="shared" ref="V4:BA4" si="0">SUBTOTAL(9,V5:V162)</f>
        <v>76683.8709677419</v>
      </c>
      <c r="W4" s="66">
        <f t="shared" si="0"/>
        <v>17600</v>
      </c>
      <c r="X4" s="66">
        <f t="shared" si="0"/>
        <v>16700</v>
      </c>
      <c r="Y4" s="66">
        <f t="shared" si="0"/>
        <v>13600</v>
      </c>
      <c r="Z4" s="66">
        <f t="shared" si="0"/>
        <v>11500</v>
      </c>
      <c r="AA4" s="66">
        <f t="shared" si="0"/>
        <v>9500</v>
      </c>
      <c r="AB4" s="66">
        <f t="shared" si="0"/>
        <v>8100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12155.48</v>
      </c>
      <c r="AG4" s="66">
        <f t="shared" si="0"/>
        <v>0</v>
      </c>
      <c r="AH4" s="66">
        <f t="shared" si="0"/>
        <v>0</v>
      </c>
      <c r="AI4" s="66">
        <f t="shared" si="0"/>
        <v>1225.81</v>
      </c>
      <c r="AJ4" s="66">
        <f t="shared" si="0"/>
        <v>480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12908.064516129</v>
      </c>
      <c r="AU4" s="66">
        <f t="shared" si="0"/>
        <v>154637.1</v>
      </c>
      <c r="AV4" s="66">
        <f t="shared" si="0"/>
        <v>1099.8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153433.3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99" t="s">
        <v>650</v>
      </c>
      <c r="C5" s="50" t="s">
        <v>133</v>
      </c>
      <c r="D5" s="95">
        <v>45705</v>
      </c>
      <c r="E5" s="112" t="s">
        <v>78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>
        <v>7</v>
      </c>
      <c r="Q5" s="39"/>
      <c r="R5" s="39"/>
      <c r="S5" s="67">
        <f t="shared" ref="S5:S68" si="3">P5+Q5-R5</f>
        <v>7</v>
      </c>
      <c r="T5" s="221"/>
      <c r="U5" s="71" t="s">
        <v>102</v>
      </c>
      <c r="V5" s="69">
        <v>1500</v>
      </c>
      <c r="W5" s="70">
        <v>500</v>
      </c>
      <c r="X5" s="70">
        <v>500</v>
      </c>
      <c r="Y5" s="70">
        <v>500</v>
      </c>
      <c r="Z5" s="70">
        <v>300</v>
      </c>
      <c r="AA5" s="70">
        <v>100</v>
      </c>
      <c r="AB5" s="75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>
        <v>480</v>
      </c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3980</v>
      </c>
      <c r="AV5" s="84">
        <v>549.9</v>
      </c>
      <c r="AW5" s="90"/>
      <c r="AX5" s="90"/>
      <c r="AY5" s="90"/>
      <c r="AZ5" s="90"/>
      <c r="BA5" s="76">
        <f t="shared" ref="BA5:BA68" si="8">ROUND(AU5-SUM(AV5:AZ5),2)</f>
        <v>3430.1</v>
      </c>
      <c r="BB5" s="91"/>
      <c r="BC5" s="92"/>
      <c r="BD5" s="66" t="str">
        <f t="shared" ref="BD5:BD68" si="9">IF(U5-SUM(V5:AB5)=0,"正确","错误")</f>
        <v>正确</v>
      </c>
    </row>
    <row r="6" s="1" customFormat="1" ht="37" customHeight="1" spans="1:56">
      <c r="A6" s="41">
        <f t="shared" si="1"/>
        <v>2</v>
      </c>
      <c r="B6" s="200" t="s">
        <v>651</v>
      </c>
      <c r="C6" s="50" t="s">
        <v>652</v>
      </c>
      <c r="D6" s="201">
        <v>45799</v>
      </c>
      <c r="E6" s="112" t="s">
        <v>100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>
        <v>2.5</v>
      </c>
      <c r="M6" s="39"/>
      <c r="N6" s="39"/>
      <c r="O6" s="53"/>
      <c r="P6" s="39">
        <v>4</v>
      </c>
      <c r="Q6" s="39"/>
      <c r="R6" s="39">
        <v>4</v>
      </c>
      <c r="S6" s="67">
        <f t="shared" si="3"/>
        <v>0</v>
      </c>
      <c r="T6" s="136" t="s">
        <v>653</v>
      </c>
      <c r="U6" s="71" t="s">
        <v>654</v>
      </c>
      <c r="V6" s="69">
        <v>4000</v>
      </c>
      <c r="W6" s="70">
        <v>1000</v>
      </c>
      <c r="X6" s="70">
        <v>500</v>
      </c>
      <c r="Y6" s="70">
        <v>500</v>
      </c>
      <c r="Z6" s="70">
        <v>200</v>
      </c>
      <c r="AA6" s="70">
        <v>200</v>
      </c>
      <c r="AB6" s="75">
        <v>100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524.193548387097</v>
      </c>
      <c r="AU6" s="76">
        <f t="shared" si="7"/>
        <v>5975.81</v>
      </c>
      <c r="AV6" s="84">
        <v>549.9</v>
      </c>
      <c r="AW6" s="90">
        <v>104</v>
      </c>
      <c r="AX6" s="90"/>
      <c r="AY6" s="90"/>
      <c r="AZ6" s="90"/>
      <c r="BA6" s="76">
        <f t="shared" si="8"/>
        <v>5321.91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202" t="s">
        <v>655</v>
      </c>
      <c r="C7" s="116" t="s">
        <v>656</v>
      </c>
      <c r="D7" s="201">
        <v>45759</v>
      </c>
      <c r="E7" s="103" t="s">
        <v>116</v>
      </c>
      <c r="F7" s="42">
        <f t="shared" si="2"/>
        <v>31</v>
      </c>
      <c r="G7" s="38" t="s">
        <v>79</v>
      </c>
      <c r="H7" s="39"/>
      <c r="I7" s="39"/>
      <c r="J7" s="39">
        <v>23</v>
      </c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222" t="s">
        <v>657</v>
      </c>
      <c r="U7" s="71" t="s">
        <v>102</v>
      </c>
      <c r="V7" s="69">
        <v>2000</v>
      </c>
      <c r="W7" s="70">
        <v>500</v>
      </c>
      <c r="X7" s="70">
        <v>500</v>
      </c>
      <c r="Y7" s="70">
        <v>200</v>
      </c>
      <c r="Z7" s="70">
        <v>100</v>
      </c>
      <c r="AA7" s="70">
        <v>100</v>
      </c>
      <c r="AB7" s="75">
        <v>100</v>
      </c>
      <c r="AC7" s="76">
        <f t="shared" si="4"/>
        <v>0</v>
      </c>
      <c r="AD7" s="75"/>
      <c r="AE7" s="75"/>
      <c r="AF7" s="75">
        <v>335.48</v>
      </c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2596.77419354839</v>
      </c>
      <c r="AU7" s="76">
        <f t="shared" si="7"/>
        <v>1238.71</v>
      </c>
      <c r="AV7" s="84"/>
      <c r="AW7" s="90"/>
      <c r="AX7" s="90"/>
      <c r="AY7" s="90"/>
      <c r="AZ7" s="90"/>
      <c r="BA7" s="76">
        <f t="shared" si="8"/>
        <v>1238.71</v>
      </c>
      <c r="BB7" s="91"/>
      <c r="BC7" s="128" t="s">
        <v>658</v>
      </c>
      <c r="BD7" s="66" t="str">
        <f t="shared" si="9"/>
        <v>正确</v>
      </c>
    </row>
    <row r="8" s="1" customFormat="1" ht="45" customHeight="1" spans="1:56">
      <c r="A8" s="41">
        <f t="shared" si="1"/>
        <v>4</v>
      </c>
      <c r="B8" s="202" t="s">
        <v>659</v>
      </c>
      <c r="C8" s="116" t="s">
        <v>222</v>
      </c>
      <c r="D8" s="201">
        <v>45758</v>
      </c>
      <c r="E8" s="103" t="s">
        <v>116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>
        <v>2</v>
      </c>
      <c r="Q8" s="39"/>
      <c r="R8" s="39">
        <v>2</v>
      </c>
      <c r="S8" s="67">
        <f t="shared" si="3"/>
        <v>0</v>
      </c>
      <c r="T8" s="223" t="s">
        <v>660</v>
      </c>
      <c r="U8" s="190" t="s">
        <v>87</v>
      </c>
      <c r="V8" s="69">
        <v>2000</v>
      </c>
      <c r="W8" s="70">
        <v>500</v>
      </c>
      <c r="X8" s="70">
        <v>500</v>
      </c>
      <c r="Y8" s="70">
        <v>500</v>
      </c>
      <c r="Z8" s="70">
        <v>500</v>
      </c>
      <c r="AA8" s="70">
        <v>500</v>
      </c>
      <c r="AB8" s="75">
        <v>500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5000</v>
      </c>
      <c r="AV8" s="84"/>
      <c r="AW8" s="90"/>
      <c r="AX8" s="90"/>
      <c r="AY8" s="90"/>
      <c r="AZ8" s="90"/>
      <c r="BA8" s="76">
        <f t="shared" si="8"/>
        <v>5000</v>
      </c>
      <c r="BB8" s="91"/>
      <c r="BC8" s="92"/>
      <c r="BD8" s="66" t="str">
        <f t="shared" si="9"/>
        <v>正确</v>
      </c>
    </row>
    <row r="9" s="1" customFormat="1" ht="45" customHeight="1" spans="1:56">
      <c r="A9" s="41">
        <f t="shared" si="1"/>
        <v>5</v>
      </c>
      <c r="B9" s="203" t="s">
        <v>661</v>
      </c>
      <c r="C9" s="116" t="s">
        <v>656</v>
      </c>
      <c r="D9" s="201">
        <v>45869</v>
      </c>
      <c r="E9" s="96" t="s">
        <v>100</v>
      </c>
      <c r="F9" s="42">
        <f t="shared" si="2"/>
        <v>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221" t="s">
        <v>662</v>
      </c>
      <c r="U9" s="71" t="s">
        <v>102</v>
      </c>
      <c r="V9" s="69">
        <f>3500/31*1</f>
        <v>112.903225806452</v>
      </c>
      <c r="W9" s="70"/>
      <c r="X9" s="70"/>
      <c r="Y9" s="70"/>
      <c r="Z9" s="70"/>
      <c r="AA9" s="70"/>
      <c r="AB9" s="75"/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112.9</v>
      </c>
      <c r="AV9" s="84"/>
      <c r="AW9" s="90"/>
      <c r="AX9" s="90"/>
      <c r="AY9" s="90"/>
      <c r="AZ9" s="90"/>
      <c r="BA9" s="76">
        <f t="shared" si="8"/>
        <v>112.9</v>
      </c>
      <c r="BB9" s="91"/>
      <c r="BC9" s="92"/>
      <c r="BD9" s="66" t="str">
        <f t="shared" si="9"/>
        <v>错误</v>
      </c>
    </row>
    <row r="10" s="1" customFormat="1" ht="33" customHeight="1" spans="1:56">
      <c r="A10" s="41">
        <f t="shared" si="1"/>
        <v>6</v>
      </c>
      <c r="B10" s="122" t="s">
        <v>663</v>
      </c>
      <c r="C10" s="116" t="s">
        <v>656</v>
      </c>
      <c r="D10" s="201">
        <v>45764</v>
      </c>
      <c r="E10" s="111" t="s">
        <v>78</v>
      </c>
      <c r="F10" s="42">
        <f t="shared" si="2"/>
        <v>31</v>
      </c>
      <c r="G10" s="38" t="s">
        <v>79</v>
      </c>
      <c r="H10" s="39"/>
      <c r="I10" s="39"/>
      <c r="J10" s="39"/>
      <c r="K10" s="39"/>
      <c r="L10" s="39"/>
      <c r="M10" s="39"/>
      <c r="N10" s="39"/>
      <c r="O10" s="56"/>
      <c r="P10" s="39">
        <v>1</v>
      </c>
      <c r="Q10" s="39">
        <v>1</v>
      </c>
      <c r="R10" s="39"/>
      <c r="S10" s="67">
        <f t="shared" si="3"/>
        <v>2</v>
      </c>
      <c r="T10" s="221" t="s">
        <v>664</v>
      </c>
      <c r="U10" s="190" t="s">
        <v>102</v>
      </c>
      <c r="V10" s="69">
        <v>2000</v>
      </c>
      <c r="W10" s="70">
        <v>500</v>
      </c>
      <c r="X10" s="70">
        <v>500</v>
      </c>
      <c r="Y10" s="70">
        <v>200</v>
      </c>
      <c r="Z10" s="70">
        <v>100</v>
      </c>
      <c r="AA10" s="70">
        <v>100</v>
      </c>
      <c r="AB10" s="75">
        <v>100</v>
      </c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0</v>
      </c>
      <c r="AU10" s="76">
        <f t="shared" si="7"/>
        <v>3500</v>
      </c>
      <c r="AV10" s="84"/>
      <c r="AW10" s="90"/>
      <c r="AX10" s="90"/>
      <c r="AY10" s="90"/>
      <c r="AZ10" s="90"/>
      <c r="BA10" s="76">
        <f t="shared" si="8"/>
        <v>3500</v>
      </c>
      <c r="BB10" s="91"/>
      <c r="BC10" s="92"/>
      <c r="BD10" s="66" t="str">
        <f t="shared" si="9"/>
        <v>正确</v>
      </c>
    </row>
    <row r="11" s="1" customFormat="1" ht="39" customHeight="1" spans="1:56">
      <c r="A11" s="41">
        <f t="shared" si="1"/>
        <v>7</v>
      </c>
      <c r="B11" s="122" t="s">
        <v>665</v>
      </c>
      <c r="C11" s="116" t="s">
        <v>224</v>
      </c>
      <c r="D11" s="201">
        <v>45761</v>
      </c>
      <c r="E11" s="111" t="s">
        <v>78</v>
      </c>
      <c r="F11" s="42">
        <f t="shared" si="2"/>
        <v>31</v>
      </c>
      <c r="G11" s="38" t="s">
        <v>79</v>
      </c>
      <c r="H11" s="39"/>
      <c r="I11" s="39"/>
      <c r="J11" s="39"/>
      <c r="K11" s="39"/>
      <c r="L11" s="39"/>
      <c r="M11" s="39"/>
      <c r="N11" s="39"/>
      <c r="O11" s="39"/>
      <c r="P11" s="39">
        <v>1</v>
      </c>
      <c r="Q11" s="39">
        <v>1</v>
      </c>
      <c r="R11" s="39"/>
      <c r="S11" s="67">
        <f t="shared" si="3"/>
        <v>2</v>
      </c>
      <c r="T11" s="221" t="s">
        <v>666</v>
      </c>
      <c r="U11" s="71" t="s">
        <v>262</v>
      </c>
      <c r="V11" s="69">
        <v>2000</v>
      </c>
      <c r="W11" s="70">
        <v>500</v>
      </c>
      <c r="X11" s="70">
        <v>500</v>
      </c>
      <c r="Y11" s="70">
        <v>500</v>
      </c>
      <c r="Z11" s="70">
        <v>500</v>
      </c>
      <c r="AA11" s="70">
        <v>300</v>
      </c>
      <c r="AB11" s="75">
        <v>200</v>
      </c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4500</v>
      </c>
      <c r="AV11" s="84"/>
      <c r="AW11" s="90"/>
      <c r="AX11" s="90"/>
      <c r="AY11" s="90"/>
      <c r="AZ11" s="90"/>
      <c r="BA11" s="76">
        <f t="shared" si="8"/>
        <v>4500</v>
      </c>
      <c r="BB11" s="91"/>
      <c r="BC11" s="92"/>
      <c r="BD11" s="66" t="str">
        <f t="shared" si="9"/>
        <v>正确</v>
      </c>
    </row>
    <row r="12" s="1" customFormat="1" ht="33" customHeight="1" spans="1:56">
      <c r="A12" s="41">
        <f t="shared" si="1"/>
        <v>8</v>
      </c>
      <c r="B12" s="122" t="s">
        <v>667</v>
      </c>
      <c r="C12" s="116" t="s">
        <v>224</v>
      </c>
      <c r="D12" s="201">
        <v>45762</v>
      </c>
      <c r="E12" s="111" t="s">
        <v>78</v>
      </c>
      <c r="F12" s="42">
        <f t="shared" si="2"/>
        <v>31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>
        <v>1</v>
      </c>
      <c r="Q12" s="39"/>
      <c r="R12" s="39"/>
      <c r="S12" s="67">
        <f t="shared" si="3"/>
        <v>1</v>
      </c>
      <c r="T12" s="221"/>
      <c r="U12" s="71" t="s">
        <v>262</v>
      </c>
      <c r="V12" s="69">
        <v>2000</v>
      </c>
      <c r="W12" s="70">
        <v>500</v>
      </c>
      <c r="X12" s="70">
        <v>500</v>
      </c>
      <c r="Y12" s="70">
        <v>500</v>
      </c>
      <c r="Z12" s="70">
        <v>500</v>
      </c>
      <c r="AA12" s="70">
        <v>300</v>
      </c>
      <c r="AB12" s="75">
        <v>200</v>
      </c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4500</v>
      </c>
      <c r="AV12" s="84"/>
      <c r="AW12" s="90"/>
      <c r="AX12" s="90"/>
      <c r="AY12" s="90"/>
      <c r="AZ12" s="90"/>
      <c r="BA12" s="76">
        <f t="shared" si="8"/>
        <v>4500</v>
      </c>
      <c r="BB12" s="91"/>
      <c r="BC12" s="92"/>
      <c r="BD12" s="66" t="str">
        <f t="shared" si="9"/>
        <v>正确</v>
      </c>
    </row>
    <row r="13" s="1" customFormat="1" ht="33" customHeight="1" spans="1:56">
      <c r="A13" s="41">
        <f t="shared" si="1"/>
        <v>9</v>
      </c>
      <c r="B13" s="122" t="s">
        <v>668</v>
      </c>
      <c r="C13" s="116" t="s">
        <v>669</v>
      </c>
      <c r="D13" s="201">
        <v>45762</v>
      </c>
      <c r="E13" s="111" t="s">
        <v>78</v>
      </c>
      <c r="F13" s="42">
        <f t="shared" si="2"/>
        <v>31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>
        <v>2</v>
      </c>
      <c r="Q13" s="39"/>
      <c r="R13" s="39"/>
      <c r="S13" s="67">
        <f t="shared" si="3"/>
        <v>2</v>
      </c>
      <c r="T13" s="221"/>
      <c r="U13" s="71" t="s">
        <v>262</v>
      </c>
      <c r="V13" s="69">
        <v>2000</v>
      </c>
      <c r="W13" s="70">
        <v>500</v>
      </c>
      <c r="X13" s="70">
        <v>500</v>
      </c>
      <c r="Y13" s="70">
        <v>500</v>
      </c>
      <c r="Z13" s="70">
        <v>500</v>
      </c>
      <c r="AA13" s="70">
        <v>300</v>
      </c>
      <c r="AB13" s="75">
        <v>200</v>
      </c>
      <c r="AC13" s="76">
        <f t="shared" si="4"/>
        <v>0</v>
      </c>
      <c r="AD13" s="75"/>
      <c r="AE13" s="75"/>
      <c r="AF13" s="75">
        <v>1500</v>
      </c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6000</v>
      </c>
      <c r="AV13" s="84"/>
      <c r="AW13" s="90"/>
      <c r="AX13" s="90"/>
      <c r="AY13" s="90"/>
      <c r="AZ13" s="90"/>
      <c r="BA13" s="76">
        <f t="shared" si="8"/>
        <v>6000</v>
      </c>
      <c r="BB13" s="91"/>
      <c r="BC13" s="92" t="s">
        <v>670</v>
      </c>
      <c r="BD13" s="66" t="str">
        <f t="shared" si="9"/>
        <v>正确</v>
      </c>
    </row>
    <row r="14" s="1" customFormat="1" ht="33" customHeight="1" spans="1:56">
      <c r="A14" s="41">
        <f t="shared" si="1"/>
        <v>10</v>
      </c>
      <c r="B14" s="122" t="s">
        <v>671</v>
      </c>
      <c r="C14" s="116" t="s">
        <v>224</v>
      </c>
      <c r="D14" s="201">
        <v>45763</v>
      </c>
      <c r="E14" s="111" t="s">
        <v>78</v>
      </c>
      <c r="F14" s="42">
        <f t="shared" si="2"/>
        <v>31</v>
      </c>
      <c r="G14" s="38" t="s">
        <v>79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221" t="s">
        <v>672</v>
      </c>
      <c r="U14" s="71" t="s">
        <v>262</v>
      </c>
      <c r="V14" s="69">
        <v>2000</v>
      </c>
      <c r="W14" s="70">
        <v>500</v>
      </c>
      <c r="X14" s="70">
        <v>500</v>
      </c>
      <c r="Y14" s="70">
        <v>500</v>
      </c>
      <c r="Z14" s="70">
        <v>500</v>
      </c>
      <c r="AA14" s="70">
        <v>300</v>
      </c>
      <c r="AB14" s="75">
        <v>200</v>
      </c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0</v>
      </c>
      <c r="AU14" s="76">
        <f t="shared" si="7"/>
        <v>4500</v>
      </c>
      <c r="AV14" s="84"/>
      <c r="AW14" s="90"/>
      <c r="AX14" s="90"/>
      <c r="AY14" s="90"/>
      <c r="AZ14" s="90"/>
      <c r="BA14" s="76">
        <f t="shared" si="8"/>
        <v>4500</v>
      </c>
      <c r="BB14" s="91"/>
      <c r="BC14" s="92"/>
      <c r="BD14" s="66" t="str">
        <f t="shared" si="9"/>
        <v>正确</v>
      </c>
    </row>
    <row r="15" s="1" customFormat="1" ht="33" customHeight="1" spans="1:56">
      <c r="A15" s="41">
        <f t="shared" si="1"/>
        <v>11</v>
      </c>
      <c r="B15" s="203" t="s">
        <v>171</v>
      </c>
      <c r="C15" s="116" t="s">
        <v>656</v>
      </c>
      <c r="D15" s="201">
        <v>45864</v>
      </c>
      <c r="E15" s="96" t="s">
        <v>100</v>
      </c>
      <c r="F15" s="42">
        <f t="shared" si="2"/>
        <v>6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221" t="s">
        <v>673</v>
      </c>
      <c r="U15" s="71" t="s">
        <v>102</v>
      </c>
      <c r="V15" s="69">
        <f>3500/31*6</f>
        <v>677.41935483871</v>
      </c>
      <c r="W15" s="70"/>
      <c r="X15" s="70"/>
      <c r="Y15" s="70"/>
      <c r="Z15" s="70"/>
      <c r="AA15" s="70"/>
      <c r="AB15" s="75"/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677.42</v>
      </c>
      <c r="AV15" s="84"/>
      <c r="AW15" s="90"/>
      <c r="AX15" s="90"/>
      <c r="AY15" s="90"/>
      <c r="AZ15" s="90"/>
      <c r="BA15" s="76">
        <f t="shared" si="8"/>
        <v>677.42</v>
      </c>
      <c r="BB15" s="91"/>
      <c r="BC15" s="92"/>
      <c r="BD15" s="66" t="str">
        <f t="shared" si="9"/>
        <v>错误</v>
      </c>
    </row>
    <row r="16" s="1" customFormat="1" ht="33" customHeight="1" spans="1:56">
      <c r="A16" s="41">
        <f t="shared" si="1"/>
        <v>12</v>
      </c>
      <c r="B16" s="203" t="s">
        <v>674</v>
      </c>
      <c r="C16" s="116" t="s">
        <v>656</v>
      </c>
      <c r="D16" s="201">
        <v>45863</v>
      </c>
      <c r="E16" s="96" t="s">
        <v>100</v>
      </c>
      <c r="F16" s="42">
        <f t="shared" si="2"/>
        <v>7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221" t="s">
        <v>675</v>
      </c>
      <c r="U16" s="71" t="s">
        <v>102</v>
      </c>
      <c r="V16" s="69">
        <f>3500/31*7</f>
        <v>790.322580645161</v>
      </c>
      <c r="W16" s="70"/>
      <c r="X16" s="70"/>
      <c r="Y16" s="70"/>
      <c r="Z16" s="70"/>
      <c r="AA16" s="70"/>
      <c r="AB16" s="75"/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790.32</v>
      </c>
      <c r="AV16" s="84"/>
      <c r="AW16" s="90"/>
      <c r="AX16" s="90"/>
      <c r="AY16" s="90"/>
      <c r="AZ16" s="90"/>
      <c r="BA16" s="76">
        <f t="shared" si="8"/>
        <v>790.32</v>
      </c>
      <c r="BB16" s="91"/>
      <c r="BC16" s="92"/>
      <c r="BD16" s="66" t="str">
        <f t="shared" si="9"/>
        <v>错误</v>
      </c>
    </row>
    <row r="17" s="1" customFormat="1" ht="33" customHeight="1" spans="1:56">
      <c r="A17" s="41">
        <f t="shared" si="1"/>
        <v>13</v>
      </c>
      <c r="B17" s="122" t="s">
        <v>676</v>
      </c>
      <c r="C17" s="116" t="s">
        <v>677</v>
      </c>
      <c r="D17" s="201">
        <v>45765</v>
      </c>
      <c r="E17" s="111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>
        <v>1</v>
      </c>
      <c r="Q17" s="39"/>
      <c r="R17" s="39"/>
      <c r="S17" s="67">
        <f t="shared" si="3"/>
        <v>1</v>
      </c>
      <c r="T17" s="221"/>
      <c r="U17" s="71" t="s">
        <v>135</v>
      </c>
      <c r="V17" s="69">
        <v>2000</v>
      </c>
      <c r="W17" s="70">
        <v>500</v>
      </c>
      <c r="X17" s="70">
        <v>500</v>
      </c>
      <c r="Y17" s="70">
        <v>500</v>
      </c>
      <c r="Z17" s="70">
        <v>100</v>
      </c>
      <c r="AA17" s="70">
        <v>100</v>
      </c>
      <c r="AB17" s="75">
        <v>100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3800</v>
      </c>
      <c r="AV17" s="84"/>
      <c r="AW17" s="90"/>
      <c r="AX17" s="90"/>
      <c r="AY17" s="90"/>
      <c r="AZ17" s="90"/>
      <c r="BA17" s="76">
        <f t="shared" si="8"/>
        <v>3800</v>
      </c>
      <c r="BB17" s="91"/>
      <c r="BC17" s="92"/>
      <c r="BD17" s="66" t="str">
        <f t="shared" si="9"/>
        <v>正确</v>
      </c>
    </row>
    <row r="18" s="1" customFormat="1" ht="37" customHeight="1" spans="1:56">
      <c r="A18" s="41">
        <f t="shared" si="1"/>
        <v>14</v>
      </c>
      <c r="B18" s="122" t="s">
        <v>678</v>
      </c>
      <c r="C18" s="116" t="s">
        <v>216</v>
      </c>
      <c r="D18" s="201">
        <v>45765</v>
      </c>
      <c r="E18" s="111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>
        <v>1</v>
      </c>
      <c r="Q18" s="39"/>
      <c r="R18" s="39"/>
      <c r="S18" s="67">
        <f t="shared" si="3"/>
        <v>1</v>
      </c>
      <c r="T18" s="221"/>
      <c r="U18" s="71" t="s">
        <v>262</v>
      </c>
      <c r="V18" s="69">
        <v>2000</v>
      </c>
      <c r="W18" s="70">
        <v>500</v>
      </c>
      <c r="X18" s="70">
        <v>500</v>
      </c>
      <c r="Y18" s="70">
        <v>500</v>
      </c>
      <c r="Z18" s="70">
        <v>500</v>
      </c>
      <c r="AA18" s="70">
        <v>300</v>
      </c>
      <c r="AB18" s="75">
        <v>200</v>
      </c>
      <c r="AC18" s="76">
        <f t="shared" si="4"/>
        <v>0</v>
      </c>
      <c r="AD18" s="75"/>
      <c r="AE18" s="75"/>
      <c r="AF18" s="75">
        <v>4160</v>
      </c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8660</v>
      </c>
      <c r="AV18" s="84"/>
      <c r="AW18" s="90"/>
      <c r="AX18" s="90"/>
      <c r="AY18" s="90"/>
      <c r="AZ18" s="90"/>
      <c r="BA18" s="76">
        <f t="shared" si="8"/>
        <v>8660</v>
      </c>
      <c r="BB18" s="91"/>
      <c r="BC18" s="92" t="s">
        <v>679</v>
      </c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204" t="s">
        <v>680</v>
      </c>
      <c r="C19" s="116" t="s">
        <v>656</v>
      </c>
      <c r="D19" s="201">
        <v>45765</v>
      </c>
      <c r="E19" s="103" t="s">
        <v>116</v>
      </c>
      <c r="F19" s="42">
        <f t="shared" si="2"/>
        <v>31</v>
      </c>
      <c r="G19" s="38" t="s">
        <v>79</v>
      </c>
      <c r="H19" s="39"/>
      <c r="I19" s="39"/>
      <c r="J19" s="104">
        <v>10</v>
      </c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223" t="s">
        <v>681</v>
      </c>
      <c r="U19" s="71" t="s">
        <v>102</v>
      </c>
      <c r="V19" s="69">
        <v>2000</v>
      </c>
      <c r="W19" s="70">
        <v>500</v>
      </c>
      <c r="X19" s="70">
        <v>500</v>
      </c>
      <c r="Y19" s="70">
        <v>200</v>
      </c>
      <c r="Z19" s="70">
        <v>100</v>
      </c>
      <c r="AA19" s="70">
        <v>100</v>
      </c>
      <c r="AB19" s="75">
        <v>100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1129.03225806452</v>
      </c>
      <c r="AU19" s="76">
        <f t="shared" si="7"/>
        <v>2370.97</v>
      </c>
      <c r="AV19" s="84"/>
      <c r="AW19" s="90"/>
      <c r="AX19" s="90"/>
      <c r="AY19" s="90"/>
      <c r="AZ19" s="90"/>
      <c r="BA19" s="76">
        <f t="shared" si="8"/>
        <v>2370.97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204" t="s">
        <v>682</v>
      </c>
      <c r="C20" s="116" t="s">
        <v>656</v>
      </c>
      <c r="D20" s="201">
        <v>45765</v>
      </c>
      <c r="E20" s="103" t="s">
        <v>116</v>
      </c>
      <c r="F20" s="42">
        <f t="shared" si="2"/>
        <v>31</v>
      </c>
      <c r="G20" s="38" t="s">
        <v>79</v>
      </c>
      <c r="H20" s="39"/>
      <c r="I20" s="39"/>
      <c r="J20" s="104">
        <v>10</v>
      </c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223" t="s">
        <v>681</v>
      </c>
      <c r="U20" s="71" t="s">
        <v>102</v>
      </c>
      <c r="V20" s="69">
        <v>2000</v>
      </c>
      <c r="W20" s="70">
        <v>500</v>
      </c>
      <c r="X20" s="70">
        <v>500</v>
      </c>
      <c r="Y20" s="70">
        <v>200</v>
      </c>
      <c r="Z20" s="70">
        <v>100</v>
      </c>
      <c r="AA20" s="70">
        <v>100</v>
      </c>
      <c r="AB20" s="75">
        <v>100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1129.03225806452</v>
      </c>
      <c r="AU20" s="76">
        <f t="shared" si="7"/>
        <v>2370.97</v>
      </c>
      <c r="AV20" s="84"/>
      <c r="AW20" s="90"/>
      <c r="AX20" s="90"/>
      <c r="AY20" s="90"/>
      <c r="AZ20" s="90"/>
      <c r="BA20" s="76">
        <f t="shared" si="8"/>
        <v>2370.97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204" t="s">
        <v>683</v>
      </c>
      <c r="C21" s="116" t="s">
        <v>656</v>
      </c>
      <c r="D21" s="201">
        <v>45765</v>
      </c>
      <c r="E21" s="103" t="s">
        <v>116</v>
      </c>
      <c r="F21" s="42">
        <f t="shared" si="2"/>
        <v>31</v>
      </c>
      <c r="G21" s="38" t="s">
        <v>79</v>
      </c>
      <c r="H21" s="39"/>
      <c r="I21" s="39"/>
      <c r="J21" s="104">
        <v>10</v>
      </c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223" t="s">
        <v>681</v>
      </c>
      <c r="U21" s="71" t="s">
        <v>102</v>
      </c>
      <c r="V21" s="69">
        <v>2000</v>
      </c>
      <c r="W21" s="70">
        <v>500</v>
      </c>
      <c r="X21" s="70">
        <v>500</v>
      </c>
      <c r="Y21" s="70">
        <v>200</v>
      </c>
      <c r="Z21" s="70">
        <v>100</v>
      </c>
      <c r="AA21" s="70">
        <v>100</v>
      </c>
      <c r="AB21" s="75">
        <v>100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1129.03225806452</v>
      </c>
      <c r="AU21" s="76">
        <f t="shared" si="7"/>
        <v>2370.97</v>
      </c>
      <c r="AV21" s="84"/>
      <c r="AW21" s="90"/>
      <c r="AX21" s="90"/>
      <c r="AY21" s="90"/>
      <c r="AZ21" s="90"/>
      <c r="BA21" s="76">
        <f t="shared" si="8"/>
        <v>2370.97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122" t="s">
        <v>684</v>
      </c>
      <c r="C22" s="116" t="s">
        <v>222</v>
      </c>
      <c r="D22" s="201">
        <v>45818</v>
      </c>
      <c r="E22" s="111" t="s">
        <v>78</v>
      </c>
      <c r="F22" s="42">
        <f t="shared" si="2"/>
        <v>31</v>
      </c>
      <c r="G22" s="38" t="s">
        <v>79</v>
      </c>
      <c r="H22" s="39"/>
      <c r="I22" s="39"/>
      <c r="J22" s="104"/>
      <c r="K22" s="39"/>
      <c r="L22" s="39"/>
      <c r="M22" s="39"/>
      <c r="N22" s="39"/>
      <c r="O22" s="39"/>
      <c r="P22" s="39"/>
      <c r="Q22" s="39">
        <v>2</v>
      </c>
      <c r="R22" s="39"/>
      <c r="S22" s="67">
        <f t="shared" si="3"/>
        <v>2</v>
      </c>
      <c r="T22" s="221" t="s">
        <v>685</v>
      </c>
      <c r="U22" s="71" t="s">
        <v>87</v>
      </c>
      <c r="V22" s="69">
        <v>2000</v>
      </c>
      <c r="W22" s="70">
        <v>500</v>
      </c>
      <c r="X22" s="70">
        <v>500</v>
      </c>
      <c r="Y22" s="70">
        <v>500</v>
      </c>
      <c r="Z22" s="70">
        <v>500</v>
      </c>
      <c r="AA22" s="70">
        <v>500</v>
      </c>
      <c r="AB22" s="75">
        <v>500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5000</v>
      </c>
      <c r="AV22" s="84"/>
      <c r="AW22" s="90"/>
      <c r="AX22" s="90"/>
      <c r="AY22" s="90"/>
      <c r="AZ22" s="90"/>
      <c r="BA22" s="76">
        <f t="shared" si="8"/>
        <v>5000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122" t="s">
        <v>686</v>
      </c>
      <c r="C23" s="116" t="s">
        <v>222</v>
      </c>
      <c r="D23" s="201">
        <v>45818</v>
      </c>
      <c r="E23" s="111" t="s">
        <v>78</v>
      </c>
      <c r="F23" s="42">
        <f t="shared" si="2"/>
        <v>31</v>
      </c>
      <c r="G23" s="38" t="s">
        <v>79</v>
      </c>
      <c r="H23" s="39"/>
      <c r="I23" s="39"/>
      <c r="J23" s="104"/>
      <c r="K23" s="39"/>
      <c r="L23" s="39"/>
      <c r="M23" s="39"/>
      <c r="N23" s="39"/>
      <c r="O23" s="39"/>
      <c r="P23" s="39"/>
      <c r="Q23" s="39">
        <v>2</v>
      </c>
      <c r="R23" s="39"/>
      <c r="S23" s="67">
        <f t="shared" si="3"/>
        <v>2</v>
      </c>
      <c r="T23" s="221" t="s">
        <v>685</v>
      </c>
      <c r="U23" s="71" t="s">
        <v>87</v>
      </c>
      <c r="V23" s="69">
        <v>2000</v>
      </c>
      <c r="W23" s="70">
        <v>500</v>
      </c>
      <c r="X23" s="70">
        <v>500</v>
      </c>
      <c r="Y23" s="70">
        <v>500</v>
      </c>
      <c r="Z23" s="70">
        <v>500</v>
      </c>
      <c r="AA23" s="70">
        <v>500</v>
      </c>
      <c r="AB23" s="75">
        <v>500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5000</v>
      </c>
      <c r="AV23" s="84"/>
      <c r="AW23" s="90"/>
      <c r="AX23" s="90"/>
      <c r="AY23" s="90"/>
      <c r="AZ23" s="90"/>
      <c r="BA23" s="76">
        <f t="shared" si="8"/>
        <v>5000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122" t="s">
        <v>687</v>
      </c>
      <c r="C24" s="116" t="s">
        <v>656</v>
      </c>
      <c r="D24" s="201">
        <v>45767</v>
      </c>
      <c r="E24" s="111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221"/>
      <c r="U24" s="71" t="s">
        <v>102</v>
      </c>
      <c r="V24" s="69">
        <v>2000</v>
      </c>
      <c r="W24" s="70">
        <v>500</v>
      </c>
      <c r="X24" s="70">
        <v>500</v>
      </c>
      <c r="Y24" s="70">
        <v>200</v>
      </c>
      <c r="Z24" s="70">
        <v>100</v>
      </c>
      <c r="AA24" s="70">
        <v>100</v>
      </c>
      <c r="AB24" s="75">
        <v>100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3500</v>
      </c>
      <c r="AV24" s="84"/>
      <c r="AW24" s="90"/>
      <c r="AX24" s="90"/>
      <c r="AY24" s="90"/>
      <c r="AZ24" s="90"/>
      <c r="BA24" s="76">
        <f t="shared" si="8"/>
        <v>3500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122" t="s">
        <v>688</v>
      </c>
      <c r="C25" s="116" t="s">
        <v>224</v>
      </c>
      <c r="D25" s="201">
        <v>45767</v>
      </c>
      <c r="E25" s="111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>
        <v>6</v>
      </c>
      <c r="M25" s="39"/>
      <c r="N25" s="39"/>
      <c r="O25" s="39"/>
      <c r="P25" s="39">
        <v>3</v>
      </c>
      <c r="Q25" s="39">
        <v>0</v>
      </c>
      <c r="R25" s="39">
        <v>3</v>
      </c>
      <c r="S25" s="67">
        <f t="shared" si="3"/>
        <v>0</v>
      </c>
      <c r="T25" s="221" t="s">
        <v>689</v>
      </c>
      <c r="U25" s="71" t="s">
        <v>262</v>
      </c>
      <c r="V25" s="69">
        <v>2000</v>
      </c>
      <c r="W25" s="70">
        <v>500</v>
      </c>
      <c r="X25" s="70">
        <v>500</v>
      </c>
      <c r="Y25" s="70">
        <v>500</v>
      </c>
      <c r="Z25" s="70">
        <v>500</v>
      </c>
      <c r="AA25" s="70">
        <v>300</v>
      </c>
      <c r="AB25" s="75">
        <v>200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870.967741935484</v>
      </c>
      <c r="AU25" s="76">
        <f t="shared" si="7"/>
        <v>3629.03</v>
      </c>
      <c r="AV25" s="84"/>
      <c r="AW25" s="90"/>
      <c r="AX25" s="90"/>
      <c r="AY25" s="90"/>
      <c r="AZ25" s="90"/>
      <c r="BA25" s="76">
        <f t="shared" si="8"/>
        <v>3629.03</v>
      </c>
      <c r="BB25" s="91"/>
      <c r="BC25" s="92"/>
      <c r="BD25" s="66" t="str">
        <f t="shared" si="9"/>
        <v>正确</v>
      </c>
    </row>
    <row r="26" s="1" customFormat="1" ht="44" customHeight="1" spans="1:56">
      <c r="A26" s="41">
        <f t="shared" si="1"/>
        <v>22</v>
      </c>
      <c r="B26" s="122" t="s">
        <v>690</v>
      </c>
      <c r="C26" s="116" t="s">
        <v>224</v>
      </c>
      <c r="D26" s="201">
        <v>45765</v>
      </c>
      <c r="E26" s="111" t="s">
        <v>78</v>
      </c>
      <c r="F26" s="42">
        <f t="shared" si="2"/>
        <v>31</v>
      </c>
      <c r="G26" s="38" t="s">
        <v>79</v>
      </c>
      <c r="H26" s="39"/>
      <c r="I26" s="39"/>
      <c r="J26" s="39"/>
      <c r="K26" s="39"/>
      <c r="L26" s="39"/>
      <c r="M26" s="39"/>
      <c r="N26" s="39"/>
      <c r="O26" s="39"/>
      <c r="P26" s="39">
        <v>2</v>
      </c>
      <c r="Q26" s="39">
        <v>0</v>
      </c>
      <c r="R26" s="39"/>
      <c r="S26" s="67">
        <f t="shared" si="3"/>
        <v>2</v>
      </c>
      <c r="T26" s="221"/>
      <c r="U26" s="71" t="s">
        <v>262</v>
      </c>
      <c r="V26" s="69">
        <v>2000</v>
      </c>
      <c r="W26" s="70">
        <v>500</v>
      </c>
      <c r="X26" s="70">
        <v>500</v>
      </c>
      <c r="Y26" s="70">
        <v>500</v>
      </c>
      <c r="Z26" s="70">
        <v>500</v>
      </c>
      <c r="AA26" s="70">
        <v>300</v>
      </c>
      <c r="AB26" s="75">
        <v>200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0</v>
      </c>
      <c r="AU26" s="76">
        <f t="shared" si="7"/>
        <v>4500</v>
      </c>
      <c r="AV26" s="84"/>
      <c r="AW26" s="90"/>
      <c r="AX26" s="90"/>
      <c r="AY26" s="90"/>
      <c r="AZ26" s="90"/>
      <c r="BA26" s="76">
        <f t="shared" si="8"/>
        <v>4500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205" t="s">
        <v>691</v>
      </c>
      <c r="C27" s="116" t="s">
        <v>692</v>
      </c>
      <c r="D27" s="201">
        <v>45774</v>
      </c>
      <c r="E27" s="103" t="s">
        <v>116</v>
      </c>
      <c r="F27" s="42">
        <f t="shared" si="2"/>
        <v>31</v>
      </c>
      <c r="G27" s="38" t="s">
        <v>79</v>
      </c>
      <c r="H27" s="39"/>
      <c r="I27" s="39"/>
      <c r="J27" s="39">
        <v>2</v>
      </c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223" t="s">
        <v>693</v>
      </c>
      <c r="U27" s="71" t="s">
        <v>341</v>
      </c>
      <c r="V27" s="69">
        <v>1000</v>
      </c>
      <c r="W27" s="70">
        <v>100</v>
      </c>
      <c r="X27" s="70">
        <v>200</v>
      </c>
      <c r="Y27" s="70">
        <v>100</v>
      </c>
      <c r="Z27" s="70">
        <v>100</v>
      </c>
      <c r="AA27" s="70">
        <v>100</v>
      </c>
      <c r="AB27" s="70">
        <v>100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109.677419354839</v>
      </c>
      <c r="AU27" s="76">
        <f t="shared" si="7"/>
        <v>1590.32</v>
      </c>
      <c r="AV27" s="84"/>
      <c r="AW27" s="90"/>
      <c r="AX27" s="90"/>
      <c r="AY27" s="90"/>
      <c r="AZ27" s="90"/>
      <c r="BA27" s="76">
        <f t="shared" si="8"/>
        <v>1590.32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206" t="s">
        <v>694</v>
      </c>
      <c r="C28" s="116" t="s">
        <v>216</v>
      </c>
      <c r="D28" s="201">
        <v>45796</v>
      </c>
      <c r="E28" s="111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221"/>
      <c r="U28" s="71" t="s">
        <v>262</v>
      </c>
      <c r="V28" s="69">
        <v>2000</v>
      </c>
      <c r="W28" s="70">
        <v>500</v>
      </c>
      <c r="X28" s="70">
        <v>500</v>
      </c>
      <c r="Y28" s="70">
        <v>500</v>
      </c>
      <c r="Z28" s="70">
        <v>500</v>
      </c>
      <c r="AA28" s="70">
        <v>300</v>
      </c>
      <c r="AB28" s="75">
        <v>200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4500</v>
      </c>
      <c r="AV28" s="84"/>
      <c r="AW28" s="90"/>
      <c r="AX28" s="90"/>
      <c r="AY28" s="90"/>
      <c r="AZ28" s="90"/>
      <c r="BA28" s="76">
        <f t="shared" si="8"/>
        <v>4500</v>
      </c>
      <c r="BB28" s="91"/>
      <c r="BC28" s="92"/>
      <c r="BD28" s="66" t="str">
        <f t="shared" si="9"/>
        <v>正确</v>
      </c>
    </row>
    <row r="29" s="1" customFormat="1" ht="38" customHeight="1" spans="1:56">
      <c r="A29" s="41">
        <f t="shared" si="1"/>
        <v>25</v>
      </c>
      <c r="B29" s="207" t="s">
        <v>695</v>
      </c>
      <c r="C29" s="116" t="s">
        <v>656</v>
      </c>
      <c r="D29" s="201">
        <v>45784</v>
      </c>
      <c r="E29" s="111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>
        <v>1</v>
      </c>
      <c r="Q29" s="39"/>
      <c r="R29" s="39">
        <v>1</v>
      </c>
      <c r="S29" s="67">
        <f t="shared" si="3"/>
        <v>0</v>
      </c>
      <c r="T29" s="221" t="s">
        <v>696</v>
      </c>
      <c r="U29" s="71" t="s">
        <v>102</v>
      </c>
      <c r="V29" s="69">
        <v>2000</v>
      </c>
      <c r="W29" s="70">
        <v>500</v>
      </c>
      <c r="X29" s="70">
        <v>500</v>
      </c>
      <c r="Y29" s="70">
        <v>200</v>
      </c>
      <c r="Z29" s="70">
        <v>100</v>
      </c>
      <c r="AA29" s="70">
        <v>100</v>
      </c>
      <c r="AB29" s="75">
        <v>100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3500</v>
      </c>
      <c r="AV29" s="84"/>
      <c r="AW29" s="90"/>
      <c r="AX29" s="90"/>
      <c r="AY29" s="90"/>
      <c r="AZ29" s="90"/>
      <c r="BA29" s="76">
        <f t="shared" si="8"/>
        <v>3500</v>
      </c>
      <c r="BB29" s="91"/>
      <c r="BC29" s="92"/>
      <c r="BD29" s="66" t="str">
        <f t="shared" si="9"/>
        <v>正确</v>
      </c>
    </row>
    <row r="30" s="1" customFormat="1" ht="40" customHeight="1" spans="1:56">
      <c r="A30" s="41">
        <f t="shared" si="1"/>
        <v>26</v>
      </c>
      <c r="B30" s="208" t="s">
        <v>697</v>
      </c>
      <c r="C30" s="116" t="s">
        <v>656</v>
      </c>
      <c r="D30" s="201">
        <v>45784</v>
      </c>
      <c r="E30" s="103" t="s">
        <v>116</v>
      </c>
      <c r="F30" s="42">
        <f t="shared" si="2"/>
        <v>31</v>
      </c>
      <c r="G30" s="38" t="s">
        <v>79</v>
      </c>
      <c r="H30" s="39"/>
      <c r="I30" s="39"/>
      <c r="J30" s="39">
        <v>24</v>
      </c>
      <c r="K30" s="39"/>
      <c r="L30" s="39"/>
      <c r="M30" s="39"/>
      <c r="N30" s="39"/>
      <c r="O30" s="39"/>
      <c r="P30" s="39">
        <v>1</v>
      </c>
      <c r="Q30" s="39"/>
      <c r="R30" s="39"/>
      <c r="S30" s="67">
        <f t="shared" si="3"/>
        <v>1</v>
      </c>
      <c r="T30" s="224" t="s">
        <v>698</v>
      </c>
      <c r="U30" s="71" t="s">
        <v>102</v>
      </c>
      <c r="V30" s="69">
        <v>2000</v>
      </c>
      <c r="W30" s="70">
        <v>500</v>
      </c>
      <c r="X30" s="70">
        <v>500</v>
      </c>
      <c r="Y30" s="70">
        <v>200</v>
      </c>
      <c r="Z30" s="70">
        <v>100</v>
      </c>
      <c r="AA30" s="70">
        <v>100</v>
      </c>
      <c r="AB30" s="75">
        <v>100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2709.67741935484</v>
      </c>
      <c r="AU30" s="76">
        <f t="shared" si="7"/>
        <v>790.32</v>
      </c>
      <c r="AV30" s="84"/>
      <c r="AW30" s="90"/>
      <c r="AX30" s="90"/>
      <c r="AY30" s="90"/>
      <c r="AZ30" s="90"/>
      <c r="BA30" s="76">
        <f t="shared" si="8"/>
        <v>790.32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22" t="s">
        <v>699</v>
      </c>
      <c r="C31" s="116" t="s">
        <v>656</v>
      </c>
      <c r="D31" s="201">
        <v>45784</v>
      </c>
      <c r="E31" s="111" t="s">
        <v>78</v>
      </c>
      <c r="F31" s="42">
        <f t="shared" si="2"/>
        <v>31</v>
      </c>
      <c r="G31" s="38" t="s">
        <v>79</v>
      </c>
      <c r="H31" s="39"/>
      <c r="I31" s="39"/>
      <c r="J31" s="39"/>
      <c r="K31" s="39"/>
      <c r="L31" s="39"/>
      <c r="M31" s="39"/>
      <c r="N31" s="39"/>
      <c r="O31" s="39"/>
      <c r="P31" s="39">
        <v>1</v>
      </c>
      <c r="Q31" s="39">
        <v>1</v>
      </c>
      <c r="R31" s="39"/>
      <c r="S31" s="67">
        <f t="shared" si="3"/>
        <v>2</v>
      </c>
      <c r="T31" s="221" t="s">
        <v>700</v>
      </c>
      <c r="U31" s="71" t="s">
        <v>102</v>
      </c>
      <c r="V31" s="69">
        <v>2000</v>
      </c>
      <c r="W31" s="70">
        <v>500</v>
      </c>
      <c r="X31" s="70">
        <v>500</v>
      </c>
      <c r="Y31" s="70">
        <v>200</v>
      </c>
      <c r="Z31" s="70">
        <v>100</v>
      </c>
      <c r="AA31" s="70">
        <v>100</v>
      </c>
      <c r="AB31" s="75">
        <v>100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0</v>
      </c>
      <c r="AU31" s="76">
        <f t="shared" si="7"/>
        <v>3500</v>
      </c>
      <c r="AV31" s="84"/>
      <c r="AW31" s="90"/>
      <c r="AX31" s="90"/>
      <c r="AY31" s="90"/>
      <c r="AZ31" s="90"/>
      <c r="BA31" s="76">
        <f t="shared" si="8"/>
        <v>3500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122" t="s">
        <v>701</v>
      </c>
      <c r="C32" s="116" t="s">
        <v>216</v>
      </c>
      <c r="D32" s="201">
        <v>45784</v>
      </c>
      <c r="E32" s="111" t="s">
        <v>78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>
        <v>1</v>
      </c>
      <c r="Q32" s="39"/>
      <c r="R32" s="39"/>
      <c r="S32" s="67">
        <f t="shared" si="3"/>
        <v>1</v>
      </c>
      <c r="T32" s="221"/>
      <c r="U32" s="71" t="s">
        <v>262</v>
      </c>
      <c r="V32" s="69">
        <v>2000</v>
      </c>
      <c r="W32" s="70">
        <v>500</v>
      </c>
      <c r="X32" s="70">
        <v>500</v>
      </c>
      <c r="Y32" s="70">
        <v>500</v>
      </c>
      <c r="Z32" s="70">
        <v>500</v>
      </c>
      <c r="AA32" s="70">
        <v>300</v>
      </c>
      <c r="AB32" s="75">
        <v>200</v>
      </c>
      <c r="AC32" s="76">
        <f t="shared" si="4"/>
        <v>0</v>
      </c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4500</v>
      </c>
      <c r="AV32" s="84"/>
      <c r="AW32" s="90"/>
      <c r="AX32" s="90"/>
      <c r="AY32" s="90"/>
      <c r="AZ32" s="90"/>
      <c r="BA32" s="76">
        <f t="shared" si="8"/>
        <v>4500</v>
      </c>
      <c r="BB32" s="91"/>
      <c r="BC32" s="92"/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22" t="s">
        <v>702</v>
      </c>
      <c r="C33" s="116" t="s">
        <v>669</v>
      </c>
      <c r="D33" s="201">
        <v>45784</v>
      </c>
      <c r="E33" s="111" t="s">
        <v>78</v>
      </c>
      <c r="F33" s="42">
        <f t="shared" si="2"/>
        <v>31</v>
      </c>
      <c r="G33" s="38" t="s">
        <v>79</v>
      </c>
      <c r="H33" s="39"/>
      <c r="I33" s="39"/>
      <c r="J33" s="39"/>
      <c r="K33" s="39"/>
      <c r="L33" s="39"/>
      <c r="M33" s="39"/>
      <c r="N33" s="39"/>
      <c r="O33" s="39"/>
      <c r="P33" s="104">
        <v>3</v>
      </c>
      <c r="Q33" s="39">
        <v>1</v>
      </c>
      <c r="R33" s="39"/>
      <c r="S33" s="67">
        <f t="shared" si="3"/>
        <v>4</v>
      </c>
      <c r="T33" s="221" t="s">
        <v>700</v>
      </c>
      <c r="U33" s="71" t="s">
        <v>262</v>
      </c>
      <c r="V33" s="69">
        <v>2000</v>
      </c>
      <c r="W33" s="70">
        <v>500</v>
      </c>
      <c r="X33" s="70">
        <v>500</v>
      </c>
      <c r="Y33" s="70">
        <v>500</v>
      </c>
      <c r="Z33" s="70">
        <v>500</v>
      </c>
      <c r="AA33" s="70">
        <v>300</v>
      </c>
      <c r="AB33" s="75">
        <v>200</v>
      </c>
      <c r="AC33" s="76">
        <f t="shared" si="4"/>
        <v>0</v>
      </c>
      <c r="AD33" s="75"/>
      <c r="AE33" s="75"/>
      <c r="AF33" s="75">
        <v>4160</v>
      </c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0</v>
      </c>
      <c r="AU33" s="76">
        <f t="shared" si="7"/>
        <v>8660</v>
      </c>
      <c r="AV33" s="84"/>
      <c r="AW33" s="90"/>
      <c r="AX33" s="90"/>
      <c r="AY33" s="90"/>
      <c r="AZ33" s="90"/>
      <c r="BA33" s="76">
        <f t="shared" si="8"/>
        <v>8660</v>
      </c>
      <c r="BB33" s="91"/>
      <c r="BC33" s="92" t="s">
        <v>679</v>
      </c>
      <c r="BD33" s="66" t="str">
        <f t="shared" si="9"/>
        <v>正确</v>
      </c>
    </row>
    <row r="34" s="1" customFormat="1" ht="41" customHeight="1" spans="1:56">
      <c r="A34" s="41">
        <f t="shared" si="1"/>
        <v>30</v>
      </c>
      <c r="B34" s="204" t="s">
        <v>703</v>
      </c>
      <c r="C34" s="116" t="s">
        <v>656</v>
      </c>
      <c r="D34" s="201">
        <v>45784</v>
      </c>
      <c r="E34" s="103" t="s">
        <v>116</v>
      </c>
      <c r="F34" s="42">
        <f t="shared" si="2"/>
        <v>31</v>
      </c>
      <c r="G34" s="38" t="s">
        <v>79</v>
      </c>
      <c r="H34" s="39"/>
      <c r="I34" s="39"/>
      <c r="J34" s="39">
        <v>24</v>
      </c>
      <c r="K34" s="39"/>
      <c r="L34" s="39"/>
      <c r="M34" s="39"/>
      <c r="N34" s="39"/>
      <c r="O34" s="39"/>
      <c r="P34" s="39">
        <v>1</v>
      </c>
      <c r="Q34" s="39"/>
      <c r="R34" s="39"/>
      <c r="S34" s="67">
        <f t="shared" si="3"/>
        <v>1</v>
      </c>
      <c r="T34" s="223" t="s">
        <v>704</v>
      </c>
      <c r="U34" s="71" t="s">
        <v>102</v>
      </c>
      <c r="V34" s="69">
        <v>2000</v>
      </c>
      <c r="W34" s="70">
        <v>500</v>
      </c>
      <c r="X34" s="70">
        <v>500</v>
      </c>
      <c r="Y34" s="70">
        <v>200</v>
      </c>
      <c r="Z34" s="70">
        <v>100</v>
      </c>
      <c r="AA34" s="70">
        <v>100</v>
      </c>
      <c r="AB34" s="75">
        <v>100</v>
      </c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2709.67741935484</v>
      </c>
      <c r="AU34" s="76">
        <f t="shared" si="7"/>
        <v>790.32</v>
      </c>
      <c r="AV34" s="84"/>
      <c r="AW34" s="90"/>
      <c r="AX34" s="90"/>
      <c r="AY34" s="90"/>
      <c r="AZ34" s="90"/>
      <c r="BA34" s="76">
        <f t="shared" si="8"/>
        <v>790.32</v>
      </c>
      <c r="BB34" s="91"/>
      <c r="BC34" s="92"/>
      <c r="BD34" s="66" t="str">
        <f t="shared" si="9"/>
        <v>正确</v>
      </c>
    </row>
    <row r="35" s="1" customFormat="1" ht="42" customHeight="1" spans="1:56">
      <c r="A35" s="41">
        <f t="shared" si="1"/>
        <v>31</v>
      </c>
      <c r="B35" s="122" t="s">
        <v>705</v>
      </c>
      <c r="C35" s="120" t="s">
        <v>706</v>
      </c>
      <c r="D35" s="201">
        <v>45818</v>
      </c>
      <c r="E35" s="111" t="s">
        <v>78</v>
      </c>
      <c r="F35" s="42">
        <f t="shared" si="2"/>
        <v>31</v>
      </c>
      <c r="G35" s="38" t="s">
        <v>79</v>
      </c>
      <c r="H35" s="39"/>
      <c r="I35" s="39"/>
      <c r="J35" s="39"/>
      <c r="K35" s="39"/>
      <c r="L35" s="39"/>
      <c r="M35" s="39"/>
      <c r="N35" s="39"/>
      <c r="O35" s="39"/>
      <c r="P35" s="104">
        <v>3</v>
      </c>
      <c r="Q35" s="39">
        <v>4</v>
      </c>
      <c r="R35" s="39"/>
      <c r="S35" s="67">
        <f t="shared" si="3"/>
        <v>7</v>
      </c>
      <c r="T35" s="221" t="s">
        <v>707</v>
      </c>
      <c r="U35" s="71" t="s">
        <v>708</v>
      </c>
      <c r="V35" s="69">
        <v>2000</v>
      </c>
      <c r="W35" s="70">
        <v>1000</v>
      </c>
      <c r="X35" s="70">
        <v>500</v>
      </c>
      <c r="Y35" s="70">
        <v>500</v>
      </c>
      <c r="Z35" s="70">
        <v>500</v>
      </c>
      <c r="AA35" s="70">
        <v>500</v>
      </c>
      <c r="AB35" s="75">
        <v>500</v>
      </c>
      <c r="AC35" s="76">
        <f t="shared" si="4"/>
        <v>0</v>
      </c>
      <c r="AD35" s="75"/>
      <c r="AE35" s="75"/>
      <c r="AF35" s="75">
        <v>2000</v>
      </c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0</v>
      </c>
      <c r="AU35" s="76">
        <f t="shared" si="7"/>
        <v>7500</v>
      </c>
      <c r="AV35" s="84"/>
      <c r="AW35" s="90"/>
      <c r="AX35" s="90"/>
      <c r="AY35" s="90"/>
      <c r="AZ35" s="90"/>
      <c r="BA35" s="76">
        <f t="shared" si="8"/>
        <v>7500</v>
      </c>
      <c r="BB35" s="91"/>
      <c r="BC35" s="92" t="s">
        <v>709</v>
      </c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209" t="s">
        <v>710</v>
      </c>
      <c r="C36" s="116" t="s">
        <v>224</v>
      </c>
      <c r="D36" s="210">
        <v>45784</v>
      </c>
      <c r="E36" s="111" t="s">
        <v>78</v>
      </c>
      <c r="F36" s="42">
        <f t="shared" si="2"/>
        <v>31</v>
      </c>
      <c r="G36" s="38" t="s">
        <v>79</v>
      </c>
      <c r="H36" s="39"/>
      <c r="I36" s="39"/>
      <c r="J36" s="39"/>
      <c r="K36" s="39"/>
      <c r="L36" s="39"/>
      <c r="M36" s="39"/>
      <c r="N36" s="39"/>
      <c r="O36" s="39"/>
      <c r="P36" s="39">
        <v>1</v>
      </c>
      <c r="Q36" s="39">
        <v>1</v>
      </c>
      <c r="R36" s="39"/>
      <c r="S36" s="67">
        <f t="shared" si="3"/>
        <v>2</v>
      </c>
      <c r="T36" s="221" t="s">
        <v>711</v>
      </c>
      <c r="U36" s="71" t="s">
        <v>262</v>
      </c>
      <c r="V36" s="69">
        <v>2000</v>
      </c>
      <c r="W36" s="70">
        <v>500</v>
      </c>
      <c r="X36" s="70">
        <v>500</v>
      </c>
      <c r="Y36" s="70">
        <v>500</v>
      </c>
      <c r="Z36" s="70">
        <v>300</v>
      </c>
      <c r="AA36" s="70">
        <v>500</v>
      </c>
      <c r="AB36" s="75">
        <v>200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0</v>
      </c>
      <c r="AU36" s="76">
        <f t="shared" si="7"/>
        <v>4500</v>
      </c>
      <c r="AV36" s="84"/>
      <c r="AW36" s="90"/>
      <c r="AX36" s="90"/>
      <c r="AY36" s="90"/>
      <c r="AZ36" s="90"/>
      <c r="BA36" s="76">
        <f t="shared" si="8"/>
        <v>4500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209" t="s">
        <v>712</v>
      </c>
      <c r="C37" s="116" t="s">
        <v>222</v>
      </c>
      <c r="D37" s="210">
        <v>45790</v>
      </c>
      <c r="E37" s="111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104">
        <v>2</v>
      </c>
      <c r="Q37" s="104">
        <v>1</v>
      </c>
      <c r="R37" s="39"/>
      <c r="S37" s="67">
        <f t="shared" si="3"/>
        <v>3</v>
      </c>
      <c r="T37" s="136" t="s">
        <v>713</v>
      </c>
      <c r="U37" s="71" t="s">
        <v>87</v>
      </c>
      <c r="V37" s="69">
        <v>2000</v>
      </c>
      <c r="W37" s="70">
        <v>500</v>
      </c>
      <c r="X37" s="70">
        <v>500</v>
      </c>
      <c r="Y37" s="70">
        <v>500</v>
      </c>
      <c r="Z37" s="70">
        <v>500</v>
      </c>
      <c r="AA37" s="70">
        <v>500</v>
      </c>
      <c r="AB37" s="75">
        <v>500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5000</v>
      </c>
      <c r="AV37" s="84"/>
      <c r="AW37" s="90"/>
      <c r="AX37" s="90"/>
      <c r="AY37" s="90"/>
      <c r="AZ37" s="90"/>
      <c r="BA37" s="76">
        <f t="shared" si="8"/>
        <v>5000</v>
      </c>
      <c r="BB37" s="91"/>
      <c r="BC37" s="92"/>
      <c r="BD37" s="66" t="str">
        <f t="shared" si="9"/>
        <v>正确</v>
      </c>
    </row>
    <row r="38" s="1" customFormat="1" ht="47" customHeight="1" spans="1:56">
      <c r="A38" s="41">
        <f t="shared" si="1"/>
        <v>34</v>
      </c>
      <c r="B38" s="211" t="s">
        <v>714</v>
      </c>
      <c r="C38" s="116" t="s">
        <v>222</v>
      </c>
      <c r="D38" s="210">
        <v>45784</v>
      </c>
      <c r="E38" s="103" t="s">
        <v>116</v>
      </c>
      <c r="F38" s="42">
        <v>0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224" t="s">
        <v>715</v>
      </c>
      <c r="U38" s="71"/>
      <c r="V38" s="69"/>
      <c r="W38" s="70"/>
      <c r="X38" s="70"/>
      <c r="Y38" s="70"/>
      <c r="Z38" s="70"/>
      <c r="AA38" s="70"/>
      <c r="AB38" s="75"/>
      <c r="AC38" s="76">
        <f t="shared" si="4"/>
        <v>0</v>
      </c>
      <c r="AD38" s="75"/>
      <c r="AE38" s="75"/>
      <c r="AF38" s="75"/>
      <c r="AG38" s="75"/>
      <c r="AH38" s="75"/>
      <c r="AI38" s="75">
        <v>725.81</v>
      </c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725.81</v>
      </c>
      <c r="AV38" s="84"/>
      <c r="AW38" s="90"/>
      <c r="AX38" s="90"/>
      <c r="AY38" s="90"/>
      <c r="AZ38" s="90"/>
      <c r="BA38" s="76">
        <f t="shared" si="8"/>
        <v>725.81</v>
      </c>
      <c r="BB38" s="91"/>
      <c r="BC38" s="224" t="s">
        <v>715</v>
      </c>
      <c r="BD38" s="66" t="str">
        <f t="shared" si="9"/>
        <v>正确</v>
      </c>
    </row>
    <row r="39" s="1" customFormat="1" ht="49" customHeight="1" spans="1:56">
      <c r="A39" s="41">
        <f t="shared" si="1"/>
        <v>35</v>
      </c>
      <c r="B39" s="207" t="s">
        <v>716</v>
      </c>
      <c r="C39" s="120" t="s">
        <v>222</v>
      </c>
      <c r="D39" s="201">
        <v>45818</v>
      </c>
      <c r="E39" s="111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>
        <v>2</v>
      </c>
      <c r="R39" s="39"/>
      <c r="S39" s="67">
        <f t="shared" si="3"/>
        <v>2</v>
      </c>
      <c r="T39" s="221" t="s">
        <v>717</v>
      </c>
      <c r="U39" s="71" t="s">
        <v>87</v>
      </c>
      <c r="V39" s="69">
        <v>2000</v>
      </c>
      <c r="W39" s="70">
        <v>500</v>
      </c>
      <c r="X39" s="70">
        <v>500</v>
      </c>
      <c r="Y39" s="70">
        <v>500</v>
      </c>
      <c r="Z39" s="70">
        <v>500</v>
      </c>
      <c r="AA39" s="70">
        <v>500</v>
      </c>
      <c r="AB39" s="75">
        <v>500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5000</v>
      </c>
      <c r="AV39" s="84"/>
      <c r="AW39" s="90"/>
      <c r="AX39" s="90"/>
      <c r="AY39" s="90"/>
      <c r="AZ39" s="90"/>
      <c r="BA39" s="76">
        <f t="shared" si="8"/>
        <v>5000</v>
      </c>
      <c r="BB39" s="91"/>
      <c r="BC39" s="92"/>
      <c r="BD39" s="66" t="str">
        <f t="shared" si="9"/>
        <v>正确</v>
      </c>
    </row>
    <row r="40" s="1" customFormat="1" ht="49" customHeight="1" spans="1:56">
      <c r="A40" s="41">
        <f t="shared" si="1"/>
        <v>36</v>
      </c>
      <c r="B40" s="207" t="s">
        <v>718</v>
      </c>
      <c r="C40" s="120" t="s">
        <v>222</v>
      </c>
      <c r="D40" s="201">
        <v>45818</v>
      </c>
      <c r="E40" s="111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>
        <v>2</v>
      </c>
      <c r="R40" s="39"/>
      <c r="S40" s="67">
        <f t="shared" si="3"/>
        <v>2</v>
      </c>
      <c r="T40" s="221" t="s">
        <v>717</v>
      </c>
      <c r="U40" s="71" t="s">
        <v>87</v>
      </c>
      <c r="V40" s="69">
        <v>2000</v>
      </c>
      <c r="W40" s="70">
        <v>500</v>
      </c>
      <c r="X40" s="70">
        <v>500</v>
      </c>
      <c r="Y40" s="70">
        <v>500</v>
      </c>
      <c r="Z40" s="70">
        <v>500</v>
      </c>
      <c r="AA40" s="70">
        <v>500</v>
      </c>
      <c r="AB40" s="75">
        <v>500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5000</v>
      </c>
      <c r="AV40" s="84"/>
      <c r="AW40" s="90"/>
      <c r="AX40" s="90"/>
      <c r="AY40" s="90"/>
      <c r="AZ40" s="90"/>
      <c r="BA40" s="76">
        <f t="shared" si="8"/>
        <v>5000</v>
      </c>
      <c r="BB40" s="91"/>
      <c r="BC40" s="92"/>
      <c r="BD40" s="66" t="str">
        <f t="shared" si="9"/>
        <v>正确</v>
      </c>
    </row>
    <row r="41" s="1" customFormat="1" ht="49" customHeight="1" spans="1:56">
      <c r="A41" s="41">
        <f t="shared" si="1"/>
        <v>37</v>
      </c>
      <c r="B41" s="203" t="s">
        <v>719</v>
      </c>
      <c r="C41" s="120" t="s">
        <v>692</v>
      </c>
      <c r="D41" s="201">
        <v>45869</v>
      </c>
      <c r="E41" s="96" t="s">
        <v>100</v>
      </c>
      <c r="F41" s="42">
        <f t="shared" si="2"/>
        <v>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221" t="s">
        <v>720</v>
      </c>
      <c r="U41" s="71" t="s">
        <v>341</v>
      </c>
      <c r="V41" s="69">
        <f>1700/31*1</f>
        <v>54.8387096774194</v>
      </c>
      <c r="W41" s="70"/>
      <c r="X41" s="70"/>
      <c r="Y41" s="70"/>
      <c r="Z41" s="70"/>
      <c r="AA41" s="70"/>
      <c r="AB41" s="75"/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54.84</v>
      </c>
      <c r="AV41" s="84"/>
      <c r="AW41" s="90"/>
      <c r="AX41" s="90"/>
      <c r="AY41" s="90"/>
      <c r="AZ41" s="90"/>
      <c r="BA41" s="76">
        <f t="shared" si="8"/>
        <v>54.84</v>
      </c>
      <c r="BB41" s="91"/>
      <c r="BC41" s="92"/>
      <c r="BD41" s="66" t="str">
        <f t="shared" si="9"/>
        <v>错误</v>
      </c>
    </row>
    <row r="42" s="1" customFormat="1" ht="49" customHeight="1" spans="1:56">
      <c r="A42" s="41">
        <f t="shared" si="1"/>
        <v>38</v>
      </c>
      <c r="B42" s="203" t="s">
        <v>721</v>
      </c>
      <c r="C42" s="116" t="s">
        <v>656</v>
      </c>
      <c r="D42" s="201">
        <v>45865</v>
      </c>
      <c r="E42" s="96" t="s">
        <v>100</v>
      </c>
      <c r="F42" s="42">
        <f t="shared" si="2"/>
        <v>5</v>
      </c>
      <c r="G42" s="38" t="s">
        <v>79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221" t="s">
        <v>722</v>
      </c>
      <c r="U42" s="71" t="s">
        <v>102</v>
      </c>
      <c r="V42" s="69">
        <f>3500/31*5</f>
        <v>564.516129032258</v>
      </c>
      <c r="W42" s="70"/>
      <c r="X42" s="70"/>
      <c r="Y42" s="70"/>
      <c r="Z42" s="70"/>
      <c r="AA42" s="70"/>
      <c r="AB42" s="75"/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0</v>
      </c>
      <c r="AU42" s="76">
        <f t="shared" si="7"/>
        <v>564.52</v>
      </c>
      <c r="AV42" s="84"/>
      <c r="AW42" s="90"/>
      <c r="AX42" s="90"/>
      <c r="AY42" s="90"/>
      <c r="AZ42" s="90"/>
      <c r="BA42" s="76">
        <f t="shared" si="8"/>
        <v>564.52</v>
      </c>
      <c r="BB42" s="91"/>
      <c r="BC42" s="92"/>
      <c r="BD42" s="66" t="str">
        <f t="shared" si="9"/>
        <v>错误</v>
      </c>
    </row>
    <row r="43" s="1" customFormat="1" ht="49" customHeight="1" spans="1:56">
      <c r="A43" s="41">
        <f t="shared" si="1"/>
        <v>39</v>
      </c>
      <c r="B43" s="203" t="s">
        <v>723</v>
      </c>
      <c r="C43" s="116" t="s">
        <v>656</v>
      </c>
      <c r="D43" s="201">
        <v>45864</v>
      </c>
      <c r="E43" s="96" t="s">
        <v>100</v>
      </c>
      <c r="F43" s="42">
        <f t="shared" si="2"/>
        <v>6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221" t="s">
        <v>724</v>
      </c>
      <c r="U43" s="71" t="s">
        <v>102</v>
      </c>
      <c r="V43" s="69">
        <f>3500/31*6</f>
        <v>677.41935483871</v>
      </c>
      <c r="W43" s="70"/>
      <c r="X43" s="70"/>
      <c r="Y43" s="70"/>
      <c r="Z43" s="70"/>
      <c r="AA43" s="70"/>
      <c r="AB43" s="75"/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677.42</v>
      </c>
      <c r="AV43" s="84"/>
      <c r="AW43" s="90"/>
      <c r="AX43" s="90"/>
      <c r="AY43" s="90"/>
      <c r="AZ43" s="90"/>
      <c r="BA43" s="76">
        <f t="shared" si="8"/>
        <v>677.42</v>
      </c>
      <c r="BB43" s="91"/>
      <c r="BC43" s="92"/>
      <c r="BD43" s="66" t="str">
        <f t="shared" si="9"/>
        <v>错误</v>
      </c>
    </row>
    <row r="44" s="1" customFormat="1" ht="49" customHeight="1" spans="1:56">
      <c r="A44" s="41">
        <f t="shared" si="1"/>
        <v>40</v>
      </c>
      <c r="B44" s="203" t="s">
        <v>725</v>
      </c>
      <c r="C44" s="116" t="s">
        <v>656</v>
      </c>
      <c r="D44" s="201">
        <v>45847</v>
      </c>
      <c r="E44" s="96" t="s">
        <v>100</v>
      </c>
      <c r="F44" s="42">
        <f t="shared" si="2"/>
        <v>23</v>
      </c>
      <c r="G44" s="38" t="s">
        <v>79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7">
        <f t="shared" si="3"/>
        <v>0</v>
      </c>
      <c r="T44" s="221" t="s">
        <v>726</v>
      </c>
      <c r="U44" s="71" t="s">
        <v>102</v>
      </c>
      <c r="V44" s="69">
        <f>3500/31*23</f>
        <v>2596.77419354839</v>
      </c>
      <c r="W44" s="70"/>
      <c r="X44" s="70"/>
      <c r="Y44" s="70"/>
      <c r="Z44" s="70"/>
      <c r="AA44" s="70"/>
      <c r="AB44" s="75"/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0</v>
      </c>
      <c r="AU44" s="76">
        <f t="shared" si="7"/>
        <v>2596.77</v>
      </c>
      <c r="AV44" s="84"/>
      <c r="AW44" s="90"/>
      <c r="AX44" s="90"/>
      <c r="AY44" s="90"/>
      <c r="AZ44" s="90"/>
      <c r="BA44" s="76">
        <f t="shared" si="8"/>
        <v>2596.77</v>
      </c>
      <c r="BB44" s="91"/>
      <c r="BC44" s="92"/>
      <c r="BD44" s="66" t="str">
        <f t="shared" si="9"/>
        <v>错误</v>
      </c>
    </row>
    <row r="45" s="1" customFormat="1" ht="49" customHeight="1" spans="1:56">
      <c r="A45" s="41">
        <f t="shared" si="1"/>
        <v>41</v>
      </c>
      <c r="B45" s="212" t="s">
        <v>727</v>
      </c>
      <c r="C45" s="120" t="s">
        <v>222</v>
      </c>
      <c r="D45" s="201">
        <v>45837</v>
      </c>
      <c r="E45" s="96" t="s">
        <v>100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221" t="s">
        <v>728</v>
      </c>
      <c r="U45" s="71" t="s">
        <v>87</v>
      </c>
      <c r="V45" s="69">
        <v>2000</v>
      </c>
      <c r="W45" s="70">
        <v>500</v>
      </c>
      <c r="X45" s="70">
        <v>500</v>
      </c>
      <c r="Y45" s="70">
        <v>500</v>
      </c>
      <c r="Z45" s="70">
        <v>500</v>
      </c>
      <c r="AA45" s="70">
        <v>500</v>
      </c>
      <c r="AB45" s="75">
        <v>500</v>
      </c>
      <c r="AC45" s="76">
        <f t="shared" si="4"/>
        <v>0</v>
      </c>
      <c r="AD45" s="75"/>
      <c r="AE45" s="75"/>
      <c r="AF45" s="75"/>
      <c r="AG45" s="75"/>
      <c r="AH45" s="75"/>
      <c r="AI45" s="75">
        <f>5000/30*2</f>
        <v>333.333333333333</v>
      </c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5333.33</v>
      </c>
      <c r="AV45" s="84"/>
      <c r="AW45" s="90"/>
      <c r="AX45" s="90"/>
      <c r="AY45" s="90"/>
      <c r="AZ45" s="90"/>
      <c r="BA45" s="76">
        <f t="shared" si="8"/>
        <v>5333.33</v>
      </c>
      <c r="BB45" s="91"/>
      <c r="BC45" s="221" t="s">
        <v>728</v>
      </c>
      <c r="BD45" s="66" t="str">
        <f t="shared" si="9"/>
        <v>正确</v>
      </c>
    </row>
    <row r="46" s="1" customFormat="1" ht="49" customHeight="1" spans="1:56">
      <c r="A46" s="41">
        <f t="shared" si="1"/>
        <v>42</v>
      </c>
      <c r="B46" s="212" t="s">
        <v>729</v>
      </c>
      <c r="C46" s="120" t="s">
        <v>222</v>
      </c>
      <c r="D46" s="201">
        <v>45838</v>
      </c>
      <c r="E46" s="96" t="s">
        <v>100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221" t="s">
        <v>730</v>
      </c>
      <c r="U46" s="71" t="s">
        <v>87</v>
      </c>
      <c r="V46" s="69">
        <v>2000</v>
      </c>
      <c r="W46" s="70">
        <v>500</v>
      </c>
      <c r="X46" s="70">
        <v>500</v>
      </c>
      <c r="Y46" s="70">
        <v>500</v>
      </c>
      <c r="Z46" s="70">
        <v>500</v>
      </c>
      <c r="AA46" s="70">
        <v>500</v>
      </c>
      <c r="AB46" s="75">
        <v>500</v>
      </c>
      <c r="AC46" s="76">
        <f t="shared" si="4"/>
        <v>0</v>
      </c>
      <c r="AD46" s="75"/>
      <c r="AE46" s="75"/>
      <c r="AF46" s="75"/>
      <c r="AG46" s="75"/>
      <c r="AH46" s="75"/>
      <c r="AI46" s="75">
        <f>5000/30*1</f>
        <v>166.666666666667</v>
      </c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5166.67</v>
      </c>
      <c r="AV46" s="84"/>
      <c r="AW46" s="90"/>
      <c r="AX46" s="90"/>
      <c r="AY46" s="90"/>
      <c r="AZ46" s="90"/>
      <c r="BA46" s="76">
        <f t="shared" si="8"/>
        <v>5166.67</v>
      </c>
      <c r="BB46" s="91"/>
      <c r="BC46" s="221" t="s">
        <v>730</v>
      </c>
      <c r="BD46" s="66" t="str">
        <f t="shared" si="9"/>
        <v>正确</v>
      </c>
    </row>
    <row r="47" s="1" customFormat="1" ht="49" customHeight="1" spans="1:56">
      <c r="A47" s="41">
        <f t="shared" si="1"/>
        <v>43</v>
      </c>
      <c r="B47" s="212" t="s">
        <v>731</v>
      </c>
      <c r="C47" s="120" t="s">
        <v>656</v>
      </c>
      <c r="D47" s="201">
        <v>45846</v>
      </c>
      <c r="E47" s="96" t="s">
        <v>100</v>
      </c>
      <c r="F47" s="42">
        <f t="shared" si="2"/>
        <v>24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221" t="s">
        <v>732</v>
      </c>
      <c r="U47" s="71" t="s">
        <v>102</v>
      </c>
      <c r="V47" s="69">
        <f>3500/31*24</f>
        <v>2709.67741935484</v>
      </c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2709.68</v>
      </c>
      <c r="AV47" s="84"/>
      <c r="AW47" s="90"/>
      <c r="AX47" s="90"/>
      <c r="AY47" s="90"/>
      <c r="AZ47" s="90"/>
      <c r="BA47" s="76">
        <f t="shared" si="8"/>
        <v>2709.68</v>
      </c>
      <c r="BB47" s="91"/>
      <c r="BC47" s="92"/>
      <c r="BD47" s="66" t="str">
        <f t="shared" si="9"/>
        <v>错误</v>
      </c>
    </row>
    <row r="48" s="1" customFormat="1" ht="33" customHeight="1" spans="1:56">
      <c r="A48" s="41">
        <f t="shared" si="1"/>
        <v>44</v>
      </c>
      <c r="B48" s="209"/>
      <c r="C48" s="120"/>
      <c r="D48" s="210"/>
      <c r="E48" s="111"/>
      <c r="F48" s="42">
        <f t="shared" si="2"/>
        <v>31</v>
      </c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221"/>
      <c r="U48" s="71"/>
      <c r="V48" s="69"/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0</v>
      </c>
      <c r="AV48" s="84"/>
      <c r="AW48" s="90"/>
      <c r="AX48" s="90"/>
      <c r="AY48" s="90"/>
      <c r="AZ48" s="90"/>
      <c r="BA48" s="76">
        <f t="shared" si="8"/>
        <v>0</v>
      </c>
      <c r="BB48" s="91"/>
      <c r="BC48" s="92"/>
      <c r="BD48" s="66" t="str">
        <f t="shared" si="9"/>
        <v>正确</v>
      </c>
    </row>
    <row r="49" s="1" customFormat="1" ht="44" customHeight="1" spans="1:56">
      <c r="A49" s="41">
        <f t="shared" si="1"/>
        <v>45</v>
      </c>
      <c r="B49" s="213"/>
      <c r="C49" s="120"/>
      <c r="D49" s="210"/>
      <c r="E49" s="111"/>
      <c r="F49" s="42">
        <f t="shared" si="2"/>
        <v>31</v>
      </c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221"/>
      <c r="U49" s="71"/>
      <c r="V49" s="69"/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0</v>
      </c>
      <c r="AV49" s="84"/>
      <c r="AW49" s="90"/>
      <c r="AX49" s="90"/>
      <c r="AY49" s="90"/>
      <c r="AZ49" s="90"/>
      <c r="BA49" s="76">
        <f t="shared" si="8"/>
        <v>0</v>
      </c>
      <c r="BB49" s="91"/>
      <c r="BC49" s="92"/>
      <c r="BD49" s="66" t="str">
        <f t="shared" si="9"/>
        <v>正确</v>
      </c>
    </row>
    <row r="50" s="1" customFormat="1" ht="42" customHeight="1" spans="1:56">
      <c r="A50" s="41">
        <f t="shared" si="1"/>
        <v>46</v>
      </c>
      <c r="B50" s="213"/>
      <c r="C50" s="120"/>
      <c r="D50" s="163"/>
      <c r="E50" s="111"/>
      <c r="F50" s="42">
        <f t="shared" si="2"/>
        <v>31</v>
      </c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221"/>
      <c r="U50" s="71"/>
      <c r="V50" s="69"/>
      <c r="W50" s="70"/>
      <c r="X50" s="70"/>
      <c r="Y50" s="70"/>
      <c r="Z50" s="70"/>
      <c r="AA50" s="70"/>
      <c r="AB50" s="75"/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0</v>
      </c>
      <c r="AU50" s="76">
        <f t="shared" si="7"/>
        <v>0</v>
      </c>
      <c r="AV50" s="84"/>
      <c r="AW50" s="90"/>
      <c r="AX50" s="90"/>
      <c r="AY50" s="90"/>
      <c r="AZ50" s="90"/>
      <c r="BA50" s="76">
        <f t="shared" si="8"/>
        <v>0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213"/>
      <c r="C51" s="120"/>
      <c r="D51" s="163"/>
      <c r="E51" s="111"/>
      <c r="F51" s="42">
        <f t="shared" si="2"/>
        <v>31</v>
      </c>
      <c r="G51" s="10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221"/>
      <c r="U51" s="71"/>
      <c r="V51" s="69"/>
      <c r="W51" s="70"/>
      <c r="X51" s="70"/>
      <c r="Y51" s="70"/>
      <c r="Z51" s="70"/>
      <c r="AA51" s="70"/>
      <c r="AB51" s="75"/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0</v>
      </c>
      <c r="AV51" s="84"/>
      <c r="AW51" s="90"/>
      <c r="AX51" s="90"/>
      <c r="AY51" s="90"/>
      <c r="AZ51" s="90"/>
      <c r="BA51" s="76">
        <f t="shared" si="8"/>
        <v>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214"/>
      <c r="C52" s="50"/>
      <c r="D52" s="44"/>
      <c r="E52" s="49"/>
      <c r="F52" s="42">
        <f t="shared" si="2"/>
        <v>31</v>
      </c>
      <c r="G52" s="10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221"/>
      <c r="U52" s="71"/>
      <c r="V52" s="69"/>
      <c r="W52" s="70"/>
      <c r="X52" s="70"/>
      <c r="Y52" s="70"/>
      <c r="Z52" s="70"/>
      <c r="AA52" s="70"/>
      <c r="AB52" s="75"/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0</v>
      </c>
      <c r="AV52" s="84"/>
      <c r="AW52" s="90"/>
      <c r="AX52" s="90"/>
      <c r="AY52" s="90"/>
      <c r="AZ52" s="90"/>
      <c r="BA52" s="76">
        <f t="shared" si="8"/>
        <v>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215"/>
      <c r="C53" s="50"/>
      <c r="D53" s="44"/>
      <c r="E53" s="49"/>
      <c r="F53" s="42">
        <f t="shared" si="2"/>
        <v>31</v>
      </c>
      <c r="G53" s="10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221"/>
      <c r="U53" s="71"/>
      <c r="V53" s="69"/>
      <c r="W53" s="70"/>
      <c r="X53" s="70"/>
      <c r="Y53" s="70"/>
      <c r="Z53" s="70"/>
      <c r="AA53" s="70"/>
      <c r="AB53" s="75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0</v>
      </c>
      <c r="AU53" s="76">
        <f t="shared" si="7"/>
        <v>0</v>
      </c>
      <c r="AV53" s="84"/>
      <c r="AW53" s="90"/>
      <c r="AX53" s="90"/>
      <c r="AY53" s="90"/>
      <c r="AZ53" s="90"/>
      <c r="BA53" s="76">
        <f t="shared" si="8"/>
        <v>0</v>
      </c>
      <c r="BB53" s="91"/>
      <c r="BC53" s="92"/>
      <c r="BD53" s="66" t="str">
        <f t="shared" si="9"/>
        <v>正确</v>
      </c>
    </row>
    <row r="54" s="1" customFormat="1" ht="33" customHeight="1" spans="1:56">
      <c r="A54" s="41">
        <f t="shared" si="1"/>
        <v>50</v>
      </c>
      <c r="B54" s="215"/>
      <c r="C54" s="50"/>
      <c r="D54" s="44"/>
      <c r="E54" s="49"/>
      <c r="F54" s="42">
        <f t="shared" si="2"/>
        <v>31</v>
      </c>
      <c r="G54" s="10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221"/>
      <c r="U54" s="71"/>
      <c r="V54" s="69"/>
      <c r="W54" s="70"/>
      <c r="X54" s="70"/>
      <c r="Y54" s="70"/>
      <c r="Z54" s="70"/>
      <c r="AA54" s="70"/>
      <c r="AB54" s="75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0</v>
      </c>
      <c r="AU54" s="76">
        <f t="shared" si="7"/>
        <v>0</v>
      </c>
      <c r="AV54" s="84"/>
      <c r="AW54" s="90"/>
      <c r="AX54" s="90"/>
      <c r="AY54" s="90"/>
      <c r="AZ54" s="90"/>
      <c r="BA54" s="76">
        <f t="shared" si="8"/>
        <v>0</v>
      </c>
      <c r="BB54" s="91"/>
      <c r="BC54" s="92"/>
      <c r="BD54" s="66" t="str">
        <f t="shared" si="9"/>
        <v>正确</v>
      </c>
    </row>
    <row r="55" s="1" customFormat="1" ht="33" customHeight="1" spans="1:56">
      <c r="A55" s="41">
        <f t="shared" si="1"/>
        <v>51</v>
      </c>
      <c r="B55" s="215"/>
      <c r="C55" s="50"/>
      <c r="D55" s="44"/>
      <c r="E55" s="49"/>
      <c r="F55" s="42">
        <f t="shared" si="2"/>
        <v>31</v>
      </c>
      <c r="G55" s="10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221"/>
      <c r="U55" s="71"/>
      <c r="V55" s="69"/>
      <c r="W55" s="70"/>
      <c r="X55" s="70"/>
      <c r="Y55" s="70"/>
      <c r="Z55" s="70"/>
      <c r="AA55" s="70"/>
      <c r="AB55" s="75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0</v>
      </c>
      <c r="AU55" s="76">
        <f t="shared" si="7"/>
        <v>0</v>
      </c>
      <c r="AV55" s="84"/>
      <c r="AW55" s="90"/>
      <c r="AX55" s="90"/>
      <c r="AY55" s="90"/>
      <c r="AZ55" s="90"/>
      <c r="BA55" s="76">
        <f t="shared" si="8"/>
        <v>0</v>
      </c>
      <c r="BB55" s="91"/>
      <c r="BC55" s="92"/>
      <c r="BD55" s="66" t="str">
        <f t="shared" si="9"/>
        <v>正确</v>
      </c>
    </row>
    <row r="56" s="1" customFormat="1" ht="33" customHeight="1" spans="1:56">
      <c r="A56" s="41">
        <f t="shared" si="1"/>
        <v>52</v>
      </c>
      <c r="B56" s="215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221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215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221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215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221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215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221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215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221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215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221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215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221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215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221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215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221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215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221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215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221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215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221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215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221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215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221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215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221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215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221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215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221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215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221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215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221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215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221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215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221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215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221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215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221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215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221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215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221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215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221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215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221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215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221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215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221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215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221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215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221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215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221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215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221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215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221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215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221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215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221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215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221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215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221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215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221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215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221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215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221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215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221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215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221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215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221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215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221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215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221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215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221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215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221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215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221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215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221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215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221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215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221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215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221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215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221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215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221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215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221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215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221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215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221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215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221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215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221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215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221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215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221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215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221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215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221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215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221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215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221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215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221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215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221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215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221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215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221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215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221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215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221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215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221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215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221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215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221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215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221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215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221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2" si="19">ROW()-4</f>
        <v>129</v>
      </c>
      <c r="B133" s="215"/>
      <c r="C133" s="50"/>
      <c r="D133" s="44"/>
      <c r="E133" s="49"/>
      <c r="F133" s="42">
        <f t="shared" ref="F133:F162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2" si="21">P133+Q133-R133</f>
        <v>0</v>
      </c>
      <c r="T133" s="221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2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2" si="23">IFERROR(U133/$E$2*2*H133+I133*2,0)</f>
        <v>0</v>
      </c>
      <c r="AT133" s="76">
        <f t="shared" ref="AT133:AT162" si="24">IFERROR(U133/$E$2*(J133+K133*0.2+L133+M133*0.5),0)</f>
        <v>0</v>
      </c>
      <c r="AU133" s="76">
        <f t="shared" ref="AU133:AU162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2" si="26">ROUND(AU133-SUM(AV133:AZ133),2)</f>
        <v>0</v>
      </c>
      <c r="BB133" s="91"/>
      <c r="BC133" s="92"/>
      <c r="BD133" s="66" t="str">
        <f t="shared" ref="BD133:BD162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215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221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215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221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215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221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215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221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215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221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215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221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215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221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215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221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215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221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215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221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215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221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215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221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215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221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215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221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215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221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215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221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215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221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215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221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215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221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215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221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215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221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215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221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215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221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215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221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215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221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215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221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215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221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215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221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215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221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</sheetData>
  <sheetProtection algorithmName="SHA-512" hashValue="SSTFMPjptf/dDlx0AdJvXA56AfcwjdvP3mZdQRMm7FMCYyvPxmSyHMdl7KdzOp7uzEhRVYf5kSebT8SZ3ocM3Q==" saltValue="gK4qoYK7agpivEhFVm3hPA==" spinCount="100000" sheet="1" formatCells="0" formatRows="0" deleteRows="0" autoFilter="0" objects="1"/>
  <autoFilter xmlns:etc="http://www.wps.cn/officeDocument/2017/etCustomData" ref="A4:XEZ162" etc:filterBottomFollowUsedRange="0">
    <extLst/>
  </autoFilter>
  <mergeCells count="2">
    <mergeCell ref="A1:BB1"/>
    <mergeCell ref="A4:E4"/>
  </mergeCells>
  <conditionalFormatting sqref="B5">
    <cfRule type="duplicateValues" dxfId="0" priority="30"/>
  </conditionalFormatting>
  <conditionalFormatting sqref="C5">
    <cfRule type="duplicateValues" dxfId="0" priority="29"/>
  </conditionalFormatting>
  <conditionalFormatting sqref="B6">
    <cfRule type="duplicateValues" dxfId="0" priority="28"/>
  </conditionalFormatting>
  <conditionalFormatting sqref="C10">
    <cfRule type="duplicateValues" dxfId="0" priority="5"/>
  </conditionalFormatting>
  <conditionalFormatting sqref="B12">
    <cfRule type="duplicateValues" dxfId="0" priority="9"/>
  </conditionalFormatting>
  <conditionalFormatting sqref="C24">
    <cfRule type="duplicateValues" dxfId="0" priority="22"/>
  </conditionalFormatting>
  <conditionalFormatting sqref="B29">
    <cfRule type="duplicateValues" dxfId="0" priority="8"/>
  </conditionalFormatting>
  <conditionalFormatting sqref="C35">
    <cfRule type="duplicateValues" dxfId="0" priority="7"/>
  </conditionalFormatting>
  <conditionalFormatting sqref="C41">
    <cfRule type="duplicateValues" dxfId="0" priority="18"/>
  </conditionalFormatting>
  <conditionalFormatting sqref="C48">
    <cfRule type="duplicateValues" dxfId="0" priority="16"/>
  </conditionalFormatting>
  <conditionalFormatting sqref="B49">
    <cfRule type="duplicateValues" dxfId="0" priority="15"/>
  </conditionalFormatting>
  <conditionalFormatting sqref="C49">
    <cfRule type="duplicateValues" dxfId="0" priority="14"/>
  </conditionalFormatting>
  <conditionalFormatting sqref="B50">
    <cfRule type="duplicateValues" dxfId="0" priority="13"/>
  </conditionalFormatting>
  <conditionalFormatting sqref="C50">
    <cfRule type="duplicateValues" dxfId="0" priority="12"/>
  </conditionalFormatting>
  <conditionalFormatting sqref="B51">
    <cfRule type="duplicateValues" dxfId="0" priority="11"/>
  </conditionalFormatting>
  <conditionalFormatting sqref="C51">
    <cfRule type="duplicateValues" dxfId="0" priority="10"/>
  </conditionalFormatting>
  <conditionalFormatting sqref="B52:B162">
    <cfRule type="duplicateValues" dxfId="0" priority="32"/>
  </conditionalFormatting>
  <conditionalFormatting sqref="C6:C7">
    <cfRule type="duplicateValues" dxfId="0" priority="27"/>
  </conditionalFormatting>
  <conditionalFormatting sqref="C8:C9">
    <cfRule type="duplicateValues" dxfId="0" priority="25"/>
  </conditionalFormatting>
  <conditionalFormatting sqref="C11:C13">
    <cfRule type="duplicateValues" dxfId="0" priority="26"/>
  </conditionalFormatting>
  <conditionalFormatting sqref="C14:C18">
    <cfRule type="duplicateValues" dxfId="0" priority="21"/>
  </conditionalFormatting>
  <conditionalFormatting sqref="C19:C21">
    <cfRule type="duplicateValues" dxfId="0" priority="23"/>
  </conditionalFormatting>
  <conditionalFormatting sqref="C22:C23">
    <cfRule type="duplicateValues" dxfId="0" priority="24"/>
  </conditionalFormatting>
  <conditionalFormatting sqref="C25:C33">
    <cfRule type="duplicateValues" dxfId="0" priority="20"/>
  </conditionalFormatting>
  <conditionalFormatting sqref="C42:C44">
    <cfRule type="duplicateValues" dxfId="0" priority="6"/>
  </conditionalFormatting>
  <conditionalFormatting sqref="C45:C47">
    <cfRule type="duplicateValues" dxfId="0" priority="17"/>
  </conditionalFormatting>
  <conditionalFormatting sqref="C52:C162">
    <cfRule type="duplicateValues" dxfId="0" priority="31"/>
  </conditionalFormatting>
  <conditionalFormatting sqref="C34 C36:C40">
    <cfRule type="duplicateValues" dxfId="0" priority="19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4"/>
  <sheetViews>
    <sheetView zoomScale="85" zoomScaleNormal="85" workbookViewId="0">
      <pane xSplit="7" ySplit="4" topLeftCell="AU5" activePane="bottomRight" state="frozen"/>
      <selection/>
      <selection pane="topRight"/>
      <selection pane="bottomLeft"/>
      <selection pane="bottomRight" activeCell="V14" sqref="V14"/>
    </sheetView>
  </sheetViews>
  <sheetFormatPr defaultColWidth="12.7666666666667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2" width="12.7666666666667" style="12" hidden="1" customWidth="1"/>
    <col min="16383" max="16384" width="12.7666666666667" style="12"/>
  </cols>
  <sheetData>
    <row r="1" s="1" customFormat="1" ht="38" customHeight="1" spans="1:56">
      <c r="A1" s="13" t="s">
        <v>733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2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5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6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1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3" t="s">
        <v>43</v>
      </c>
      <c r="AD3" s="74" t="s">
        <v>44</v>
      </c>
      <c r="AE3" s="74" t="s">
        <v>45</v>
      </c>
      <c r="AF3" s="74" t="s">
        <v>46</v>
      </c>
      <c r="AG3" s="74" t="s">
        <v>47</v>
      </c>
      <c r="AH3" s="74" t="s">
        <v>48</v>
      </c>
      <c r="AI3" s="74" t="s">
        <v>49</v>
      </c>
      <c r="AJ3" s="74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9" t="s">
        <v>57</v>
      </c>
      <c r="AR3" s="79" t="s">
        <v>58</v>
      </c>
      <c r="AS3" s="80" t="s">
        <v>59</v>
      </c>
      <c r="AT3" s="80" t="s">
        <v>60</v>
      </c>
      <c r="AU3" s="81" t="s">
        <v>61</v>
      </c>
      <c r="AV3" s="82" t="s">
        <v>62</v>
      </c>
      <c r="AW3" s="82" t="s">
        <v>63</v>
      </c>
      <c r="AX3" s="82" t="s">
        <v>64</v>
      </c>
      <c r="AY3" s="87" t="s">
        <v>65</v>
      </c>
      <c r="AZ3" s="87" t="s">
        <v>66</v>
      </c>
      <c r="BA3" s="81" t="s">
        <v>67</v>
      </c>
      <c r="BB3" s="88" t="s">
        <v>68</v>
      </c>
      <c r="BC3" s="88" t="s">
        <v>69</v>
      </c>
      <c r="BD3" s="81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4"/>
      <c r="U4" s="65"/>
      <c r="V4" s="66">
        <f t="shared" ref="V4:BA4" si="0">SUBTOTAL(9,V5:V164)</f>
        <v>98867.7419354839</v>
      </c>
      <c r="W4" s="66">
        <f t="shared" si="0"/>
        <v>6400</v>
      </c>
      <c r="X4" s="66">
        <f t="shared" si="0"/>
        <v>7500</v>
      </c>
      <c r="Y4" s="66">
        <f t="shared" si="0"/>
        <v>7200</v>
      </c>
      <c r="Z4" s="66">
        <f t="shared" si="0"/>
        <v>17400</v>
      </c>
      <c r="AA4" s="66">
        <f t="shared" si="0"/>
        <v>4400</v>
      </c>
      <c r="AB4" s="66">
        <f t="shared" si="0"/>
        <v>36600</v>
      </c>
      <c r="AC4" s="66">
        <f t="shared" si="0"/>
        <v>0</v>
      </c>
      <c r="AD4" s="66">
        <f t="shared" si="0"/>
        <v>0</v>
      </c>
      <c r="AE4" s="66">
        <f t="shared" si="0"/>
        <v>0</v>
      </c>
      <c r="AF4" s="66">
        <f t="shared" si="0"/>
        <v>0</v>
      </c>
      <c r="AG4" s="66">
        <f t="shared" si="0"/>
        <v>0</v>
      </c>
      <c r="AH4" s="66">
        <f t="shared" si="0"/>
        <v>0</v>
      </c>
      <c r="AI4" s="66">
        <f t="shared" si="0"/>
        <v>390</v>
      </c>
      <c r="AJ4" s="66">
        <f t="shared" si="0"/>
        <v>0</v>
      </c>
      <c r="AK4" s="66">
        <f t="shared" si="0"/>
        <v>0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0</v>
      </c>
      <c r="AS4" s="66">
        <f t="shared" si="0"/>
        <v>0</v>
      </c>
      <c r="AT4" s="66">
        <f t="shared" si="0"/>
        <v>22916.1290322581</v>
      </c>
      <c r="AU4" s="66">
        <f t="shared" si="0"/>
        <v>155841.62</v>
      </c>
      <c r="AV4" s="66">
        <f t="shared" si="0"/>
        <v>549.9</v>
      </c>
      <c r="AW4" s="66">
        <f t="shared" si="0"/>
        <v>104</v>
      </c>
      <c r="AX4" s="66">
        <f t="shared" si="0"/>
        <v>0</v>
      </c>
      <c r="AY4" s="66">
        <f t="shared" si="0"/>
        <v>0</v>
      </c>
      <c r="AZ4" s="66">
        <f t="shared" si="0"/>
        <v>0</v>
      </c>
      <c r="BA4" s="66">
        <f t="shared" si="0"/>
        <v>155187.72</v>
      </c>
      <c r="BB4" s="66"/>
      <c r="BC4" s="89"/>
      <c r="BD4" s="66"/>
    </row>
    <row r="5" s="1" customFormat="1" ht="31" customHeight="1" spans="1:56">
      <c r="A5" s="32">
        <f t="shared" ref="A5:A68" si="1">ROW()-4</f>
        <v>1</v>
      </c>
      <c r="B5" s="178" t="s">
        <v>734</v>
      </c>
      <c r="C5" s="50" t="s">
        <v>125</v>
      </c>
      <c r="D5" s="44">
        <v>45835</v>
      </c>
      <c r="E5" s="178" t="s">
        <v>100</v>
      </c>
      <c r="F5" s="37">
        <f t="shared" ref="F5:F68" si="2">IF($C$2-D5+1&lt;$E$2,$C$2-D5+1,$E$2)</f>
        <v>31</v>
      </c>
      <c r="G5" s="38" t="s">
        <v>79</v>
      </c>
      <c r="H5" s="39"/>
      <c r="I5" s="39"/>
      <c r="J5" s="39"/>
      <c r="K5" s="39"/>
      <c r="L5" s="39"/>
      <c r="M5" s="39"/>
      <c r="N5" s="39"/>
      <c r="O5" s="39"/>
      <c r="P5" s="39"/>
      <c r="Q5" s="39">
        <v>3</v>
      </c>
      <c r="R5" s="39"/>
      <c r="S5" s="67">
        <f t="shared" ref="S5:S68" si="3">P5+Q5-R5</f>
        <v>3</v>
      </c>
      <c r="T5" s="139" t="s">
        <v>735</v>
      </c>
      <c r="U5" s="71" t="s">
        <v>126</v>
      </c>
      <c r="V5" s="69">
        <v>4000</v>
      </c>
      <c r="W5" s="70">
        <v>200</v>
      </c>
      <c r="X5" s="70">
        <v>100</v>
      </c>
      <c r="Y5" s="70">
        <v>100</v>
      </c>
      <c r="Z5" s="70">
        <v>100</v>
      </c>
      <c r="AA5" s="70">
        <v>100</v>
      </c>
      <c r="AB5" s="75">
        <v>100</v>
      </c>
      <c r="AC5" s="76">
        <f t="shared" ref="AC5:AC68" si="4">IF(G5="是",30,0)</f>
        <v>0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83">
        <f t="shared" ref="AS5:AS68" si="5">IFERROR(U5/$E$2*2*H5+I5*2,0)</f>
        <v>0</v>
      </c>
      <c r="AT5" s="76">
        <f t="shared" ref="AT5:AT68" si="6">IFERROR(U5/$E$2*(J5+K5*0.2+L5+M5*0.5),0)</f>
        <v>0</v>
      </c>
      <c r="AU5" s="76">
        <f t="shared" ref="AU5:AU68" si="7">ROUND(SUM(V5:AP5)-SUM(AQ5:AT5),2)</f>
        <v>4700</v>
      </c>
      <c r="AV5" s="84">
        <v>549.9</v>
      </c>
      <c r="AW5" s="90">
        <v>104</v>
      </c>
      <c r="AX5" s="90"/>
      <c r="AY5" s="90"/>
      <c r="AZ5" s="90"/>
      <c r="BA5" s="76">
        <f t="shared" ref="BA5:BA68" si="8">ROUND(AU5-SUM(AV5:AZ5),2)</f>
        <v>4046.1</v>
      </c>
      <c r="BB5" s="91"/>
      <c r="BC5" s="92" t="s">
        <v>736</v>
      </c>
      <c r="BD5" s="66" t="str">
        <f t="shared" ref="BD5:BD68" si="9">IF(U5-SUM(V5:AB5)=0,"正确","错误")</f>
        <v>正确</v>
      </c>
    </row>
    <row r="6" s="1" customFormat="1" ht="31" customHeight="1" spans="1:56">
      <c r="A6" s="41">
        <f t="shared" si="1"/>
        <v>2</v>
      </c>
      <c r="B6" s="49" t="s">
        <v>737</v>
      </c>
      <c r="C6" s="50" t="s">
        <v>738</v>
      </c>
      <c r="D6" s="44">
        <v>45748</v>
      </c>
      <c r="E6" s="49" t="s">
        <v>78</v>
      </c>
      <c r="F6" s="42">
        <f t="shared" si="2"/>
        <v>31</v>
      </c>
      <c r="G6" s="38" t="s">
        <v>79</v>
      </c>
      <c r="H6" s="39"/>
      <c r="I6" s="39"/>
      <c r="J6" s="39"/>
      <c r="K6" s="39"/>
      <c r="L6" s="39"/>
      <c r="M6" s="39"/>
      <c r="N6" s="39"/>
      <c r="O6" s="53"/>
      <c r="P6" s="39"/>
      <c r="Q6" s="39"/>
      <c r="R6" s="39"/>
      <c r="S6" s="67">
        <f t="shared" si="3"/>
        <v>0</v>
      </c>
      <c r="T6" s="68"/>
      <c r="U6" s="71" t="s">
        <v>739</v>
      </c>
      <c r="V6" s="189">
        <v>1500</v>
      </c>
      <c r="W6" s="189">
        <v>200</v>
      </c>
      <c r="X6" s="189">
        <v>200</v>
      </c>
      <c r="Y6" s="189">
        <v>100</v>
      </c>
      <c r="Z6" s="189">
        <v>500</v>
      </c>
      <c r="AA6" s="189">
        <v>100</v>
      </c>
      <c r="AB6" s="189">
        <v>1000</v>
      </c>
      <c r="AC6" s="76">
        <f t="shared" si="4"/>
        <v>0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83">
        <f t="shared" si="5"/>
        <v>0</v>
      </c>
      <c r="AT6" s="76">
        <f t="shared" si="6"/>
        <v>0</v>
      </c>
      <c r="AU6" s="76">
        <f t="shared" si="7"/>
        <v>3600</v>
      </c>
      <c r="AV6" s="84"/>
      <c r="AW6" s="90"/>
      <c r="AX6" s="90"/>
      <c r="AY6" s="90"/>
      <c r="AZ6" s="90"/>
      <c r="BA6" s="76">
        <f t="shared" si="8"/>
        <v>3600</v>
      </c>
      <c r="BB6" s="91"/>
      <c r="BC6" s="92"/>
      <c r="BD6" s="66" t="str">
        <f t="shared" si="9"/>
        <v>正确</v>
      </c>
    </row>
    <row r="7" s="1" customFormat="1" ht="33" customHeight="1" spans="1:56">
      <c r="A7" s="41">
        <f t="shared" si="1"/>
        <v>3</v>
      </c>
      <c r="B7" s="184" t="s">
        <v>740</v>
      </c>
      <c r="C7" s="50" t="s">
        <v>738</v>
      </c>
      <c r="D7" s="44">
        <v>45748</v>
      </c>
      <c r="E7" s="184" t="s">
        <v>116</v>
      </c>
      <c r="F7" s="42">
        <f t="shared" si="2"/>
        <v>31</v>
      </c>
      <c r="G7" s="38" t="s">
        <v>79</v>
      </c>
      <c r="H7" s="39"/>
      <c r="I7" s="39"/>
      <c r="J7" s="104">
        <f>31-11</f>
        <v>20</v>
      </c>
      <c r="K7" s="39"/>
      <c r="L7" s="39"/>
      <c r="M7" s="39"/>
      <c r="N7" s="39"/>
      <c r="O7" s="54"/>
      <c r="P7" s="39"/>
      <c r="Q7" s="39"/>
      <c r="R7" s="39"/>
      <c r="S7" s="67">
        <f t="shared" si="3"/>
        <v>0</v>
      </c>
      <c r="T7" s="106" t="s">
        <v>741</v>
      </c>
      <c r="U7" s="71" t="s">
        <v>739</v>
      </c>
      <c r="V7" s="189">
        <v>1500</v>
      </c>
      <c r="W7" s="189">
        <v>200</v>
      </c>
      <c r="X7" s="189">
        <v>200</v>
      </c>
      <c r="Y7" s="189">
        <v>100</v>
      </c>
      <c r="Z7" s="189">
        <v>500</v>
      </c>
      <c r="AA7" s="189">
        <v>100</v>
      </c>
      <c r="AB7" s="189">
        <v>1000</v>
      </c>
      <c r="AC7" s="76">
        <f t="shared" si="4"/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83">
        <f t="shared" si="5"/>
        <v>0</v>
      </c>
      <c r="AT7" s="76">
        <f t="shared" si="6"/>
        <v>2322.58064516129</v>
      </c>
      <c r="AU7" s="76">
        <f t="shared" si="7"/>
        <v>1277.42</v>
      </c>
      <c r="AV7" s="84"/>
      <c r="AW7" s="90"/>
      <c r="AX7" s="90"/>
      <c r="AY7" s="90"/>
      <c r="AZ7" s="90"/>
      <c r="BA7" s="76">
        <f t="shared" si="8"/>
        <v>1277.42</v>
      </c>
      <c r="BB7" s="91"/>
      <c r="BC7" s="92"/>
      <c r="BD7" s="66" t="str">
        <f t="shared" si="9"/>
        <v>正确</v>
      </c>
    </row>
    <row r="8" s="1" customFormat="1" ht="33" customHeight="1" spans="1:56">
      <c r="A8" s="41">
        <f t="shared" si="1"/>
        <v>4</v>
      </c>
      <c r="B8" s="49" t="s">
        <v>742</v>
      </c>
      <c r="C8" s="50" t="s">
        <v>743</v>
      </c>
      <c r="D8" s="44">
        <v>45748</v>
      </c>
      <c r="E8" s="49" t="s">
        <v>78</v>
      </c>
      <c r="F8" s="42">
        <f t="shared" si="2"/>
        <v>31</v>
      </c>
      <c r="G8" s="38" t="s">
        <v>79</v>
      </c>
      <c r="H8" s="39"/>
      <c r="I8" s="39"/>
      <c r="J8" s="39"/>
      <c r="K8" s="39"/>
      <c r="L8" s="39"/>
      <c r="M8" s="39"/>
      <c r="N8" s="39"/>
      <c r="O8" s="55"/>
      <c r="P8" s="39"/>
      <c r="Q8" s="39"/>
      <c r="R8" s="39"/>
      <c r="S8" s="67">
        <f t="shared" si="3"/>
        <v>0</v>
      </c>
      <c r="T8" s="68"/>
      <c r="U8" s="71" t="s">
        <v>744</v>
      </c>
      <c r="V8" s="189">
        <v>1500</v>
      </c>
      <c r="W8" s="189">
        <v>200</v>
      </c>
      <c r="X8" s="189">
        <v>200</v>
      </c>
      <c r="Y8" s="189">
        <v>200</v>
      </c>
      <c r="Z8" s="189">
        <v>500</v>
      </c>
      <c r="AA8" s="189">
        <v>100</v>
      </c>
      <c r="AB8" s="189">
        <v>1000</v>
      </c>
      <c r="AC8" s="76">
        <f t="shared" si="4"/>
        <v>0</v>
      </c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83">
        <f t="shared" si="5"/>
        <v>0</v>
      </c>
      <c r="AT8" s="76">
        <f t="shared" si="6"/>
        <v>0</v>
      </c>
      <c r="AU8" s="76">
        <f t="shared" si="7"/>
        <v>3700</v>
      </c>
      <c r="AV8" s="84"/>
      <c r="AW8" s="90"/>
      <c r="AX8" s="90"/>
      <c r="AY8" s="90"/>
      <c r="AZ8" s="90"/>
      <c r="BA8" s="76">
        <f t="shared" si="8"/>
        <v>3700</v>
      </c>
      <c r="BB8" s="91"/>
      <c r="BC8" s="92"/>
      <c r="BD8" s="66" t="str">
        <f t="shared" si="9"/>
        <v>正确</v>
      </c>
    </row>
    <row r="9" s="1" customFormat="1" ht="33" customHeight="1" spans="1:56">
      <c r="A9" s="41">
        <f t="shared" si="1"/>
        <v>5</v>
      </c>
      <c r="B9" s="49" t="s">
        <v>745</v>
      </c>
      <c r="C9" s="50" t="s">
        <v>738</v>
      </c>
      <c r="D9" s="44">
        <v>45829</v>
      </c>
      <c r="E9" s="49" t="s">
        <v>78</v>
      </c>
      <c r="F9" s="42">
        <f t="shared" si="2"/>
        <v>31</v>
      </c>
      <c r="G9" s="38" t="s">
        <v>79</v>
      </c>
      <c r="H9" s="39"/>
      <c r="I9" s="39"/>
      <c r="J9" s="39"/>
      <c r="L9" s="39"/>
      <c r="M9" s="39"/>
      <c r="N9" s="39"/>
      <c r="O9" s="55"/>
      <c r="P9" s="39"/>
      <c r="Q9" s="39"/>
      <c r="R9" s="39"/>
      <c r="S9" s="67">
        <f t="shared" si="3"/>
        <v>0</v>
      </c>
      <c r="T9" s="68"/>
      <c r="U9" s="190" t="s">
        <v>739</v>
      </c>
      <c r="V9" s="189">
        <v>1500</v>
      </c>
      <c r="W9" s="189">
        <v>200</v>
      </c>
      <c r="X9" s="189">
        <v>200</v>
      </c>
      <c r="Y9" s="189">
        <v>100</v>
      </c>
      <c r="Z9" s="189">
        <v>500</v>
      </c>
      <c r="AA9" s="189">
        <v>100</v>
      </c>
      <c r="AB9" s="189">
        <v>1000</v>
      </c>
      <c r="AC9" s="76">
        <f t="shared" si="4"/>
        <v>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83">
        <f t="shared" si="5"/>
        <v>0</v>
      </c>
      <c r="AT9" s="76">
        <f t="shared" si="6"/>
        <v>0</v>
      </c>
      <c r="AU9" s="76">
        <f t="shared" si="7"/>
        <v>3600</v>
      </c>
      <c r="AV9" s="84"/>
      <c r="AW9" s="90"/>
      <c r="AX9" s="90"/>
      <c r="AY9" s="90"/>
      <c r="AZ9" s="90"/>
      <c r="BA9" s="76">
        <f t="shared" si="8"/>
        <v>3600</v>
      </c>
      <c r="BB9" s="91"/>
      <c r="BC9" s="92"/>
      <c r="BD9" s="66" t="str">
        <f t="shared" si="9"/>
        <v>正确</v>
      </c>
    </row>
    <row r="10" s="1" customFormat="1" ht="33" customHeight="1" spans="1:56">
      <c r="A10" s="41">
        <f t="shared" si="1"/>
        <v>6</v>
      </c>
      <c r="B10" s="185" t="s">
        <v>746</v>
      </c>
      <c r="C10" s="50" t="s">
        <v>738</v>
      </c>
      <c r="D10" s="44">
        <v>45847</v>
      </c>
      <c r="E10" s="184" t="s">
        <v>116</v>
      </c>
      <c r="F10" s="42">
        <f t="shared" si="2"/>
        <v>23</v>
      </c>
      <c r="G10" s="38" t="s">
        <v>79</v>
      </c>
      <c r="H10" s="39"/>
      <c r="I10" s="39"/>
      <c r="J10" s="104">
        <v>9</v>
      </c>
      <c r="K10" s="39"/>
      <c r="L10" s="39"/>
      <c r="M10" s="39"/>
      <c r="N10" s="39"/>
      <c r="O10" s="56"/>
      <c r="P10" s="39"/>
      <c r="Q10" s="39"/>
      <c r="R10" s="39"/>
      <c r="S10" s="67">
        <f t="shared" si="3"/>
        <v>0</v>
      </c>
      <c r="T10" s="106" t="s">
        <v>747</v>
      </c>
      <c r="U10" s="71" t="s">
        <v>739</v>
      </c>
      <c r="V10" s="191">
        <f>3600/31*23</f>
        <v>2670.96774193548</v>
      </c>
      <c r="W10" s="189"/>
      <c r="X10" s="189"/>
      <c r="Y10" s="189"/>
      <c r="Z10" s="189"/>
      <c r="AA10" s="189"/>
      <c r="AB10" s="189"/>
      <c r="AC10" s="76">
        <f t="shared" si="4"/>
        <v>0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83">
        <f t="shared" si="5"/>
        <v>0</v>
      </c>
      <c r="AT10" s="76">
        <f t="shared" si="6"/>
        <v>1045.16129032258</v>
      </c>
      <c r="AU10" s="76">
        <f t="shared" si="7"/>
        <v>1625.81</v>
      </c>
      <c r="AV10" s="84"/>
      <c r="AW10" s="90"/>
      <c r="AX10" s="90"/>
      <c r="AY10" s="90"/>
      <c r="AZ10" s="90"/>
      <c r="BA10" s="76">
        <f t="shared" si="8"/>
        <v>1625.81</v>
      </c>
      <c r="BB10" s="91"/>
      <c r="BC10" s="92"/>
      <c r="BD10" s="66" t="str">
        <f t="shared" si="9"/>
        <v>错误</v>
      </c>
    </row>
    <row r="11" s="1" customFormat="1" ht="33" customHeight="1" spans="1:56">
      <c r="A11" s="41">
        <f t="shared" si="1"/>
        <v>7</v>
      </c>
      <c r="B11" s="186" t="s">
        <v>748</v>
      </c>
      <c r="C11" s="50" t="s">
        <v>738</v>
      </c>
      <c r="D11" s="44">
        <v>45850</v>
      </c>
      <c r="E11" s="186" t="s">
        <v>100</v>
      </c>
      <c r="F11" s="42">
        <f t="shared" si="2"/>
        <v>20</v>
      </c>
      <c r="G11" s="38" t="s">
        <v>79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67">
        <f t="shared" si="3"/>
        <v>0</v>
      </c>
      <c r="T11" s="68"/>
      <c r="U11" s="71">
        <v>3800</v>
      </c>
      <c r="V11" s="69">
        <f>3800/31*20</f>
        <v>2451.61290322581</v>
      </c>
      <c r="W11" s="70"/>
      <c r="X11" s="70"/>
      <c r="Y11" s="70"/>
      <c r="Z11" s="70"/>
      <c r="AA11" s="70"/>
      <c r="AB11" s="75"/>
      <c r="AC11" s="76">
        <f t="shared" si="4"/>
        <v>0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3">
        <f t="shared" si="5"/>
        <v>0</v>
      </c>
      <c r="AT11" s="76">
        <f t="shared" si="6"/>
        <v>0</v>
      </c>
      <c r="AU11" s="76">
        <f t="shared" si="7"/>
        <v>2451.61</v>
      </c>
      <c r="AV11" s="84"/>
      <c r="AW11" s="90"/>
      <c r="AX11" s="90"/>
      <c r="AY11" s="90"/>
      <c r="AZ11" s="90"/>
      <c r="BA11" s="76">
        <f t="shared" si="8"/>
        <v>2451.61</v>
      </c>
      <c r="BB11" s="91"/>
      <c r="BC11" s="92"/>
      <c r="BD11" s="66" t="str">
        <f t="shared" si="9"/>
        <v>错误</v>
      </c>
    </row>
    <row r="12" s="1" customFormat="1" ht="33" customHeight="1" spans="1:56">
      <c r="A12" s="41">
        <f t="shared" si="1"/>
        <v>8</v>
      </c>
      <c r="B12" s="186" t="s">
        <v>749</v>
      </c>
      <c r="C12" s="50" t="s">
        <v>738</v>
      </c>
      <c r="D12" s="44">
        <v>45861</v>
      </c>
      <c r="E12" s="186" t="s">
        <v>100</v>
      </c>
      <c r="F12" s="42">
        <f t="shared" si="2"/>
        <v>9</v>
      </c>
      <c r="G12" s="38" t="s">
        <v>79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>
        <f t="shared" si="3"/>
        <v>0</v>
      </c>
      <c r="T12" s="68"/>
      <c r="U12" s="71">
        <v>3600</v>
      </c>
      <c r="V12" s="69">
        <f>3600/31*9</f>
        <v>1045.16129032258</v>
      </c>
      <c r="W12" s="70"/>
      <c r="X12" s="70"/>
      <c r="Y12" s="70"/>
      <c r="Z12" s="70"/>
      <c r="AA12" s="70"/>
      <c r="AB12" s="75"/>
      <c r="AC12" s="76">
        <f t="shared" si="4"/>
        <v>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83">
        <f t="shared" si="5"/>
        <v>0</v>
      </c>
      <c r="AT12" s="76">
        <f t="shared" si="6"/>
        <v>0</v>
      </c>
      <c r="AU12" s="76">
        <f t="shared" si="7"/>
        <v>1045.16</v>
      </c>
      <c r="AV12" s="84"/>
      <c r="AW12" s="90"/>
      <c r="AX12" s="90"/>
      <c r="AY12" s="90"/>
      <c r="AZ12" s="90"/>
      <c r="BA12" s="76">
        <f t="shared" si="8"/>
        <v>1045.16</v>
      </c>
      <c r="BB12" s="91"/>
      <c r="BC12" s="92"/>
      <c r="BD12" s="66" t="str">
        <f t="shared" si="9"/>
        <v>错误</v>
      </c>
    </row>
    <row r="13" s="1" customFormat="1" ht="33" customHeight="1" spans="1:56">
      <c r="A13" s="41">
        <f t="shared" si="1"/>
        <v>9</v>
      </c>
      <c r="B13" s="186" t="s">
        <v>750</v>
      </c>
      <c r="C13" s="50" t="s">
        <v>738</v>
      </c>
      <c r="D13" s="44">
        <v>45864</v>
      </c>
      <c r="E13" s="186" t="s">
        <v>100</v>
      </c>
      <c r="F13" s="42">
        <f t="shared" si="2"/>
        <v>6</v>
      </c>
      <c r="G13" s="38" t="s">
        <v>79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>
        <f t="shared" si="3"/>
        <v>0</v>
      </c>
      <c r="T13" s="68" t="s">
        <v>751</v>
      </c>
      <c r="U13" s="71">
        <v>3600</v>
      </c>
      <c r="V13" s="69">
        <f>3600/31*6</f>
        <v>696.774193548387</v>
      </c>
      <c r="W13" s="70"/>
      <c r="X13" s="70"/>
      <c r="Y13" s="70"/>
      <c r="Z13" s="70"/>
      <c r="AA13" s="70"/>
      <c r="AB13" s="75"/>
      <c r="AC13" s="76">
        <f t="shared" si="4"/>
        <v>0</v>
      </c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83">
        <f t="shared" si="5"/>
        <v>0</v>
      </c>
      <c r="AT13" s="76">
        <f t="shared" si="6"/>
        <v>0</v>
      </c>
      <c r="AU13" s="76">
        <f t="shared" si="7"/>
        <v>696.77</v>
      </c>
      <c r="AV13" s="84"/>
      <c r="AW13" s="90"/>
      <c r="AX13" s="90"/>
      <c r="AY13" s="90"/>
      <c r="AZ13" s="90"/>
      <c r="BA13" s="76">
        <f t="shared" si="8"/>
        <v>696.77</v>
      </c>
      <c r="BB13" s="91"/>
      <c r="BC13" s="92"/>
      <c r="BD13" s="66" t="str">
        <f t="shared" si="9"/>
        <v>错误</v>
      </c>
    </row>
    <row r="14" s="1" customFormat="1" ht="33" customHeight="1" spans="1:56">
      <c r="A14" s="41">
        <f t="shared" si="1"/>
        <v>10</v>
      </c>
      <c r="B14" s="184" t="s">
        <v>752</v>
      </c>
      <c r="C14" s="50" t="s">
        <v>738</v>
      </c>
      <c r="D14" s="44">
        <v>45846</v>
      </c>
      <c r="E14" s="184" t="s">
        <v>116</v>
      </c>
      <c r="F14" s="42">
        <f t="shared" si="2"/>
        <v>24</v>
      </c>
      <c r="G14" s="38" t="s">
        <v>79</v>
      </c>
      <c r="H14" s="39"/>
      <c r="I14" s="39"/>
      <c r="J14" s="104">
        <v>20</v>
      </c>
      <c r="K14" s="39"/>
      <c r="L14" s="39"/>
      <c r="M14" s="39"/>
      <c r="N14" s="39"/>
      <c r="O14" s="39"/>
      <c r="P14" s="39"/>
      <c r="Q14" s="39"/>
      <c r="R14" s="39"/>
      <c r="S14" s="67">
        <f t="shared" si="3"/>
        <v>0</v>
      </c>
      <c r="T14" s="106" t="s">
        <v>753</v>
      </c>
      <c r="U14" s="71" t="s">
        <v>739</v>
      </c>
      <c r="V14" s="191">
        <f>3600/31*24</f>
        <v>2787.09677419355</v>
      </c>
      <c r="W14" s="189"/>
      <c r="X14" s="189"/>
      <c r="Y14" s="189"/>
      <c r="Z14" s="189"/>
      <c r="AA14" s="189"/>
      <c r="AB14" s="189"/>
      <c r="AC14" s="76">
        <f t="shared" si="4"/>
        <v>0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83">
        <f t="shared" si="5"/>
        <v>0</v>
      </c>
      <c r="AT14" s="76">
        <f t="shared" si="6"/>
        <v>2322.58064516129</v>
      </c>
      <c r="AU14" s="76">
        <f t="shared" si="7"/>
        <v>464.52</v>
      </c>
      <c r="AV14" s="84"/>
      <c r="AW14" s="90"/>
      <c r="AX14" s="90"/>
      <c r="AY14" s="90"/>
      <c r="AZ14" s="90"/>
      <c r="BA14" s="76">
        <f t="shared" si="8"/>
        <v>464.52</v>
      </c>
      <c r="BB14" s="91"/>
      <c r="BC14" s="92"/>
      <c r="BD14" s="66" t="str">
        <f t="shared" si="9"/>
        <v>错误</v>
      </c>
    </row>
    <row r="15" s="1" customFormat="1" ht="33" customHeight="1" spans="1:56">
      <c r="A15" s="41">
        <f t="shared" si="1"/>
        <v>11</v>
      </c>
      <c r="B15" s="49" t="s">
        <v>754</v>
      </c>
      <c r="C15" s="50" t="s">
        <v>755</v>
      </c>
      <c r="D15" s="44">
        <v>45748</v>
      </c>
      <c r="E15" s="49" t="s">
        <v>78</v>
      </c>
      <c r="F15" s="42">
        <f t="shared" si="2"/>
        <v>31</v>
      </c>
      <c r="G15" s="38" t="s">
        <v>79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7">
        <f t="shared" si="3"/>
        <v>0</v>
      </c>
      <c r="T15" s="68"/>
      <c r="U15" s="71" t="s">
        <v>262</v>
      </c>
      <c r="V15" s="69">
        <v>2000</v>
      </c>
      <c r="W15" s="70">
        <v>500</v>
      </c>
      <c r="X15" s="70">
        <v>200</v>
      </c>
      <c r="Y15" s="70">
        <v>200</v>
      </c>
      <c r="Z15" s="70">
        <v>500</v>
      </c>
      <c r="AA15" s="70">
        <v>100</v>
      </c>
      <c r="AB15" s="75">
        <v>1000</v>
      </c>
      <c r="AC15" s="76">
        <f t="shared" si="4"/>
        <v>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83">
        <f t="shared" si="5"/>
        <v>0</v>
      </c>
      <c r="AT15" s="76">
        <f t="shared" si="6"/>
        <v>0</v>
      </c>
      <c r="AU15" s="76">
        <f t="shared" si="7"/>
        <v>4500</v>
      </c>
      <c r="AV15" s="84"/>
      <c r="AW15" s="90"/>
      <c r="AX15" s="90"/>
      <c r="AY15" s="90"/>
      <c r="AZ15" s="90"/>
      <c r="BA15" s="76">
        <f t="shared" si="8"/>
        <v>4500</v>
      </c>
      <c r="BB15" s="91"/>
      <c r="BC15" s="92"/>
      <c r="BD15" s="66" t="str">
        <f t="shared" si="9"/>
        <v>正确</v>
      </c>
    </row>
    <row r="16" s="1" customFormat="1" ht="33" customHeight="1" spans="1:56">
      <c r="A16" s="41">
        <f t="shared" si="1"/>
        <v>12</v>
      </c>
      <c r="B16" s="49" t="s">
        <v>756</v>
      </c>
      <c r="C16" s="50" t="s">
        <v>738</v>
      </c>
      <c r="D16" s="44">
        <v>45748</v>
      </c>
      <c r="E16" s="49" t="s">
        <v>78</v>
      </c>
      <c r="F16" s="42">
        <f t="shared" si="2"/>
        <v>31</v>
      </c>
      <c r="G16" s="38" t="s">
        <v>79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7">
        <f t="shared" si="3"/>
        <v>0</v>
      </c>
      <c r="T16" s="68"/>
      <c r="U16" s="71" t="s">
        <v>94</v>
      </c>
      <c r="V16" s="192">
        <v>1800</v>
      </c>
      <c r="W16" s="192">
        <v>100</v>
      </c>
      <c r="X16" s="192">
        <v>200</v>
      </c>
      <c r="Y16" s="192">
        <v>200</v>
      </c>
      <c r="Z16" s="192">
        <v>500</v>
      </c>
      <c r="AA16" s="192">
        <v>100</v>
      </c>
      <c r="AB16" s="192">
        <v>1000</v>
      </c>
      <c r="AC16" s="76">
        <f t="shared" si="4"/>
        <v>0</v>
      </c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83">
        <f t="shared" si="5"/>
        <v>0</v>
      </c>
      <c r="AT16" s="76">
        <f t="shared" si="6"/>
        <v>0</v>
      </c>
      <c r="AU16" s="76">
        <f t="shared" si="7"/>
        <v>3900</v>
      </c>
      <c r="AV16" s="84"/>
      <c r="AW16" s="90"/>
      <c r="AX16" s="90"/>
      <c r="AY16" s="90"/>
      <c r="AZ16" s="90"/>
      <c r="BA16" s="76">
        <f t="shared" si="8"/>
        <v>3900</v>
      </c>
      <c r="BB16" s="91"/>
      <c r="BC16" s="92"/>
      <c r="BD16" s="66" t="str">
        <f t="shared" si="9"/>
        <v>正确</v>
      </c>
    </row>
    <row r="17" s="1" customFormat="1" ht="33" customHeight="1" spans="1:56">
      <c r="A17" s="41">
        <f t="shared" si="1"/>
        <v>13</v>
      </c>
      <c r="B17" s="49" t="s">
        <v>757</v>
      </c>
      <c r="C17" s="50" t="s">
        <v>738</v>
      </c>
      <c r="D17" s="44">
        <v>45748</v>
      </c>
      <c r="E17" s="49" t="s">
        <v>78</v>
      </c>
      <c r="F17" s="42">
        <f t="shared" si="2"/>
        <v>31</v>
      </c>
      <c r="G17" s="38" t="s">
        <v>79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7">
        <f t="shared" si="3"/>
        <v>0</v>
      </c>
      <c r="T17" s="68"/>
      <c r="U17" s="71" t="s">
        <v>94</v>
      </c>
      <c r="V17" s="192">
        <v>1800</v>
      </c>
      <c r="W17" s="192">
        <v>100</v>
      </c>
      <c r="X17" s="192">
        <v>200</v>
      </c>
      <c r="Y17" s="192">
        <v>200</v>
      </c>
      <c r="Z17" s="192">
        <v>500</v>
      </c>
      <c r="AA17" s="192">
        <v>100</v>
      </c>
      <c r="AB17" s="192">
        <v>1000</v>
      </c>
      <c r="AC17" s="76">
        <f t="shared" si="4"/>
        <v>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83">
        <f t="shared" si="5"/>
        <v>0</v>
      </c>
      <c r="AT17" s="76">
        <f t="shared" si="6"/>
        <v>0</v>
      </c>
      <c r="AU17" s="76">
        <f t="shared" si="7"/>
        <v>3900</v>
      </c>
      <c r="AV17" s="84"/>
      <c r="AW17" s="90"/>
      <c r="AX17" s="90"/>
      <c r="AY17" s="90"/>
      <c r="AZ17" s="90"/>
      <c r="BA17" s="76">
        <f t="shared" si="8"/>
        <v>3900</v>
      </c>
      <c r="BB17" s="91"/>
      <c r="BC17" s="92"/>
      <c r="BD17" s="66" t="str">
        <f t="shared" si="9"/>
        <v>正确</v>
      </c>
    </row>
    <row r="18" s="1" customFormat="1" ht="33" customHeight="1" spans="1:56">
      <c r="A18" s="41">
        <f t="shared" si="1"/>
        <v>14</v>
      </c>
      <c r="B18" s="49" t="s">
        <v>758</v>
      </c>
      <c r="C18" s="50" t="s">
        <v>738</v>
      </c>
      <c r="D18" s="44">
        <v>45774</v>
      </c>
      <c r="E18" s="49" t="s">
        <v>78</v>
      </c>
      <c r="F18" s="42">
        <f t="shared" si="2"/>
        <v>31</v>
      </c>
      <c r="G18" s="38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7">
        <f t="shared" si="3"/>
        <v>0</v>
      </c>
      <c r="T18" s="68"/>
      <c r="U18" s="71" t="s">
        <v>94</v>
      </c>
      <c r="V18" s="192">
        <v>1800</v>
      </c>
      <c r="W18" s="192">
        <v>100</v>
      </c>
      <c r="X18" s="192">
        <v>200</v>
      </c>
      <c r="Y18" s="192">
        <v>200</v>
      </c>
      <c r="Z18" s="192">
        <v>500</v>
      </c>
      <c r="AA18" s="192">
        <v>100</v>
      </c>
      <c r="AB18" s="192">
        <v>1000</v>
      </c>
      <c r="AC18" s="76">
        <f t="shared" si="4"/>
        <v>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83">
        <f t="shared" si="5"/>
        <v>0</v>
      </c>
      <c r="AT18" s="76">
        <f t="shared" si="6"/>
        <v>0</v>
      </c>
      <c r="AU18" s="76">
        <f t="shared" si="7"/>
        <v>3900</v>
      </c>
      <c r="AV18" s="84"/>
      <c r="AW18" s="90"/>
      <c r="AX18" s="90"/>
      <c r="AY18" s="90"/>
      <c r="AZ18" s="90"/>
      <c r="BA18" s="76">
        <f t="shared" si="8"/>
        <v>3900</v>
      </c>
      <c r="BB18" s="91"/>
      <c r="BC18" s="92"/>
      <c r="BD18" s="66" t="str">
        <f t="shared" si="9"/>
        <v>正确</v>
      </c>
    </row>
    <row r="19" s="1" customFormat="1" ht="33" customHeight="1" spans="1:56">
      <c r="A19" s="41">
        <f t="shared" si="1"/>
        <v>15</v>
      </c>
      <c r="B19" s="49" t="s">
        <v>759</v>
      </c>
      <c r="C19" s="50" t="s">
        <v>738</v>
      </c>
      <c r="D19" s="44">
        <v>45748</v>
      </c>
      <c r="E19" s="49" t="s">
        <v>78</v>
      </c>
      <c r="F19" s="42">
        <f t="shared" si="2"/>
        <v>31</v>
      </c>
      <c r="G19" s="38" t="s">
        <v>79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7">
        <f t="shared" si="3"/>
        <v>0</v>
      </c>
      <c r="T19" s="68"/>
      <c r="U19" s="71" t="s">
        <v>94</v>
      </c>
      <c r="V19" s="192">
        <v>1800</v>
      </c>
      <c r="W19" s="192">
        <v>100</v>
      </c>
      <c r="X19" s="192">
        <v>200</v>
      </c>
      <c r="Y19" s="192">
        <v>200</v>
      </c>
      <c r="Z19" s="192">
        <v>500</v>
      </c>
      <c r="AA19" s="192">
        <v>100</v>
      </c>
      <c r="AB19" s="192">
        <v>1000</v>
      </c>
      <c r="AC19" s="76">
        <f t="shared" si="4"/>
        <v>0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83">
        <f t="shared" si="5"/>
        <v>0</v>
      </c>
      <c r="AT19" s="76">
        <f t="shared" si="6"/>
        <v>0</v>
      </c>
      <c r="AU19" s="76">
        <f t="shared" si="7"/>
        <v>3900</v>
      </c>
      <c r="AV19" s="84"/>
      <c r="AW19" s="90"/>
      <c r="AX19" s="90"/>
      <c r="AY19" s="90"/>
      <c r="AZ19" s="90"/>
      <c r="BA19" s="76">
        <f t="shared" si="8"/>
        <v>3900</v>
      </c>
      <c r="BB19" s="91"/>
      <c r="BC19" s="92"/>
      <c r="BD19" s="66" t="str">
        <f t="shared" si="9"/>
        <v>正确</v>
      </c>
    </row>
    <row r="20" s="1" customFormat="1" ht="33" customHeight="1" spans="1:56">
      <c r="A20" s="41">
        <f t="shared" si="1"/>
        <v>16</v>
      </c>
      <c r="B20" s="49" t="s">
        <v>760</v>
      </c>
      <c r="C20" s="50" t="s">
        <v>738</v>
      </c>
      <c r="D20" s="44">
        <v>45770</v>
      </c>
      <c r="E20" s="49" t="s">
        <v>78</v>
      </c>
      <c r="F20" s="42">
        <f t="shared" si="2"/>
        <v>31</v>
      </c>
      <c r="G20" s="38" t="s">
        <v>79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7">
        <f t="shared" si="3"/>
        <v>0</v>
      </c>
      <c r="T20" s="68"/>
      <c r="U20" s="71" t="s">
        <v>94</v>
      </c>
      <c r="V20" s="192">
        <v>1800</v>
      </c>
      <c r="W20" s="192">
        <v>100</v>
      </c>
      <c r="X20" s="192">
        <v>200</v>
      </c>
      <c r="Y20" s="192">
        <v>200</v>
      </c>
      <c r="Z20" s="192">
        <v>500</v>
      </c>
      <c r="AA20" s="192">
        <v>100</v>
      </c>
      <c r="AB20" s="192">
        <v>1000</v>
      </c>
      <c r="AC20" s="76">
        <f t="shared" si="4"/>
        <v>0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83">
        <f t="shared" si="5"/>
        <v>0</v>
      </c>
      <c r="AT20" s="76">
        <f t="shared" si="6"/>
        <v>0</v>
      </c>
      <c r="AU20" s="76">
        <f t="shared" si="7"/>
        <v>3900</v>
      </c>
      <c r="AV20" s="84"/>
      <c r="AW20" s="90"/>
      <c r="AX20" s="90"/>
      <c r="AY20" s="90"/>
      <c r="AZ20" s="90"/>
      <c r="BA20" s="76">
        <f t="shared" si="8"/>
        <v>3900</v>
      </c>
      <c r="BB20" s="91"/>
      <c r="BC20" s="92"/>
      <c r="BD20" s="66" t="str">
        <f t="shared" si="9"/>
        <v>正确</v>
      </c>
    </row>
    <row r="21" s="1" customFormat="1" ht="33" customHeight="1" spans="1:56">
      <c r="A21" s="41">
        <f t="shared" si="1"/>
        <v>17</v>
      </c>
      <c r="B21" s="49" t="s">
        <v>761</v>
      </c>
      <c r="C21" s="50" t="s">
        <v>738</v>
      </c>
      <c r="D21" s="44">
        <v>45748</v>
      </c>
      <c r="E21" s="49" t="s">
        <v>78</v>
      </c>
      <c r="F21" s="42">
        <f t="shared" si="2"/>
        <v>31</v>
      </c>
      <c r="G21" s="38" t="s">
        <v>79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7">
        <f t="shared" si="3"/>
        <v>0</v>
      </c>
      <c r="T21" s="68"/>
      <c r="U21" s="71" t="s">
        <v>94</v>
      </c>
      <c r="V21" s="192">
        <v>1800</v>
      </c>
      <c r="W21" s="192">
        <v>100</v>
      </c>
      <c r="X21" s="192">
        <v>200</v>
      </c>
      <c r="Y21" s="192">
        <v>200</v>
      </c>
      <c r="Z21" s="192">
        <v>500</v>
      </c>
      <c r="AA21" s="192">
        <v>100</v>
      </c>
      <c r="AB21" s="192">
        <v>1000</v>
      </c>
      <c r="AC21" s="76">
        <f t="shared" si="4"/>
        <v>0</v>
      </c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83">
        <f t="shared" si="5"/>
        <v>0</v>
      </c>
      <c r="AT21" s="76">
        <f t="shared" si="6"/>
        <v>0</v>
      </c>
      <c r="AU21" s="76">
        <f t="shared" si="7"/>
        <v>3900</v>
      </c>
      <c r="AV21" s="84"/>
      <c r="AW21" s="90"/>
      <c r="AX21" s="90"/>
      <c r="AY21" s="90"/>
      <c r="AZ21" s="90"/>
      <c r="BA21" s="76">
        <f t="shared" si="8"/>
        <v>3900</v>
      </c>
      <c r="BB21" s="91"/>
      <c r="BC21" s="92"/>
      <c r="BD21" s="66" t="str">
        <f t="shared" si="9"/>
        <v>正确</v>
      </c>
    </row>
    <row r="22" s="1" customFormat="1" ht="33" customHeight="1" spans="1:56">
      <c r="A22" s="41">
        <f t="shared" si="1"/>
        <v>18</v>
      </c>
      <c r="B22" s="49" t="s">
        <v>762</v>
      </c>
      <c r="C22" s="50" t="s">
        <v>738</v>
      </c>
      <c r="D22" s="44">
        <v>45818</v>
      </c>
      <c r="E22" s="49" t="s">
        <v>78</v>
      </c>
      <c r="F22" s="42">
        <f t="shared" si="2"/>
        <v>31</v>
      </c>
      <c r="G22" s="38" t="s">
        <v>79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7">
        <f t="shared" si="3"/>
        <v>0</v>
      </c>
      <c r="T22" s="68"/>
      <c r="U22" s="71" t="s">
        <v>94</v>
      </c>
      <c r="V22" s="192">
        <v>1800</v>
      </c>
      <c r="W22" s="192">
        <v>100</v>
      </c>
      <c r="X22" s="192">
        <v>200</v>
      </c>
      <c r="Y22" s="192">
        <v>200</v>
      </c>
      <c r="Z22" s="192">
        <v>500</v>
      </c>
      <c r="AA22" s="192">
        <v>100</v>
      </c>
      <c r="AB22" s="192">
        <v>1000</v>
      </c>
      <c r="AC22" s="76">
        <f t="shared" si="4"/>
        <v>0</v>
      </c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83">
        <f t="shared" si="5"/>
        <v>0</v>
      </c>
      <c r="AT22" s="76">
        <f t="shared" si="6"/>
        <v>0</v>
      </c>
      <c r="AU22" s="76">
        <f t="shared" si="7"/>
        <v>3900</v>
      </c>
      <c r="AV22" s="84"/>
      <c r="AW22" s="90"/>
      <c r="AX22" s="90"/>
      <c r="AY22" s="90"/>
      <c r="AZ22" s="90"/>
      <c r="BA22" s="76">
        <f t="shared" si="8"/>
        <v>3900</v>
      </c>
      <c r="BB22" s="91"/>
      <c r="BC22" s="92"/>
      <c r="BD22" s="66" t="str">
        <f t="shared" si="9"/>
        <v>正确</v>
      </c>
    </row>
    <row r="23" s="1" customFormat="1" ht="33" customHeight="1" spans="1:56">
      <c r="A23" s="41">
        <f t="shared" si="1"/>
        <v>19</v>
      </c>
      <c r="B23" s="49" t="s">
        <v>763</v>
      </c>
      <c r="C23" s="50" t="s">
        <v>738</v>
      </c>
      <c r="D23" s="44">
        <v>45748</v>
      </c>
      <c r="E23" s="49" t="s">
        <v>78</v>
      </c>
      <c r="F23" s="42">
        <f t="shared" si="2"/>
        <v>31</v>
      </c>
      <c r="G23" s="38" t="s">
        <v>79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7">
        <f t="shared" si="3"/>
        <v>0</v>
      </c>
      <c r="T23" s="68"/>
      <c r="U23" s="71" t="s">
        <v>94</v>
      </c>
      <c r="V23" s="192">
        <v>1800</v>
      </c>
      <c r="W23" s="192">
        <v>100</v>
      </c>
      <c r="X23" s="192">
        <v>200</v>
      </c>
      <c r="Y23" s="192">
        <v>200</v>
      </c>
      <c r="Z23" s="192">
        <v>500</v>
      </c>
      <c r="AA23" s="192">
        <v>100</v>
      </c>
      <c r="AB23" s="192">
        <v>1000</v>
      </c>
      <c r="AC23" s="76">
        <f t="shared" si="4"/>
        <v>0</v>
      </c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83">
        <f t="shared" si="5"/>
        <v>0</v>
      </c>
      <c r="AT23" s="76">
        <f t="shared" si="6"/>
        <v>0</v>
      </c>
      <c r="AU23" s="76">
        <f t="shared" si="7"/>
        <v>3900</v>
      </c>
      <c r="AV23" s="84"/>
      <c r="AW23" s="90"/>
      <c r="AX23" s="90"/>
      <c r="AY23" s="90"/>
      <c r="AZ23" s="90"/>
      <c r="BA23" s="76">
        <f t="shared" si="8"/>
        <v>3900</v>
      </c>
      <c r="BB23" s="91"/>
      <c r="BC23" s="92"/>
      <c r="BD23" s="66" t="str">
        <f t="shared" si="9"/>
        <v>正确</v>
      </c>
    </row>
    <row r="24" s="1" customFormat="1" ht="33" customHeight="1" spans="1:56">
      <c r="A24" s="41">
        <f t="shared" si="1"/>
        <v>20</v>
      </c>
      <c r="B24" s="49" t="s">
        <v>764</v>
      </c>
      <c r="C24" s="50" t="s">
        <v>738</v>
      </c>
      <c r="D24" s="44">
        <v>45830</v>
      </c>
      <c r="E24" s="49" t="s">
        <v>78</v>
      </c>
      <c r="F24" s="42">
        <f t="shared" si="2"/>
        <v>31</v>
      </c>
      <c r="G24" s="38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67">
        <f t="shared" si="3"/>
        <v>0</v>
      </c>
      <c r="T24" s="68"/>
      <c r="U24" s="71" t="s">
        <v>94</v>
      </c>
      <c r="V24" s="192">
        <v>1800</v>
      </c>
      <c r="W24" s="192">
        <v>100</v>
      </c>
      <c r="X24" s="192">
        <v>200</v>
      </c>
      <c r="Y24" s="192">
        <v>200</v>
      </c>
      <c r="Z24" s="192">
        <v>500</v>
      </c>
      <c r="AA24" s="192">
        <v>100</v>
      </c>
      <c r="AB24" s="192">
        <v>1000</v>
      </c>
      <c r="AC24" s="76">
        <f t="shared" si="4"/>
        <v>0</v>
      </c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83">
        <f t="shared" si="5"/>
        <v>0</v>
      </c>
      <c r="AT24" s="76">
        <f t="shared" si="6"/>
        <v>0</v>
      </c>
      <c r="AU24" s="76">
        <f t="shared" si="7"/>
        <v>3900</v>
      </c>
      <c r="AV24" s="84"/>
      <c r="AW24" s="90"/>
      <c r="AX24" s="90"/>
      <c r="AY24" s="90"/>
      <c r="AZ24" s="90"/>
      <c r="BA24" s="76">
        <f t="shared" si="8"/>
        <v>3900</v>
      </c>
      <c r="BB24" s="91"/>
      <c r="BC24" s="92"/>
      <c r="BD24" s="66" t="str">
        <f t="shared" si="9"/>
        <v>正确</v>
      </c>
    </row>
    <row r="25" s="1" customFormat="1" ht="33" customHeight="1" spans="1:56">
      <c r="A25" s="41">
        <f t="shared" si="1"/>
        <v>21</v>
      </c>
      <c r="B25" s="49" t="s">
        <v>765</v>
      </c>
      <c r="C25" s="50" t="s">
        <v>743</v>
      </c>
      <c r="D25" s="44">
        <v>45748</v>
      </c>
      <c r="E25" s="49" t="s">
        <v>78</v>
      </c>
      <c r="F25" s="42">
        <f t="shared" si="2"/>
        <v>31</v>
      </c>
      <c r="G25" s="38" t="s">
        <v>79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7">
        <f t="shared" si="3"/>
        <v>0</v>
      </c>
      <c r="T25" s="68"/>
      <c r="U25" s="71" t="s">
        <v>249</v>
      </c>
      <c r="V25" s="192">
        <v>2000</v>
      </c>
      <c r="W25" s="192">
        <v>200</v>
      </c>
      <c r="X25" s="192">
        <v>200</v>
      </c>
      <c r="Y25" s="192">
        <v>200</v>
      </c>
      <c r="Z25" s="192">
        <v>500</v>
      </c>
      <c r="AA25" s="192">
        <v>100</v>
      </c>
      <c r="AB25" s="192">
        <v>1000</v>
      </c>
      <c r="AC25" s="76">
        <f t="shared" si="4"/>
        <v>0</v>
      </c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83">
        <f t="shared" si="5"/>
        <v>0</v>
      </c>
      <c r="AT25" s="76">
        <f t="shared" si="6"/>
        <v>0</v>
      </c>
      <c r="AU25" s="76">
        <f t="shared" si="7"/>
        <v>4200</v>
      </c>
      <c r="AV25" s="84"/>
      <c r="AW25" s="90"/>
      <c r="AX25" s="90"/>
      <c r="AY25" s="90"/>
      <c r="AZ25" s="90"/>
      <c r="BA25" s="76">
        <f t="shared" si="8"/>
        <v>4200</v>
      </c>
      <c r="BB25" s="91"/>
      <c r="BC25" s="92"/>
      <c r="BD25" s="66" t="str">
        <f t="shared" si="9"/>
        <v>正确</v>
      </c>
    </row>
    <row r="26" s="1" customFormat="1" ht="33" customHeight="1" spans="1:56">
      <c r="A26" s="41">
        <f t="shared" si="1"/>
        <v>22</v>
      </c>
      <c r="B26" s="184" t="s">
        <v>766</v>
      </c>
      <c r="C26" s="50" t="s">
        <v>738</v>
      </c>
      <c r="D26" s="44">
        <v>45748</v>
      </c>
      <c r="E26" s="184" t="s">
        <v>116</v>
      </c>
      <c r="F26" s="42">
        <f t="shared" si="2"/>
        <v>31</v>
      </c>
      <c r="G26" s="38" t="s">
        <v>79</v>
      </c>
      <c r="H26" s="39"/>
      <c r="I26" s="39"/>
      <c r="J26" s="39">
        <f>31-25</f>
        <v>6</v>
      </c>
      <c r="K26" s="39"/>
      <c r="L26" s="39"/>
      <c r="M26" s="39"/>
      <c r="N26" s="39"/>
      <c r="O26" s="39"/>
      <c r="P26" s="39"/>
      <c r="Q26" s="39"/>
      <c r="R26" s="39"/>
      <c r="S26" s="67">
        <f t="shared" si="3"/>
        <v>0</v>
      </c>
      <c r="T26" s="106" t="s">
        <v>767</v>
      </c>
      <c r="U26" s="71" t="s">
        <v>94</v>
      </c>
      <c r="V26" s="192">
        <v>1800</v>
      </c>
      <c r="W26" s="192">
        <v>200</v>
      </c>
      <c r="X26" s="192">
        <v>200</v>
      </c>
      <c r="Y26" s="192">
        <v>200</v>
      </c>
      <c r="Z26" s="192">
        <v>300</v>
      </c>
      <c r="AA26" s="192">
        <v>200</v>
      </c>
      <c r="AB26" s="192">
        <v>1000</v>
      </c>
      <c r="AC26" s="76">
        <f t="shared" si="4"/>
        <v>0</v>
      </c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83">
        <f t="shared" si="5"/>
        <v>0</v>
      </c>
      <c r="AT26" s="76">
        <f t="shared" si="6"/>
        <v>754.838709677419</v>
      </c>
      <c r="AU26" s="76">
        <f t="shared" si="7"/>
        <v>3145.16</v>
      </c>
      <c r="AV26" s="84"/>
      <c r="AW26" s="90"/>
      <c r="AX26" s="90"/>
      <c r="AY26" s="90"/>
      <c r="AZ26" s="90"/>
      <c r="BA26" s="76">
        <f t="shared" si="8"/>
        <v>3145.16</v>
      </c>
      <c r="BB26" s="91"/>
      <c r="BC26" s="92"/>
      <c r="BD26" s="66" t="str">
        <f t="shared" si="9"/>
        <v>正确</v>
      </c>
    </row>
    <row r="27" s="1" customFormat="1" ht="33" customHeight="1" spans="1:56">
      <c r="A27" s="41">
        <f t="shared" si="1"/>
        <v>23</v>
      </c>
      <c r="B27" s="49" t="s">
        <v>768</v>
      </c>
      <c r="C27" s="50" t="s">
        <v>738</v>
      </c>
      <c r="D27" s="44">
        <v>45748</v>
      </c>
      <c r="E27" s="49" t="s">
        <v>78</v>
      </c>
      <c r="F27" s="42">
        <f t="shared" si="2"/>
        <v>31</v>
      </c>
      <c r="G27" s="38" t="s">
        <v>79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67">
        <f t="shared" si="3"/>
        <v>0</v>
      </c>
      <c r="T27" s="68"/>
      <c r="U27" s="71" t="s">
        <v>94</v>
      </c>
      <c r="V27" s="192">
        <v>1800</v>
      </c>
      <c r="W27" s="192">
        <v>200</v>
      </c>
      <c r="X27" s="192">
        <v>200</v>
      </c>
      <c r="Y27" s="192">
        <v>200</v>
      </c>
      <c r="Z27" s="192">
        <v>300</v>
      </c>
      <c r="AA27" s="192">
        <v>200</v>
      </c>
      <c r="AB27" s="192">
        <v>1000</v>
      </c>
      <c r="AC27" s="76">
        <f t="shared" si="4"/>
        <v>0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83">
        <f t="shared" si="5"/>
        <v>0</v>
      </c>
      <c r="AT27" s="76">
        <f t="shared" si="6"/>
        <v>0</v>
      </c>
      <c r="AU27" s="76">
        <f t="shared" si="7"/>
        <v>3900</v>
      </c>
      <c r="AV27" s="84"/>
      <c r="AW27" s="90"/>
      <c r="AX27" s="90"/>
      <c r="AY27" s="90"/>
      <c r="AZ27" s="90"/>
      <c r="BA27" s="76">
        <f t="shared" si="8"/>
        <v>3900</v>
      </c>
      <c r="BB27" s="91"/>
      <c r="BC27" s="92"/>
      <c r="BD27" s="66" t="str">
        <f t="shared" si="9"/>
        <v>正确</v>
      </c>
    </row>
    <row r="28" s="1" customFormat="1" ht="33" customHeight="1" spans="1:56">
      <c r="A28" s="41">
        <f t="shared" si="1"/>
        <v>24</v>
      </c>
      <c r="B28" s="49" t="s">
        <v>769</v>
      </c>
      <c r="C28" s="50" t="s">
        <v>738</v>
      </c>
      <c r="D28" s="44">
        <v>45776</v>
      </c>
      <c r="E28" s="49" t="s">
        <v>78</v>
      </c>
      <c r="F28" s="42">
        <f t="shared" si="2"/>
        <v>31</v>
      </c>
      <c r="G28" s="38" t="s">
        <v>79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7">
        <f t="shared" si="3"/>
        <v>0</v>
      </c>
      <c r="T28" s="68"/>
      <c r="U28" s="71" t="s">
        <v>94</v>
      </c>
      <c r="V28" s="192">
        <v>1800</v>
      </c>
      <c r="W28" s="192">
        <v>100</v>
      </c>
      <c r="X28" s="192">
        <v>200</v>
      </c>
      <c r="Y28" s="192">
        <v>200</v>
      </c>
      <c r="Z28" s="192">
        <v>500</v>
      </c>
      <c r="AA28" s="192">
        <v>100</v>
      </c>
      <c r="AB28" s="192">
        <v>1000</v>
      </c>
      <c r="AC28" s="76">
        <f t="shared" si="4"/>
        <v>0</v>
      </c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83">
        <f t="shared" si="5"/>
        <v>0</v>
      </c>
      <c r="AT28" s="76">
        <f t="shared" si="6"/>
        <v>0</v>
      </c>
      <c r="AU28" s="76">
        <f t="shared" si="7"/>
        <v>3900</v>
      </c>
      <c r="AV28" s="84"/>
      <c r="AW28" s="90"/>
      <c r="AX28" s="90"/>
      <c r="AY28" s="90"/>
      <c r="AZ28" s="90"/>
      <c r="BA28" s="76">
        <f t="shared" si="8"/>
        <v>3900</v>
      </c>
      <c r="BB28" s="91"/>
      <c r="BC28" s="92"/>
      <c r="BD28" s="66" t="str">
        <f t="shared" si="9"/>
        <v>正确</v>
      </c>
    </row>
    <row r="29" s="1" customFormat="1" ht="33" customHeight="1" spans="1:56">
      <c r="A29" s="41">
        <f t="shared" si="1"/>
        <v>25</v>
      </c>
      <c r="B29" s="49" t="s">
        <v>770</v>
      </c>
      <c r="C29" s="50" t="s">
        <v>738</v>
      </c>
      <c r="D29" s="44">
        <v>45797</v>
      </c>
      <c r="E29" s="49" t="s">
        <v>78</v>
      </c>
      <c r="F29" s="42">
        <f t="shared" si="2"/>
        <v>31</v>
      </c>
      <c r="G29" s="38" t="s">
        <v>79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7">
        <f t="shared" si="3"/>
        <v>0</v>
      </c>
      <c r="T29" s="68"/>
      <c r="U29" s="71" t="s">
        <v>94</v>
      </c>
      <c r="V29" s="192">
        <v>1800</v>
      </c>
      <c r="W29" s="192">
        <v>100</v>
      </c>
      <c r="X29" s="192">
        <v>200</v>
      </c>
      <c r="Y29" s="192">
        <v>200</v>
      </c>
      <c r="Z29" s="192">
        <v>500</v>
      </c>
      <c r="AA29" s="192">
        <v>100</v>
      </c>
      <c r="AB29" s="192">
        <v>1000</v>
      </c>
      <c r="AC29" s="76">
        <f t="shared" si="4"/>
        <v>0</v>
      </c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83">
        <f t="shared" si="5"/>
        <v>0</v>
      </c>
      <c r="AT29" s="76">
        <f t="shared" si="6"/>
        <v>0</v>
      </c>
      <c r="AU29" s="76">
        <f t="shared" si="7"/>
        <v>3900</v>
      </c>
      <c r="AV29" s="84"/>
      <c r="AW29" s="90"/>
      <c r="AX29" s="90"/>
      <c r="AY29" s="90"/>
      <c r="AZ29" s="90"/>
      <c r="BA29" s="76">
        <f t="shared" si="8"/>
        <v>3900</v>
      </c>
      <c r="BB29" s="91"/>
      <c r="BC29" s="92"/>
      <c r="BD29" s="66" t="str">
        <f t="shared" si="9"/>
        <v>正确</v>
      </c>
    </row>
    <row r="30" s="1" customFormat="1" ht="33" customHeight="1" spans="1:56">
      <c r="A30" s="41">
        <f t="shared" si="1"/>
        <v>26</v>
      </c>
      <c r="B30" s="49" t="s">
        <v>771</v>
      </c>
      <c r="C30" s="50" t="s">
        <v>738</v>
      </c>
      <c r="D30" s="44">
        <v>45816</v>
      </c>
      <c r="E30" s="49" t="s">
        <v>78</v>
      </c>
      <c r="F30" s="42">
        <f t="shared" si="2"/>
        <v>31</v>
      </c>
      <c r="G30" s="38" t="s">
        <v>79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7">
        <f t="shared" si="3"/>
        <v>0</v>
      </c>
      <c r="T30" s="68"/>
      <c r="U30" s="71" t="s">
        <v>94</v>
      </c>
      <c r="V30" s="192">
        <v>1800</v>
      </c>
      <c r="W30" s="192">
        <v>100</v>
      </c>
      <c r="X30" s="192">
        <v>200</v>
      </c>
      <c r="Y30" s="192">
        <v>200</v>
      </c>
      <c r="Z30" s="192">
        <v>500</v>
      </c>
      <c r="AA30" s="192">
        <v>100</v>
      </c>
      <c r="AB30" s="192">
        <v>1000</v>
      </c>
      <c r="AC30" s="76">
        <f t="shared" si="4"/>
        <v>0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83">
        <f t="shared" si="5"/>
        <v>0</v>
      </c>
      <c r="AT30" s="76">
        <f t="shared" si="6"/>
        <v>0</v>
      </c>
      <c r="AU30" s="76">
        <f t="shared" si="7"/>
        <v>3900</v>
      </c>
      <c r="AV30" s="84"/>
      <c r="AW30" s="90"/>
      <c r="AX30" s="90"/>
      <c r="AY30" s="90"/>
      <c r="AZ30" s="90"/>
      <c r="BA30" s="76">
        <f t="shared" si="8"/>
        <v>3900</v>
      </c>
      <c r="BB30" s="91"/>
      <c r="BC30" s="92"/>
      <c r="BD30" s="66" t="str">
        <f t="shared" si="9"/>
        <v>正确</v>
      </c>
    </row>
    <row r="31" s="1" customFormat="1" ht="33" customHeight="1" spans="1:56">
      <c r="A31" s="41">
        <f t="shared" si="1"/>
        <v>27</v>
      </c>
      <c r="B31" s="184" t="s">
        <v>772</v>
      </c>
      <c r="C31" s="50" t="s">
        <v>738</v>
      </c>
      <c r="D31" s="44">
        <v>45817</v>
      </c>
      <c r="E31" s="185" t="s">
        <v>116</v>
      </c>
      <c r="F31" s="42">
        <f t="shared" si="2"/>
        <v>31</v>
      </c>
      <c r="G31" s="38" t="s">
        <v>79</v>
      </c>
      <c r="H31" s="39"/>
      <c r="I31" s="39"/>
      <c r="J31" s="39">
        <f>31-30</f>
        <v>1</v>
      </c>
      <c r="K31" s="39"/>
      <c r="L31" s="39"/>
      <c r="M31" s="39"/>
      <c r="N31" s="39"/>
      <c r="O31" s="39"/>
      <c r="P31" s="39"/>
      <c r="Q31" s="39"/>
      <c r="R31" s="39"/>
      <c r="S31" s="67">
        <f t="shared" si="3"/>
        <v>0</v>
      </c>
      <c r="T31" s="106" t="s">
        <v>773</v>
      </c>
      <c r="U31" s="71" t="s">
        <v>94</v>
      </c>
      <c r="V31" s="192">
        <v>1800</v>
      </c>
      <c r="W31" s="192">
        <v>200</v>
      </c>
      <c r="X31" s="192">
        <v>200</v>
      </c>
      <c r="Y31" s="192">
        <v>200</v>
      </c>
      <c r="Z31" s="192">
        <v>300</v>
      </c>
      <c r="AA31" s="192">
        <v>200</v>
      </c>
      <c r="AB31" s="192">
        <v>1000</v>
      </c>
      <c r="AC31" s="76">
        <f t="shared" si="4"/>
        <v>0</v>
      </c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83">
        <f t="shared" si="5"/>
        <v>0</v>
      </c>
      <c r="AT31" s="76">
        <f t="shared" si="6"/>
        <v>125.806451612903</v>
      </c>
      <c r="AU31" s="76">
        <f t="shared" si="7"/>
        <v>3774.19</v>
      </c>
      <c r="AV31" s="84"/>
      <c r="AW31" s="90"/>
      <c r="AX31" s="90"/>
      <c r="AY31" s="90"/>
      <c r="AZ31" s="90"/>
      <c r="BA31" s="76">
        <f t="shared" si="8"/>
        <v>3774.19</v>
      </c>
      <c r="BB31" s="91"/>
      <c r="BC31" s="92"/>
      <c r="BD31" s="66" t="str">
        <f t="shared" si="9"/>
        <v>正确</v>
      </c>
    </row>
    <row r="32" s="1" customFormat="1" ht="33" customHeight="1" spans="1:56">
      <c r="A32" s="41">
        <f t="shared" si="1"/>
        <v>28</v>
      </c>
      <c r="B32" s="187" t="s">
        <v>774</v>
      </c>
      <c r="C32" s="50" t="s">
        <v>738</v>
      </c>
      <c r="D32" s="44">
        <v>45836</v>
      </c>
      <c r="E32" s="187" t="s">
        <v>100</v>
      </c>
      <c r="F32" s="42">
        <f t="shared" si="2"/>
        <v>31</v>
      </c>
      <c r="G32" s="38" t="s">
        <v>79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7">
        <f t="shared" si="3"/>
        <v>0</v>
      </c>
      <c r="T32" s="68" t="s">
        <v>775</v>
      </c>
      <c r="U32" s="71" t="s">
        <v>94</v>
      </c>
      <c r="V32" s="192">
        <v>1800</v>
      </c>
      <c r="W32" s="192">
        <v>100</v>
      </c>
      <c r="X32" s="192">
        <v>200</v>
      </c>
      <c r="Y32" s="192">
        <v>200</v>
      </c>
      <c r="Z32" s="192">
        <v>500</v>
      </c>
      <c r="AA32" s="192">
        <v>100</v>
      </c>
      <c r="AB32" s="192">
        <v>1000</v>
      </c>
      <c r="AC32" s="76">
        <f t="shared" si="4"/>
        <v>0</v>
      </c>
      <c r="AD32" s="75"/>
      <c r="AE32" s="75"/>
      <c r="AF32" s="75"/>
      <c r="AG32" s="75"/>
      <c r="AH32" s="75"/>
      <c r="AI32" s="75">
        <f>3900/30*3</f>
        <v>390</v>
      </c>
      <c r="AJ32" s="75"/>
      <c r="AK32" s="75"/>
      <c r="AL32" s="75"/>
      <c r="AM32" s="75"/>
      <c r="AN32" s="75"/>
      <c r="AO32" s="75"/>
      <c r="AP32" s="75"/>
      <c r="AQ32" s="75"/>
      <c r="AR32" s="75"/>
      <c r="AS32" s="83">
        <f t="shared" si="5"/>
        <v>0</v>
      </c>
      <c r="AT32" s="76">
        <f t="shared" si="6"/>
        <v>0</v>
      </c>
      <c r="AU32" s="76">
        <f t="shared" si="7"/>
        <v>4290</v>
      </c>
      <c r="AV32" s="84"/>
      <c r="AW32" s="90"/>
      <c r="AX32" s="90"/>
      <c r="AY32" s="90"/>
      <c r="AZ32" s="90"/>
      <c r="BA32" s="76">
        <f t="shared" si="8"/>
        <v>4290</v>
      </c>
      <c r="BB32" s="91"/>
      <c r="BC32" s="68" t="s">
        <v>775</v>
      </c>
      <c r="BD32" s="66" t="str">
        <f t="shared" si="9"/>
        <v>正确</v>
      </c>
    </row>
    <row r="33" s="1" customFormat="1" ht="33" customHeight="1" spans="1:56">
      <c r="A33" s="41">
        <f t="shared" si="1"/>
        <v>29</v>
      </c>
      <c r="B33" s="184" t="s">
        <v>776</v>
      </c>
      <c r="C33" s="50" t="s">
        <v>738</v>
      </c>
      <c r="D33" s="44">
        <v>45839</v>
      </c>
      <c r="E33" s="185" t="s">
        <v>116</v>
      </c>
      <c r="F33" s="42">
        <f t="shared" si="2"/>
        <v>31</v>
      </c>
      <c r="G33" s="38" t="s">
        <v>79</v>
      </c>
      <c r="H33" s="39"/>
      <c r="I33" s="39"/>
      <c r="J33" s="39">
        <f>31-15</f>
        <v>16</v>
      </c>
      <c r="K33" s="39"/>
      <c r="L33" s="39"/>
      <c r="M33" s="39"/>
      <c r="N33" s="39"/>
      <c r="O33" s="39"/>
      <c r="P33" s="39"/>
      <c r="Q33" s="39"/>
      <c r="R33" s="39"/>
      <c r="S33" s="67">
        <f t="shared" si="3"/>
        <v>0</v>
      </c>
      <c r="T33" s="106" t="s">
        <v>777</v>
      </c>
      <c r="U33" s="71" t="s">
        <v>94</v>
      </c>
      <c r="V33" s="192">
        <v>1800</v>
      </c>
      <c r="W33" s="192">
        <v>200</v>
      </c>
      <c r="X33" s="192">
        <v>200</v>
      </c>
      <c r="Y33" s="192">
        <v>200</v>
      </c>
      <c r="Z33" s="192">
        <v>300</v>
      </c>
      <c r="AA33" s="192">
        <v>200</v>
      </c>
      <c r="AB33" s="192">
        <v>1000</v>
      </c>
      <c r="AC33" s="76">
        <f t="shared" si="4"/>
        <v>0</v>
      </c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83">
        <f t="shared" si="5"/>
        <v>0</v>
      </c>
      <c r="AT33" s="76">
        <f t="shared" si="6"/>
        <v>2012.90322580645</v>
      </c>
      <c r="AU33" s="76">
        <f t="shared" si="7"/>
        <v>1887.1</v>
      </c>
      <c r="AV33" s="84"/>
      <c r="AW33" s="90"/>
      <c r="AX33" s="90"/>
      <c r="AY33" s="90"/>
      <c r="AZ33" s="90"/>
      <c r="BA33" s="76">
        <f t="shared" si="8"/>
        <v>1887.1</v>
      </c>
      <c r="BB33" s="91"/>
      <c r="BC33" s="92"/>
      <c r="BD33" s="66" t="str">
        <f t="shared" si="9"/>
        <v>正确</v>
      </c>
    </row>
    <row r="34" s="1" customFormat="1" ht="33" customHeight="1" spans="1:56">
      <c r="A34" s="41">
        <f t="shared" si="1"/>
        <v>30</v>
      </c>
      <c r="B34" s="187" t="s">
        <v>778</v>
      </c>
      <c r="C34" s="50" t="s">
        <v>738</v>
      </c>
      <c r="D34" s="44">
        <v>45856</v>
      </c>
      <c r="E34" s="187" t="s">
        <v>100</v>
      </c>
      <c r="F34" s="42">
        <f t="shared" si="2"/>
        <v>14</v>
      </c>
      <c r="G34" s="38" t="s">
        <v>79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7">
        <f t="shared" si="3"/>
        <v>0</v>
      </c>
      <c r="T34" s="68"/>
      <c r="U34" s="71">
        <v>3900</v>
      </c>
      <c r="V34" s="69">
        <f>3900/31*14</f>
        <v>1761.29032258065</v>
      </c>
      <c r="W34" s="70"/>
      <c r="X34" s="70"/>
      <c r="Y34" s="70"/>
      <c r="Z34" s="70"/>
      <c r="AA34" s="70"/>
      <c r="AB34" s="75"/>
      <c r="AC34" s="76">
        <f t="shared" si="4"/>
        <v>0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83">
        <f t="shared" si="5"/>
        <v>0</v>
      </c>
      <c r="AT34" s="76">
        <f t="shared" si="6"/>
        <v>0</v>
      </c>
      <c r="AU34" s="76">
        <f t="shared" si="7"/>
        <v>1761.29</v>
      </c>
      <c r="AV34" s="84"/>
      <c r="AW34" s="90"/>
      <c r="AX34" s="90"/>
      <c r="AY34" s="90"/>
      <c r="AZ34" s="90"/>
      <c r="BA34" s="76">
        <f t="shared" si="8"/>
        <v>1761.29</v>
      </c>
      <c r="BB34" s="91"/>
      <c r="BC34" s="92"/>
      <c r="BD34" s="66" t="str">
        <f t="shared" si="9"/>
        <v>错误</v>
      </c>
    </row>
    <row r="35" s="1" customFormat="1" ht="33" customHeight="1" spans="1:56">
      <c r="A35" s="41">
        <f t="shared" si="1"/>
        <v>31</v>
      </c>
      <c r="B35" s="184" t="s">
        <v>779</v>
      </c>
      <c r="C35" s="50" t="s">
        <v>743</v>
      </c>
      <c r="D35" s="44">
        <v>45748</v>
      </c>
      <c r="E35" s="185" t="s">
        <v>116</v>
      </c>
      <c r="F35" s="42">
        <f t="shared" si="2"/>
        <v>31</v>
      </c>
      <c r="G35" s="38" t="s">
        <v>79</v>
      </c>
      <c r="H35" s="39"/>
      <c r="I35" s="39"/>
      <c r="J35" s="39">
        <f>31-13</f>
        <v>18</v>
      </c>
      <c r="K35" s="39"/>
      <c r="L35" s="39"/>
      <c r="M35" s="39"/>
      <c r="N35" s="39"/>
      <c r="O35" s="39"/>
      <c r="P35" s="39"/>
      <c r="Q35" s="39"/>
      <c r="R35" s="39"/>
      <c r="S35" s="67">
        <f t="shared" si="3"/>
        <v>0</v>
      </c>
      <c r="T35" s="106" t="s">
        <v>780</v>
      </c>
      <c r="U35" s="71" t="s">
        <v>94</v>
      </c>
      <c r="V35" s="192">
        <v>1800</v>
      </c>
      <c r="W35" s="192">
        <v>200</v>
      </c>
      <c r="X35" s="192">
        <v>200</v>
      </c>
      <c r="Y35" s="192">
        <v>200</v>
      </c>
      <c r="Z35" s="192">
        <v>300</v>
      </c>
      <c r="AA35" s="192">
        <v>200</v>
      </c>
      <c r="AB35" s="192">
        <v>1000</v>
      </c>
      <c r="AC35" s="76">
        <f t="shared" si="4"/>
        <v>0</v>
      </c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83">
        <f t="shared" si="5"/>
        <v>0</v>
      </c>
      <c r="AT35" s="76">
        <f t="shared" si="6"/>
        <v>2264.51612903226</v>
      </c>
      <c r="AU35" s="76">
        <f t="shared" si="7"/>
        <v>1635.48</v>
      </c>
      <c r="AV35" s="84"/>
      <c r="AW35" s="90"/>
      <c r="AX35" s="90"/>
      <c r="AY35" s="90"/>
      <c r="AZ35" s="90"/>
      <c r="BA35" s="76">
        <f t="shared" si="8"/>
        <v>1635.48</v>
      </c>
      <c r="BB35" s="91"/>
      <c r="BC35" s="92"/>
      <c r="BD35" s="66" t="str">
        <f t="shared" si="9"/>
        <v>正确</v>
      </c>
    </row>
    <row r="36" s="1" customFormat="1" ht="33" customHeight="1" spans="1:56">
      <c r="A36" s="41">
        <f t="shared" si="1"/>
        <v>32</v>
      </c>
      <c r="B36" s="184" t="s">
        <v>781</v>
      </c>
      <c r="C36" s="50" t="s">
        <v>738</v>
      </c>
      <c r="D36" s="44">
        <v>45764</v>
      </c>
      <c r="E36" s="185" t="s">
        <v>116</v>
      </c>
      <c r="F36" s="42">
        <f t="shared" si="2"/>
        <v>31</v>
      </c>
      <c r="G36" s="38" t="s">
        <v>79</v>
      </c>
      <c r="H36" s="39"/>
      <c r="I36" s="39"/>
      <c r="J36" s="39">
        <f>31-27</f>
        <v>4</v>
      </c>
      <c r="K36" s="39"/>
      <c r="L36" s="39"/>
      <c r="M36" s="39"/>
      <c r="N36" s="39"/>
      <c r="O36" s="39"/>
      <c r="P36" s="39"/>
      <c r="Q36" s="39"/>
      <c r="R36" s="39"/>
      <c r="S36" s="67">
        <f t="shared" si="3"/>
        <v>0</v>
      </c>
      <c r="T36" s="106" t="s">
        <v>782</v>
      </c>
      <c r="U36" s="71" t="s">
        <v>94</v>
      </c>
      <c r="V36" s="192">
        <v>1800</v>
      </c>
      <c r="W36" s="192">
        <v>200</v>
      </c>
      <c r="X36" s="192">
        <v>200</v>
      </c>
      <c r="Y36" s="192">
        <v>200</v>
      </c>
      <c r="Z36" s="192">
        <v>300</v>
      </c>
      <c r="AA36" s="192">
        <v>200</v>
      </c>
      <c r="AB36" s="192">
        <v>1000</v>
      </c>
      <c r="AC36" s="76">
        <f t="shared" si="4"/>
        <v>0</v>
      </c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83">
        <f t="shared" si="5"/>
        <v>0</v>
      </c>
      <c r="AT36" s="76">
        <f t="shared" si="6"/>
        <v>503.225806451613</v>
      </c>
      <c r="AU36" s="76">
        <f t="shared" si="7"/>
        <v>3396.77</v>
      </c>
      <c r="AV36" s="84"/>
      <c r="AW36" s="90"/>
      <c r="AX36" s="90"/>
      <c r="AY36" s="90"/>
      <c r="AZ36" s="90"/>
      <c r="BA36" s="76">
        <f t="shared" si="8"/>
        <v>3396.77</v>
      </c>
      <c r="BB36" s="91"/>
      <c r="BC36" s="92"/>
      <c r="BD36" s="66" t="str">
        <f t="shared" si="9"/>
        <v>正确</v>
      </c>
    </row>
    <row r="37" s="1" customFormat="1" ht="33" customHeight="1" spans="1:56">
      <c r="A37" s="41">
        <f t="shared" si="1"/>
        <v>33</v>
      </c>
      <c r="B37" s="49" t="s">
        <v>783</v>
      </c>
      <c r="C37" s="50" t="s">
        <v>738</v>
      </c>
      <c r="D37" s="44">
        <v>45796</v>
      </c>
      <c r="E37" s="49" t="s">
        <v>78</v>
      </c>
      <c r="F37" s="42">
        <f t="shared" si="2"/>
        <v>31</v>
      </c>
      <c r="G37" s="38" t="s">
        <v>79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7">
        <f t="shared" si="3"/>
        <v>0</v>
      </c>
      <c r="T37" s="68"/>
      <c r="U37" s="71" t="s">
        <v>744</v>
      </c>
      <c r="V37" s="189">
        <v>1500</v>
      </c>
      <c r="W37" s="189">
        <v>200</v>
      </c>
      <c r="X37" s="189">
        <v>200</v>
      </c>
      <c r="Y37" s="189">
        <v>200</v>
      </c>
      <c r="Z37" s="189">
        <v>500</v>
      </c>
      <c r="AA37" s="189">
        <v>100</v>
      </c>
      <c r="AB37" s="189">
        <v>1000</v>
      </c>
      <c r="AC37" s="76">
        <f t="shared" si="4"/>
        <v>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83">
        <f t="shared" si="5"/>
        <v>0</v>
      </c>
      <c r="AT37" s="76">
        <f t="shared" si="6"/>
        <v>0</v>
      </c>
      <c r="AU37" s="76">
        <f t="shared" si="7"/>
        <v>3700</v>
      </c>
      <c r="AV37" s="84"/>
      <c r="AW37" s="90"/>
      <c r="AX37" s="90"/>
      <c r="AY37" s="90"/>
      <c r="AZ37" s="90"/>
      <c r="BA37" s="76">
        <f t="shared" si="8"/>
        <v>3700</v>
      </c>
      <c r="BB37" s="91"/>
      <c r="BC37" s="92"/>
      <c r="BD37" s="66" t="str">
        <f t="shared" si="9"/>
        <v>正确</v>
      </c>
    </row>
    <row r="38" s="1" customFormat="1" ht="33" customHeight="1" spans="1:56">
      <c r="A38" s="41">
        <f t="shared" si="1"/>
        <v>34</v>
      </c>
      <c r="B38" s="49" t="s">
        <v>784</v>
      </c>
      <c r="C38" s="50" t="s">
        <v>738</v>
      </c>
      <c r="D38" s="44">
        <v>45748</v>
      </c>
      <c r="E38" s="49" t="s">
        <v>78</v>
      </c>
      <c r="F38" s="42">
        <f t="shared" si="2"/>
        <v>31</v>
      </c>
      <c r="G38" s="38" t="s">
        <v>79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7">
        <f t="shared" si="3"/>
        <v>0</v>
      </c>
      <c r="T38" s="68"/>
      <c r="U38" s="71" t="s">
        <v>744</v>
      </c>
      <c r="V38" s="192">
        <v>1500</v>
      </c>
      <c r="W38" s="192">
        <v>200</v>
      </c>
      <c r="X38" s="192">
        <v>200</v>
      </c>
      <c r="Y38" s="192">
        <v>200</v>
      </c>
      <c r="Z38" s="192">
        <v>500</v>
      </c>
      <c r="AA38" s="192">
        <v>100</v>
      </c>
      <c r="AB38" s="192">
        <v>1000</v>
      </c>
      <c r="AC38" s="76">
        <f t="shared" si="4"/>
        <v>0</v>
      </c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3">
        <f t="shared" si="5"/>
        <v>0</v>
      </c>
      <c r="AT38" s="76">
        <f t="shared" si="6"/>
        <v>0</v>
      </c>
      <c r="AU38" s="76">
        <f t="shared" si="7"/>
        <v>3700</v>
      </c>
      <c r="AV38" s="84"/>
      <c r="AW38" s="90"/>
      <c r="AX38" s="90"/>
      <c r="AY38" s="90"/>
      <c r="AZ38" s="90"/>
      <c r="BA38" s="76">
        <f t="shared" si="8"/>
        <v>3700</v>
      </c>
      <c r="BB38" s="91"/>
      <c r="BC38" s="92"/>
      <c r="BD38" s="66" t="str">
        <f t="shared" si="9"/>
        <v>正确</v>
      </c>
    </row>
    <row r="39" s="1" customFormat="1" ht="33" customHeight="1" spans="1:56">
      <c r="A39" s="41">
        <f t="shared" si="1"/>
        <v>35</v>
      </c>
      <c r="B39" s="49" t="s">
        <v>785</v>
      </c>
      <c r="C39" s="50" t="s">
        <v>743</v>
      </c>
      <c r="D39" s="44">
        <v>45748</v>
      </c>
      <c r="E39" s="49" t="s">
        <v>78</v>
      </c>
      <c r="F39" s="42">
        <f t="shared" si="2"/>
        <v>31</v>
      </c>
      <c r="G39" s="38" t="s">
        <v>79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7">
        <f t="shared" si="3"/>
        <v>0</v>
      </c>
      <c r="T39" s="68"/>
      <c r="U39" s="71" t="s">
        <v>94</v>
      </c>
      <c r="V39" s="192">
        <v>1800</v>
      </c>
      <c r="W39" s="192">
        <v>100</v>
      </c>
      <c r="X39" s="192">
        <v>200</v>
      </c>
      <c r="Y39" s="192">
        <v>200</v>
      </c>
      <c r="Z39" s="192">
        <v>500</v>
      </c>
      <c r="AA39" s="192">
        <v>100</v>
      </c>
      <c r="AB39" s="192">
        <v>1000</v>
      </c>
      <c r="AC39" s="76">
        <f t="shared" si="4"/>
        <v>0</v>
      </c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3">
        <f t="shared" si="5"/>
        <v>0</v>
      </c>
      <c r="AT39" s="76">
        <f t="shared" si="6"/>
        <v>0</v>
      </c>
      <c r="AU39" s="76">
        <f t="shared" si="7"/>
        <v>3900</v>
      </c>
      <c r="AV39" s="84"/>
      <c r="AW39" s="90"/>
      <c r="AX39" s="90"/>
      <c r="AY39" s="90"/>
      <c r="AZ39" s="90"/>
      <c r="BA39" s="76">
        <f t="shared" si="8"/>
        <v>3900</v>
      </c>
      <c r="BB39" s="91"/>
      <c r="BC39" s="92"/>
      <c r="BD39" s="66" t="str">
        <f t="shared" si="9"/>
        <v>正确</v>
      </c>
    </row>
    <row r="40" s="1" customFormat="1" ht="33" customHeight="1" spans="1:56">
      <c r="A40" s="41">
        <f t="shared" si="1"/>
        <v>36</v>
      </c>
      <c r="B40" s="49" t="s">
        <v>539</v>
      </c>
      <c r="C40" s="50" t="s">
        <v>738</v>
      </c>
      <c r="D40" s="44">
        <v>45748</v>
      </c>
      <c r="E40" s="49" t="s">
        <v>78</v>
      </c>
      <c r="F40" s="42">
        <f t="shared" si="2"/>
        <v>31</v>
      </c>
      <c r="G40" s="38" t="s">
        <v>79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7">
        <f t="shared" si="3"/>
        <v>0</v>
      </c>
      <c r="T40" s="68"/>
      <c r="U40" s="71" t="s">
        <v>744</v>
      </c>
      <c r="V40" s="192">
        <v>1500</v>
      </c>
      <c r="W40" s="192">
        <v>200</v>
      </c>
      <c r="X40" s="192">
        <v>200</v>
      </c>
      <c r="Y40" s="192">
        <v>200</v>
      </c>
      <c r="Z40" s="192">
        <v>500</v>
      </c>
      <c r="AA40" s="192">
        <v>100</v>
      </c>
      <c r="AB40" s="192">
        <v>1000</v>
      </c>
      <c r="AC40" s="76">
        <f t="shared" si="4"/>
        <v>0</v>
      </c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3">
        <f t="shared" si="5"/>
        <v>0</v>
      </c>
      <c r="AT40" s="76">
        <f t="shared" si="6"/>
        <v>0</v>
      </c>
      <c r="AU40" s="76">
        <f t="shared" si="7"/>
        <v>3700</v>
      </c>
      <c r="AV40" s="84"/>
      <c r="AW40" s="90"/>
      <c r="AX40" s="90"/>
      <c r="AY40" s="90"/>
      <c r="AZ40" s="90"/>
      <c r="BA40" s="76">
        <f t="shared" si="8"/>
        <v>3700</v>
      </c>
      <c r="BB40" s="91"/>
      <c r="BC40" s="92"/>
      <c r="BD40" s="66" t="str">
        <f t="shared" si="9"/>
        <v>正确</v>
      </c>
    </row>
    <row r="41" s="1" customFormat="1" ht="33" customHeight="1" spans="1:56">
      <c r="A41" s="41">
        <f t="shared" si="1"/>
        <v>37</v>
      </c>
      <c r="B41" s="49" t="s">
        <v>786</v>
      </c>
      <c r="C41" s="50" t="s">
        <v>738</v>
      </c>
      <c r="D41" s="44">
        <v>45778</v>
      </c>
      <c r="E41" s="49" t="s">
        <v>78</v>
      </c>
      <c r="F41" s="42">
        <f t="shared" si="2"/>
        <v>31</v>
      </c>
      <c r="G41" s="38" t="s">
        <v>79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7">
        <f t="shared" si="3"/>
        <v>0</v>
      </c>
      <c r="T41" s="68"/>
      <c r="U41" s="71" t="s">
        <v>744</v>
      </c>
      <c r="V41" s="189">
        <v>1500</v>
      </c>
      <c r="W41" s="189">
        <v>200</v>
      </c>
      <c r="X41" s="189">
        <v>200</v>
      </c>
      <c r="Y41" s="189">
        <v>200</v>
      </c>
      <c r="Z41" s="189">
        <v>500</v>
      </c>
      <c r="AA41" s="189">
        <v>100</v>
      </c>
      <c r="AB41" s="189">
        <v>1000</v>
      </c>
      <c r="AC41" s="76">
        <f t="shared" si="4"/>
        <v>0</v>
      </c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3">
        <f t="shared" si="5"/>
        <v>0</v>
      </c>
      <c r="AT41" s="76">
        <f t="shared" si="6"/>
        <v>0</v>
      </c>
      <c r="AU41" s="76">
        <f t="shared" si="7"/>
        <v>3700</v>
      </c>
      <c r="AV41" s="84"/>
      <c r="AW41" s="90"/>
      <c r="AX41" s="90"/>
      <c r="AY41" s="90"/>
      <c r="AZ41" s="90"/>
      <c r="BA41" s="76">
        <f t="shared" si="8"/>
        <v>3700</v>
      </c>
      <c r="BB41" s="91"/>
      <c r="BC41" s="92"/>
      <c r="BD41" s="66" t="str">
        <f t="shared" si="9"/>
        <v>正确</v>
      </c>
    </row>
    <row r="42" s="1" customFormat="1" ht="33" customHeight="1" spans="1:56">
      <c r="A42" s="41">
        <f t="shared" si="1"/>
        <v>38</v>
      </c>
      <c r="B42" s="184" t="s">
        <v>787</v>
      </c>
      <c r="C42" s="50" t="s">
        <v>738</v>
      </c>
      <c r="D42" s="44">
        <v>45748</v>
      </c>
      <c r="E42" s="184" t="s">
        <v>116</v>
      </c>
      <c r="F42" s="42">
        <f t="shared" si="2"/>
        <v>31</v>
      </c>
      <c r="G42" s="38" t="s">
        <v>79</v>
      </c>
      <c r="H42" s="39"/>
      <c r="I42" s="39"/>
      <c r="J42" s="39">
        <f>31-11</f>
        <v>20</v>
      </c>
      <c r="K42" s="39"/>
      <c r="L42" s="39"/>
      <c r="M42" s="39"/>
      <c r="N42" s="39"/>
      <c r="O42" s="39"/>
      <c r="P42" s="39"/>
      <c r="Q42" s="39"/>
      <c r="R42" s="39"/>
      <c r="S42" s="67">
        <f t="shared" si="3"/>
        <v>0</v>
      </c>
      <c r="T42" s="106" t="s">
        <v>788</v>
      </c>
      <c r="U42" s="71" t="s">
        <v>744</v>
      </c>
      <c r="V42" s="189">
        <v>1500</v>
      </c>
      <c r="W42" s="189">
        <v>200</v>
      </c>
      <c r="X42" s="189">
        <v>200</v>
      </c>
      <c r="Y42" s="189">
        <v>200</v>
      </c>
      <c r="Z42" s="189">
        <v>500</v>
      </c>
      <c r="AA42" s="189">
        <v>100</v>
      </c>
      <c r="AB42" s="189">
        <v>1000</v>
      </c>
      <c r="AC42" s="76">
        <f t="shared" si="4"/>
        <v>0</v>
      </c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83">
        <f t="shared" si="5"/>
        <v>0</v>
      </c>
      <c r="AT42" s="76">
        <f t="shared" si="6"/>
        <v>2387.09677419355</v>
      </c>
      <c r="AU42" s="76">
        <f t="shared" si="7"/>
        <v>1312.9</v>
      </c>
      <c r="AV42" s="84"/>
      <c r="AW42" s="90"/>
      <c r="AX42" s="90"/>
      <c r="AY42" s="90"/>
      <c r="AZ42" s="90"/>
      <c r="BA42" s="76">
        <f t="shared" si="8"/>
        <v>1312.9</v>
      </c>
      <c r="BB42" s="91"/>
      <c r="BC42" s="92"/>
      <c r="BD42" s="66" t="str">
        <f t="shared" si="9"/>
        <v>正确</v>
      </c>
    </row>
    <row r="43" s="1" customFormat="1" ht="33" customHeight="1" spans="1:56">
      <c r="A43" s="41">
        <f t="shared" si="1"/>
        <v>39</v>
      </c>
      <c r="B43" s="49" t="s">
        <v>789</v>
      </c>
      <c r="C43" s="50" t="s">
        <v>738</v>
      </c>
      <c r="D43" s="44">
        <v>45800</v>
      </c>
      <c r="E43" s="49" t="s">
        <v>78</v>
      </c>
      <c r="F43" s="42">
        <f t="shared" si="2"/>
        <v>31</v>
      </c>
      <c r="G43" s="38" t="s">
        <v>79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7">
        <f t="shared" si="3"/>
        <v>0</v>
      </c>
      <c r="T43" s="68"/>
      <c r="U43" s="71" t="s">
        <v>744</v>
      </c>
      <c r="V43" s="189">
        <v>1500</v>
      </c>
      <c r="W43" s="189">
        <v>200</v>
      </c>
      <c r="X43" s="189">
        <v>200</v>
      </c>
      <c r="Y43" s="189">
        <v>200</v>
      </c>
      <c r="Z43" s="189">
        <v>500</v>
      </c>
      <c r="AA43" s="189">
        <v>100</v>
      </c>
      <c r="AB43" s="189">
        <v>1000</v>
      </c>
      <c r="AC43" s="76">
        <f t="shared" si="4"/>
        <v>0</v>
      </c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3">
        <f t="shared" si="5"/>
        <v>0</v>
      </c>
      <c r="AT43" s="76">
        <f t="shared" si="6"/>
        <v>0</v>
      </c>
      <c r="AU43" s="76">
        <f t="shared" si="7"/>
        <v>3700</v>
      </c>
      <c r="AV43" s="84"/>
      <c r="AW43" s="90"/>
      <c r="AX43" s="90"/>
      <c r="AY43" s="90"/>
      <c r="AZ43" s="90"/>
      <c r="BA43" s="76">
        <f t="shared" si="8"/>
        <v>3700</v>
      </c>
      <c r="BB43" s="91"/>
      <c r="BC43" s="92"/>
      <c r="BD43" s="66" t="str">
        <f t="shared" si="9"/>
        <v>正确</v>
      </c>
    </row>
    <row r="44" s="1" customFormat="1" ht="33" customHeight="1" spans="1:56">
      <c r="A44" s="41">
        <f t="shared" si="1"/>
        <v>40</v>
      </c>
      <c r="B44" s="49" t="s">
        <v>790</v>
      </c>
      <c r="C44" s="50" t="s">
        <v>738</v>
      </c>
      <c r="D44" s="44">
        <v>45822</v>
      </c>
      <c r="E44" s="49" t="s">
        <v>78</v>
      </c>
      <c r="F44" s="42">
        <f t="shared" si="2"/>
        <v>31</v>
      </c>
      <c r="G44" s="38" t="s">
        <v>79</v>
      </c>
      <c r="H44" s="39"/>
      <c r="I44" s="39"/>
      <c r="J44" s="39"/>
      <c r="K44" s="39"/>
      <c r="L44" s="39">
        <v>1</v>
      </c>
      <c r="M44" s="39"/>
      <c r="N44" s="39"/>
      <c r="O44" s="39"/>
      <c r="P44" s="39"/>
      <c r="Q44" s="39"/>
      <c r="R44" s="39"/>
      <c r="S44" s="67">
        <f t="shared" si="3"/>
        <v>0</v>
      </c>
      <c r="T44" s="68" t="s">
        <v>791</v>
      </c>
      <c r="U44" s="71">
        <v>3700</v>
      </c>
      <c r="V44" s="189">
        <v>1500</v>
      </c>
      <c r="W44" s="189">
        <v>200</v>
      </c>
      <c r="X44" s="189">
        <v>200</v>
      </c>
      <c r="Y44" s="189">
        <v>200</v>
      </c>
      <c r="Z44" s="189">
        <v>500</v>
      </c>
      <c r="AA44" s="189">
        <v>100</v>
      </c>
      <c r="AB44" s="189">
        <v>1000</v>
      </c>
      <c r="AC44" s="76">
        <f t="shared" si="4"/>
        <v>0</v>
      </c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3">
        <f t="shared" si="5"/>
        <v>0</v>
      </c>
      <c r="AT44" s="76">
        <f t="shared" si="6"/>
        <v>119.354838709677</v>
      </c>
      <c r="AU44" s="76">
        <f t="shared" si="7"/>
        <v>3580.65</v>
      </c>
      <c r="AV44" s="84"/>
      <c r="AW44" s="90"/>
      <c r="AX44" s="90"/>
      <c r="AY44" s="90"/>
      <c r="AZ44" s="90"/>
      <c r="BA44" s="76">
        <f t="shared" si="8"/>
        <v>3580.65</v>
      </c>
      <c r="BB44" s="91"/>
      <c r="BC44" s="92"/>
      <c r="BD44" s="66" t="str">
        <f t="shared" si="9"/>
        <v>正确</v>
      </c>
    </row>
    <row r="45" s="1" customFormat="1" ht="33" customHeight="1" spans="1:56">
      <c r="A45" s="41">
        <f t="shared" si="1"/>
        <v>41</v>
      </c>
      <c r="B45" s="164" t="s">
        <v>792</v>
      </c>
      <c r="C45" s="46" t="s">
        <v>738</v>
      </c>
      <c r="D45" s="47">
        <v>45829</v>
      </c>
      <c r="E45" s="164" t="s">
        <v>78</v>
      </c>
      <c r="F45" s="42">
        <f t="shared" si="2"/>
        <v>31</v>
      </c>
      <c r="G45" s="38" t="s">
        <v>79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67">
        <f t="shared" si="3"/>
        <v>0</v>
      </c>
      <c r="T45" s="68" t="s">
        <v>793</v>
      </c>
      <c r="U45" s="190" t="s">
        <v>794</v>
      </c>
      <c r="V45" s="69">
        <f>3700/31*15+3200/31*16</f>
        <v>3441.93548387097</v>
      </c>
      <c r="W45" s="70"/>
      <c r="X45" s="70"/>
      <c r="Y45" s="70"/>
      <c r="Z45" s="70"/>
      <c r="AA45" s="70"/>
      <c r="AB45" s="75"/>
      <c r="AC45" s="76">
        <f t="shared" si="4"/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3">
        <f t="shared" si="5"/>
        <v>0</v>
      </c>
      <c r="AT45" s="76">
        <f t="shared" si="6"/>
        <v>0</v>
      </c>
      <c r="AU45" s="76">
        <f t="shared" si="7"/>
        <v>3441.94</v>
      </c>
      <c r="AV45" s="84"/>
      <c r="AW45" s="90"/>
      <c r="AX45" s="90"/>
      <c r="AY45" s="90"/>
      <c r="AZ45" s="90"/>
      <c r="BA45" s="76">
        <f t="shared" si="8"/>
        <v>3441.94</v>
      </c>
      <c r="BB45" s="91"/>
      <c r="BC45" s="92"/>
      <c r="BD45" s="66" t="e">
        <f t="shared" si="9"/>
        <v>#VALUE!</v>
      </c>
    </row>
    <row r="46" s="1" customFormat="1" ht="33" customHeight="1" spans="1:56">
      <c r="A46" s="41">
        <f t="shared" si="1"/>
        <v>42</v>
      </c>
      <c r="B46" s="49" t="s">
        <v>795</v>
      </c>
      <c r="C46" s="50" t="s">
        <v>738</v>
      </c>
      <c r="D46" s="44">
        <v>45835</v>
      </c>
      <c r="E46" s="49" t="s">
        <v>78</v>
      </c>
      <c r="F46" s="42">
        <f t="shared" si="2"/>
        <v>31</v>
      </c>
      <c r="G46" s="38" t="s">
        <v>79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7">
        <f t="shared" si="3"/>
        <v>0</v>
      </c>
      <c r="T46" s="68"/>
      <c r="U46" s="190" t="s">
        <v>135</v>
      </c>
      <c r="V46" s="192">
        <v>1500</v>
      </c>
      <c r="W46" s="192">
        <v>200</v>
      </c>
      <c r="X46" s="192">
        <v>200</v>
      </c>
      <c r="Y46" s="192">
        <v>200</v>
      </c>
      <c r="Z46" s="192">
        <v>500</v>
      </c>
      <c r="AA46" s="192">
        <v>100</v>
      </c>
      <c r="AB46" s="192">
        <v>1000</v>
      </c>
      <c r="AC46" s="76">
        <f t="shared" si="4"/>
        <v>0</v>
      </c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3">
        <f t="shared" si="5"/>
        <v>0</v>
      </c>
      <c r="AT46" s="76">
        <f t="shared" si="6"/>
        <v>0</v>
      </c>
      <c r="AU46" s="76">
        <f t="shared" si="7"/>
        <v>3700</v>
      </c>
      <c r="AV46" s="84"/>
      <c r="AW46" s="90"/>
      <c r="AX46" s="90"/>
      <c r="AY46" s="90"/>
      <c r="AZ46" s="90"/>
      <c r="BA46" s="76">
        <f t="shared" si="8"/>
        <v>3700</v>
      </c>
      <c r="BB46" s="91"/>
      <c r="BC46" s="92"/>
      <c r="BD46" s="66" t="str">
        <f t="shared" si="9"/>
        <v>错误</v>
      </c>
    </row>
    <row r="47" s="1" customFormat="1" ht="33" customHeight="1" spans="1:56">
      <c r="A47" s="41">
        <f t="shared" si="1"/>
        <v>43</v>
      </c>
      <c r="B47" s="187" t="s">
        <v>796</v>
      </c>
      <c r="C47" s="50" t="s">
        <v>738</v>
      </c>
      <c r="D47" s="44">
        <v>45846</v>
      </c>
      <c r="E47" s="187" t="s">
        <v>100</v>
      </c>
      <c r="F47" s="42">
        <f t="shared" si="2"/>
        <v>24</v>
      </c>
      <c r="G47" s="38" t="s">
        <v>79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67">
        <f t="shared" si="3"/>
        <v>0</v>
      </c>
      <c r="T47" s="68"/>
      <c r="U47" s="71">
        <v>3800</v>
      </c>
      <c r="V47" s="69">
        <f>3800/31*24</f>
        <v>2941.93548387097</v>
      </c>
      <c r="W47" s="70"/>
      <c r="X47" s="70"/>
      <c r="Y47" s="70"/>
      <c r="Z47" s="70"/>
      <c r="AA47" s="70"/>
      <c r="AB47" s="75"/>
      <c r="AC47" s="76">
        <f t="shared" si="4"/>
        <v>0</v>
      </c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83">
        <f t="shared" si="5"/>
        <v>0</v>
      </c>
      <c r="AT47" s="76">
        <f t="shared" si="6"/>
        <v>0</v>
      </c>
      <c r="AU47" s="76">
        <f t="shared" si="7"/>
        <v>2941.94</v>
      </c>
      <c r="AV47" s="84"/>
      <c r="AW47" s="90"/>
      <c r="AX47" s="90"/>
      <c r="AY47" s="90"/>
      <c r="AZ47" s="90"/>
      <c r="BA47" s="76">
        <f t="shared" si="8"/>
        <v>2941.94</v>
      </c>
      <c r="BB47" s="91"/>
      <c r="BC47" s="92"/>
      <c r="BD47" s="66" t="str">
        <f t="shared" si="9"/>
        <v>错误</v>
      </c>
    </row>
    <row r="48" s="1" customFormat="1" ht="33" customHeight="1" spans="1:56">
      <c r="A48" s="41">
        <f t="shared" si="1"/>
        <v>44</v>
      </c>
      <c r="B48" s="187" t="s">
        <v>797</v>
      </c>
      <c r="C48" s="50" t="s">
        <v>738</v>
      </c>
      <c r="D48" s="44">
        <v>45846</v>
      </c>
      <c r="E48" s="187" t="s">
        <v>100</v>
      </c>
      <c r="F48" s="42">
        <f t="shared" si="2"/>
        <v>24</v>
      </c>
      <c r="G48" s="38" t="s">
        <v>79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67">
        <f t="shared" si="3"/>
        <v>0</v>
      </c>
      <c r="T48" s="68"/>
      <c r="U48" s="71">
        <v>3800</v>
      </c>
      <c r="V48" s="69">
        <f>3800/31*24</f>
        <v>2941.93548387097</v>
      </c>
      <c r="W48" s="70"/>
      <c r="X48" s="70"/>
      <c r="Y48" s="70"/>
      <c r="Z48" s="70"/>
      <c r="AA48" s="70"/>
      <c r="AB48" s="75"/>
      <c r="AC48" s="76">
        <f t="shared" si="4"/>
        <v>0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3">
        <f t="shared" si="5"/>
        <v>0</v>
      </c>
      <c r="AT48" s="76">
        <f t="shared" si="6"/>
        <v>0</v>
      </c>
      <c r="AU48" s="76">
        <f t="shared" si="7"/>
        <v>2941.94</v>
      </c>
      <c r="AV48" s="84"/>
      <c r="AW48" s="90"/>
      <c r="AX48" s="90"/>
      <c r="AY48" s="90"/>
      <c r="AZ48" s="90"/>
      <c r="BA48" s="76">
        <f t="shared" si="8"/>
        <v>2941.94</v>
      </c>
      <c r="BB48" s="91"/>
      <c r="BC48" s="92"/>
      <c r="BD48" s="66" t="str">
        <f t="shared" si="9"/>
        <v>错误</v>
      </c>
    </row>
    <row r="49" s="1" customFormat="1" ht="33" customHeight="1" spans="1:56">
      <c r="A49" s="41">
        <f t="shared" si="1"/>
        <v>45</v>
      </c>
      <c r="B49" s="187" t="s">
        <v>798</v>
      </c>
      <c r="C49" s="50" t="s">
        <v>738</v>
      </c>
      <c r="D49" s="44">
        <v>45850</v>
      </c>
      <c r="E49" s="187" t="s">
        <v>100</v>
      </c>
      <c r="F49" s="42">
        <f t="shared" si="2"/>
        <v>20</v>
      </c>
      <c r="G49" s="38" t="s">
        <v>79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67">
        <f t="shared" si="3"/>
        <v>0</v>
      </c>
      <c r="T49" s="68"/>
      <c r="U49" s="71" t="s">
        <v>744</v>
      </c>
      <c r="V49" s="69">
        <f>3700/31*20</f>
        <v>2387.09677419355</v>
      </c>
      <c r="W49" s="70"/>
      <c r="X49" s="70"/>
      <c r="Y49" s="70"/>
      <c r="Z49" s="70"/>
      <c r="AA49" s="70"/>
      <c r="AB49" s="75"/>
      <c r="AC49" s="76">
        <f t="shared" si="4"/>
        <v>0</v>
      </c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3">
        <f t="shared" si="5"/>
        <v>0</v>
      </c>
      <c r="AT49" s="76">
        <f t="shared" si="6"/>
        <v>0</v>
      </c>
      <c r="AU49" s="76">
        <f t="shared" si="7"/>
        <v>2387.1</v>
      </c>
      <c r="AV49" s="84"/>
      <c r="AW49" s="90"/>
      <c r="AX49" s="90"/>
      <c r="AY49" s="90"/>
      <c r="AZ49" s="90"/>
      <c r="BA49" s="76">
        <f t="shared" si="8"/>
        <v>2387.1</v>
      </c>
      <c r="BB49" s="91"/>
      <c r="BC49" s="92"/>
      <c r="BD49" s="66" t="str">
        <f t="shared" si="9"/>
        <v>错误</v>
      </c>
    </row>
    <row r="50" s="1" customFormat="1" ht="33" customHeight="1" spans="1:56">
      <c r="A50" s="41">
        <f t="shared" si="1"/>
        <v>46</v>
      </c>
      <c r="B50" s="184" t="s">
        <v>799</v>
      </c>
      <c r="C50" s="50" t="s">
        <v>738</v>
      </c>
      <c r="D50" s="44">
        <v>45773</v>
      </c>
      <c r="E50" s="184" t="s">
        <v>116</v>
      </c>
      <c r="F50" s="42">
        <f t="shared" si="2"/>
        <v>31</v>
      </c>
      <c r="G50" s="38" t="s">
        <v>79</v>
      </c>
      <c r="H50" s="39"/>
      <c r="I50" s="39"/>
      <c r="J50" s="39">
        <f>31-13</f>
        <v>18</v>
      </c>
      <c r="K50" s="39"/>
      <c r="L50" s="39"/>
      <c r="M50" s="39"/>
      <c r="N50" s="39"/>
      <c r="O50" s="39"/>
      <c r="P50" s="39"/>
      <c r="Q50" s="39"/>
      <c r="R50" s="39"/>
      <c r="S50" s="67">
        <f t="shared" si="3"/>
        <v>0</v>
      </c>
      <c r="T50" s="106" t="s">
        <v>780</v>
      </c>
      <c r="U50" s="71" t="s">
        <v>219</v>
      </c>
      <c r="V50" s="189">
        <v>1500</v>
      </c>
      <c r="W50" s="189">
        <v>200</v>
      </c>
      <c r="X50" s="189">
        <v>200</v>
      </c>
      <c r="Y50" s="189">
        <v>200</v>
      </c>
      <c r="Z50" s="189">
        <v>500</v>
      </c>
      <c r="AA50" s="189">
        <v>100</v>
      </c>
      <c r="AB50" s="189">
        <v>500</v>
      </c>
      <c r="AC50" s="76">
        <f t="shared" si="4"/>
        <v>0</v>
      </c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3">
        <f t="shared" si="5"/>
        <v>0</v>
      </c>
      <c r="AT50" s="76">
        <f t="shared" si="6"/>
        <v>1858.06451612903</v>
      </c>
      <c r="AU50" s="76">
        <f t="shared" si="7"/>
        <v>1341.94</v>
      </c>
      <c r="AV50" s="84"/>
      <c r="AW50" s="90"/>
      <c r="AX50" s="90"/>
      <c r="AY50" s="90"/>
      <c r="AZ50" s="90"/>
      <c r="BA50" s="76">
        <f t="shared" si="8"/>
        <v>1341.94</v>
      </c>
      <c r="BB50" s="91"/>
      <c r="BC50" s="92"/>
      <c r="BD50" s="66" t="str">
        <f t="shared" si="9"/>
        <v>正确</v>
      </c>
    </row>
    <row r="51" s="1" customFormat="1" ht="33" customHeight="1" spans="1:56">
      <c r="A51" s="41">
        <f t="shared" si="1"/>
        <v>47</v>
      </c>
      <c r="B51" s="49" t="s">
        <v>800</v>
      </c>
      <c r="C51" s="50" t="s">
        <v>743</v>
      </c>
      <c r="D51" s="44">
        <v>45776</v>
      </c>
      <c r="E51" s="49" t="s">
        <v>78</v>
      </c>
      <c r="F51" s="42">
        <f t="shared" si="2"/>
        <v>31</v>
      </c>
      <c r="G51" s="38" t="s">
        <v>79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7">
        <f t="shared" si="3"/>
        <v>0</v>
      </c>
      <c r="T51" s="68"/>
      <c r="U51" s="71" t="s">
        <v>94</v>
      </c>
      <c r="V51" s="192">
        <v>1800</v>
      </c>
      <c r="W51" s="192">
        <v>100</v>
      </c>
      <c r="X51" s="192">
        <v>200</v>
      </c>
      <c r="Y51" s="192">
        <v>200</v>
      </c>
      <c r="Z51" s="192">
        <v>500</v>
      </c>
      <c r="AA51" s="192">
        <v>100</v>
      </c>
      <c r="AB51" s="192">
        <v>1000</v>
      </c>
      <c r="AC51" s="76">
        <f t="shared" si="4"/>
        <v>0</v>
      </c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3">
        <f t="shared" si="5"/>
        <v>0</v>
      </c>
      <c r="AT51" s="76">
        <f t="shared" si="6"/>
        <v>0</v>
      </c>
      <c r="AU51" s="76">
        <f t="shared" si="7"/>
        <v>3900</v>
      </c>
      <c r="AV51" s="84"/>
      <c r="AW51" s="90"/>
      <c r="AX51" s="90"/>
      <c r="AY51" s="90"/>
      <c r="AZ51" s="90"/>
      <c r="BA51" s="76">
        <f t="shared" si="8"/>
        <v>3900</v>
      </c>
      <c r="BB51" s="91"/>
      <c r="BC51" s="92"/>
      <c r="BD51" s="66" t="str">
        <f t="shared" si="9"/>
        <v>正确</v>
      </c>
    </row>
    <row r="52" s="1" customFormat="1" ht="33" customHeight="1" spans="1:56">
      <c r="A52" s="41">
        <f t="shared" si="1"/>
        <v>48</v>
      </c>
      <c r="B52" s="49" t="s">
        <v>801</v>
      </c>
      <c r="C52" s="50" t="s">
        <v>738</v>
      </c>
      <c r="D52" s="44">
        <v>45748</v>
      </c>
      <c r="E52" s="49" t="s">
        <v>78</v>
      </c>
      <c r="F52" s="42">
        <f t="shared" si="2"/>
        <v>31</v>
      </c>
      <c r="G52" s="38" t="s">
        <v>79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67">
        <f t="shared" si="3"/>
        <v>0</v>
      </c>
      <c r="T52" s="68"/>
      <c r="U52" s="71" t="s">
        <v>744</v>
      </c>
      <c r="V52" s="192">
        <v>1500</v>
      </c>
      <c r="W52" s="192">
        <v>200</v>
      </c>
      <c r="X52" s="192">
        <v>200</v>
      </c>
      <c r="Y52" s="192">
        <v>200</v>
      </c>
      <c r="Z52" s="192">
        <v>500</v>
      </c>
      <c r="AA52" s="192">
        <v>100</v>
      </c>
      <c r="AB52" s="192">
        <v>1000</v>
      </c>
      <c r="AC52" s="76">
        <f t="shared" si="4"/>
        <v>0</v>
      </c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83">
        <f t="shared" si="5"/>
        <v>0</v>
      </c>
      <c r="AT52" s="76">
        <f t="shared" si="6"/>
        <v>0</v>
      </c>
      <c r="AU52" s="76">
        <f t="shared" si="7"/>
        <v>3700</v>
      </c>
      <c r="AV52" s="84"/>
      <c r="AW52" s="90"/>
      <c r="AX52" s="90"/>
      <c r="AY52" s="90"/>
      <c r="AZ52" s="90"/>
      <c r="BA52" s="76">
        <f t="shared" si="8"/>
        <v>3700</v>
      </c>
      <c r="BB52" s="91"/>
      <c r="BC52" s="92"/>
      <c r="BD52" s="66" t="str">
        <f t="shared" si="9"/>
        <v>正确</v>
      </c>
    </row>
    <row r="53" s="1" customFormat="1" ht="33" customHeight="1" spans="1:56">
      <c r="A53" s="41">
        <f t="shared" si="1"/>
        <v>49</v>
      </c>
      <c r="B53" s="184" t="s">
        <v>802</v>
      </c>
      <c r="C53" s="50" t="s">
        <v>738</v>
      </c>
      <c r="D53" s="44">
        <v>45843</v>
      </c>
      <c r="E53" s="184" t="s">
        <v>116</v>
      </c>
      <c r="F53" s="42">
        <f t="shared" si="2"/>
        <v>27</v>
      </c>
      <c r="G53" s="38" t="s">
        <v>79</v>
      </c>
      <c r="H53" s="39"/>
      <c r="I53" s="39"/>
      <c r="J53" s="39">
        <v>24</v>
      </c>
      <c r="K53" s="39"/>
      <c r="L53" s="39"/>
      <c r="M53" s="39"/>
      <c r="N53" s="39"/>
      <c r="O53" s="39"/>
      <c r="P53" s="39"/>
      <c r="Q53" s="39"/>
      <c r="R53" s="39"/>
      <c r="S53" s="67">
        <f t="shared" si="3"/>
        <v>0</v>
      </c>
      <c r="T53" s="106" t="s">
        <v>803</v>
      </c>
      <c r="U53" s="71" t="s">
        <v>739</v>
      </c>
      <c r="V53" s="191">
        <f>3600/31*27</f>
        <v>3135.48387096774</v>
      </c>
      <c r="W53" s="189"/>
      <c r="X53" s="189"/>
      <c r="Y53" s="189"/>
      <c r="Z53" s="189"/>
      <c r="AA53" s="189"/>
      <c r="AB53" s="189"/>
      <c r="AC53" s="76">
        <f t="shared" si="4"/>
        <v>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83">
        <f t="shared" si="5"/>
        <v>0</v>
      </c>
      <c r="AT53" s="76">
        <f t="shared" si="6"/>
        <v>2787.09677419355</v>
      </c>
      <c r="AU53" s="76">
        <f t="shared" si="7"/>
        <v>348.39</v>
      </c>
      <c r="AV53" s="84"/>
      <c r="AW53" s="90"/>
      <c r="AX53" s="90"/>
      <c r="AY53" s="90"/>
      <c r="AZ53" s="90"/>
      <c r="BA53" s="76">
        <f t="shared" si="8"/>
        <v>348.39</v>
      </c>
      <c r="BB53" s="91"/>
      <c r="BC53" s="92"/>
      <c r="BD53" s="66" t="str">
        <f t="shared" si="9"/>
        <v>错误</v>
      </c>
    </row>
    <row r="54" s="1" customFormat="1" ht="33" customHeight="1" spans="1:56">
      <c r="A54" s="41">
        <f t="shared" si="1"/>
        <v>50</v>
      </c>
      <c r="B54" s="184" t="s">
        <v>804</v>
      </c>
      <c r="C54" s="50" t="s">
        <v>738</v>
      </c>
      <c r="D54" s="44">
        <v>45845</v>
      </c>
      <c r="E54" s="184" t="s">
        <v>116</v>
      </c>
      <c r="F54" s="42">
        <f t="shared" si="2"/>
        <v>25</v>
      </c>
      <c r="G54" s="38" t="s">
        <v>79</v>
      </c>
      <c r="H54" s="39"/>
      <c r="I54" s="39"/>
      <c r="J54" s="39">
        <v>19</v>
      </c>
      <c r="K54" s="39"/>
      <c r="L54" s="39"/>
      <c r="M54" s="39"/>
      <c r="N54" s="39"/>
      <c r="O54" s="39"/>
      <c r="P54" s="39"/>
      <c r="Q54" s="39"/>
      <c r="R54" s="39"/>
      <c r="S54" s="67">
        <f t="shared" si="3"/>
        <v>0</v>
      </c>
      <c r="T54" s="106" t="s">
        <v>805</v>
      </c>
      <c r="U54" s="71" t="s">
        <v>739</v>
      </c>
      <c r="V54" s="191">
        <f>3600/31*25</f>
        <v>2903.22580645161</v>
      </c>
      <c r="W54" s="189"/>
      <c r="X54" s="189"/>
      <c r="Y54" s="189"/>
      <c r="Z54" s="189"/>
      <c r="AA54" s="189"/>
      <c r="AB54" s="189"/>
      <c r="AC54" s="76">
        <f t="shared" si="4"/>
        <v>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83">
        <f t="shared" si="5"/>
        <v>0</v>
      </c>
      <c r="AT54" s="76">
        <f t="shared" si="6"/>
        <v>2206.45161290323</v>
      </c>
      <c r="AU54" s="76">
        <f t="shared" si="7"/>
        <v>696.77</v>
      </c>
      <c r="AV54" s="84"/>
      <c r="AW54" s="90"/>
      <c r="AX54" s="90"/>
      <c r="AY54" s="90"/>
      <c r="AZ54" s="90"/>
      <c r="BA54" s="76">
        <f t="shared" si="8"/>
        <v>696.77</v>
      </c>
      <c r="BB54" s="91"/>
      <c r="BC54" s="92"/>
      <c r="BD54" s="66" t="str">
        <f t="shared" si="9"/>
        <v>错误</v>
      </c>
    </row>
    <row r="55" s="1" customFormat="1" ht="33" customHeight="1" spans="1:56">
      <c r="A55" s="41">
        <f t="shared" si="1"/>
        <v>51</v>
      </c>
      <c r="B55" s="184" t="s">
        <v>806</v>
      </c>
      <c r="C55" s="50" t="s">
        <v>738</v>
      </c>
      <c r="D55" s="44">
        <v>45845</v>
      </c>
      <c r="E55" s="184" t="s">
        <v>116</v>
      </c>
      <c r="F55" s="42">
        <f t="shared" si="2"/>
        <v>25</v>
      </c>
      <c r="G55" s="38" t="s">
        <v>79</v>
      </c>
      <c r="H55" s="39"/>
      <c r="I55" s="39"/>
      <c r="J55" s="39">
        <v>19</v>
      </c>
      <c r="K55" s="39"/>
      <c r="L55" s="39"/>
      <c r="M55" s="39"/>
      <c r="N55" s="39"/>
      <c r="O55" s="39"/>
      <c r="P55" s="39"/>
      <c r="Q55" s="39"/>
      <c r="R55" s="39"/>
      <c r="S55" s="67">
        <f t="shared" si="3"/>
        <v>0</v>
      </c>
      <c r="T55" s="106" t="s">
        <v>805</v>
      </c>
      <c r="U55" s="71" t="s">
        <v>739</v>
      </c>
      <c r="V55" s="191">
        <f>3600/31*25</f>
        <v>2903.22580645161</v>
      </c>
      <c r="W55" s="189"/>
      <c r="X55" s="189"/>
      <c r="Y55" s="189"/>
      <c r="Z55" s="189"/>
      <c r="AA55" s="189"/>
      <c r="AB55" s="189"/>
      <c r="AC55" s="76">
        <f t="shared" si="4"/>
        <v>0</v>
      </c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83">
        <f t="shared" si="5"/>
        <v>0</v>
      </c>
      <c r="AT55" s="76">
        <f t="shared" si="6"/>
        <v>2206.45161290323</v>
      </c>
      <c r="AU55" s="76">
        <f t="shared" si="7"/>
        <v>696.77</v>
      </c>
      <c r="AV55" s="84"/>
      <c r="AW55" s="90"/>
      <c r="AX55" s="90"/>
      <c r="AY55" s="90"/>
      <c r="AZ55" s="90"/>
      <c r="BA55" s="76">
        <f t="shared" si="8"/>
        <v>696.77</v>
      </c>
      <c r="BB55" s="91"/>
      <c r="BC55" s="92"/>
      <c r="BD55" s="66" t="str">
        <f t="shared" si="9"/>
        <v>错误</v>
      </c>
    </row>
    <row r="56" s="1" customFormat="1" ht="33" customHeight="1" spans="1:56">
      <c r="A56" s="41">
        <f t="shared" si="1"/>
        <v>52</v>
      </c>
      <c r="B56" s="188"/>
      <c r="C56" s="50"/>
      <c r="D56" s="44"/>
      <c r="E56" s="49"/>
      <c r="F56" s="42">
        <f t="shared" si="2"/>
        <v>31</v>
      </c>
      <c r="G56" s="10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7">
        <f t="shared" si="3"/>
        <v>0</v>
      </c>
      <c r="T56" s="68"/>
      <c r="U56" s="71"/>
      <c r="V56" s="69"/>
      <c r="W56" s="70"/>
      <c r="X56" s="70"/>
      <c r="Y56" s="70"/>
      <c r="Z56" s="70"/>
      <c r="AA56" s="70"/>
      <c r="AB56" s="75"/>
      <c r="AC56" s="76">
        <f t="shared" si="4"/>
        <v>0</v>
      </c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83">
        <f t="shared" si="5"/>
        <v>0</v>
      </c>
      <c r="AT56" s="76">
        <f t="shared" si="6"/>
        <v>0</v>
      </c>
      <c r="AU56" s="76">
        <f t="shared" si="7"/>
        <v>0</v>
      </c>
      <c r="AV56" s="84"/>
      <c r="AW56" s="90"/>
      <c r="AX56" s="90"/>
      <c r="AY56" s="90"/>
      <c r="AZ56" s="90"/>
      <c r="BA56" s="76">
        <f t="shared" si="8"/>
        <v>0</v>
      </c>
      <c r="BB56" s="91"/>
      <c r="BC56" s="92"/>
      <c r="BD56" s="66" t="str">
        <f t="shared" si="9"/>
        <v>正确</v>
      </c>
    </row>
    <row r="57" s="1" customFormat="1" ht="33" customHeight="1" spans="1:56">
      <c r="A57" s="41">
        <f t="shared" si="1"/>
        <v>53</v>
      </c>
      <c r="B57" s="49"/>
      <c r="C57" s="50"/>
      <c r="D57" s="44"/>
      <c r="E57" s="49"/>
      <c r="F57" s="42">
        <f t="shared" si="2"/>
        <v>31</v>
      </c>
      <c r="G57" s="10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7">
        <f t="shared" si="3"/>
        <v>0</v>
      </c>
      <c r="T57" s="68"/>
      <c r="U57" s="71"/>
      <c r="V57" s="69"/>
      <c r="W57" s="70"/>
      <c r="X57" s="70"/>
      <c r="Y57" s="70"/>
      <c r="Z57" s="70"/>
      <c r="AA57" s="70"/>
      <c r="AB57" s="75"/>
      <c r="AC57" s="76">
        <f t="shared" si="4"/>
        <v>0</v>
      </c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83">
        <f t="shared" si="5"/>
        <v>0</v>
      </c>
      <c r="AT57" s="76">
        <f t="shared" si="6"/>
        <v>0</v>
      </c>
      <c r="AU57" s="76">
        <f t="shared" si="7"/>
        <v>0</v>
      </c>
      <c r="AV57" s="84"/>
      <c r="AW57" s="90"/>
      <c r="AX57" s="90"/>
      <c r="AY57" s="90"/>
      <c r="AZ57" s="90"/>
      <c r="BA57" s="76">
        <f t="shared" si="8"/>
        <v>0</v>
      </c>
      <c r="BB57" s="91"/>
      <c r="BC57" s="92"/>
      <c r="BD57" s="66" t="str">
        <f t="shared" si="9"/>
        <v>正确</v>
      </c>
    </row>
    <row r="58" s="1" customFormat="1" ht="33" customHeight="1" spans="1:56">
      <c r="A58" s="41">
        <f t="shared" si="1"/>
        <v>54</v>
      </c>
      <c r="B58" s="49"/>
      <c r="C58" s="50"/>
      <c r="D58" s="44"/>
      <c r="E58" s="49"/>
      <c r="F58" s="42">
        <f t="shared" si="2"/>
        <v>31</v>
      </c>
      <c r="G58" s="10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7">
        <f t="shared" si="3"/>
        <v>0</v>
      </c>
      <c r="T58" s="68"/>
      <c r="U58" s="71"/>
      <c r="V58" s="69"/>
      <c r="W58" s="70"/>
      <c r="X58" s="70"/>
      <c r="Y58" s="70"/>
      <c r="Z58" s="70"/>
      <c r="AA58" s="70"/>
      <c r="AB58" s="75"/>
      <c r="AC58" s="76">
        <f t="shared" si="4"/>
        <v>0</v>
      </c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83">
        <f t="shared" si="5"/>
        <v>0</v>
      </c>
      <c r="AT58" s="76">
        <f t="shared" si="6"/>
        <v>0</v>
      </c>
      <c r="AU58" s="76">
        <f t="shared" si="7"/>
        <v>0</v>
      </c>
      <c r="AV58" s="84"/>
      <c r="AW58" s="90"/>
      <c r="AX58" s="90"/>
      <c r="AY58" s="90"/>
      <c r="AZ58" s="90"/>
      <c r="BA58" s="76">
        <f t="shared" si="8"/>
        <v>0</v>
      </c>
      <c r="BB58" s="91"/>
      <c r="BC58" s="92"/>
      <c r="BD58" s="66" t="str">
        <f t="shared" si="9"/>
        <v>正确</v>
      </c>
    </row>
    <row r="59" s="1" customFormat="1" ht="33" customHeight="1" spans="1:56">
      <c r="A59" s="41">
        <f t="shared" si="1"/>
        <v>55</v>
      </c>
      <c r="B59" s="49"/>
      <c r="C59" s="50"/>
      <c r="D59" s="44"/>
      <c r="E59" s="49"/>
      <c r="F59" s="42">
        <f t="shared" si="2"/>
        <v>31</v>
      </c>
      <c r="G59" s="10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7">
        <f t="shared" si="3"/>
        <v>0</v>
      </c>
      <c r="T59" s="68"/>
      <c r="U59" s="71"/>
      <c r="V59" s="69"/>
      <c r="W59" s="70"/>
      <c r="X59" s="70"/>
      <c r="Y59" s="70"/>
      <c r="Z59" s="70"/>
      <c r="AA59" s="70"/>
      <c r="AB59" s="75"/>
      <c r="AC59" s="76">
        <f t="shared" si="4"/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83">
        <f t="shared" si="5"/>
        <v>0</v>
      </c>
      <c r="AT59" s="76">
        <f t="shared" si="6"/>
        <v>0</v>
      </c>
      <c r="AU59" s="76">
        <f t="shared" si="7"/>
        <v>0</v>
      </c>
      <c r="AV59" s="84"/>
      <c r="AW59" s="90"/>
      <c r="AX59" s="90"/>
      <c r="AY59" s="90"/>
      <c r="AZ59" s="90"/>
      <c r="BA59" s="76">
        <f t="shared" si="8"/>
        <v>0</v>
      </c>
      <c r="BB59" s="91"/>
      <c r="BC59" s="92"/>
      <c r="BD59" s="66" t="str">
        <f t="shared" si="9"/>
        <v>正确</v>
      </c>
    </row>
    <row r="60" s="1" customFormat="1" ht="33" customHeight="1" spans="1:56">
      <c r="A60" s="41">
        <f t="shared" si="1"/>
        <v>56</v>
      </c>
      <c r="B60" s="49"/>
      <c r="C60" s="50"/>
      <c r="D60" s="44"/>
      <c r="E60" s="49"/>
      <c r="F60" s="42">
        <f t="shared" si="2"/>
        <v>31</v>
      </c>
      <c r="G60" s="10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7">
        <f t="shared" si="3"/>
        <v>0</v>
      </c>
      <c r="T60" s="68"/>
      <c r="U60" s="71"/>
      <c r="V60" s="69"/>
      <c r="W60" s="70"/>
      <c r="X60" s="70"/>
      <c r="Y60" s="70"/>
      <c r="Z60" s="70"/>
      <c r="AA60" s="70"/>
      <c r="AB60" s="75"/>
      <c r="AC60" s="76">
        <f t="shared" si="4"/>
        <v>0</v>
      </c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83">
        <f t="shared" si="5"/>
        <v>0</v>
      </c>
      <c r="AT60" s="76">
        <f t="shared" si="6"/>
        <v>0</v>
      </c>
      <c r="AU60" s="76">
        <f t="shared" si="7"/>
        <v>0</v>
      </c>
      <c r="AV60" s="84"/>
      <c r="AW60" s="90"/>
      <c r="AX60" s="90"/>
      <c r="AY60" s="90"/>
      <c r="AZ60" s="90"/>
      <c r="BA60" s="76">
        <f t="shared" si="8"/>
        <v>0</v>
      </c>
      <c r="BB60" s="91"/>
      <c r="BC60" s="92"/>
      <c r="BD60" s="66" t="str">
        <f t="shared" si="9"/>
        <v>正确</v>
      </c>
    </row>
    <row r="61" s="1" customFormat="1" ht="33" customHeight="1" spans="1:56">
      <c r="A61" s="41">
        <f t="shared" si="1"/>
        <v>57</v>
      </c>
      <c r="B61" s="49"/>
      <c r="C61" s="50"/>
      <c r="D61" s="44"/>
      <c r="E61" s="49"/>
      <c r="F61" s="42">
        <f t="shared" si="2"/>
        <v>31</v>
      </c>
      <c r="G61" s="10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7">
        <f t="shared" si="3"/>
        <v>0</v>
      </c>
      <c r="T61" s="68"/>
      <c r="U61" s="71"/>
      <c r="V61" s="69"/>
      <c r="W61" s="70"/>
      <c r="X61" s="70"/>
      <c r="Y61" s="70"/>
      <c r="Z61" s="70"/>
      <c r="AA61" s="70"/>
      <c r="AB61" s="75"/>
      <c r="AC61" s="76">
        <f t="shared" si="4"/>
        <v>0</v>
      </c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83">
        <f t="shared" si="5"/>
        <v>0</v>
      </c>
      <c r="AT61" s="76">
        <f t="shared" si="6"/>
        <v>0</v>
      </c>
      <c r="AU61" s="76">
        <f t="shared" si="7"/>
        <v>0</v>
      </c>
      <c r="AV61" s="84"/>
      <c r="AW61" s="90"/>
      <c r="AX61" s="90"/>
      <c r="AY61" s="90"/>
      <c r="AZ61" s="90"/>
      <c r="BA61" s="76">
        <f t="shared" si="8"/>
        <v>0</v>
      </c>
      <c r="BB61" s="91"/>
      <c r="BC61" s="92"/>
      <c r="BD61" s="66" t="str">
        <f t="shared" si="9"/>
        <v>正确</v>
      </c>
    </row>
    <row r="62" s="1" customFormat="1" ht="33" customHeight="1" spans="1:56">
      <c r="A62" s="41">
        <f t="shared" si="1"/>
        <v>58</v>
      </c>
      <c r="B62" s="49"/>
      <c r="C62" s="50"/>
      <c r="D62" s="44"/>
      <c r="E62" s="49"/>
      <c r="F62" s="42">
        <f t="shared" si="2"/>
        <v>31</v>
      </c>
      <c r="G62" s="10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7">
        <f t="shared" si="3"/>
        <v>0</v>
      </c>
      <c r="T62" s="68"/>
      <c r="U62" s="71"/>
      <c r="V62" s="69"/>
      <c r="W62" s="70"/>
      <c r="X62" s="70"/>
      <c r="Y62" s="70"/>
      <c r="Z62" s="70"/>
      <c r="AA62" s="70"/>
      <c r="AB62" s="75"/>
      <c r="AC62" s="76">
        <f t="shared" si="4"/>
        <v>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83">
        <f t="shared" si="5"/>
        <v>0</v>
      </c>
      <c r="AT62" s="76">
        <f t="shared" si="6"/>
        <v>0</v>
      </c>
      <c r="AU62" s="76">
        <f t="shared" si="7"/>
        <v>0</v>
      </c>
      <c r="AV62" s="84"/>
      <c r="AW62" s="90"/>
      <c r="AX62" s="90"/>
      <c r="AY62" s="90"/>
      <c r="AZ62" s="90"/>
      <c r="BA62" s="76">
        <f t="shared" si="8"/>
        <v>0</v>
      </c>
      <c r="BB62" s="91"/>
      <c r="BC62" s="92"/>
      <c r="BD62" s="66" t="str">
        <f t="shared" si="9"/>
        <v>正确</v>
      </c>
    </row>
    <row r="63" s="1" customFormat="1" ht="33" customHeight="1" spans="1:56">
      <c r="A63" s="41">
        <f t="shared" si="1"/>
        <v>59</v>
      </c>
      <c r="B63" s="49"/>
      <c r="C63" s="50"/>
      <c r="D63" s="44"/>
      <c r="E63" s="49"/>
      <c r="F63" s="42">
        <f t="shared" si="2"/>
        <v>31</v>
      </c>
      <c r="G63" s="10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7">
        <f t="shared" si="3"/>
        <v>0</v>
      </c>
      <c r="T63" s="68"/>
      <c r="U63" s="71"/>
      <c r="V63" s="69"/>
      <c r="W63" s="70"/>
      <c r="X63" s="70"/>
      <c r="Y63" s="70"/>
      <c r="Z63" s="70"/>
      <c r="AA63" s="70"/>
      <c r="AB63" s="75"/>
      <c r="AC63" s="76">
        <f t="shared" si="4"/>
        <v>0</v>
      </c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83">
        <f t="shared" si="5"/>
        <v>0</v>
      </c>
      <c r="AT63" s="76">
        <f t="shared" si="6"/>
        <v>0</v>
      </c>
      <c r="AU63" s="76">
        <f t="shared" si="7"/>
        <v>0</v>
      </c>
      <c r="AV63" s="84"/>
      <c r="AW63" s="90"/>
      <c r="AX63" s="90"/>
      <c r="AY63" s="90"/>
      <c r="AZ63" s="90"/>
      <c r="BA63" s="76">
        <f t="shared" si="8"/>
        <v>0</v>
      </c>
      <c r="BB63" s="91"/>
      <c r="BC63" s="92"/>
      <c r="BD63" s="66" t="str">
        <f t="shared" si="9"/>
        <v>正确</v>
      </c>
    </row>
    <row r="64" s="1" customFormat="1" ht="33" customHeight="1" spans="1:56">
      <c r="A64" s="41">
        <f t="shared" si="1"/>
        <v>60</v>
      </c>
      <c r="B64" s="49"/>
      <c r="C64" s="50"/>
      <c r="D64" s="44"/>
      <c r="E64" s="49"/>
      <c r="F64" s="42">
        <f t="shared" si="2"/>
        <v>31</v>
      </c>
      <c r="G64" s="10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7">
        <f t="shared" si="3"/>
        <v>0</v>
      </c>
      <c r="T64" s="68"/>
      <c r="U64" s="71"/>
      <c r="V64" s="69"/>
      <c r="W64" s="70"/>
      <c r="X64" s="70"/>
      <c r="Y64" s="70"/>
      <c r="Z64" s="70"/>
      <c r="AA64" s="70"/>
      <c r="AB64" s="75"/>
      <c r="AC64" s="76">
        <f t="shared" si="4"/>
        <v>0</v>
      </c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83">
        <f t="shared" si="5"/>
        <v>0</v>
      </c>
      <c r="AT64" s="76">
        <f t="shared" si="6"/>
        <v>0</v>
      </c>
      <c r="AU64" s="76">
        <f t="shared" si="7"/>
        <v>0</v>
      </c>
      <c r="AV64" s="84"/>
      <c r="AW64" s="90"/>
      <c r="AX64" s="90"/>
      <c r="AY64" s="90"/>
      <c r="AZ64" s="90"/>
      <c r="BA64" s="76">
        <f t="shared" si="8"/>
        <v>0</v>
      </c>
      <c r="BB64" s="91"/>
      <c r="BC64" s="92"/>
      <c r="BD64" s="66" t="str">
        <f t="shared" si="9"/>
        <v>正确</v>
      </c>
    </row>
    <row r="65" s="1" customFormat="1" ht="33" customHeight="1" spans="1:56">
      <c r="A65" s="41">
        <f t="shared" si="1"/>
        <v>61</v>
      </c>
      <c r="B65" s="49"/>
      <c r="C65" s="50"/>
      <c r="D65" s="44"/>
      <c r="E65" s="49"/>
      <c r="F65" s="42">
        <f t="shared" si="2"/>
        <v>31</v>
      </c>
      <c r="G65" s="10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>
        <f t="shared" si="3"/>
        <v>0</v>
      </c>
      <c r="T65" s="68"/>
      <c r="U65" s="71"/>
      <c r="V65" s="69"/>
      <c r="W65" s="70"/>
      <c r="X65" s="70"/>
      <c r="Y65" s="70"/>
      <c r="Z65" s="70"/>
      <c r="AA65" s="70"/>
      <c r="AB65" s="75"/>
      <c r="AC65" s="76">
        <f t="shared" si="4"/>
        <v>0</v>
      </c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83">
        <f t="shared" si="5"/>
        <v>0</v>
      </c>
      <c r="AT65" s="76">
        <f t="shared" si="6"/>
        <v>0</v>
      </c>
      <c r="AU65" s="76">
        <f t="shared" si="7"/>
        <v>0</v>
      </c>
      <c r="AV65" s="84"/>
      <c r="AW65" s="90"/>
      <c r="AX65" s="90"/>
      <c r="AY65" s="90"/>
      <c r="AZ65" s="90"/>
      <c r="BA65" s="76">
        <f t="shared" si="8"/>
        <v>0</v>
      </c>
      <c r="BB65" s="91"/>
      <c r="BC65" s="92"/>
      <c r="BD65" s="66" t="str">
        <f t="shared" si="9"/>
        <v>正确</v>
      </c>
    </row>
    <row r="66" s="1" customFormat="1" ht="33" customHeight="1" spans="1:56">
      <c r="A66" s="41">
        <f t="shared" si="1"/>
        <v>62</v>
      </c>
      <c r="B66" s="49"/>
      <c r="C66" s="50"/>
      <c r="D66" s="44"/>
      <c r="E66" s="49"/>
      <c r="F66" s="42">
        <f t="shared" si="2"/>
        <v>31</v>
      </c>
      <c r="G66" s="10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7">
        <f t="shared" si="3"/>
        <v>0</v>
      </c>
      <c r="T66" s="68"/>
      <c r="U66" s="71"/>
      <c r="V66" s="69"/>
      <c r="W66" s="70"/>
      <c r="X66" s="70"/>
      <c r="Y66" s="70"/>
      <c r="Z66" s="70"/>
      <c r="AA66" s="70"/>
      <c r="AB66" s="75"/>
      <c r="AC66" s="76">
        <f t="shared" si="4"/>
        <v>0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83">
        <f t="shared" si="5"/>
        <v>0</v>
      </c>
      <c r="AT66" s="76">
        <f t="shared" si="6"/>
        <v>0</v>
      </c>
      <c r="AU66" s="76">
        <f t="shared" si="7"/>
        <v>0</v>
      </c>
      <c r="AV66" s="84"/>
      <c r="AW66" s="90"/>
      <c r="AX66" s="90"/>
      <c r="AY66" s="90"/>
      <c r="AZ66" s="90"/>
      <c r="BA66" s="76">
        <f t="shared" si="8"/>
        <v>0</v>
      </c>
      <c r="BB66" s="91"/>
      <c r="BC66" s="92"/>
      <c r="BD66" s="66" t="str">
        <f t="shared" si="9"/>
        <v>正确</v>
      </c>
    </row>
    <row r="67" s="1" customFormat="1" ht="33" customHeight="1" spans="1:56">
      <c r="A67" s="41">
        <f t="shared" si="1"/>
        <v>63</v>
      </c>
      <c r="B67" s="49"/>
      <c r="C67" s="50"/>
      <c r="D67" s="44"/>
      <c r="E67" s="49"/>
      <c r="F67" s="42">
        <f t="shared" si="2"/>
        <v>31</v>
      </c>
      <c r="G67" s="10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7">
        <f t="shared" si="3"/>
        <v>0</v>
      </c>
      <c r="T67" s="68"/>
      <c r="U67" s="71"/>
      <c r="V67" s="69"/>
      <c r="W67" s="70"/>
      <c r="X67" s="70"/>
      <c r="Y67" s="70"/>
      <c r="Z67" s="70"/>
      <c r="AA67" s="70"/>
      <c r="AB67" s="75"/>
      <c r="AC67" s="76">
        <f t="shared" si="4"/>
        <v>0</v>
      </c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83">
        <f t="shared" si="5"/>
        <v>0</v>
      </c>
      <c r="AT67" s="76">
        <f t="shared" si="6"/>
        <v>0</v>
      </c>
      <c r="AU67" s="76">
        <f t="shared" si="7"/>
        <v>0</v>
      </c>
      <c r="AV67" s="84"/>
      <c r="AW67" s="90"/>
      <c r="AX67" s="90"/>
      <c r="AY67" s="90"/>
      <c r="AZ67" s="90"/>
      <c r="BA67" s="76">
        <f t="shared" si="8"/>
        <v>0</v>
      </c>
      <c r="BB67" s="91"/>
      <c r="BC67" s="92"/>
      <c r="BD67" s="66" t="str">
        <f t="shared" si="9"/>
        <v>正确</v>
      </c>
    </row>
    <row r="68" s="1" customFormat="1" ht="33" customHeight="1" spans="1:56">
      <c r="A68" s="41">
        <f t="shared" si="1"/>
        <v>64</v>
      </c>
      <c r="B68" s="49"/>
      <c r="C68" s="50"/>
      <c r="D68" s="44"/>
      <c r="E68" s="49"/>
      <c r="F68" s="42">
        <f t="shared" si="2"/>
        <v>31</v>
      </c>
      <c r="G68" s="10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7">
        <f t="shared" si="3"/>
        <v>0</v>
      </c>
      <c r="T68" s="68"/>
      <c r="U68" s="71"/>
      <c r="V68" s="69"/>
      <c r="W68" s="70"/>
      <c r="X68" s="70"/>
      <c r="Y68" s="70"/>
      <c r="Z68" s="70"/>
      <c r="AA68" s="70"/>
      <c r="AB68" s="75"/>
      <c r="AC68" s="76">
        <f t="shared" si="4"/>
        <v>0</v>
      </c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83">
        <f t="shared" si="5"/>
        <v>0</v>
      </c>
      <c r="AT68" s="76">
        <f t="shared" si="6"/>
        <v>0</v>
      </c>
      <c r="AU68" s="76">
        <f t="shared" si="7"/>
        <v>0</v>
      </c>
      <c r="AV68" s="84"/>
      <c r="AW68" s="90"/>
      <c r="AX68" s="90"/>
      <c r="AY68" s="90"/>
      <c r="AZ68" s="90"/>
      <c r="BA68" s="76">
        <f t="shared" si="8"/>
        <v>0</v>
      </c>
      <c r="BB68" s="91"/>
      <c r="BC68" s="92"/>
      <c r="BD68" s="66" t="str">
        <f t="shared" si="9"/>
        <v>正确</v>
      </c>
    </row>
    <row r="69" s="1" customFormat="1" ht="33" customHeight="1" spans="1:56">
      <c r="A69" s="41">
        <f t="shared" ref="A69:A132" si="10">ROW()-4</f>
        <v>65</v>
      </c>
      <c r="B69" s="49"/>
      <c r="C69" s="50"/>
      <c r="D69" s="44"/>
      <c r="E69" s="49"/>
      <c r="F69" s="42">
        <f t="shared" ref="F69:F132" si="11">IF($C$2-D69+1&lt;$E$2,$C$2-D69+1,$E$2)</f>
        <v>31</v>
      </c>
      <c r="G69" s="10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7">
        <f t="shared" ref="S69:S132" si="12">P69+Q69-R69</f>
        <v>0</v>
      </c>
      <c r="T69" s="68"/>
      <c r="U69" s="71"/>
      <c r="V69" s="69"/>
      <c r="W69" s="70"/>
      <c r="X69" s="70"/>
      <c r="Y69" s="70"/>
      <c r="Z69" s="70"/>
      <c r="AA69" s="70"/>
      <c r="AB69" s="75"/>
      <c r="AC69" s="76">
        <f t="shared" ref="AC69:AC132" si="13">IF(G69="是",30,0)</f>
        <v>0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83">
        <f t="shared" ref="AS69:AS132" si="14">IFERROR(U69/$E$2*2*H69+I69*2,0)</f>
        <v>0</v>
      </c>
      <c r="AT69" s="76">
        <f t="shared" ref="AT69:AT132" si="15">IFERROR(U69/$E$2*(J69+K69*0.2+L69+M69*0.5),0)</f>
        <v>0</v>
      </c>
      <c r="AU69" s="76">
        <f t="shared" ref="AU69:AU132" si="16">ROUND(SUM(V69:AP69)-SUM(AQ69:AT69),2)</f>
        <v>0</v>
      </c>
      <c r="AV69" s="84"/>
      <c r="AW69" s="90"/>
      <c r="AX69" s="90"/>
      <c r="AY69" s="90"/>
      <c r="AZ69" s="90"/>
      <c r="BA69" s="76">
        <f t="shared" ref="BA69:BA132" si="17">ROUND(AU69-SUM(AV69:AZ69),2)</f>
        <v>0</v>
      </c>
      <c r="BB69" s="91"/>
      <c r="BC69" s="92"/>
      <c r="BD69" s="66" t="str">
        <f t="shared" ref="BD69:BD132" si="18">IF(U69-SUM(V69:AB69)=0,"正确","错误")</f>
        <v>正确</v>
      </c>
    </row>
    <row r="70" s="1" customFormat="1" ht="33" customHeight="1" spans="1:56">
      <c r="A70" s="41">
        <f t="shared" si="10"/>
        <v>66</v>
      </c>
      <c r="B70" s="49"/>
      <c r="C70" s="50"/>
      <c r="D70" s="44"/>
      <c r="E70" s="49"/>
      <c r="F70" s="42">
        <f t="shared" si="11"/>
        <v>31</v>
      </c>
      <c r="G70" s="10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7">
        <f t="shared" si="12"/>
        <v>0</v>
      </c>
      <c r="T70" s="68"/>
      <c r="U70" s="71"/>
      <c r="V70" s="69"/>
      <c r="W70" s="70"/>
      <c r="X70" s="70"/>
      <c r="Y70" s="70"/>
      <c r="Z70" s="70"/>
      <c r="AA70" s="70"/>
      <c r="AB70" s="75"/>
      <c r="AC70" s="76">
        <f t="shared" si="13"/>
        <v>0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83">
        <f t="shared" si="14"/>
        <v>0</v>
      </c>
      <c r="AT70" s="76">
        <f t="shared" si="15"/>
        <v>0</v>
      </c>
      <c r="AU70" s="76">
        <f t="shared" si="16"/>
        <v>0</v>
      </c>
      <c r="AV70" s="84"/>
      <c r="AW70" s="90"/>
      <c r="AX70" s="90"/>
      <c r="AY70" s="90"/>
      <c r="AZ70" s="90"/>
      <c r="BA70" s="76">
        <f t="shared" si="17"/>
        <v>0</v>
      </c>
      <c r="BB70" s="91"/>
      <c r="BC70" s="92"/>
      <c r="BD70" s="66" t="str">
        <f t="shared" si="18"/>
        <v>正确</v>
      </c>
    </row>
    <row r="71" s="1" customFormat="1" ht="33" customHeight="1" spans="1:56">
      <c r="A71" s="41">
        <f t="shared" si="10"/>
        <v>67</v>
      </c>
      <c r="B71" s="49"/>
      <c r="C71" s="50"/>
      <c r="D71" s="44"/>
      <c r="E71" s="49"/>
      <c r="F71" s="42">
        <f t="shared" si="11"/>
        <v>31</v>
      </c>
      <c r="G71" s="10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7">
        <f t="shared" si="12"/>
        <v>0</v>
      </c>
      <c r="T71" s="68"/>
      <c r="U71" s="71"/>
      <c r="V71" s="69"/>
      <c r="W71" s="70"/>
      <c r="X71" s="70"/>
      <c r="Y71" s="70"/>
      <c r="Z71" s="70"/>
      <c r="AA71" s="70"/>
      <c r="AB71" s="75"/>
      <c r="AC71" s="76">
        <f t="shared" si="13"/>
        <v>0</v>
      </c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83">
        <f t="shared" si="14"/>
        <v>0</v>
      </c>
      <c r="AT71" s="76">
        <f t="shared" si="15"/>
        <v>0</v>
      </c>
      <c r="AU71" s="76">
        <f t="shared" si="16"/>
        <v>0</v>
      </c>
      <c r="AV71" s="84"/>
      <c r="AW71" s="90"/>
      <c r="AX71" s="90"/>
      <c r="AY71" s="90"/>
      <c r="AZ71" s="90"/>
      <c r="BA71" s="76">
        <f t="shared" si="17"/>
        <v>0</v>
      </c>
      <c r="BB71" s="91"/>
      <c r="BC71" s="92"/>
      <c r="BD71" s="66" t="str">
        <f t="shared" si="18"/>
        <v>正确</v>
      </c>
    </row>
    <row r="72" s="1" customFormat="1" ht="33" customHeight="1" spans="1:56">
      <c r="A72" s="41">
        <f t="shared" si="10"/>
        <v>68</v>
      </c>
      <c r="B72" s="49"/>
      <c r="C72" s="50"/>
      <c r="D72" s="44"/>
      <c r="E72" s="49"/>
      <c r="F72" s="42">
        <f t="shared" si="11"/>
        <v>31</v>
      </c>
      <c r="G72" s="10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7">
        <f t="shared" si="12"/>
        <v>0</v>
      </c>
      <c r="T72" s="68"/>
      <c r="U72" s="71"/>
      <c r="V72" s="69"/>
      <c r="W72" s="70"/>
      <c r="X72" s="70"/>
      <c r="Y72" s="70"/>
      <c r="Z72" s="70"/>
      <c r="AA72" s="70"/>
      <c r="AB72" s="75"/>
      <c r="AC72" s="76">
        <f t="shared" si="13"/>
        <v>0</v>
      </c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83">
        <f t="shared" si="14"/>
        <v>0</v>
      </c>
      <c r="AT72" s="76">
        <f t="shared" si="15"/>
        <v>0</v>
      </c>
      <c r="AU72" s="76">
        <f t="shared" si="16"/>
        <v>0</v>
      </c>
      <c r="AV72" s="84"/>
      <c r="AW72" s="90"/>
      <c r="AX72" s="90"/>
      <c r="AY72" s="90"/>
      <c r="AZ72" s="90"/>
      <c r="BA72" s="76">
        <f t="shared" si="17"/>
        <v>0</v>
      </c>
      <c r="BB72" s="91"/>
      <c r="BC72" s="92"/>
      <c r="BD72" s="66" t="str">
        <f t="shared" si="18"/>
        <v>正确</v>
      </c>
    </row>
    <row r="73" s="1" customFormat="1" ht="33" customHeight="1" spans="1:56">
      <c r="A73" s="41">
        <f t="shared" si="10"/>
        <v>69</v>
      </c>
      <c r="B73" s="49"/>
      <c r="C73" s="50"/>
      <c r="D73" s="44"/>
      <c r="E73" s="49"/>
      <c r="F73" s="42">
        <f t="shared" si="11"/>
        <v>31</v>
      </c>
      <c r="G73" s="10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67">
        <f t="shared" si="12"/>
        <v>0</v>
      </c>
      <c r="T73" s="68"/>
      <c r="U73" s="71"/>
      <c r="V73" s="69"/>
      <c r="W73" s="70"/>
      <c r="X73" s="70"/>
      <c r="Y73" s="70"/>
      <c r="Z73" s="70"/>
      <c r="AA73" s="70"/>
      <c r="AB73" s="75"/>
      <c r="AC73" s="76">
        <f t="shared" si="13"/>
        <v>0</v>
      </c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83">
        <f t="shared" si="14"/>
        <v>0</v>
      </c>
      <c r="AT73" s="76">
        <f t="shared" si="15"/>
        <v>0</v>
      </c>
      <c r="AU73" s="76">
        <f t="shared" si="16"/>
        <v>0</v>
      </c>
      <c r="AV73" s="84"/>
      <c r="AW73" s="90"/>
      <c r="AX73" s="90"/>
      <c r="AY73" s="90"/>
      <c r="AZ73" s="90"/>
      <c r="BA73" s="76">
        <f t="shared" si="17"/>
        <v>0</v>
      </c>
      <c r="BB73" s="91"/>
      <c r="BC73" s="92"/>
      <c r="BD73" s="66" t="str">
        <f t="shared" si="18"/>
        <v>正确</v>
      </c>
    </row>
    <row r="74" s="1" customFormat="1" ht="33" customHeight="1" spans="1:56">
      <c r="A74" s="41">
        <f t="shared" si="10"/>
        <v>70</v>
      </c>
      <c r="B74" s="49"/>
      <c r="C74" s="50"/>
      <c r="D74" s="44"/>
      <c r="E74" s="49"/>
      <c r="F74" s="42">
        <f t="shared" si="11"/>
        <v>31</v>
      </c>
      <c r="G74" s="10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7">
        <f t="shared" si="12"/>
        <v>0</v>
      </c>
      <c r="T74" s="68"/>
      <c r="U74" s="71"/>
      <c r="V74" s="69"/>
      <c r="W74" s="70"/>
      <c r="X74" s="70"/>
      <c r="Y74" s="70"/>
      <c r="Z74" s="70"/>
      <c r="AA74" s="70"/>
      <c r="AB74" s="75"/>
      <c r="AC74" s="76">
        <f t="shared" si="13"/>
        <v>0</v>
      </c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83">
        <f t="shared" si="14"/>
        <v>0</v>
      </c>
      <c r="AT74" s="76">
        <f t="shared" si="15"/>
        <v>0</v>
      </c>
      <c r="AU74" s="76">
        <f t="shared" si="16"/>
        <v>0</v>
      </c>
      <c r="AV74" s="84"/>
      <c r="AW74" s="90"/>
      <c r="AX74" s="90"/>
      <c r="AY74" s="90"/>
      <c r="AZ74" s="90"/>
      <c r="BA74" s="76">
        <f t="shared" si="17"/>
        <v>0</v>
      </c>
      <c r="BB74" s="91"/>
      <c r="BC74" s="92"/>
      <c r="BD74" s="66" t="str">
        <f t="shared" si="18"/>
        <v>正确</v>
      </c>
    </row>
    <row r="75" s="1" customFormat="1" ht="33" customHeight="1" spans="1:56">
      <c r="A75" s="41">
        <f t="shared" si="10"/>
        <v>71</v>
      </c>
      <c r="B75" s="49"/>
      <c r="C75" s="50"/>
      <c r="D75" s="44"/>
      <c r="E75" s="49"/>
      <c r="F75" s="42">
        <f t="shared" si="11"/>
        <v>31</v>
      </c>
      <c r="G75" s="10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7">
        <f t="shared" si="12"/>
        <v>0</v>
      </c>
      <c r="T75" s="68"/>
      <c r="U75" s="71"/>
      <c r="V75" s="69"/>
      <c r="W75" s="70"/>
      <c r="X75" s="70"/>
      <c r="Y75" s="70"/>
      <c r="Z75" s="70"/>
      <c r="AA75" s="70"/>
      <c r="AB75" s="75"/>
      <c r="AC75" s="76">
        <f t="shared" si="13"/>
        <v>0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83">
        <f t="shared" si="14"/>
        <v>0</v>
      </c>
      <c r="AT75" s="76">
        <f t="shared" si="15"/>
        <v>0</v>
      </c>
      <c r="AU75" s="76">
        <f t="shared" si="16"/>
        <v>0</v>
      </c>
      <c r="AV75" s="84"/>
      <c r="AW75" s="90"/>
      <c r="AX75" s="90"/>
      <c r="AY75" s="90"/>
      <c r="AZ75" s="90"/>
      <c r="BA75" s="76">
        <f t="shared" si="17"/>
        <v>0</v>
      </c>
      <c r="BB75" s="91"/>
      <c r="BC75" s="92"/>
      <c r="BD75" s="66" t="str">
        <f t="shared" si="18"/>
        <v>正确</v>
      </c>
    </row>
    <row r="76" s="1" customFormat="1" ht="33" customHeight="1" spans="1:56">
      <c r="A76" s="41">
        <f t="shared" si="10"/>
        <v>72</v>
      </c>
      <c r="B76" s="49"/>
      <c r="C76" s="50"/>
      <c r="D76" s="44"/>
      <c r="E76" s="49"/>
      <c r="F76" s="42">
        <f t="shared" si="11"/>
        <v>31</v>
      </c>
      <c r="G76" s="10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7">
        <f t="shared" si="12"/>
        <v>0</v>
      </c>
      <c r="T76" s="68"/>
      <c r="U76" s="71"/>
      <c r="V76" s="69"/>
      <c r="W76" s="70"/>
      <c r="X76" s="70"/>
      <c r="Y76" s="70"/>
      <c r="Z76" s="70"/>
      <c r="AA76" s="70"/>
      <c r="AB76" s="75"/>
      <c r="AC76" s="76">
        <f t="shared" si="13"/>
        <v>0</v>
      </c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83">
        <f t="shared" si="14"/>
        <v>0</v>
      </c>
      <c r="AT76" s="76">
        <f t="shared" si="15"/>
        <v>0</v>
      </c>
      <c r="AU76" s="76">
        <f t="shared" si="16"/>
        <v>0</v>
      </c>
      <c r="AV76" s="84"/>
      <c r="AW76" s="90"/>
      <c r="AX76" s="90"/>
      <c r="AY76" s="90"/>
      <c r="AZ76" s="90"/>
      <c r="BA76" s="76">
        <f t="shared" si="17"/>
        <v>0</v>
      </c>
      <c r="BB76" s="91"/>
      <c r="BC76" s="92"/>
      <c r="BD76" s="66" t="str">
        <f t="shared" si="18"/>
        <v>正确</v>
      </c>
    </row>
    <row r="77" s="1" customFormat="1" ht="33" customHeight="1" spans="1:56">
      <c r="A77" s="41">
        <f t="shared" si="10"/>
        <v>73</v>
      </c>
      <c r="B77" s="49"/>
      <c r="C77" s="50"/>
      <c r="D77" s="44"/>
      <c r="E77" s="49"/>
      <c r="F77" s="42">
        <f t="shared" si="11"/>
        <v>31</v>
      </c>
      <c r="G77" s="10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7">
        <f t="shared" si="12"/>
        <v>0</v>
      </c>
      <c r="T77" s="68"/>
      <c r="U77" s="71"/>
      <c r="V77" s="69"/>
      <c r="W77" s="70"/>
      <c r="X77" s="70"/>
      <c r="Y77" s="70"/>
      <c r="Z77" s="70"/>
      <c r="AA77" s="70"/>
      <c r="AB77" s="75"/>
      <c r="AC77" s="76">
        <f t="shared" si="13"/>
        <v>0</v>
      </c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83">
        <f t="shared" si="14"/>
        <v>0</v>
      </c>
      <c r="AT77" s="76">
        <f t="shared" si="15"/>
        <v>0</v>
      </c>
      <c r="AU77" s="76">
        <f t="shared" si="16"/>
        <v>0</v>
      </c>
      <c r="AV77" s="84"/>
      <c r="AW77" s="90"/>
      <c r="AX77" s="90"/>
      <c r="AY77" s="90"/>
      <c r="AZ77" s="90"/>
      <c r="BA77" s="76">
        <f t="shared" si="17"/>
        <v>0</v>
      </c>
      <c r="BB77" s="91"/>
      <c r="BC77" s="92"/>
      <c r="BD77" s="66" t="str">
        <f t="shared" si="18"/>
        <v>正确</v>
      </c>
    </row>
    <row r="78" s="1" customFormat="1" ht="33" customHeight="1" spans="1:56">
      <c r="A78" s="41">
        <f t="shared" si="10"/>
        <v>74</v>
      </c>
      <c r="B78" s="49"/>
      <c r="C78" s="50"/>
      <c r="D78" s="44"/>
      <c r="E78" s="49"/>
      <c r="F78" s="42">
        <f t="shared" si="11"/>
        <v>31</v>
      </c>
      <c r="G78" s="10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7">
        <f t="shared" si="12"/>
        <v>0</v>
      </c>
      <c r="T78" s="68"/>
      <c r="U78" s="71"/>
      <c r="V78" s="69"/>
      <c r="W78" s="70"/>
      <c r="X78" s="70"/>
      <c r="Y78" s="70"/>
      <c r="Z78" s="70"/>
      <c r="AA78" s="70"/>
      <c r="AB78" s="75"/>
      <c r="AC78" s="76">
        <f t="shared" si="13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83">
        <f t="shared" si="14"/>
        <v>0</v>
      </c>
      <c r="AT78" s="76">
        <f t="shared" si="15"/>
        <v>0</v>
      </c>
      <c r="AU78" s="76">
        <f t="shared" si="16"/>
        <v>0</v>
      </c>
      <c r="AV78" s="84"/>
      <c r="AW78" s="90"/>
      <c r="AX78" s="90"/>
      <c r="AY78" s="90"/>
      <c r="AZ78" s="90"/>
      <c r="BA78" s="76">
        <f t="shared" si="17"/>
        <v>0</v>
      </c>
      <c r="BB78" s="91"/>
      <c r="BC78" s="92"/>
      <c r="BD78" s="66" t="str">
        <f t="shared" si="18"/>
        <v>正确</v>
      </c>
    </row>
    <row r="79" s="1" customFormat="1" ht="33" customHeight="1" spans="1:56">
      <c r="A79" s="41">
        <f t="shared" si="10"/>
        <v>75</v>
      </c>
      <c r="B79" s="49"/>
      <c r="C79" s="50"/>
      <c r="D79" s="44"/>
      <c r="E79" s="49"/>
      <c r="F79" s="42">
        <f t="shared" si="11"/>
        <v>31</v>
      </c>
      <c r="G79" s="10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7">
        <f t="shared" si="12"/>
        <v>0</v>
      </c>
      <c r="T79" s="68"/>
      <c r="U79" s="71"/>
      <c r="V79" s="69"/>
      <c r="W79" s="70"/>
      <c r="X79" s="70"/>
      <c r="Y79" s="70"/>
      <c r="Z79" s="70"/>
      <c r="AA79" s="70"/>
      <c r="AB79" s="75"/>
      <c r="AC79" s="76">
        <f t="shared" si="13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83">
        <f t="shared" si="14"/>
        <v>0</v>
      </c>
      <c r="AT79" s="76">
        <f t="shared" si="15"/>
        <v>0</v>
      </c>
      <c r="AU79" s="76">
        <f t="shared" si="16"/>
        <v>0</v>
      </c>
      <c r="AV79" s="84"/>
      <c r="AW79" s="90"/>
      <c r="AX79" s="90"/>
      <c r="AY79" s="90"/>
      <c r="AZ79" s="90"/>
      <c r="BA79" s="76">
        <f t="shared" si="17"/>
        <v>0</v>
      </c>
      <c r="BB79" s="91"/>
      <c r="BC79" s="92"/>
      <c r="BD79" s="66" t="str">
        <f t="shared" si="18"/>
        <v>正确</v>
      </c>
    </row>
    <row r="80" s="1" customFormat="1" ht="33" customHeight="1" spans="1:56">
      <c r="A80" s="41">
        <f t="shared" si="10"/>
        <v>76</v>
      </c>
      <c r="B80" s="49"/>
      <c r="C80" s="50"/>
      <c r="D80" s="44"/>
      <c r="E80" s="49"/>
      <c r="F80" s="42">
        <f t="shared" si="11"/>
        <v>31</v>
      </c>
      <c r="G80" s="10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7">
        <f t="shared" si="12"/>
        <v>0</v>
      </c>
      <c r="T80" s="68"/>
      <c r="U80" s="71"/>
      <c r="V80" s="69"/>
      <c r="W80" s="70"/>
      <c r="X80" s="70"/>
      <c r="Y80" s="70"/>
      <c r="Z80" s="70"/>
      <c r="AA80" s="70"/>
      <c r="AB80" s="75"/>
      <c r="AC80" s="76">
        <f t="shared" si="13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83">
        <f t="shared" si="14"/>
        <v>0</v>
      </c>
      <c r="AT80" s="76">
        <f t="shared" si="15"/>
        <v>0</v>
      </c>
      <c r="AU80" s="76">
        <f t="shared" si="16"/>
        <v>0</v>
      </c>
      <c r="AV80" s="84"/>
      <c r="AW80" s="90"/>
      <c r="AX80" s="90"/>
      <c r="AY80" s="90"/>
      <c r="AZ80" s="90"/>
      <c r="BA80" s="76">
        <f t="shared" si="17"/>
        <v>0</v>
      </c>
      <c r="BB80" s="91"/>
      <c r="BC80" s="92"/>
      <c r="BD80" s="66" t="str">
        <f t="shared" si="18"/>
        <v>正确</v>
      </c>
    </row>
    <row r="81" s="1" customFormat="1" ht="33" customHeight="1" spans="1:56">
      <c r="A81" s="41">
        <f t="shared" si="10"/>
        <v>77</v>
      </c>
      <c r="B81" s="49"/>
      <c r="C81" s="50"/>
      <c r="D81" s="44"/>
      <c r="E81" s="49"/>
      <c r="F81" s="42">
        <f t="shared" si="11"/>
        <v>31</v>
      </c>
      <c r="G81" s="10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7">
        <f t="shared" si="12"/>
        <v>0</v>
      </c>
      <c r="T81" s="68"/>
      <c r="U81" s="71"/>
      <c r="V81" s="69"/>
      <c r="W81" s="70"/>
      <c r="X81" s="70"/>
      <c r="Y81" s="70"/>
      <c r="Z81" s="70"/>
      <c r="AA81" s="70"/>
      <c r="AB81" s="75"/>
      <c r="AC81" s="76">
        <f t="shared" si="13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83">
        <f t="shared" si="14"/>
        <v>0</v>
      </c>
      <c r="AT81" s="76">
        <f t="shared" si="15"/>
        <v>0</v>
      </c>
      <c r="AU81" s="76">
        <f t="shared" si="16"/>
        <v>0</v>
      </c>
      <c r="AV81" s="84"/>
      <c r="AW81" s="90"/>
      <c r="AX81" s="90"/>
      <c r="AY81" s="90"/>
      <c r="AZ81" s="90"/>
      <c r="BA81" s="76">
        <f t="shared" si="17"/>
        <v>0</v>
      </c>
      <c r="BB81" s="91"/>
      <c r="BC81" s="92"/>
      <c r="BD81" s="66" t="str">
        <f t="shared" si="18"/>
        <v>正确</v>
      </c>
    </row>
    <row r="82" s="1" customFormat="1" ht="33" customHeight="1" spans="1:56">
      <c r="A82" s="41">
        <f t="shared" si="10"/>
        <v>78</v>
      </c>
      <c r="B82" s="49"/>
      <c r="C82" s="50"/>
      <c r="D82" s="44"/>
      <c r="E82" s="49"/>
      <c r="F82" s="42">
        <f t="shared" si="11"/>
        <v>31</v>
      </c>
      <c r="G82" s="10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7">
        <f t="shared" si="12"/>
        <v>0</v>
      </c>
      <c r="T82" s="68"/>
      <c r="U82" s="71"/>
      <c r="V82" s="69"/>
      <c r="W82" s="70"/>
      <c r="X82" s="70"/>
      <c r="Y82" s="70"/>
      <c r="Z82" s="70"/>
      <c r="AA82" s="70"/>
      <c r="AB82" s="75"/>
      <c r="AC82" s="76">
        <f t="shared" si="13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83">
        <f t="shared" si="14"/>
        <v>0</v>
      </c>
      <c r="AT82" s="76">
        <f t="shared" si="15"/>
        <v>0</v>
      </c>
      <c r="AU82" s="76">
        <f t="shared" si="16"/>
        <v>0</v>
      </c>
      <c r="AV82" s="84"/>
      <c r="AW82" s="90"/>
      <c r="AX82" s="90"/>
      <c r="AY82" s="90"/>
      <c r="AZ82" s="90"/>
      <c r="BA82" s="76">
        <f t="shared" si="17"/>
        <v>0</v>
      </c>
      <c r="BB82" s="91"/>
      <c r="BC82" s="92"/>
      <c r="BD82" s="66" t="str">
        <f t="shared" si="18"/>
        <v>正确</v>
      </c>
    </row>
    <row r="83" s="1" customFormat="1" ht="33" customHeight="1" spans="1:56">
      <c r="A83" s="41">
        <f t="shared" si="10"/>
        <v>79</v>
      </c>
      <c r="B83" s="49"/>
      <c r="C83" s="50"/>
      <c r="D83" s="44"/>
      <c r="E83" s="49"/>
      <c r="F83" s="42">
        <f t="shared" si="11"/>
        <v>31</v>
      </c>
      <c r="G83" s="10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7">
        <f t="shared" si="12"/>
        <v>0</v>
      </c>
      <c r="T83" s="68"/>
      <c r="U83" s="71"/>
      <c r="V83" s="69"/>
      <c r="W83" s="70"/>
      <c r="X83" s="70"/>
      <c r="Y83" s="70"/>
      <c r="Z83" s="70"/>
      <c r="AA83" s="70"/>
      <c r="AB83" s="75"/>
      <c r="AC83" s="76">
        <f t="shared" si="13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83">
        <f t="shared" si="14"/>
        <v>0</v>
      </c>
      <c r="AT83" s="76">
        <f t="shared" si="15"/>
        <v>0</v>
      </c>
      <c r="AU83" s="76">
        <f t="shared" si="16"/>
        <v>0</v>
      </c>
      <c r="AV83" s="84"/>
      <c r="AW83" s="90"/>
      <c r="AX83" s="90"/>
      <c r="AY83" s="90"/>
      <c r="AZ83" s="90"/>
      <c r="BA83" s="76">
        <f t="shared" si="17"/>
        <v>0</v>
      </c>
      <c r="BB83" s="91"/>
      <c r="BC83" s="92"/>
      <c r="BD83" s="66" t="str">
        <f t="shared" si="18"/>
        <v>正确</v>
      </c>
    </row>
    <row r="84" s="1" customFormat="1" ht="33" customHeight="1" spans="1:56">
      <c r="A84" s="41">
        <f t="shared" si="10"/>
        <v>80</v>
      </c>
      <c r="B84" s="49"/>
      <c r="C84" s="50"/>
      <c r="D84" s="44"/>
      <c r="E84" s="49"/>
      <c r="F84" s="42">
        <f t="shared" si="11"/>
        <v>31</v>
      </c>
      <c r="G84" s="10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67">
        <f t="shared" si="12"/>
        <v>0</v>
      </c>
      <c r="T84" s="68"/>
      <c r="U84" s="71"/>
      <c r="V84" s="69"/>
      <c r="W84" s="70"/>
      <c r="X84" s="70"/>
      <c r="Y84" s="70"/>
      <c r="Z84" s="70"/>
      <c r="AA84" s="70"/>
      <c r="AB84" s="75"/>
      <c r="AC84" s="76">
        <f t="shared" si="13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83">
        <f t="shared" si="14"/>
        <v>0</v>
      </c>
      <c r="AT84" s="76">
        <f t="shared" si="15"/>
        <v>0</v>
      </c>
      <c r="AU84" s="76">
        <f t="shared" si="16"/>
        <v>0</v>
      </c>
      <c r="AV84" s="84"/>
      <c r="AW84" s="90"/>
      <c r="AX84" s="90"/>
      <c r="AY84" s="90"/>
      <c r="AZ84" s="90"/>
      <c r="BA84" s="76">
        <f t="shared" si="17"/>
        <v>0</v>
      </c>
      <c r="BB84" s="91"/>
      <c r="BC84" s="92"/>
      <c r="BD84" s="66" t="str">
        <f t="shared" si="18"/>
        <v>正确</v>
      </c>
    </row>
    <row r="85" s="1" customFormat="1" ht="33" customHeight="1" spans="1:56">
      <c r="A85" s="41">
        <f t="shared" si="10"/>
        <v>81</v>
      </c>
      <c r="B85" s="49"/>
      <c r="C85" s="50"/>
      <c r="D85" s="44"/>
      <c r="E85" s="49"/>
      <c r="F85" s="42">
        <f t="shared" si="11"/>
        <v>31</v>
      </c>
      <c r="G85" s="10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7">
        <f t="shared" si="12"/>
        <v>0</v>
      </c>
      <c r="T85" s="68"/>
      <c r="U85" s="71"/>
      <c r="V85" s="69"/>
      <c r="W85" s="70"/>
      <c r="X85" s="70"/>
      <c r="Y85" s="70"/>
      <c r="Z85" s="70"/>
      <c r="AA85" s="70"/>
      <c r="AB85" s="75"/>
      <c r="AC85" s="76">
        <f t="shared" si="13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83">
        <f t="shared" si="14"/>
        <v>0</v>
      </c>
      <c r="AT85" s="76">
        <f t="shared" si="15"/>
        <v>0</v>
      </c>
      <c r="AU85" s="76">
        <f t="shared" si="16"/>
        <v>0</v>
      </c>
      <c r="AV85" s="84"/>
      <c r="AW85" s="90"/>
      <c r="AX85" s="90"/>
      <c r="AY85" s="90"/>
      <c r="AZ85" s="90"/>
      <c r="BA85" s="76">
        <f t="shared" si="17"/>
        <v>0</v>
      </c>
      <c r="BB85" s="91"/>
      <c r="BC85" s="92"/>
      <c r="BD85" s="66" t="str">
        <f t="shared" si="18"/>
        <v>正确</v>
      </c>
    </row>
    <row r="86" s="1" customFormat="1" ht="33" customHeight="1" spans="1:56">
      <c r="A86" s="41">
        <f t="shared" si="10"/>
        <v>82</v>
      </c>
      <c r="B86" s="49"/>
      <c r="C86" s="50"/>
      <c r="D86" s="44"/>
      <c r="E86" s="49"/>
      <c r="F86" s="42">
        <f t="shared" si="11"/>
        <v>31</v>
      </c>
      <c r="G86" s="10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7">
        <f t="shared" si="12"/>
        <v>0</v>
      </c>
      <c r="T86" s="68"/>
      <c r="U86" s="71"/>
      <c r="V86" s="69"/>
      <c r="W86" s="70"/>
      <c r="X86" s="70"/>
      <c r="Y86" s="70"/>
      <c r="Z86" s="70"/>
      <c r="AA86" s="70"/>
      <c r="AB86" s="75"/>
      <c r="AC86" s="76">
        <f t="shared" si="13"/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83">
        <f t="shared" si="14"/>
        <v>0</v>
      </c>
      <c r="AT86" s="76">
        <f t="shared" si="15"/>
        <v>0</v>
      </c>
      <c r="AU86" s="76">
        <f t="shared" si="16"/>
        <v>0</v>
      </c>
      <c r="AV86" s="84"/>
      <c r="AW86" s="90"/>
      <c r="AX86" s="90"/>
      <c r="AY86" s="90"/>
      <c r="AZ86" s="90"/>
      <c r="BA86" s="76">
        <f t="shared" si="17"/>
        <v>0</v>
      </c>
      <c r="BB86" s="91"/>
      <c r="BC86" s="92"/>
      <c r="BD86" s="66" t="str">
        <f t="shared" si="18"/>
        <v>正确</v>
      </c>
    </row>
    <row r="87" s="1" customFormat="1" ht="33" customHeight="1" spans="1:56">
      <c r="A87" s="41">
        <f t="shared" si="10"/>
        <v>83</v>
      </c>
      <c r="B87" s="49"/>
      <c r="C87" s="50"/>
      <c r="D87" s="44"/>
      <c r="E87" s="49"/>
      <c r="F87" s="42">
        <f t="shared" si="11"/>
        <v>31</v>
      </c>
      <c r="G87" s="10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7">
        <f t="shared" si="12"/>
        <v>0</v>
      </c>
      <c r="T87" s="68"/>
      <c r="U87" s="71"/>
      <c r="V87" s="69"/>
      <c r="W87" s="70"/>
      <c r="X87" s="70"/>
      <c r="Y87" s="70"/>
      <c r="Z87" s="70"/>
      <c r="AA87" s="70"/>
      <c r="AB87" s="75"/>
      <c r="AC87" s="76">
        <f t="shared" si="1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83">
        <f t="shared" si="14"/>
        <v>0</v>
      </c>
      <c r="AT87" s="76">
        <f t="shared" si="15"/>
        <v>0</v>
      </c>
      <c r="AU87" s="76">
        <f t="shared" si="16"/>
        <v>0</v>
      </c>
      <c r="AV87" s="84"/>
      <c r="AW87" s="90"/>
      <c r="AX87" s="90"/>
      <c r="AY87" s="90"/>
      <c r="AZ87" s="90"/>
      <c r="BA87" s="76">
        <f t="shared" si="17"/>
        <v>0</v>
      </c>
      <c r="BB87" s="91"/>
      <c r="BC87" s="92"/>
      <c r="BD87" s="66" t="str">
        <f t="shared" si="18"/>
        <v>正确</v>
      </c>
    </row>
    <row r="88" s="1" customFormat="1" ht="33" customHeight="1" spans="1:56">
      <c r="A88" s="41">
        <f t="shared" si="10"/>
        <v>84</v>
      </c>
      <c r="B88" s="49"/>
      <c r="C88" s="50"/>
      <c r="D88" s="44"/>
      <c r="E88" s="49"/>
      <c r="F88" s="42">
        <f t="shared" si="11"/>
        <v>31</v>
      </c>
      <c r="G88" s="10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7">
        <f t="shared" si="12"/>
        <v>0</v>
      </c>
      <c r="T88" s="68"/>
      <c r="U88" s="71"/>
      <c r="V88" s="69"/>
      <c r="W88" s="70"/>
      <c r="X88" s="70"/>
      <c r="Y88" s="70"/>
      <c r="Z88" s="70"/>
      <c r="AA88" s="70"/>
      <c r="AB88" s="75"/>
      <c r="AC88" s="76">
        <f t="shared" si="1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83">
        <f t="shared" si="14"/>
        <v>0</v>
      </c>
      <c r="AT88" s="76">
        <f t="shared" si="15"/>
        <v>0</v>
      </c>
      <c r="AU88" s="76">
        <f t="shared" si="16"/>
        <v>0</v>
      </c>
      <c r="AV88" s="84"/>
      <c r="AW88" s="90"/>
      <c r="AX88" s="90"/>
      <c r="AY88" s="90"/>
      <c r="AZ88" s="90"/>
      <c r="BA88" s="76">
        <f t="shared" si="17"/>
        <v>0</v>
      </c>
      <c r="BB88" s="91"/>
      <c r="BC88" s="92"/>
      <c r="BD88" s="66" t="str">
        <f t="shared" si="18"/>
        <v>正确</v>
      </c>
    </row>
    <row r="89" s="1" customFormat="1" ht="33" customHeight="1" spans="1:56">
      <c r="A89" s="41">
        <f t="shared" si="10"/>
        <v>85</v>
      </c>
      <c r="B89" s="49"/>
      <c r="C89" s="50"/>
      <c r="D89" s="44"/>
      <c r="E89" s="49"/>
      <c r="F89" s="42">
        <f t="shared" si="11"/>
        <v>31</v>
      </c>
      <c r="G89" s="10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7">
        <f t="shared" si="12"/>
        <v>0</v>
      </c>
      <c r="T89" s="68"/>
      <c r="U89" s="71"/>
      <c r="V89" s="69"/>
      <c r="W89" s="70"/>
      <c r="X89" s="70"/>
      <c r="Y89" s="70"/>
      <c r="Z89" s="70"/>
      <c r="AA89" s="70"/>
      <c r="AB89" s="75"/>
      <c r="AC89" s="76">
        <f t="shared" si="1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83">
        <f t="shared" si="14"/>
        <v>0</v>
      </c>
      <c r="AT89" s="76">
        <f t="shared" si="15"/>
        <v>0</v>
      </c>
      <c r="AU89" s="76">
        <f t="shared" si="16"/>
        <v>0</v>
      </c>
      <c r="AV89" s="84"/>
      <c r="AW89" s="90"/>
      <c r="AX89" s="90"/>
      <c r="AY89" s="90"/>
      <c r="AZ89" s="90"/>
      <c r="BA89" s="76">
        <f t="shared" si="17"/>
        <v>0</v>
      </c>
      <c r="BB89" s="91"/>
      <c r="BC89" s="92"/>
      <c r="BD89" s="66" t="str">
        <f t="shared" si="18"/>
        <v>正确</v>
      </c>
    </row>
    <row r="90" s="1" customFormat="1" ht="33" customHeight="1" spans="1:56">
      <c r="A90" s="41">
        <f t="shared" si="10"/>
        <v>86</v>
      </c>
      <c r="B90" s="49"/>
      <c r="C90" s="50"/>
      <c r="D90" s="44"/>
      <c r="E90" s="49"/>
      <c r="F90" s="42">
        <f t="shared" si="11"/>
        <v>31</v>
      </c>
      <c r="G90" s="10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7">
        <f t="shared" si="12"/>
        <v>0</v>
      </c>
      <c r="T90" s="68"/>
      <c r="U90" s="71"/>
      <c r="V90" s="69"/>
      <c r="W90" s="70"/>
      <c r="X90" s="70"/>
      <c r="Y90" s="70"/>
      <c r="Z90" s="70"/>
      <c r="AA90" s="70"/>
      <c r="AB90" s="75"/>
      <c r="AC90" s="76">
        <f t="shared" si="1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83">
        <f t="shared" si="14"/>
        <v>0</v>
      </c>
      <c r="AT90" s="76">
        <f t="shared" si="15"/>
        <v>0</v>
      </c>
      <c r="AU90" s="76">
        <f t="shared" si="16"/>
        <v>0</v>
      </c>
      <c r="AV90" s="84"/>
      <c r="AW90" s="90"/>
      <c r="AX90" s="90"/>
      <c r="AY90" s="90"/>
      <c r="AZ90" s="90"/>
      <c r="BA90" s="76">
        <f t="shared" si="17"/>
        <v>0</v>
      </c>
      <c r="BB90" s="91"/>
      <c r="BC90" s="92"/>
      <c r="BD90" s="66" t="str">
        <f t="shared" si="18"/>
        <v>正确</v>
      </c>
    </row>
    <row r="91" s="1" customFormat="1" ht="33" customHeight="1" spans="1:56">
      <c r="A91" s="41">
        <f t="shared" si="10"/>
        <v>87</v>
      </c>
      <c r="B91" s="49"/>
      <c r="C91" s="50"/>
      <c r="D91" s="44"/>
      <c r="E91" s="49"/>
      <c r="F91" s="42">
        <f t="shared" si="11"/>
        <v>31</v>
      </c>
      <c r="G91" s="10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7">
        <f t="shared" si="12"/>
        <v>0</v>
      </c>
      <c r="T91" s="68"/>
      <c r="U91" s="71"/>
      <c r="V91" s="69"/>
      <c r="W91" s="70"/>
      <c r="X91" s="70"/>
      <c r="Y91" s="70"/>
      <c r="Z91" s="70"/>
      <c r="AA91" s="70"/>
      <c r="AB91" s="75"/>
      <c r="AC91" s="76">
        <f t="shared" si="1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83">
        <f t="shared" si="14"/>
        <v>0</v>
      </c>
      <c r="AT91" s="76">
        <f t="shared" si="15"/>
        <v>0</v>
      </c>
      <c r="AU91" s="76">
        <f t="shared" si="16"/>
        <v>0</v>
      </c>
      <c r="AV91" s="84"/>
      <c r="AW91" s="90"/>
      <c r="AX91" s="90"/>
      <c r="AY91" s="90"/>
      <c r="AZ91" s="90"/>
      <c r="BA91" s="76">
        <f t="shared" si="17"/>
        <v>0</v>
      </c>
      <c r="BB91" s="91"/>
      <c r="BC91" s="92"/>
      <c r="BD91" s="66" t="str">
        <f t="shared" si="18"/>
        <v>正确</v>
      </c>
    </row>
    <row r="92" s="1" customFormat="1" ht="33" customHeight="1" spans="1:56">
      <c r="A92" s="41">
        <f t="shared" si="10"/>
        <v>88</v>
      </c>
      <c r="B92" s="49"/>
      <c r="C92" s="50"/>
      <c r="D92" s="44"/>
      <c r="E92" s="49"/>
      <c r="F92" s="42">
        <f t="shared" si="11"/>
        <v>31</v>
      </c>
      <c r="G92" s="10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7">
        <f t="shared" si="12"/>
        <v>0</v>
      </c>
      <c r="T92" s="68"/>
      <c r="U92" s="71"/>
      <c r="V92" s="69"/>
      <c r="W92" s="70"/>
      <c r="X92" s="70"/>
      <c r="Y92" s="70"/>
      <c r="Z92" s="70"/>
      <c r="AA92" s="70"/>
      <c r="AB92" s="75"/>
      <c r="AC92" s="76">
        <f t="shared" si="1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83">
        <f t="shared" si="14"/>
        <v>0</v>
      </c>
      <c r="AT92" s="76">
        <f t="shared" si="15"/>
        <v>0</v>
      </c>
      <c r="AU92" s="76">
        <f t="shared" si="16"/>
        <v>0</v>
      </c>
      <c r="AV92" s="84"/>
      <c r="AW92" s="90"/>
      <c r="AX92" s="90"/>
      <c r="AY92" s="90"/>
      <c r="AZ92" s="90"/>
      <c r="BA92" s="76">
        <f t="shared" si="17"/>
        <v>0</v>
      </c>
      <c r="BB92" s="91"/>
      <c r="BC92" s="92"/>
      <c r="BD92" s="66" t="str">
        <f t="shared" si="18"/>
        <v>正确</v>
      </c>
    </row>
    <row r="93" s="1" customFormat="1" ht="33" customHeight="1" spans="1:56">
      <c r="A93" s="41">
        <f t="shared" si="10"/>
        <v>89</v>
      </c>
      <c r="B93" s="49"/>
      <c r="C93" s="50"/>
      <c r="D93" s="44"/>
      <c r="E93" s="49"/>
      <c r="F93" s="42">
        <f t="shared" si="11"/>
        <v>31</v>
      </c>
      <c r="G93" s="10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7">
        <f t="shared" si="12"/>
        <v>0</v>
      </c>
      <c r="T93" s="68"/>
      <c r="U93" s="71"/>
      <c r="V93" s="69"/>
      <c r="W93" s="70"/>
      <c r="X93" s="70"/>
      <c r="Y93" s="70"/>
      <c r="Z93" s="70"/>
      <c r="AA93" s="70"/>
      <c r="AB93" s="75"/>
      <c r="AC93" s="76">
        <f t="shared" si="1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83">
        <f t="shared" si="14"/>
        <v>0</v>
      </c>
      <c r="AT93" s="76">
        <f t="shared" si="15"/>
        <v>0</v>
      </c>
      <c r="AU93" s="76">
        <f t="shared" si="16"/>
        <v>0</v>
      </c>
      <c r="AV93" s="84"/>
      <c r="AW93" s="90"/>
      <c r="AX93" s="90"/>
      <c r="AY93" s="90"/>
      <c r="AZ93" s="90"/>
      <c r="BA93" s="76">
        <f t="shared" si="17"/>
        <v>0</v>
      </c>
      <c r="BB93" s="91"/>
      <c r="BC93" s="92"/>
      <c r="BD93" s="66" t="str">
        <f t="shared" si="18"/>
        <v>正确</v>
      </c>
    </row>
    <row r="94" s="1" customFormat="1" ht="33" customHeight="1" spans="1:56">
      <c r="A94" s="41">
        <f t="shared" si="10"/>
        <v>90</v>
      </c>
      <c r="B94" s="49"/>
      <c r="C94" s="50"/>
      <c r="D94" s="44"/>
      <c r="E94" s="49"/>
      <c r="F94" s="42">
        <f t="shared" si="11"/>
        <v>31</v>
      </c>
      <c r="G94" s="10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7">
        <f t="shared" si="12"/>
        <v>0</v>
      </c>
      <c r="T94" s="68"/>
      <c r="U94" s="71"/>
      <c r="V94" s="69"/>
      <c r="W94" s="70"/>
      <c r="X94" s="70"/>
      <c r="Y94" s="70"/>
      <c r="Z94" s="70"/>
      <c r="AA94" s="70"/>
      <c r="AB94" s="75"/>
      <c r="AC94" s="76">
        <f t="shared" si="1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83">
        <f t="shared" si="14"/>
        <v>0</v>
      </c>
      <c r="AT94" s="76">
        <f t="shared" si="15"/>
        <v>0</v>
      </c>
      <c r="AU94" s="76">
        <f t="shared" si="16"/>
        <v>0</v>
      </c>
      <c r="AV94" s="84"/>
      <c r="AW94" s="90"/>
      <c r="AX94" s="90"/>
      <c r="AY94" s="90"/>
      <c r="AZ94" s="90"/>
      <c r="BA94" s="76">
        <f t="shared" si="17"/>
        <v>0</v>
      </c>
      <c r="BB94" s="91"/>
      <c r="BC94" s="92"/>
      <c r="BD94" s="66" t="str">
        <f t="shared" si="18"/>
        <v>正确</v>
      </c>
    </row>
    <row r="95" s="1" customFormat="1" ht="33" customHeight="1" spans="1:56">
      <c r="A95" s="41">
        <f t="shared" si="10"/>
        <v>91</v>
      </c>
      <c r="B95" s="49"/>
      <c r="C95" s="50"/>
      <c r="D95" s="44"/>
      <c r="E95" s="49"/>
      <c r="F95" s="42">
        <f t="shared" si="11"/>
        <v>31</v>
      </c>
      <c r="G95" s="10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7">
        <f t="shared" si="12"/>
        <v>0</v>
      </c>
      <c r="T95" s="68"/>
      <c r="U95" s="71"/>
      <c r="V95" s="69"/>
      <c r="W95" s="70"/>
      <c r="X95" s="70"/>
      <c r="Y95" s="70"/>
      <c r="Z95" s="70"/>
      <c r="AA95" s="70"/>
      <c r="AB95" s="75"/>
      <c r="AC95" s="76">
        <f t="shared" si="1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83">
        <f t="shared" si="14"/>
        <v>0</v>
      </c>
      <c r="AT95" s="76">
        <f t="shared" si="15"/>
        <v>0</v>
      </c>
      <c r="AU95" s="76">
        <f t="shared" si="16"/>
        <v>0</v>
      </c>
      <c r="AV95" s="84"/>
      <c r="AW95" s="90"/>
      <c r="AX95" s="90"/>
      <c r="AY95" s="90"/>
      <c r="AZ95" s="90"/>
      <c r="BA95" s="76">
        <f t="shared" si="17"/>
        <v>0</v>
      </c>
      <c r="BB95" s="91"/>
      <c r="BC95" s="92"/>
      <c r="BD95" s="66" t="str">
        <f t="shared" si="18"/>
        <v>正确</v>
      </c>
    </row>
    <row r="96" s="1" customFormat="1" ht="33" customHeight="1" spans="1:56">
      <c r="A96" s="41">
        <f t="shared" si="10"/>
        <v>92</v>
      </c>
      <c r="B96" s="49"/>
      <c r="C96" s="50"/>
      <c r="D96" s="44"/>
      <c r="E96" s="49"/>
      <c r="F96" s="42">
        <f t="shared" si="11"/>
        <v>31</v>
      </c>
      <c r="G96" s="10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7">
        <f t="shared" si="12"/>
        <v>0</v>
      </c>
      <c r="T96" s="68"/>
      <c r="U96" s="71"/>
      <c r="V96" s="69"/>
      <c r="W96" s="70"/>
      <c r="X96" s="70"/>
      <c r="Y96" s="70"/>
      <c r="Z96" s="70"/>
      <c r="AA96" s="70"/>
      <c r="AB96" s="75"/>
      <c r="AC96" s="76">
        <f t="shared" si="1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83">
        <f t="shared" si="14"/>
        <v>0</v>
      </c>
      <c r="AT96" s="76">
        <f t="shared" si="15"/>
        <v>0</v>
      </c>
      <c r="AU96" s="76">
        <f t="shared" si="16"/>
        <v>0</v>
      </c>
      <c r="AV96" s="84"/>
      <c r="AW96" s="90"/>
      <c r="AX96" s="90"/>
      <c r="AY96" s="90"/>
      <c r="AZ96" s="90"/>
      <c r="BA96" s="76">
        <f t="shared" si="17"/>
        <v>0</v>
      </c>
      <c r="BB96" s="91"/>
      <c r="BC96" s="92"/>
      <c r="BD96" s="66" t="str">
        <f t="shared" si="18"/>
        <v>正确</v>
      </c>
    </row>
    <row r="97" s="1" customFormat="1" ht="33" customHeight="1" spans="1:56">
      <c r="A97" s="41">
        <f t="shared" si="10"/>
        <v>93</v>
      </c>
      <c r="B97" s="49"/>
      <c r="C97" s="50"/>
      <c r="D97" s="44"/>
      <c r="E97" s="49"/>
      <c r="F97" s="42">
        <f t="shared" si="11"/>
        <v>31</v>
      </c>
      <c r="G97" s="10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7">
        <f t="shared" si="12"/>
        <v>0</v>
      </c>
      <c r="T97" s="68"/>
      <c r="U97" s="71"/>
      <c r="V97" s="69"/>
      <c r="W97" s="70"/>
      <c r="X97" s="70"/>
      <c r="Y97" s="70"/>
      <c r="Z97" s="70"/>
      <c r="AA97" s="70"/>
      <c r="AB97" s="75"/>
      <c r="AC97" s="76">
        <f t="shared" si="1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83">
        <f t="shared" si="14"/>
        <v>0</v>
      </c>
      <c r="AT97" s="76">
        <f t="shared" si="15"/>
        <v>0</v>
      </c>
      <c r="AU97" s="76">
        <f t="shared" si="16"/>
        <v>0</v>
      </c>
      <c r="AV97" s="84"/>
      <c r="AW97" s="90"/>
      <c r="AX97" s="90"/>
      <c r="AY97" s="90"/>
      <c r="AZ97" s="90"/>
      <c r="BA97" s="76">
        <f t="shared" si="17"/>
        <v>0</v>
      </c>
      <c r="BB97" s="91"/>
      <c r="BC97" s="92"/>
      <c r="BD97" s="66" t="str">
        <f t="shared" si="18"/>
        <v>正确</v>
      </c>
    </row>
    <row r="98" s="1" customFormat="1" ht="33" customHeight="1" spans="1:56">
      <c r="A98" s="41">
        <f t="shared" si="10"/>
        <v>94</v>
      </c>
      <c r="B98" s="49"/>
      <c r="C98" s="50"/>
      <c r="D98" s="44"/>
      <c r="E98" s="49"/>
      <c r="F98" s="42">
        <f t="shared" si="11"/>
        <v>31</v>
      </c>
      <c r="G98" s="10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7">
        <f t="shared" si="12"/>
        <v>0</v>
      </c>
      <c r="T98" s="68"/>
      <c r="U98" s="71"/>
      <c r="V98" s="69"/>
      <c r="W98" s="70"/>
      <c r="X98" s="70"/>
      <c r="Y98" s="70"/>
      <c r="Z98" s="70"/>
      <c r="AA98" s="70"/>
      <c r="AB98" s="75"/>
      <c r="AC98" s="76">
        <f t="shared" si="1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83">
        <f t="shared" si="14"/>
        <v>0</v>
      </c>
      <c r="AT98" s="76">
        <f t="shared" si="15"/>
        <v>0</v>
      </c>
      <c r="AU98" s="76">
        <f t="shared" si="16"/>
        <v>0</v>
      </c>
      <c r="AV98" s="84"/>
      <c r="AW98" s="90"/>
      <c r="AX98" s="90"/>
      <c r="AY98" s="90"/>
      <c r="AZ98" s="90"/>
      <c r="BA98" s="76">
        <f t="shared" si="17"/>
        <v>0</v>
      </c>
      <c r="BB98" s="91"/>
      <c r="BC98" s="92"/>
      <c r="BD98" s="66" t="str">
        <f t="shared" si="18"/>
        <v>正确</v>
      </c>
    </row>
    <row r="99" s="1" customFormat="1" ht="33" customHeight="1" spans="1:56">
      <c r="A99" s="41">
        <f t="shared" si="10"/>
        <v>95</v>
      </c>
      <c r="B99" s="49"/>
      <c r="C99" s="50"/>
      <c r="D99" s="44"/>
      <c r="E99" s="49"/>
      <c r="F99" s="42">
        <f t="shared" si="11"/>
        <v>31</v>
      </c>
      <c r="G99" s="10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7">
        <f t="shared" si="12"/>
        <v>0</v>
      </c>
      <c r="T99" s="68"/>
      <c r="U99" s="71"/>
      <c r="V99" s="69"/>
      <c r="W99" s="70"/>
      <c r="X99" s="70"/>
      <c r="Y99" s="70"/>
      <c r="Z99" s="70"/>
      <c r="AA99" s="70"/>
      <c r="AB99" s="75"/>
      <c r="AC99" s="76">
        <f t="shared" si="1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83">
        <f t="shared" si="14"/>
        <v>0</v>
      </c>
      <c r="AT99" s="76">
        <f t="shared" si="15"/>
        <v>0</v>
      </c>
      <c r="AU99" s="76">
        <f t="shared" si="16"/>
        <v>0</v>
      </c>
      <c r="AV99" s="84"/>
      <c r="AW99" s="90"/>
      <c r="AX99" s="90"/>
      <c r="AY99" s="90"/>
      <c r="AZ99" s="90"/>
      <c r="BA99" s="76">
        <f t="shared" si="17"/>
        <v>0</v>
      </c>
      <c r="BB99" s="91"/>
      <c r="BC99" s="92"/>
      <c r="BD99" s="66" t="str">
        <f t="shared" si="18"/>
        <v>正确</v>
      </c>
    </row>
    <row r="100" s="1" customFormat="1" ht="33" customHeight="1" spans="1:56">
      <c r="A100" s="41">
        <f t="shared" si="10"/>
        <v>96</v>
      </c>
      <c r="B100" s="49"/>
      <c r="C100" s="50"/>
      <c r="D100" s="44"/>
      <c r="E100" s="49"/>
      <c r="F100" s="42">
        <f t="shared" si="11"/>
        <v>31</v>
      </c>
      <c r="G100" s="10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7">
        <f t="shared" si="12"/>
        <v>0</v>
      </c>
      <c r="T100" s="68"/>
      <c r="U100" s="71"/>
      <c r="V100" s="69"/>
      <c r="W100" s="70"/>
      <c r="X100" s="70"/>
      <c r="Y100" s="70"/>
      <c r="Z100" s="70"/>
      <c r="AA100" s="70"/>
      <c r="AB100" s="75"/>
      <c r="AC100" s="76">
        <f t="shared" si="1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83">
        <f t="shared" si="14"/>
        <v>0</v>
      </c>
      <c r="AT100" s="76">
        <f t="shared" si="15"/>
        <v>0</v>
      </c>
      <c r="AU100" s="76">
        <f t="shared" si="16"/>
        <v>0</v>
      </c>
      <c r="AV100" s="84"/>
      <c r="AW100" s="90"/>
      <c r="AX100" s="90"/>
      <c r="AY100" s="90"/>
      <c r="AZ100" s="90"/>
      <c r="BA100" s="76">
        <f t="shared" si="17"/>
        <v>0</v>
      </c>
      <c r="BB100" s="91"/>
      <c r="BC100" s="92"/>
      <c r="BD100" s="66" t="str">
        <f t="shared" si="18"/>
        <v>正确</v>
      </c>
    </row>
    <row r="101" s="1" customFormat="1" ht="33" customHeight="1" spans="1:56">
      <c r="A101" s="41">
        <f t="shared" si="10"/>
        <v>97</v>
      </c>
      <c r="B101" s="49"/>
      <c r="C101" s="50"/>
      <c r="D101" s="44"/>
      <c r="E101" s="49"/>
      <c r="F101" s="42">
        <f t="shared" si="11"/>
        <v>31</v>
      </c>
      <c r="G101" s="10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7">
        <f t="shared" si="12"/>
        <v>0</v>
      </c>
      <c r="T101" s="68"/>
      <c r="U101" s="71"/>
      <c r="V101" s="69"/>
      <c r="W101" s="70"/>
      <c r="X101" s="70"/>
      <c r="Y101" s="70"/>
      <c r="Z101" s="70"/>
      <c r="AA101" s="70"/>
      <c r="AB101" s="75"/>
      <c r="AC101" s="76">
        <f t="shared" si="1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83">
        <f t="shared" si="14"/>
        <v>0</v>
      </c>
      <c r="AT101" s="76">
        <f t="shared" si="15"/>
        <v>0</v>
      </c>
      <c r="AU101" s="76">
        <f t="shared" si="16"/>
        <v>0</v>
      </c>
      <c r="AV101" s="84"/>
      <c r="AW101" s="90"/>
      <c r="AX101" s="90"/>
      <c r="AY101" s="90"/>
      <c r="AZ101" s="90"/>
      <c r="BA101" s="76">
        <f t="shared" si="17"/>
        <v>0</v>
      </c>
      <c r="BB101" s="91"/>
      <c r="BC101" s="92"/>
      <c r="BD101" s="66" t="str">
        <f t="shared" si="18"/>
        <v>正确</v>
      </c>
    </row>
    <row r="102" s="1" customFormat="1" ht="33" customHeight="1" spans="1:56">
      <c r="A102" s="41">
        <f t="shared" si="10"/>
        <v>98</v>
      </c>
      <c r="B102" s="49"/>
      <c r="C102" s="50"/>
      <c r="D102" s="44"/>
      <c r="E102" s="49"/>
      <c r="F102" s="42">
        <f t="shared" si="11"/>
        <v>31</v>
      </c>
      <c r="G102" s="10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7">
        <f t="shared" si="12"/>
        <v>0</v>
      </c>
      <c r="T102" s="68"/>
      <c r="U102" s="71"/>
      <c r="V102" s="69"/>
      <c r="W102" s="70"/>
      <c r="X102" s="70"/>
      <c r="Y102" s="70"/>
      <c r="Z102" s="70"/>
      <c r="AA102" s="70"/>
      <c r="AB102" s="75"/>
      <c r="AC102" s="76">
        <f t="shared" si="1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83">
        <f t="shared" si="14"/>
        <v>0</v>
      </c>
      <c r="AT102" s="76">
        <f t="shared" si="15"/>
        <v>0</v>
      </c>
      <c r="AU102" s="76">
        <f t="shared" si="16"/>
        <v>0</v>
      </c>
      <c r="AV102" s="84"/>
      <c r="AW102" s="90"/>
      <c r="AX102" s="90"/>
      <c r="AY102" s="90"/>
      <c r="AZ102" s="90"/>
      <c r="BA102" s="76">
        <f t="shared" si="17"/>
        <v>0</v>
      </c>
      <c r="BB102" s="91"/>
      <c r="BC102" s="92"/>
      <c r="BD102" s="66" t="str">
        <f t="shared" si="18"/>
        <v>正确</v>
      </c>
    </row>
    <row r="103" s="1" customFormat="1" ht="33" customHeight="1" spans="1:56">
      <c r="A103" s="41">
        <f t="shared" si="10"/>
        <v>99</v>
      </c>
      <c r="B103" s="49"/>
      <c r="C103" s="50"/>
      <c r="D103" s="44"/>
      <c r="E103" s="49"/>
      <c r="F103" s="42">
        <f t="shared" si="11"/>
        <v>31</v>
      </c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7">
        <f t="shared" si="12"/>
        <v>0</v>
      </c>
      <c r="T103" s="68"/>
      <c r="U103" s="71"/>
      <c r="V103" s="69"/>
      <c r="W103" s="70"/>
      <c r="X103" s="70"/>
      <c r="Y103" s="70"/>
      <c r="Z103" s="70"/>
      <c r="AA103" s="70"/>
      <c r="AB103" s="75"/>
      <c r="AC103" s="76">
        <f t="shared" si="1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83">
        <f t="shared" si="14"/>
        <v>0</v>
      </c>
      <c r="AT103" s="76">
        <f t="shared" si="15"/>
        <v>0</v>
      </c>
      <c r="AU103" s="76">
        <f t="shared" si="16"/>
        <v>0</v>
      </c>
      <c r="AV103" s="84"/>
      <c r="AW103" s="90"/>
      <c r="AX103" s="90"/>
      <c r="AY103" s="90"/>
      <c r="AZ103" s="90"/>
      <c r="BA103" s="76">
        <f t="shared" si="17"/>
        <v>0</v>
      </c>
      <c r="BB103" s="91"/>
      <c r="BC103" s="92"/>
      <c r="BD103" s="66" t="str">
        <f t="shared" si="18"/>
        <v>正确</v>
      </c>
    </row>
    <row r="104" s="1" customFormat="1" ht="33" customHeight="1" spans="1:56">
      <c r="A104" s="41">
        <f t="shared" si="10"/>
        <v>100</v>
      </c>
      <c r="B104" s="49"/>
      <c r="C104" s="50"/>
      <c r="D104" s="44"/>
      <c r="E104" s="49"/>
      <c r="F104" s="42">
        <f t="shared" si="11"/>
        <v>31</v>
      </c>
      <c r="G104" s="10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7">
        <f t="shared" si="12"/>
        <v>0</v>
      </c>
      <c r="T104" s="68"/>
      <c r="U104" s="71"/>
      <c r="V104" s="69"/>
      <c r="W104" s="70"/>
      <c r="X104" s="70"/>
      <c r="Y104" s="70"/>
      <c r="Z104" s="70"/>
      <c r="AA104" s="70"/>
      <c r="AB104" s="75"/>
      <c r="AC104" s="76">
        <f t="shared" si="1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3">
        <f t="shared" si="14"/>
        <v>0</v>
      </c>
      <c r="AT104" s="76">
        <f t="shared" si="15"/>
        <v>0</v>
      </c>
      <c r="AU104" s="76">
        <f t="shared" si="16"/>
        <v>0</v>
      </c>
      <c r="AV104" s="84"/>
      <c r="AW104" s="90"/>
      <c r="AX104" s="90"/>
      <c r="AY104" s="90"/>
      <c r="AZ104" s="90"/>
      <c r="BA104" s="76">
        <f t="shared" si="17"/>
        <v>0</v>
      </c>
      <c r="BB104" s="91"/>
      <c r="BC104" s="92"/>
      <c r="BD104" s="66" t="str">
        <f t="shared" si="18"/>
        <v>正确</v>
      </c>
    </row>
    <row r="105" s="1" customFormat="1" ht="33" customHeight="1" spans="1:56">
      <c r="A105" s="41">
        <f t="shared" si="10"/>
        <v>101</v>
      </c>
      <c r="B105" s="49"/>
      <c r="C105" s="50"/>
      <c r="D105" s="44"/>
      <c r="E105" s="49"/>
      <c r="F105" s="42">
        <f t="shared" si="11"/>
        <v>31</v>
      </c>
      <c r="G105" s="10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7">
        <f t="shared" si="12"/>
        <v>0</v>
      </c>
      <c r="T105" s="68"/>
      <c r="U105" s="71"/>
      <c r="V105" s="69"/>
      <c r="W105" s="70"/>
      <c r="X105" s="70"/>
      <c r="Y105" s="70"/>
      <c r="Z105" s="70"/>
      <c r="AA105" s="70"/>
      <c r="AB105" s="75"/>
      <c r="AC105" s="76">
        <f t="shared" si="1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83">
        <f t="shared" si="14"/>
        <v>0</v>
      </c>
      <c r="AT105" s="76">
        <f t="shared" si="15"/>
        <v>0</v>
      </c>
      <c r="AU105" s="76">
        <f t="shared" si="16"/>
        <v>0</v>
      </c>
      <c r="AV105" s="84"/>
      <c r="AW105" s="90"/>
      <c r="AX105" s="90"/>
      <c r="AY105" s="90"/>
      <c r="AZ105" s="90"/>
      <c r="BA105" s="76">
        <f t="shared" si="17"/>
        <v>0</v>
      </c>
      <c r="BB105" s="91"/>
      <c r="BC105" s="92"/>
      <c r="BD105" s="66" t="str">
        <f t="shared" si="18"/>
        <v>正确</v>
      </c>
    </row>
    <row r="106" s="1" customFormat="1" ht="33" customHeight="1" spans="1:56">
      <c r="A106" s="41">
        <f t="shared" si="10"/>
        <v>102</v>
      </c>
      <c r="B106" s="49"/>
      <c r="C106" s="50"/>
      <c r="D106" s="44"/>
      <c r="E106" s="49"/>
      <c r="F106" s="42">
        <f t="shared" si="11"/>
        <v>31</v>
      </c>
      <c r="G106" s="10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7">
        <f t="shared" si="12"/>
        <v>0</v>
      </c>
      <c r="T106" s="68"/>
      <c r="U106" s="71"/>
      <c r="V106" s="69"/>
      <c r="W106" s="70"/>
      <c r="X106" s="70"/>
      <c r="Y106" s="70"/>
      <c r="Z106" s="70"/>
      <c r="AA106" s="70"/>
      <c r="AB106" s="75"/>
      <c r="AC106" s="76">
        <f t="shared" si="1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83">
        <f t="shared" si="14"/>
        <v>0</v>
      </c>
      <c r="AT106" s="76">
        <f t="shared" si="15"/>
        <v>0</v>
      </c>
      <c r="AU106" s="76">
        <f t="shared" si="16"/>
        <v>0</v>
      </c>
      <c r="AV106" s="84"/>
      <c r="AW106" s="90"/>
      <c r="AX106" s="90"/>
      <c r="AY106" s="90"/>
      <c r="AZ106" s="90"/>
      <c r="BA106" s="76">
        <f t="shared" si="17"/>
        <v>0</v>
      </c>
      <c r="BB106" s="91"/>
      <c r="BC106" s="92"/>
      <c r="BD106" s="66" t="str">
        <f t="shared" si="18"/>
        <v>正确</v>
      </c>
    </row>
    <row r="107" s="1" customFormat="1" ht="33" customHeight="1" spans="1:56">
      <c r="A107" s="41">
        <f t="shared" si="10"/>
        <v>103</v>
      </c>
      <c r="B107" s="49"/>
      <c r="C107" s="50"/>
      <c r="D107" s="44"/>
      <c r="E107" s="49"/>
      <c r="F107" s="42">
        <f t="shared" si="11"/>
        <v>31</v>
      </c>
      <c r="G107" s="10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7">
        <f t="shared" si="12"/>
        <v>0</v>
      </c>
      <c r="T107" s="68"/>
      <c r="U107" s="71"/>
      <c r="V107" s="69"/>
      <c r="W107" s="70"/>
      <c r="X107" s="70"/>
      <c r="Y107" s="70"/>
      <c r="Z107" s="70"/>
      <c r="AA107" s="70"/>
      <c r="AB107" s="75"/>
      <c r="AC107" s="76">
        <f t="shared" si="1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83">
        <f t="shared" si="14"/>
        <v>0</v>
      </c>
      <c r="AT107" s="76">
        <f t="shared" si="15"/>
        <v>0</v>
      </c>
      <c r="AU107" s="76">
        <f t="shared" si="16"/>
        <v>0</v>
      </c>
      <c r="AV107" s="84"/>
      <c r="AW107" s="90"/>
      <c r="AX107" s="90"/>
      <c r="AY107" s="90"/>
      <c r="AZ107" s="90"/>
      <c r="BA107" s="76">
        <f t="shared" si="17"/>
        <v>0</v>
      </c>
      <c r="BB107" s="91"/>
      <c r="BC107" s="92"/>
      <c r="BD107" s="66" t="str">
        <f t="shared" si="18"/>
        <v>正确</v>
      </c>
    </row>
    <row r="108" s="1" customFormat="1" ht="33" customHeight="1" spans="1:56">
      <c r="A108" s="41">
        <f t="shared" si="10"/>
        <v>104</v>
      </c>
      <c r="B108" s="49"/>
      <c r="C108" s="50"/>
      <c r="D108" s="44"/>
      <c r="E108" s="49"/>
      <c r="F108" s="42">
        <f t="shared" si="11"/>
        <v>31</v>
      </c>
      <c r="G108" s="10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7">
        <f t="shared" si="12"/>
        <v>0</v>
      </c>
      <c r="T108" s="68"/>
      <c r="U108" s="71"/>
      <c r="V108" s="69"/>
      <c r="W108" s="70"/>
      <c r="X108" s="70"/>
      <c r="Y108" s="70"/>
      <c r="Z108" s="70"/>
      <c r="AA108" s="70"/>
      <c r="AB108" s="75"/>
      <c r="AC108" s="76">
        <f t="shared" si="1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83">
        <f t="shared" si="14"/>
        <v>0</v>
      </c>
      <c r="AT108" s="76">
        <f t="shared" si="15"/>
        <v>0</v>
      </c>
      <c r="AU108" s="76">
        <f t="shared" si="16"/>
        <v>0</v>
      </c>
      <c r="AV108" s="84"/>
      <c r="AW108" s="90"/>
      <c r="AX108" s="90"/>
      <c r="AY108" s="90"/>
      <c r="AZ108" s="90"/>
      <c r="BA108" s="76">
        <f t="shared" si="17"/>
        <v>0</v>
      </c>
      <c r="BB108" s="91"/>
      <c r="BC108" s="92"/>
      <c r="BD108" s="66" t="str">
        <f t="shared" si="18"/>
        <v>正确</v>
      </c>
    </row>
    <row r="109" s="1" customFormat="1" ht="33" customHeight="1" spans="1:56">
      <c r="A109" s="41">
        <f t="shared" si="10"/>
        <v>105</v>
      </c>
      <c r="B109" s="49"/>
      <c r="C109" s="50"/>
      <c r="D109" s="44"/>
      <c r="E109" s="49"/>
      <c r="F109" s="42">
        <f t="shared" si="11"/>
        <v>31</v>
      </c>
      <c r="G109" s="10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7">
        <f t="shared" si="12"/>
        <v>0</v>
      </c>
      <c r="T109" s="68"/>
      <c r="U109" s="71"/>
      <c r="V109" s="69"/>
      <c r="W109" s="70"/>
      <c r="X109" s="70"/>
      <c r="Y109" s="70"/>
      <c r="Z109" s="70"/>
      <c r="AA109" s="70"/>
      <c r="AB109" s="75"/>
      <c r="AC109" s="76">
        <f t="shared" si="1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83">
        <f t="shared" si="14"/>
        <v>0</v>
      </c>
      <c r="AT109" s="76">
        <f t="shared" si="15"/>
        <v>0</v>
      </c>
      <c r="AU109" s="76">
        <f t="shared" si="16"/>
        <v>0</v>
      </c>
      <c r="AV109" s="84"/>
      <c r="AW109" s="90"/>
      <c r="AX109" s="90"/>
      <c r="AY109" s="90"/>
      <c r="AZ109" s="90"/>
      <c r="BA109" s="76">
        <f t="shared" si="17"/>
        <v>0</v>
      </c>
      <c r="BB109" s="91"/>
      <c r="BC109" s="92"/>
      <c r="BD109" s="66" t="str">
        <f t="shared" si="18"/>
        <v>正确</v>
      </c>
    </row>
    <row r="110" s="1" customFormat="1" ht="33" customHeight="1" spans="1:56">
      <c r="A110" s="41">
        <f t="shared" si="10"/>
        <v>106</v>
      </c>
      <c r="B110" s="49"/>
      <c r="C110" s="50"/>
      <c r="D110" s="44"/>
      <c r="E110" s="49"/>
      <c r="F110" s="42">
        <f t="shared" si="11"/>
        <v>31</v>
      </c>
      <c r="G110" s="10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7">
        <f t="shared" si="12"/>
        <v>0</v>
      </c>
      <c r="T110" s="68"/>
      <c r="U110" s="71"/>
      <c r="V110" s="69"/>
      <c r="W110" s="70"/>
      <c r="X110" s="70"/>
      <c r="Y110" s="70"/>
      <c r="Z110" s="70"/>
      <c r="AA110" s="70"/>
      <c r="AB110" s="75"/>
      <c r="AC110" s="76">
        <f t="shared" si="1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83">
        <f t="shared" si="14"/>
        <v>0</v>
      </c>
      <c r="AT110" s="76">
        <f t="shared" si="15"/>
        <v>0</v>
      </c>
      <c r="AU110" s="76">
        <f t="shared" si="16"/>
        <v>0</v>
      </c>
      <c r="AV110" s="84"/>
      <c r="AW110" s="90"/>
      <c r="AX110" s="90"/>
      <c r="AY110" s="90"/>
      <c r="AZ110" s="90"/>
      <c r="BA110" s="76">
        <f t="shared" si="17"/>
        <v>0</v>
      </c>
      <c r="BB110" s="91"/>
      <c r="BC110" s="92"/>
      <c r="BD110" s="66" t="str">
        <f t="shared" si="18"/>
        <v>正确</v>
      </c>
    </row>
    <row r="111" s="1" customFormat="1" ht="33" customHeight="1" spans="1:56">
      <c r="A111" s="41">
        <f t="shared" si="10"/>
        <v>107</v>
      </c>
      <c r="B111" s="49"/>
      <c r="C111" s="50"/>
      <c r="D111" s="44"/>
      <c r="E111" s="49"/>
      <c r="F111" s="42">
        <f t="shared" si="11"/>
        <v>31</v>
      </c>
      <c r="G111" s="10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7">
        <f t="shared" si="12"/>
        <v>0</v>
      </c>
      <c r="T111" s="68"/>
      <c r="U111" s="71"/>
      <c r="V111" s="69"/>
      <c r="W111" s="70"/>
      <c r="X111" s="70"/>
      <c r="Y111" s="70"/>
      <c r="Z111" s="70"/>
      <c r="AA111" s="70"/>
      <c r="AB111" s="75"/>
      <c r="AC111" s="76">
        <f t="shared" si="1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83">
        <f t="shared" si="14"/>
        <v>0</v>
      </c>
      <c r="AT111" s="76">
        <f t="shared" si="15"/>
        <v>0</v>
      </c>
      <c r="AU111" s="76">
        <f t="shared" si="16"/>
        <v>0</v>
      </c>
      <c r="AV111" s="84"/>
      <c r="AW111" s="90"/>
      <c r="AX111" s="90"/>
      <c r="AY111" s="90"/>
      <c r="AZ111" s="90"/>
      <c r="BA111" s="76">
        <f t="shared" si="17"/>
        <v>0</v>
      </c>
      <c r="BB111" s="91"/>
      <c r="BC111" s="92"/>
      <c r="BD111" s="66" t="str">
        <f t="shared" si="18"/>
        <v>正确</v>
      </c>
    </row>
    <row r="112" s="1" customFormat="1" ht="33" customHeight="1" spans="1:56">
      <c r="A112" s="41">
        <f t="shared" si="10"/>
        <v>108</v>
      </c>
      <c r="B112" s="49"/>
      <c r="C112" s="50"/>
      <c r="D112" s="44"/>
      <c r="E112" s="49"/>
      <c r="F112" s="42">
        <f t="shared" si="11"/>
        <v>31</v>
      </c>
      <c r="G112" s="10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7">
        <f t="shared" si="12"/>
        <v>0</v>
      </c>
      <c r="T112" s="68"/>
      <c r="U112" s="71"/>
      <c r="V112" s="69"/>
      <c r="W112" s="70"/>
      <c r="X112" s="70"/>
      <c r="Y112" s="70"/>
      <c r="Z112" s="70"/>
      <c r="AA112" s="70"/>
      <c r="AB112" s="75"/>
      <c r="AC112" s="76">
        <f t="shared" si="1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83">
        <f t="shared" si="14"/>
        <v>0</v>
      </c>
      <c r="AT112" s="76">
        <f t="shared" si="15"/>
        <v>0</v>
      </c>
      <c r="AU112" s="76">
        <f t="shared" si="16"/>
        <v>0</v>
      </c>
      <c r="AV112" s="84"/>
      <c r="AW112" s="90"/>
      <c r="AX112" s="90"/>
      <c r="AY112" s="90"/>
      <c r="AZ112" s="90"/>
      <c r="BA112" s="76">
        <f t="shared" si="17"/>
        <v>0</v>
      </c>
      <c r="BB112" s="91"/>
      <c r="BC112" s="92"/>
      <c r="BD112" s="66" t="str">
        <f t="shared" si="18"/>
        <v>正确</v>
      </c>
    </row>
    <row r="113" s="1" customFormat="1" ht="33" customHeight="1" spans="1:56">
      <c r="A113" s="41">
        <f t="shared" si="10"/>
        <v>109</v>
      </c>
      <c r="B113" s="49"/>
      <c r="C113" s="50"/>
      <c r="D113" s="44"/>
      <c r="E113" s="49"/>
      <c r="F113" s="42">
        <f t="shared" si="11"/>
        <v>31</v>
      </c>
      <c r="G113" s="10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7">
        <f t="shared" si="12"/>
        <v>0</v>
      </c>
      <c r="T113" s="68"/>
      <c r="U113" s="71"/>
      <c r="V113" s="69"/>
      <c r="W113" s="70"/>
      <c r="X113" s="70"/>
      <c r="Y113" s="70"/>
      <c r="Z113" s="70"/>
      <c r="AA113" s="70"/>
      <c r="AB113" s="75"/>
      <c r="AC113" s="76">
        <f t="shared" si="1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83">
        <f t="shared" si="14"/>
        <v>0</v>
      </c>
      <c r="AT113" s="76">
        <f t="shared" si="15"/>
        <v>0</v>
      </c>
      <c r="AU113" s="76">
        <f t="shared" si="16"/>
        <v>0</v>
      </c>
      <c r="AV113" s="84"/>
      <c r="AW113" s="90"/>
      <c r="AX113" s="90"/>
      <c r="AY113" s="90"/>
      <c r="AZ113" s="90"/>
      <c r="BA113" s="76">
        <f t="shared" si="17"/>
        <v>0</v>
      </c>
      <c r="BB113" s="91"/>
      <c r="BC113" s="92"/>
      <c r="BD113" s="66" t="str">
        <f t="shared" si="18"/>
        <v>正确</v>
      </c>
    </row>
    <row r="114" s="1" customFormat="1" ht="33" customHeight="1" spans="1:56">
      <c r="A114" s="41">
        <f t="shared" si="10"/>
        <v>110</v>
      </c>
      <c r="B114" s="49"/>
      <c r="C114" s="50"/>
      <c r="D114" s="44"/>
      <c r="E114" s="49"/>
      <c r="F114" s="42">
        <f t="shared" si="11"/>
        <v>31</v>
      </c>
      <c r="G114" s="10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7">
        <f t="shared" si="12"/>
        <v>0</v>
      </c>
      <c r="T114" s="68"/>
      <c r="U114" s="71"/>
      <c r="V114" s="69"/>
      <c r="W114" s="70"/>
      <c r="X114" s="70"/>
      <c r="Y114" s="70"/>
      <c r="Z114" s="70"/>
      <c r="AA114" s="70"/>
      <c r="AB114" s="75"/>
      <c r="AC114" s="76">
        <f t="shared" si="1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83">
        <f t="shared" si="14"/>
        <v>0</v>
      </c>
      <c r="AT114" s="76">
        <f t="shared" si="15"/>
        <v>0</v>
      </c>
      <c r="AU114" s="76">
        <f t="shared" si="16"/>
        <v>0</v>
      </c>
      <c r="AV114" s="84"/>
      <c r="AW114" s="90"/>
      <c r="AX114" s="90"/>
      <c r="AY114" s="90"/>
      <c r="AZ114" s="90"/>
      <c r="BA114" s="76">
        <f t="shared" si="17"/>
        <v>0</v>
      </c>
      <c r="BB114" s="91"/>
      <c r="BC114" s="92"/>
      <c r="BD114" s="66" t="str">
        <f t="shared" si="18"/>
        <v>正确</v>
      </c>
    </row>
    <row r="115" s="1" customFormat="1" ht="33" customHeight="1" spans="1:56">
      <c r="A115" s="41">
        <f t="shared" si="10"/>
        <v>111</v>
      </c>
      <c r="B115" s="49"/>
      <c r="C115" s="50"/>
      <c r="D115" s="44"/>
      <c r="E115" s="49"/>
      <c r="F115" s="42">
        <f t="shared" si="11"/>
        <v>31</v>
      </c>
      <c r="G115" s="10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7">
        <f t="shared" si="12"/>
        <v>0</v>
      </c>
      <c r="T115" s="68"/>
      <c r="U115" s="71"/>
      <c r="V115" s="69"/>
      <c r="W115" s="70"/>
      <c r="X115" s="70"/>
      <c r="Y115" s="70"/>
      <c r="Z115" s="70"/>
      <c r="AA115" s="70"/>
      <c r="AB115" s="75"/>
      <c r="AC115" s="76">
        <f t="shared" si="1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83">
        <f t="shared" si="14"/>
        <v>0</v>
      </c>
      <c r="AT115" s="76">
        <f t="shared" si="15"/>
        <v>0</v>
      </c>
      <c r="AU115" s="76">
        <f t="shared" si="16"/>
        <v>0</v>
      </c>
      <c r="AV115" s="84"/>
      <c r="AW115" s="90"/>
      <c r="AX115" s="90"/>
      <c r="AY115" s="90"/>
      <c r="AZ115" s="90"/>
      <c r="BA115" s="76">
        <f t="shared" si="17"/>
        <v>0</v>
      </c>
      <c r="BB115" s="91"/>
      <c r="BC115" s="92"/>
      <c r="BD115" s="66" t="str">
        <f t="shared" si="18"/>
        <v>正确</v>
      </c>
    </row>
    <row r="116" s="1" customFormat="1" ht="33" customHeight="1" spans="1:56">
      <c r="A116" s="41">
        <f t="shared" si="10"/>
        <v>112</v>
      </c>
      <c r="B116" s="49"/>
      <c r="C116" s="50"/>
      <c r="D116" s="44"/>
      <c r="E116" s="49"/>
      <c r="F116" s="42">
        <f t="shared" si="11"/>
        <v>31</v>
      </c>
      <c r="G116" s="10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7">
        <f t="shared" si="12"/>
        <v>0</v>
      </c>
      <c r="T116" s="68"/>
      <c r="U116" s="71"/>
      <c r="V116" s="69"/>
      <c r="W116" s="70"/>
      <c r="X116" s="70"/>
      <c r="Y116" s="70"/>
      <c r="Z116" s="70"/>
      <c r="AA116" s="70"/>
      <c r="AB116" s="75"/>
      <c r="AC116" s="76">
        <f t="shared" si="1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83">
        <f t="shared" si="14"/>
        <v>0</v>
      </c>
      <c r="AT116" s="76">
        <f t="shared" si="15"/>
        <v>0</v>
      </c>
      <c r="AU116" s="76">
        <f t="shared" si="16"/>
        <v>0</v>
      </c>
      <c r="AV116" s="84"/>
      <c r="AW116" s="90"/>
      <c r="AX116" s="90"/>
      <c r="AY116" s="90"/>
      <c r="AZ116" s="90"/>
      <c r="BA116" s="76">
        <f t="shared" si="17"/>
        <v>0</v>
      </c>
      <c r="BB116" s="91"/>
      <c r="BC116" s="92"/>
      <c r="BD116" s="66" t="str">
        <f t="shared" si="18"/>
        <v>正确</v>
      </c>
    </row>
    <row r="117" s="1" customFormat="1" ht="33" customHeight="1" spans="1:56">
      <c r="A117" s="41">
        <f t="shared" si="10"/>
        <v>113</v>
      </c>
      <c r="B117" s="49"/>
      <c r="C117" s="50"/>
      <c r="D117" s="44"/>
      <c r="E117" s="49"/>
      <c r="F117" s="42">
        <f t="shared" si="11"/>
        <v>31</v>
      </c>
      <c r="G117" s="10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7">
        <f t="shared" si="12"/>
        <v>0</v>
      </c>
      <c r="T117" s="68"/>
      <c r="U117" s="71"/>
      <c r="V117" s="69"/>
      <c r="W117" s="70"/>
      <c r="X117" s="70"/>
      <c r="Y117" s="70"/>
      <c r="Z117" s="70"/>
      <c r="AA117" s="70"/>
      <c r="AB117" s="75"/>
      <c r="AC117" s="76">
        <f t="shared" si="1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83">
        <f t="shared" si="14"/>
        <v>0</v>
      </c>
      <c r="AT117" s="76">
        <f t="shared" si="15"/>
        <v>0</v>
      </c>
      <c r="AU117" s="76">
        <f t="shared" si="16"/>
        <v>0</v>
      </c>
      <c r="AV117" s="84"/>
      <c r="AW117" s="90"/>
      <c r="AX117" s="90"/>
      <c r="AY117" s="90"/>
      <c r="AZ117" s="90"/>
      <c r="BA117" s="76">
        <f t="shared" si="17"/>
        <v>0</v>
      </c>
      <c r="BB117" s="91"/>
      <c r="BC117" s="92"/>
      <c r="BD117" s="66" t="str">
        <f t="shared" si="18"/>
        <v>正确</v>
      </c>
    </row>
    <row r="118" s="1" customFormat="1" ht="33" customHeight="1" spans="1:56">
      <c r="A118" s="41">
        <f t="shared" si="10"/>
        <v>114</v>
      </c>
      <c r="B118" s="49"/>
      <c r="C118" s="50"/>
      <c r="D118" s="44"/>
      <c r="E118" s="49"/>
      <c r="F118" s="42">
        <f t="shared" si="11"/>
        <v>31</v>
      </c>
      <c r="G118" s="10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7">
        <f t="shared" si="12"/>
        <v>0</v>
      </c>
      <c r="T118" s="68"/>
      <c r="U118" s="71"/>
      <c r="V118" s="69"/>
      <c r="W118" s="70"/>
      <c r="X118" s="70"/>
      <c r="Y118" s="70"/>
      <c r="Z118" s="70"/>
      <c r="AA118" s="70"/>
      <c r="AB118" s="75"/>
      <c r="AC118" s="76">
        <f t="shared" si="1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83">
        <f t="shared" si="14"/>
        <v>0</v>
      </c>
      <c r="AT118" s="76">
        <f t="shared" si="15"/>
        <v>0</v>
      </c>
      <c r="AU118" s="76">
        <f t="shared" si="16"/>
        <v>0</v>
      </c>
      <c r="AV118" s="84"/>
      <c r="AW118" s="90"/>
      <c r="AX118" s="90"/>
      <c r="AY118" s="90"/>
      <c r="AZ118" s="90"/>
      <c r="BA118" s="76">
        <f t="shared" si="17"/>
        <v>0</v>
      </c>
      <c r="BB118" s="91"/>
      <c r="BC118" s="92"/>
      <c r="BD118" s="66" t="str">
        <f t="shared" si="18"/>
        <v>正确</v>
      </c>
    </row>
    <row r="119" s="1" customFormat="1" ht="33" customHeight="1" spans="1:56">
      <c r="A119" s="41">
        <f t="shared" si="10"/>
        <v>115</v>
      </c>
      <c r="B119" s="49"/>
      <c r="C119" s="50"/>
      <c r="D119" s="44"/>
      <c r="E119" s="49"/>
      <c r="F119" s="42">
        <f t="shared" si="11"/>
        <v>31</v>
      </c>
      <c r="G119" s="10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7">
        <f t="shared" si="12"/>
        <v>0</v>
      </c>
      <c r="T119" s="68"/>
      <c r="U119" s="71"/>
      <c r="V119" s="69"/>
      <c r="W119" s="70"/>
      <c r="X119" s="70"/>
      <c r="Y119" s="70"/>
      <c r="Z119" s="70"/>
      <c r="AA119" s="70"/>
      <c r="AB119" s="75"/>
      <c r="AC119" s="76">
        <f t="shared" si="1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83">
        <f t="shared" si="14"/>
        <v>0</v>
      </c>
      <c r="AT119" s="76">
        <f t="shared" si="15"/>
        <v>0</v>
      </c>
      <c r="AU119" s="76">
        <f t="shared" si="16"/>
        <v>0</v>
      </c>
      <c r="AV119" s="84"/>
      <c r="AW119" s="90"/>
      <c r="AX119" s="90"/>
      <c r="AY119" s="90"/>
      <c r="AZ119" s="90"/>
      <c r="BA119" s="76">
        <f t="shared" si="17"/>
        <v>0</v>
      </c>
      <c r="BB119" s="91"/>
      <c r="BC119" s="92"/>
      <c r="BD119" s="66" t="str">
        <f t="shared" si="18"/>
        <v>正确</v>
      </c>
    </row>
    <row r="120" s="1" customFormat="1" ht="33" customHeight="1" spans="1:56">
      <c r="A120" s="41">
        <f t="shared" si="10"/>
        <v>116</v>
      </c>
      <c r="B120" s="49"/>
      <c r="C120" s="50"/>
      <c r="D120" s="44"/>
      <c r="E120" s="49"/>
      <c r="F120" s="42">
        <f t="shared" si="11"/>
        <v>31</v>
      </c>
      <c r="G120" s="10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7">
        <f t="shared" si="12"/>
        <v>0</v>
      </c>
      <c r="T120" s="68"/>
      <c r="U120" s="71"/>
      <c r="V120" s="69"/>
      <c r="W120" s="70"/>
      <c r="X120" s="70"/>
      <c r="Y120" s="70"/>
      <c r="Z120" s="70"/>
      <c r="AA120" s="70"/>
      <c r="AB120" s="75"/>
      <c r="AC120" s="76">
        <f t="shared" si="1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83">
        <f t="shared" si="14"/>
        <v>0</v>
      </c>
      <c r="AT120" s="76">
        <f t="shared" si="15"/>
        <v>0</v>
      </c>
      <c r="AU120" s="76">
        <f t="shared" si="16"/>
        <v>0</v>
      </c>
      <c r="AV120" s="84"/>
      <c r="AW120" s="90"/>
      <c r="AX120" s="90"/>
      <c r="AY120" s="90"/>
      <c r="AZ120" s="90"/>
      <c r="BA120" s="76">
        <f t="shared" si="17"/>
        <v>0</v>
      </c>
      <c r="BB120" s="91"/>
      <c r="BC120" s="92"/>
      <c r="BD120" s="66" t="str">
        <f t="shared" si="18"/>
        <v>正确</v>
      </c>
    </row>
    <row r="121" s="1" customFormat="1" ht="33" customHeight="1" spans="1:56">
      <c r="A121" s="41">
        <f t="shared" si="10"/>
        <v>117</v>
      </c>
      <c r="B121" s="49"/>
      <c r="C121" s="50"/>
      <c r="D121" s="44"/>
      <c r="E121" s="49"/>
      <c r="F121" s="42">
        <f t="shared" si="11"/>
        <v>31</v>
      </c>
      <c r="G121" s="10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7">
        <f t="shared" si="12"/>
        <v>0</v>
      </c>
      <c r="T121" s="68"/>
      <c r="U121" s="71"/>
      <c r="V121" s="69"/>
      <c r="W121" s="70"/>
      <c r="X121" s="70"/>
      <c r="Y121" s="70"/>
      <c r="Z121" s="70"/>
      <c r="AA121" s="70"/>
      <c r="AB121" s="75"/>
      <c r="AC121" s="76">
        <f t="shared" si="1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83">
        <f t="shared" si="14"/>
        <v>0</v>
      </c>
      <c r="AT121" s="76">
        <f t="shared" si="15"/>
        <v>0</v>
      </c>
      <c r="AU121" s="76">
        <f t="shared" si="16"/>
        <v>0</v>
      </c>
      <c r="AV121" s="84"/>
      <c r="AW121" s="90"/>
      <c r="AX121" s="90"/>
      <c r="AY121" s="90"/>
      <c r="AZ121" s="90"/>
      <c r="BA121" s="76">
        <f t="shared" si="17"/>
        <v>0</v>
      </c>
      <c r="BB121" s="91"/>
      <c r="BC121" s="92"/>
      <c r="BD121" s="66" t="str">
        <f t="shared" si="18"/>
        <v>正确</v>
      </c>
    </row>
    <row r="122" s="1" customFormat="1" ht="33" customHeight="1" spans="1:56">
      <c r="A122" s="41">
        <f t="shared" si="10"/>
        <v>118</v>
      </c>
      <c r="B122" s="49"/>
      <c r="C122" s="50"/>
      <c r="D122" s="44"/>
      <c r="E122" s="49"/>
      <c r="F122" s="42">
        <f t="shared" si="11"/>
        <v>31</v>
      </c>
      <c r="G122" s="10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7">
        <f t="shared" si="12"/>
        <v>0</v>
      </c>
      <c r="T122" s="68"/>
      <c r="U122" s="71"/>
      <c r="V122" s="69"/>
      <c r="W122" s="70"/>
      <c r="X122" s="70"/>
      <c r="Y122" s="70"/>
      <c r="Z122" s="70"/>
      <c r="AA122" s="70"/>
      <c r="AB122" s="75"/>
      <c r="AC122" s="76">
        <f t="shared" si="1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83">
        <f t="shared" si="14"/>
        <v>0</v>
      </c>
      <c r="AT122" s="76">
        <f t="shared" si="15"/>
        <v>0</v>
      </c>
      <c r="AU122" s="76">
        <f t="shared" si="16"/>
        <v>0</v>
      </c>
      <c r="AV122" s="84"/>
      <c r="AW122" s="90"/>
      <c r="AX122" s="90"/>
      <c r="AY122" s="90"/>
      <c r="AZ122" s="90"/>
      <c r="BA122" s="76">
        <f t="shared" si="17"/>
        <v>0</v>
      </c>
      <c r="BB122" s="91"/>
      <c r="BC122" s="92"/>
      <c r="BD122" s="66" t="str">
        <f t="shared" si="18"/>
        <v>正确</v>
      </c>
    </row>
    <row r="123" s="1" customFormat="1" ht="33" customHeight="1" spans="1:56">
      <c r="A123" s="41">
        <f t="shared" si="10"/>
        <v>119</v>
      </c>
      <c r="B123" s="49"/>
      <c r="C123" s="50"/>
      <c r="D123" s="44"/>
      <c r="E123" s="49"/>
      <c r="F123" s="42">
        <f t="shared" si="11"/>
        <v>31</v>
      </c>
      <c r="G123" s="10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7">
        <f t="shared" si="12"/>
        <v>0</v>
      </c>
      <c r="T123" s="68"/>
      <c r="U123" s="71"/>
      <c r="V123" s="69"/>
      <c r="W123" s="70"/>
      <c r="X123" s="70"/>
      <c r="Y123" s="70"/>
      <c r="Z123" s="70"/>
      <c r="AA123" s="70"/>
      <c r="AB123" s="75"/>
      <c r="AC123" s="76">
        <f t="shared" si="1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83">
        <f t="shared" si="14"/>
        <v>0</v>
      </c>
      <c r="AT123" s="76">
        <f t="shared" si="15"/>
        <v>0</v>
      </c>
      <c r="AU123" s="76">
        <f t="shared" si="16"/>
        <v>0</v>
      </c>
      <c r="AV123" s="84"/>
      <c r="AW123" s="90"/>
      <c r="AX123" s="90"/>
      <c r="AY123" s="90"/>
      <c r="AZ123" s="90"/>
      <c r="BA123" s="76">
        <f t="shared" si="17"/>
        <v>0</v>
      </c>
      <c r="BB123" s="91"/>
      <c r="BC123" s="92"/>
      <c r="BD123" s="66" t="str">
        <f t="shared" si="18"/>
        <v>正确</v>
      </c>
    </row>
    <row r="124" s="1" customFormat="1" ht="33" customHeight="1" spans="1:56">
      <c r="A124" s="41">
        <f t="shared" si="10"/>
        <v>120</v>
      </c>
      <c r="B124" s="49"/>
      <c r="C124" s="50"/>
      <c r="D124" s="44"/>
      <c r="E124" s="49"/>
      <c r="F124" s="42">
        <f t="shared" si="11"/>
        <v>31</v>
      </c>
      <c r="G124" s="10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7">
        <f t="shared" si="12"/>
        <v>0</v>
      </c>
      <c r="T124" s="68"/>
      <c r="U124" s="71"/>
      <c r="V124" s="69"/>
      <c r="W124" s="70"/>
      <c r="X124" s="70"/>
      <c r="Y124" s="70"/>
      <c r="Z124" s="70"/>
      <c r="AA124" s="70"/>
      <c r="AB124" s="75"/>
      <c r="AC124" s="76">
        <f t="shared" si="1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83">
        <f t="shared" si="14"/>
        <v>0</v>
      </c>
      <c r="AT124" s="76">
        <f t="shared" si="15"/>
        <v>0</v>
      </c>
      <c r="AU124" s="76">
        <f t="shared" si="16"/>
        <v>0</v>
      </c>
      <c r="AV124" s="84"/>
      <c r="AW124" s="90"/>
      <c r="AX124" s="90"/>
      <c r="AY124" s="90"/>
      <c r="AZ124" s="90"/>
      <c r="BA124" s="76">
        <f t="shared" si="17"/>
        <v>0</v>
      </c>
      <c r="BB124" s="91"/>
      <c r="BC124" s="92"/>
      <c r="BD124" s="66" t="str">
        <f t="shared" si="18"/>
        <v>正确</v>
      </c>
    </row>
    <row r="125" s="1" customFormat="1" ht="33" customHeight="1" spans="1:56">
      <c r="A125" s="41">
        <f t="shared" si="10"/>
        <v>121</v>
      </c>
      <c r="B125" s="49"/>
      <c r="C125" s="50"/>
      <c r="D125" s="44"/>
      <c r="E125" s="49"/>
      <c r="F125" s="42">
        <f t="shared" si="11"/>
        <v>31</v>
      </c>
      <c r="G125" s="10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7">
        <f t="shared" si="12"/>
        <v>0</v>
      </c>
      <c r="T125" s="68"/>
      <c r="U125" s="71"/>
      <c r="V125" s="69"/>
      <c r="W125" s="70"/>
      <c r="X125" s="70"/>
      <c r="Y125" s="70"/>
      <c r="Z125" s="70"/>
      <c r="AA125" s="70"/>
      <c r="AB125" s="75"/>
      <c r="AC125" s="76">
        <f t="shared" si="1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83">
        <f t="shared" si="14"/>
        <v>0</v>
      </c>
      <c r="AT125" s="76">
        <f t="shared" si="15"/>
        <v>0</v>
      </c>
      <c r="AU125" s="76">
        <f t="shared" si="16"/>
        <v>0</v>
      </c>
      <c r="AV125" s="84"/>
      <c r="AW125" s="90"/>
      <c r="AX125" s="90"/>
      <c r="AY125" s="90"/>
      <c r="AZ125" s="90"/>
      <c r="BA125" s="76">
        <f t="shared" si="17"/>
        <v>0</v>
      </c>
      <c r="BB125" s="91"/>
      <c r="BC125" s="92"/>
      <c r="BD125" s="66" t="str">
        <f t="shared" si="18"/>
        <v>正确</v>
      </c>
    </row>
    <row r="126" s="1" customFormat="1" ht="33" customHeight="1" spans="1:56">
      <c r="A126" s="41">
        <f t="shared" si="10"/>
        <v>122</v>
      </c>
      <c r="B126" s="49"/>
      <c r="C126" s="50"/>
      <c r="D126" s="44"/>
      <c r="E126" s="49"/>
      <c r="F126" s="42">
        <f t="shared" si="11"/>
        <v>31</v>
      </c>
      <c r="G126" s="10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7">
        <f t="shared" si="12"/>
        <v>0</v>
      </c>
      <c r="T126" s="68"/>
      <c r="U126" s="71"/>
      <c r="V126" s="69"/>
      <c r="W126" s="70"/>
      <c r="X126" s="70"/>
      <c r="Y126" s="70"/>
      <c r="Z126" s="70"/>
      <c r="AA126" s="70"/>
      <c r="AB126" s="75"/>
      <c r="AC126" s="76">
        <f t="shared" si="1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83">
        <f t="shared" si="14"/>
        <v>0</v>
      </c>
      <c r="AT126" s="76">
        <f t="shared" si="15"/>
        <v>0</v>
      </c>
      <c r="AU126" s="76">
        <f t="shared" si="16"/>
        <v>0</v>
      </c>
      <c r="AV126" s="84"/>
      <c r="AW126" s="90"/>
      <c r="AX126" s="90"/>
      <c r="AY126" s="90"/>
      <c r="AZ126" s="90"/>
      <c r="BA126" s="76">
        <f t="shared" si="17"/>
        <v>0</v>
      </c>
      <c r="BB126" s="91"/>
      <c r="BC126" s="92"/>
      <c r="BD126" s="66" t="str">
        <f t="shared" si="18"/>
        <v>正确</v>
      </c>
    </row>
    <row r="127" s="1" customFormat="1" ht="33" customHeight="1" spans="1:56">
      <c r="A127" s="41">
        <f t="shared" si="10"/>
        <v>123</v>
      </c>
      <c r="B127" s="49"/>
      <c r="C127" s="50"/>
      <c r="D127" s="44"/>
      <c r="E127" s="49"/>
      <c r="F127" s="42">
        <f t="shared" si="11"/>
        <v>31</v>
      </c>
      <c r="G127" s="10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7">
        <f t="shared" si="12"/>
        <v>0</v>
      </c>
      <c r="T127" s="68"/>
      <c r="U127" s="71"/>
      <c r="V127" s="69"/>
      <c r="W127" s="70"/>
      <c r="X127" s="70"/>
      <c r="Y127" s="70"/>
      <c r="Z127" s="70"/>
      <c r="AA127" s="70"/>
      <c r="AB127" s="75"/>
      <c r="AC127" s="76">
        <f t="shared" si="1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83">
        <f t="shared" si="14"/>
        <v>0</v>
      </c>
      <c r="AT127" s="76">
        <f t="shared" si="15"/>
        <v>0</v>
      </c>
      <c r="AU127" s="76">
        <f t="shared" si="16"/>
        <v>0</v>
      </c>
      <c r="AV127" s="84"/>
      <c r="AW127" s="90"/>
      <c r="AX127" s="90"/>
      <c r="AY127" s="90"/>
      <c r="AZ127" s="90"/>
      <c r="BA127" s="76">
        <f t="shared" si="17"/>
        <v>0</v>
      </c>
      <c r="BB127" s="91"/>
      <c r="BC127" s="92"/>
      <c r="BD127" s="66" t="str">
        <f t="shared" si="18"/>
        <v>正确</v>
      </c>
    </row>
    <row r="128" s="1" customFormat="1" ht="33" customHeight="1" spans="1:56">
      <c r="A128" s="41">
        <f t="shared" si="10"/>
        <v>124</v>
      </c>
      <c r="B128" s="49"/>
      <c r="C128" s="50"/>
      <c r="D128" s="44"/>
      <c r="E128" s="49"/>
      <c r="F128" s="42">
        <f t="shared" si="11"/>
        <v>31</v>
      </c>
      <c r="G128" s="10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7">
        <f t="shared" si="12"/>
        <v>0</v>
      </c>
      <c r="T128" s="68"/>
      <c r="U128" s="71"/>
      <c r="V128" s="69"/>
      <c r="W128" s="70"/>
      <c r="X128" s="70"/>
      <c r="Y128" s="70"/>
      <c r="Z128" s="70"/>
      <c r="AA128" s="70"/>
      <c r="AB128" s="75"/>
      <c r="AC128" s="76">
        <f t="shared" si="1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83">
        <f t="shared" si="14"/>
        <v>0</v>
      </c>
      <c r="AT128" s="76">
        <f t="shared" si="15"/>
        <v>0</v>
      </c>
      <c r="AU128" s="76">
        <f t="shared" si="16"/>
        <v>0</v>
      </c>
      <c r="AV128" s="84"/>
      <c r="AW128" s="90"/>
      <c r="AX128" s="90"/>
      <c r="AY128" s="90"/>
      <c r="AZ128" s="90"/>
      <c r="BA128" s="76">
        <f t="shared" si="17"/>
        <v>0</v>
      </c>
      <c r="BB128" s="91"/>
      <c r="BC128" s="92"/>
      <c r="BD128" s="66" t="str">
        <f t="shared" si="18"/>
        <v>正确</v>
      </c>
    </row>
    <row r="129" s="1" customFormat="1" ht="33" customHeight="1" spans="1:56">
      <c r="A129" s="41">
        <f t="shared" si="10"/>
        <v>125</v>
      </c>
      <c r="B129" s="49"/>
      <c r="C129" s="50"/>
      <c r="D129" s="44"/>
      <c r="E129" s="49"/>
      <c r="F129" s="42">
        <f t="shared" si="11"/>
        <v>31</v>
      </c>
      <c r="G129" s="10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7">
        <f t="shared" si="12"/>
        <v>0</v>
      </c>
      <c r="T129" s="68"/>
      <c r="U129" s="71"/>
      <c r="V129" s="69"/>
      <c r="W129" s="70"/>
      <c r="X129" s="70"/>
      <c r="Y129" s="70"/>
      <c r="Z129" s="70"/>
      <c r="AA129" s="70"/>
      <c r="AB129" s="75"/>
      <c r="AC129" s="76">
        <f t="shared" si="1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83">
        <f t="shared" si="14"/>
        <v>0</v>
      </c>
      <c r="AT129" s="76">
        <f t="shared" si="15"/>
        <v>0</v>
      </c>
      <c r="AU129" s="76">
        <f t="shared" si="16"/>
        <v>0</v>
      </c>
      <c r="AV129" s="84"/>
      <c r="AW129" s="90"/>
      <c r="AX129" s="90"/>
      <c r="AY129" s="90"/>
      <c r="AZ129" s="90"/>
      <c r="BA129" s="76">
        <f t="shared" si="17"/>
        <v>0</v>
      </c>
      <c r="BB129" s="91"/>
      <c r="BC129" s="92"/>
      <c r="BD129" s="66" t="str">
        <f t="shared" si="18"/>
        <v>正确</v>
      </c>
    </row>
    <row r="130" s="1" customFormat="1" ht="33" customHeight="1" spans="1:56">
      <c r="A130" s="41">
        <f t="shared" si="10"/>
        <v>126</v>
      </c>
      <c r="B130" s="49"/>
      <c r="C130" s="50"/>
      <c r="D130" s="44"/>
      <c r="E130" s="49"/>
      <c r="F130" s="42">
        <f t="shared" si="11"/>
        <v>31</v>
      </c>
      <c r="G130" s="10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7">
        <f t="shared" si="12"/>
        <v>0</v>
      </c>
      <c r="T130" s="68"/>
      <c r="U130" s="71"/>
      <c r="V130" s="69"/>
      <c r="W130" s="70"/>
      <c r="X130" s="70"/>
      <c r="Y130" s="70"/>
      <c r="Z130" s="70"/>
      <c r="AA130" s="70"/>
      <c r="AB130" s="75"/>
      <c r="AC130" s="76">
        <f t="shared" si="1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83">
        <f t="shared" si="14"/>
        <v>0</v>
      </c>
      <c r="AT130" s="76">
        <f t="shared" si="15"/>
        <v>0</v>
      </c>
      <c r="AU130" s="76">
        <f t="shared" si="16"/>
        <v>0</v>
      </c>
      <c r="AV130" s="84"/>
      <c r="AW130" s="90"/>
      <c r="AX130" s="90"/>
      <c r="AY130" s="90"/>
      <c r="AZ130" s="90"/>
      <c r="BA130" s="76">
        <f t="shared" si="17"/>
        <v>0</v>
      </c>
      <c r="BB130" s="91"/>
      <c r="BC130" s="92"/>
      <c r="BD130" s="66" t="str">
        <f t="shared" si="18"/>
        <v>正确</v>
      </c>
    </row>
    <row r="131" s="1" customFormat="1" ht="33" customHeight="1" spans="1:56">
      <c r="A131" s="41">
        <f t="shared" si="10"/>
        <v>127</v>
      </c>
      <c r="B131" s="49"/>
      <c r="C131" s="50"/>
      <c r="D131" s="44"/>
      <c r="E131" s="49"/>
      <c r="F131" s="42">
        <f t="shared" si="11"/>
        <v>31</v>
      </c>
      <c r="G131" s="10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7">
        <f t="shared" si="12"/>
        <v>0</v>
      </c>
      <c r="T131" s="68"/>
      <c r="U131" s="71"/>
      <c r="V131" s="69"/>
      <c r="W131" s="70"/>
      <c r="X131" s="70"/>
      <c r="Y131" s="70"/>
      <c r="Z131" s="70"/>
      <c r="AA131" s="70"/>
      <c r="AB131" s="75"/>
      <c r="AC131" s="76">
        <f t="shared" si="1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83">
        <f t="shared" si="14"/>
        <v>0</v>
      </c>
      <c r="AT131" s="76">
        <f t="shared" si="15"/>
        <v>0</v>
      </c>
      <c r="AU131" s="76">
        <f t="shared" si="16"/>
        <v>0</v>
      </c>
      <c r="AV131" s="84"/>
      <c r="AW131" s="90"/>
      <c r="AX131" s="90"/>
      <c r="AY131" s="90"/>
      <c r="AZ131" s="90"/>
      <c r="BA131" s="76">
        <f t="shared" si="17"/>
        <v>0</v>
      </c>
      <c r="BB131" s="91"/>
      <c r="BC131" s="92"/>
      <c r="BD131" s="66" t="str">
        <f t="shared" si="18"/>
        <v>正确</v>
      </c>
    </row>
    <row r="132" s="1" customFormat="1" ht="33" customHeight="1" spans="1:56">
      <c r="A132" s="41">
        <f t="shared" si="10"/>
        <v>128</v>
      </c>
      <c r="B132" s="49"/>
      <c r="C132" s="50"/>
      <c r="D132" s="44"/>
      <c r="E132" s="49"/>
      <c r="F132" s="42">
        <f t="shared" si="11"/>
        <v>31</v>
      </c>
      <c r="G132" s="10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7">
        <f t="shared" si="12"/>
        <v>0</v>
      </c>
      <c r="T132" s="68"/>
      <c r="U132" s="71"/>
      <c r="V132" s="69"/>
      <c r="W132" s="70"/>
      <c r="X132" s="70"/>
      <c r="Y132" s="70"/>
      <c r="Z132" s="70"/>
      <c r="AA132" s="70"/>
      <c r="AB132" s="75"/>
      <c r="AC132" s="76">
        <f t="shared" si="1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83">
        <f t="shared" si="14"/>
        <v>0</v>
      </c>
      <c r="AT132" s="76">
        <f t="shared" si="15"/>
        <v>0</v>
      </c>
      <c r="AU132" s="76">
        <f t="shared" si="16"/>
        <v>0</v>
      </c>
      <c r="AV132" s="84"/>
      <c r="AW132" s="90"/>
      <c r="AX132" s="90"/>
      <c r="AY132" s="90"/>
      <c r="AZ132" s="90"/>
      <c r="BA132" s="76">
        <f t="shared" si="17"/>
        <v>0</v>
      </c>
      <c r="BB132" s="91"/>
      <c r="BC132" s="92"/>
      <c r="BD132" s="66" t="str">
        <f t="shared" si="18"/>
        <v>正确</v>
      </c>
    </row>
    <row r="133" s="1" customFormat="1" ht="33" customHeight="1" spans="1:56">
      <c r="A133" s="41">
        <f t="shared" ref="A133:A164" si="19">ROW()-4</f>
        <v>129</v>
      </c>
      <c r="B133" s="49"/>
      <c r="C133" s="50"/>
      <c r="D133" s="44"/>
      <c r="E133" s="49"/>
      <c r="F133" s="42">
        <f t="shared" ref="F133:F164" si="20">IF($C$2-D133+1&lt;$E$2,$C$2-D133+1,$E$2)</f>
        <v>31</v>
      </c>
      <c r="G133" s="10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7">
        <f t="shared" ref="S133:S164" si="21">P133+Q133-R133</f>
        <v>0</v>
      </c>
      <c r="T133" s="68"/>
      <c r="U133" s="71"/>
      <c r="V133" s="69"/>
      <c r="W133" s="70"/>
      <c r="X133" s="70"/>
      <c r="Y133" s="70"/>
      <c r="Z133" s="70"/>
      <c r="AA133" s="70"/>
      <c r="AB133" s="75"/>
      <c r="AC133" s="76">
        <f t="shared" ref="AC133:AC164" si="22">IF(G133="是",30,0)</f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83">
        <f t="shared" ref="AS133:AS164" si="23">IFERROR(U133/$E$2*2*H133+I133*2,0)</f>
        <v>0</v>
      </c>
      <c r="AT133" s="76">
        <f t="shared" ref="AT133:AT164" si="24">IFERROR(U133/$E$2*(J133+K133*0.2+L133+M133*0.5),0)</f>
        <v>0</v>
      </c>
      <c r="AU133" s="76">
        <f t="shared" ref="AU133:AU164" si="25">ROUND(SUM(V133:AP133)-SUM(AQ133:AT133),2)</f>
        <v>0</v>
      </c>
      <c r="AV133" s="84"/>
      <c r="AW133" s="90"/>
      <c r="AX133" s="90"/>
      <c r="AY133" s="90"/>
      <c r="AZ133" s="90"/>
      <c r="BA133" s="76">
        <f t="shared" ref="BA133:BA164" si="26">ROUND(AU133-SUM(AV133:AZ133),2)</f>
        <v>0</v>
      </c>
      <c r="BB133" s="91"/>
      <c r="BC133" s="92"/>
      <c r="BD133" s="66" t="str">
        <f t="shared" ref="BD133:BD164" si="27">IF(U133-SUM(V133:AB133)=0,"正确","错误")</f>
        <v>正确</v>
      </c>
    </row>
    <row r="134" s="1" customFormat="1" ht="33" customHeight="1" spans="1:56">
      <c r="A134" s="41">
        <f t="shared" si="19"/>
        <v>130</v>
      </c>
      <c r="B134" s="49"/>
      <c r="C134" s="50"/>
      <c r="D134" s="44"/>
      <c r="E134" s="49"/>
      <c r="F134" s="42">
        <f t="shared" si="20"/>
        <v>31</v>
      </c>
      <c r="G134" s="10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7">
        <f t="shared" si="21"/>
        <v>0</v>
      </c>
      <c r="T134" s="68"/>
      <c r="U134" s="71"/>
      <c r="V134" s="69"/>
      <c r="W134" s="70"/>
      <c r="X134" s="70"/>
      <c r="Y134" s="70"/>
      <c r="Z134" s="70"/>
      <c r="AA134" s="70"/>
      <c r="AB134" s="75"/>
      <c r="AC134" s="76">
        <f t="shared" si="22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83">
        <f t="shared" si="23"/>
        <v>0</v>
      </c>
      <c r="AT134" s="76">
        <f t="shared" si="24"/>
        <v>0</v>
      </c>
      <c r="AU134" s="76">
        <f t="shared" si="25"/>
        <v>0</v>
      </c>
      <c r="AV134" s="84"/>
      <c r="AW134" s="90"/>
      <c r="AX134" s="90"/>
      <c r="AY134" s="90"/>
      <c r="AZ134" s="90"/>
      <c r="BA134" s="76">
        <f t="shared" si="26"/>
        <v>0</v>
      </c>
      <c r="BB134" s="91"/>
      <c r="BC134" s="92"/>
      <c r="BD134" s="66" t="str">
        <f t="shared" si="27"/>
        <v>正确</v>
      </c>
    </row>
    <row r="135" s="1" customFormat="1" ht="33" customHeight="1" spans="1:56">
      <c r="A135" s="41">
        <f t="shared" si="19"/>
        <v>131</v>
      </c>
      <c r="B135" s="49"/>
      <c r="C135" s="50"/>
      <c r="D135" s="44"/>
      <c r="E135" s="49"/>
      <c r="F135" s="42">
        <f t="shared" si="20"/>
        <v>31</v>
      </c>
      <c r="G135" s="10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7">
        <f t="shared" si="21"/>
        <v>0</v>
      </c>
      <c r="T135" s="68"/>
      <c r="U135" s="71"/>
      <c r="V135" s="69"/>
      <c r="W135" s="70"/>
      <c r="X135" s="70"/>
      <c r="Y135" s="70"/>
      <c r="Z135" s="70"/>
      <c r="AA135" s="70"/>
      <c r="AB135" s="75"/>
      <c r="AC135" s="76">
        <f t="shared" si="22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83">
        <f t="shared" si="23"/>
        <v>0</v>
      </c>
      <c r="AT135" s="76">
        <f t="shared" si="24"/>
        <v>0</v>
      </c>
      <c r="AU135" s="76">
        <f t="shared" si="25"/>
        <v>0</v>
      </c>
      <c r="AV135" s="84"/>
      <c r="AW135" s="90"/>
      <c r="AX135" s="90"/>
      <c r="AY135" s="90"/>
      <c r="AZ135" s="90"/>
      <c r="BA135" s="76">
        <f t="shared" si="26"/>
        <v>0</v>
      </c>
      <c r="BB135" s="91"/>
      <c r="BC135" s="92"/>
      <c r="BD135" s="66" t="str">
        <f t="shared" si="27"/>
        <v>正确</v>
      </c>
    </row>
    <row r="136" s="1" customFormat="1" ht="33" customHeight="1" spans="1:56">
      <c r="A136" s="41">
        <f t="shared" si="19"/>
        <v>132</v>
      </c>
      <c r="B136" s="49"/>
      <c r="C136" s="50"/>
      <c r="D136" s="44"/>
      <c r="E136" s="49"/>
      <c r="F136" s="42">
        <f t="shared" si="20"/>
        <v>31</v>
      </c>
      <c r="G136" s="10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7">
        <f t="shared" si="21"/>
        <v>0</v>
      </c>
      <c r="T136" s="68"/>
      <c r="U136" s="71"/>
      <c r="V136" s="69"/>
      <c r="W136" s="70"/>
      <c r="X136" s="70"/>
      <c r="Y136" s="70"/>
      <c r="Z136" s="70"/>
      <c r="AA136" s="70"/>
      <c r="AB136" s="75"/>
      <c r="AC136" s="76">
        <f t="shared" si="22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83">
        <f t="shared" si="23"/>
        <v>0</v>
      </c>
      <c r="AT136" s="76">
        <f t="shared" si="24"/>
        <v>0</v>
      </c>
      <c r="AU136" s="76">
        <f t="shared" si="25"/>
        <v>0</v>
      </c>
      <c r="AV136" s="84"/>
      <c r="AW136" s="90"/>
      <c r="AX136" s="90"/>
      <c r="AY136" s="90"/>
      <c r="AZ136" s="90"/>
      <c r="BA136" s="76">
        <f t="shared" si="26"/>
        <v>0</v>
      </c>
      <c r="BB136" s="91"/>
      <c r="BC136" s="92"/>
      <c r="BD136" s="66" t="str">
        <f t="shared" si="27"/>
        <v>正确</v>
      </c>
    </row>
    <row r="137" s="1" customFormat="1" ht="33" customHeight="1" spans="1:56">
      <c r="A137" s="41">
        <f t="shared" si="19"/>
        <v>133</v>
      </c>
      <c r="B137" s="49"/>
      <c r="C137" s="50"/>
      <c r="D137" s="44"/>
      <c r="E137" s="49"/>
      <c r="F137" s="42">
        <f t="shared" si="20"/>
        <v>31</v>
      </c>
      <c r="G137" s="10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7">
        <f t="shared" si="21"/>
        <v>0</v>
      </c>
      <c r="T137" s="68"/>
      <c r="U137" s="71"/>
      <c r="V137" s="69"/>
      <c r="W137" s="70"/>
      <c r="X137" s="70"/>
      <c r="Y137" s="70"/>
      <c r="Z137" s="70"/>
      <c r="AA137" s="70"/>
      <c r="AB137" s="75"/>
      <c r="AC137" s="76">
        <f t="shared" si="22"/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83">
        <f t="shared" si="23"/>
        <v>0</v>
      </c>
      <c r="AT137" s="76">
        <f t="shared" si="24"/>
        <v>0</v>
      </c>
      <c r="AU137" s="76">
        <f t="shared" si="25"/>
        <v>0</v>
      </c>
      <c r="AV137" s="84"/>
      <c r="AW137" s="90"/>
      <c r="AX137" s="90"/>
      <c r="AY137" s="90"/>
      <c r="AZ137" s="90"/>
      <c r="BA137" s="76">
        <f t="shared" si="26"/>
        <v>0</v>
      </c>
      <c r="BB137" s="91"/>
      <c r="BC137" s="92"/>
      <c r="BD137" s="66" t="str">
        <f t="shared" si="27"/>
        <v>正确</v>
      </c>
    </row>
    <row r="138" s="1" customFormat="1" ht="33" customHeight="1" spans="1:56">
      <c r="A138" s="41">
        <f t="shared" si="19"/>
        <v>134</v>
      </c>
      <c r="B138" s="49"/>
      <c r="C138" s="50"/>
      <c r="D138" s="44"/>
      <c r="E138" s="49"/>
      <c r="F138" s="42">
        <f t="shared" si="20"/>
        <v>31</v>
      </c>
      <c r="G138" s="10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7">
        <f t="shared" si="21"/>
        <v>0</v>
      </c>
      <c r="T138" s="68"/>
      <c r="U138" s="71"/>
      <c r="V138" s="69"/>
      <c r="W138" s="70"/>
      <c r="X138" s="70"/>
      <c r="Y138" s="70"/>
      <c r="Z138" s="70"/>
      <c r="AA138" s="70"/>
      <c r="AB138" s="75"/>
      <c r="AC138" s="76">
        <f t="shared" si="22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83">
        <f t="shared" si="23"/>
        <v>0</v>
      </c>
      <c r="AT138" s="76">
        <f t="shared" si="24"/>
        <v>0</v>
      </c>
      <c r="AU138" s="76">
        <f t="shared" si="25"/>
        <v>0</v>
      </c>
      <c r="AV138" s="84"/>
      <c r="AW138" s="90"/>
      <c r="AX138" s="90"/>
      <c r="AY138" s="90"/>
      <c r="AZ138" s="90"/>
      <c r="BA138" s="76">
        <f t="shared" si="26"/>
        <v>0</v>
      </c>
      <c r="BB138" s="91"/>
      <c r="BC138" s="92"/>
      <c r="BD138" s="66" t="str">
        <f t="shared" si="27"/>
        <v>正确</v>
      </c>
    </row>
    <row r="139" s="1" customFormat="1" ht="33" customHeight="1" spans="1:56">
      <c r="A139" s="41">
        <f t="shared" si="19"/>
        <v>135</v>
      </c>
      <c r="B139" s="49"/>
      <c r="C139" s="50"/>
      <c r="D139" s="44"/>
      <c r="E139" s="49"/>
      <c r="F139" s="42">
        <f t="shared" si="20"/>
        <v>31</v>
      </c>
      <c r="G139" s="10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7">
        <f t="shared" si="21"/>
        <v>0</v>
      </c>
      <c r="T139" s="68"/>
      <c r="U139" s="71"/>
      <c r="V139" s="69"/>
      <c r="W139" s="70"/>
      <c r="X139" s="70"/>
      <c r="Y139" s="70"/>
      <c r="Z139" s="70"/>
      <c r="AA139" s="70"/>
      <c r="AB139" s="75"/>
      <c r="AC139" s="76">
        <f t="shared" si="22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83">
        <f t="shared" si="23"/>
        <v>0</v>
      </c>
      <c r="AT139" s="76">
        <f t="shared" si="24"/>
        <v>0</v>
      </c>
      <c r="AU139" s="76">
        <f t="shared" si="25"/>
        <v>0</v>
      </c>
      <c r="AV139" s="84"/>
      <c r="AW139" s="90"/>
      <c r="AX139" s="90"/>
      <c r="AY139" s="90"/>
      <c r="AZ139" s="90"/>
      <c r="BA139" s="76">
        <f t="shared" si="26"/>
        <v>0</v>
      </c>
      <c r="BB139" s="91"/>
      <c r="BC139" s="92"/>
      <c r="BD139" s="66" t="str">
        <f t="shared" si="27"/>
        <v>正确</v>
      </c>
    </row>
    <row r="140" s="1" customFormat="1" ht="33" customHeight="1" spans="1:56">
      <c r="A140" s="41">
        <f t="shared" si="19"/>
        <v>136</v>
      </c>
      <c r="B140" s="49"/>
      <c r="C140" s="50"/>
      <c r="D140" s="44"/>
      <c r="E140" s="49"/>
      <c r="F140" s="42">
        <f t="shared" si="20"/>
        <v>31</v>
      </c>
      <c r="G140" s="10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7">
        <f t="shared" si="21"/>
        <v>0</v>
      </c>
      <c r="T140" s="68"/>
      <c r="U140" s="71"/>
      <c r="V140" s="69"/>
      <c r="W140" s="70"/>
      <c r="X140" s="70"/>
      <c r="Y140" s="70"/>
      <c r="Z140" s="70"/>
      <c r="AA140" s="70"/>
      <c r="AB140" s="75"/>
      <c r="AC140" s="76">
        <f t="shared" si="22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83">
        <f t="shared" si="23"/>
        <v>0</v>
      </c>
      <c r="AT140" s="76">
        <f t="shared" si="24"/>
        <v>0</v>
      </c>
      <c r="AU140" s="76">
        <f t="shared" si="25"/>
        <v>0</v>
      </c>
      <c r="AV140" s="84"/>
      <c r="AW140" s="90"/>
      <c r="AX140" s="90"/>
      <c r="AY140" s="90"/>
      <c r="AZ140" s="90"/>
      <c r="BA140" s="76">
        <f t="shared" si="26"/>
        <v>0</v>
      </c>
      <c r="BB140" s="91"/>
      <c r="BC140" s="92"/>
      <c r="BD140" s="66" t="str">
        <f t="shared" si="27"/>
        <v>正确</v>
      </c>
    </row>
    <row r="141" s="1" customFormat="1" ht="33" customHeight="1" spans="1:56">
      <c r="A141" s="41">
        <f t="shared" si="19"/>
        <v>137</v>
      </c>
      <c r="B141" s="49"/>
      <c r="C141" s="50"/>
      <c r="D141" s="44"/>
      <c r="E141" s="49"/>
      <c r="F141" s="42">
        <f t="shared" si="20"/>
        <v>31</v>
      </c>
      <c r="G141" s="10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7">
        <f t="shared" si="21"/>
        <v>0</v>
      </c>
      <c r="T141" s="68"/>
      <c r="U141" s="71"/>
      <c r="V141" s="69"/>
      <c r="W141" s="70"/>
      <c r="X141" s="70"/>
      <c r="Y141" s="70"/>
      <c r="Z141" s="70"/>
      <c r="AA141" s="70"/>
      <c r="AB141" s="75"/>
      <c r="AC141" s="76">
        <f t="shared" si="22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83">
        <f t="shared" si="23"/>
        <v>0</v>
      </c>
      <c r="AT141" s="76">
        <f t="shared" si="24"/>
        <v>0</v>
      </c>
      <c r="AU141" s="76">
        <f t="shared" si="25"/>
        <v>0</v>
      </c>
      <c r="AV141" s="84"/>
      <c r="AW141" s="90"/>
      <c r="AX141" s="90"/>
      <c r="AY141" s="90"/>
      <c r="AZ141" s="90"/>
      <c r="BA141" s="76">
        <f t="shared" si="26"/>
        <v>0</v>
      </c>
      <c r="BB141" s="91"/>
      <c r="BC141" s="92"/>
      <c r="BD141" s="66" t="str">
        <f t="shared" si="27"/>
        <v>正确</v>
      </c>
    </row>
    <row r="142" s="1" customFormat="1" ht="33" customHeight="1" spans="1:56">
      <c r="A142" s="41">
        <f t="shared" si="19"/>
        <v>138</v>
      </c>
      <c r="B142" s="49"/>
      <c r="C142" s="50"/>
      <c r="D142" s="44"/>
      <c r="E142" s="49"/>
      <c r="F142" s="42">
        <f t="shared" si="20"/>
        <v>31</v>
      </c>
      <c r="G142" s="10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7">
        <f t="shared" si="21"/>
        <v>0</v>
      </c>
      <c r="T142" s="68"/>
      <c r="U142" s="71"/>
      <c r="V142" s="69"/>
      <c r="W142" s="70"/>
      <c r="X142" s="70"/>
      <c r="Y142" s="70"/>
      <c r="Z142" s="70"/>
      <c r="AA142" s="70"/>
      <c r="AB142" s="75"/>
      <c r="AC142" s="76">
        <f t="shared" si="22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83">
        <f t="shared" si="23"/>
        <v>0</v>
      </c>
      <c r="AT142" s="76">
        <f t="shared" si="24"/>
        <v>0</v>
      </c>
      <c r="AU142" s="76">
        <f t="shared" si="25"/>
        <v>0</v>
      </c>
      <c r="AV142" s="84"/>
      <c r="AW142" s="90"/>
      <c r="AX142" s="90"/>
      <c r="AY142" s="90"/>
      <c r="AZ142" s="90"/>
      <c r="BA142" s="76">
        <f t="shared" si="26"/>
        <v>0</v>
      </c>
      <c r="BB142" s="91"/>
      <c r="BC142" s="92"/>
      <c r="BD142" s="66" t="str">
        <f t="shared" si="27"/>
        <v>正确</v>
      </c>
    </row>
    <row r="143" s="1" customFormat="1" ht="33" customHeight="1" spans="1:56">
      <c r="A143" s="41">
        <f t="shared" si="19"/>
        <v>139</v>
      </c>
      <c r="B143" s="49"/>
      <c r="C143" s="50"/>
      <c r="D143" s="44"/>
      <c r="E143" s="49"/>
      <c r="F143" s="42">
        <f t="shared" si="20"/>
        <v>31</v>
      </c>
      <c r="G143" s="10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7">
        <f t="shared" si="21"/>
        <v>0</v>
      </c>
      <c r="T143" s="68"/>
      <c r="U143" s="71"/>
      <c r="V143" s="69"/>
      <c r="W143" s="70"/>
      <c r="X143" s="70"/>
      <c r="Y143" s="70"/>
      <c r="Z143" s="70"/>
      <c r="AA143" s="70"/>
      <c r="AB143" s="75"/>
      <c r="AC143" s="76">
        <f t="shared" si="22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83">
        <f t="shared" si="23"/>
        <v>0</v>
      </c>
      <c r="AT143" s="76">
        <f t="shared" si="24"/>
        <v>0</v>
      </c>
      <c r="AU143" s="76">
        <f t="shared" si="25"/>
        <v>0</v>
      </c>
      <c r="AV143" s="84"/>
      <c r="AW143" s="90"/>
      <c r="AX143" s="90"/>
      <c r="AY143" s="90"/>
      <c r="AZ143" s="90"/>
      <c r="BA143" s="76">
        <f t="shared" si="26"/>
        <v>0</v>
      </c>
      <c r="BB143" s="91"/>
      <c r="BC143" s="92"/>
      <c r="BD143" s="66" t="str">
        <f t="shared" si="27"/>
        <v>正确</v>
      </c>
    </row>
    <row r="144" s="1" customFormat="1" ht="33" customHeight="1" spans="1:56">
      <c r="A144" s="41">
        <f t="shared" si="19"/>
        <v>140</v>
      </c>
      <c r="B144" s="49"/>
      <c r="C144" s="50"/>
      <c r="D144" s="44"/>
      <c r="E144" s="49"/>
      <c r="F144" s="42">
        <f t="shared" si="20"/>
        <v>31</v>
      </c>
      <c r="G144" s="10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7">
        <f t="shared" si="21"/>
        <v>0</v>
      </c>
      <c r="T144" s="68"/>
      <c r="U144" s="71"/>
      <c r="V144" s="69"/>
      <c r="W144" s="70"/>
      <c r="X144" s="70"/>
      <c r="Y144" s="70"/>
      <c r="Z144" s="70"/>
      <c r="AA144" s="70"/>
      <c r="AB144" s="75"/>
      <c r="AC144" s="76">
        <f t="shared" si="22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83">
        <f t="shared" si="23"/>
        <v>0</v>
      </c>
      <c r="AT144" s="76">
        <f t="shared" si="24"/>
        <v>0</v>
      </c>
      <c r="AU144" s="76">
        <f t="shared" si="25"/>
        <v>0</v>
      </c>
      <c r="AV144" s="84"/>
      <c r="AW144" s="90"/>
      <c r="AX144" s="90"/>
      <c r="AY144" s="90"/>
      <c r="AZ144" s="90"/>
      <c r="BA144" s="76">
        <f t="shared" si="26"/>
        <v>0</v>
      </c>
      <c r="BB144" s="91"/>
      <c r="BC144" s="92"/>
      <c r="BD144" s="66" t="str">
        <f t="shared" si="27"/>
        <v>正确</v>
      </c>
    </row>
    <row r="145" s="1" customFormat="1" ht="33" customHeight="1" spans="1:56">
      <c r="A145" s="41">
        <f t="shared" si="19"/>
        <v>141</v>
      </c>
      <c r="B145" s="49"/>
      <c r="C145" s="50"/>
      <c r="D145" s="44"/>
      <c r="E145" s="49"/>
      <c r="F145" s="42">
        <f t="shared" si="20"/>
        <v>31</v>
      </c>
      <c r="G145" s="10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7">
        <f t="shared" si="21"/>
        <v>0</v>
      </c>
      <c r="T145" s="68"/>
      <c r="U145" s="71"/>
      <c r="V145" s="69"/>
      <c r="W145" s="70"/>
      <c r="X145" s="70"/>
      <c r="Y145" s="70"/>
      <c r="Z145" s="70"/>
      <c r="AA145" s="70"/>
      <c r="AB145" s="75"/>
      <c r="AC145" s="76">
        <f t="shared" si="22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83">
        <f t="shared" si="23"/>
        <v>0</v>
      </c>
      <c r="AT145" s="76">
        <f t="shared" si="24"/>
        <v>0</v>
      </c>
      <c r="AU145" s="76">
        <f t="shared" si="25"/>
        <v>0</v>
      </c>
      <c r="AV145" s="84"/>
      <c r="AW145" s="90"/>
      <c r="AX145" s="90"/>
      <c r="AY145" s="90"/>
      <c r="AZ145" s="90"/>
      <c r="BA145" s="76">
        <f t="shared" si="26"/>
        <v>0</v>
      </c>
      <c r="BB145" s="91"/>
      <c r="BC145" s="92"/>
      <c r="BD145" s="66" t="str">
        <f t="shared" si="27"/>
        <v>正确</v>
      </c>
    </row>
    <row r="146" s="1" customFormat="1" ht="33" customHeight="1" spans="1:56">
      <c r="A146" s="41">
        <f t="shared" si="19"/>
        <v>142</v>
      </c>
      <c r="B146" s="49"/>
      <c r="C146" s="50"/>
      <c r="D146" s="44"/>
      <c r="E146" s="49"/>
      <c r="F146" s="42">
        <f t="shared" si="20"/>
        <v>31</v>
      </c>
      <c r="G146" s="10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7">
        <f t="shared" si="21"/>
        <v>0</v>
      </c>
      <c r="T146" s="68"/>
      <c r="U146" s="71"/>
      <c r="V146" s="69"/>
      <c r="W146" s="70"/>
      <c r="X146" s="70"/>
      <c r="Y146" s="70"/>
      <c r="Z146" s="70"/>
      <c r="AA146" s="70"/>
      <c r="AB146" s="75"/>
      <c r="AC146" s="76">
        <f t="shared" si="22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83">
        <f t="shared" si="23"/>
        <v>0</v>
      </c>
      <c r="AT146" s="76">
        <f t="shared" si="24"/>
        <v>0</v>
      </c>
      <c r="AU146" s="76">
        <f t="shared" si="25"/>
        <v>0</v>
      </c>
      <c r="AV146" s="84"/>
      <c r="AW146" s="90"/>
      <c r="AX146" s="90"/>
      <c r="AY146" s="90"/>
      <c r="AZ146" s="90"/>
      <c r="BA146" s="76">
        <f t="shared" si="26"/>
        <v>0</v>
      </c>
      <c r="BB146" s="91"/>
      <c r="BC146" s="92"/>
      <c r="BD146" s="66" t="str">
        <f t="shared" si="27"/>
        <v>正确</v>
      </c>
    </row>
    <row r="147" s="1" customFormat="1" ht="33" customHeight="1" spans="1:56">
      <c r="A147" s="41">
        <f t="shared" si="19"/>
        <v>143</v>
      </c>
      <c r="B147" s="49"/>
      <c r="C147" s="50"/>
      <c r="D147" s="44"/>
      <c r="E147" s="49"/>
      <c r="F147" s="42">
        <f t="shared" si="20"/>
        <v>31</v>
      </c>
      <c r="G147" s="10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7">
        <f t="shared" si="21"/>
        <v>0</v>
      </c>
      <c r="T147" s="68"/>
      <c r="U147" s="71"/>
      <c r="V147" s="69"/>
      <c r="W147" s="70"/>
      <c r="X147" s="70"/>
      <c r="Y147" s="70"/>
      <c r="Z147" s="70"/>
      <c r="AA147" s="70"/>
      <c r="AB147" s="75"/>
      <c r="AC147" s="76">
        <f t="shared" si="22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83">
        <f t="shared" si="23"/>
        <v>0</v>
      </c>
      <c r="AT147" s="76">
        <f t="shared" si="24"/>
        <v>0</v>
      </c>
      <c r="AU147" s="76">
        <f t="shared" si="25"/>
        <v>0</v>
      </c>
      <c r="AV147" s="84"/>
      <c r="AW147" s="90"/>
      <c r="AX147" s="90"/>
      <c r="AY147" s="90"/>
      <c r="AZ147" s="90"/>
      <c r="BA147" s="76">
        <f t="shared" si="26"/>
        <v>0</v>
      </c>
      <c r="BB147" s="91"/>
      <c r="BC147" s="92"/>
      <c r="BD147" s="66" t="str">
        <f t="shared" si="27"/>
        <v>正确</v>
      </c>
    </row>
    <row r="148" s="1" customFormat="1" ht="33" customHeight="1" spans="1:56">
      <c r="A148" s="41">
        <f t="shared" si="19"/>
        <v>144</v>
      </c>
      <c r="B148" s="49"/>
      <c r="C148" s="50"/>
      <c r="D148" s="44"/>
      <c r="E148" s="49"/>
      <c r="F148" s="42">
        <f t="shared" si="20"/>
        <v>31</v>
      </c>
      <c r="G148" s="10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7">
        <f t="shared" si="21"/>
        <v>0</v>
      </c>
      <c r="T148" s="68"/>
      <c r="U148" s="71"/>
      <c r="V148" s="69"/>
      <c r="W148" s="70"/>
      <c r="X148" s="70"/>
      <c r="Y148" s="70"/>
      <c r="Z148" s="70"/>
      <c r="AA148" s="70"/>
      <c r="AB148" s="75"/>
      <c r="AC148" s="76">
        <f t="shared" si="22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83">
        <f t="shared" si="23"/>
        <v>0</v>
      </c>
      <c r="AT148" s="76">
        <f t="shared" si="24"/>
        <v>0</v>
      </c>
      <c r="AU148" s="76">
        <f t="shared" si="25"/>
        <v>0</v>
      </c>
      <c r="AV148" s="84"/>
      <c r="AW148" s="90"/>
      <c r="AX148" s="90"/>
      <c r="AY148" s="90"/>
      <c r="AZ148" s="90"/>
      <c r="BA148" s="76">
        <f t="shared" si="26"/>
        <v>0</v>
      </c>
      <c r="BB148" s="91"/>
      <c r="BC148" s="92"/>
      <c r="BD148" s="66" t="str">
        <f t="shared" si="27"/>
        <v>正确</v>
      </c>
    </row>
    <row r="149" s="1" customFormat="1" ht="33" customHeight="1" spans="1:56">
      <c r="A149" s="41">
        <f t="shared" si="19"/>
        <v>145</v>
      </c>
      <c r="B149" s="49"/>
      <c r="C149" s="50"/>
      <c r="D149" s="44"/>
      <c r="E149" s="49"/>
      <c r="F149" s="42">
        <f t="shared" si="20"/>
        <v>31</v>
      </c>
      <c r="G149" s="10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7">
        <f t="shared" si="21"/>
        <v>0</v>
      </c>
      <c r="T149" s="68"/>
      <c r="U149" s="71"/>
      <c r="V149" s="69"/>
      <c r="W149" s="70"/>
      <c r="X149" s="70"/>
      <c r="Y149" s="70"/>
      <c r="Z149" s="70"/>
      <c r="AA149" s="70"/>
      <c r="AB149" s="75"/>
      <c r="AC149" s="76">
        <f t="shared" si="22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83">
        <f t="shared" si="23"/>
        <v>0</v>
      </c>
      <c r="AT149" s="76">
        <f t="shared" si="24"/>
        <v>0</v>
      </c>
      <c r="AU149" s="76">
        <f t="shared" si="25"/>
        <v>0</v>
      </c>
      <c r="AV149" s="84"/>
      <c r="AW149" s="90"/>
      <c r="AX149" s="90"/>
      <c r="AY149" s="90"/>
      <c r="AZ149" s="90"/>
      <c r="BA149" s="76">
        <f t="shared" si="26"/>
        <v>0</v>
      </c>
      <c r="BB149" s="91"/>
      <c r="BC149" s="92"/>
      <c r="BD149" s="66" t="str">
        <f t="shared" si="27"/>
        <v>正确</v>
      </c>
    </row>
    <row r="150" s="1" customFormat="1" ht="33" customHeight="1" spans="1:56">
      <c r="A150" s="41">
        <f t="shared" si="19"/>
        <v>146</v>
      </c>
      <c r="B150" s="49"/>
      <c r="C150" s="50"/>
      <c r="D150" s="44"/>
      <c r="E150" s="49"/>
      <c r="F150" s="42">
        <f t="shared" si="20"/>
        <v>31</v>
      </c>
      <c r="G150" s="10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7">
        <f t="shared" si="21"/>
        <v>0</v>
      </c>
      <c r="T150" s="68"/>
      <c r="U150" s="71"/>
      <c r="V150" s="69"/>
      <c r="W150" s="70"/>
      <c r="X150" s="70"/>
      <c r="Y150" s="70"/>
      <c r="Z150" s="70"/>
      <c r="AA150" s="70"/>
      <c r="AB150" s="75"/>
      <c r="AC150" s="76">
        <f t="shared" si="22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83">
        <f t="shared" si="23"/>
        <v>0</v>
      </c>
      <c r="AT150" s="76">
        <f t="shared" si="24"/>
        <v>0</v>
      </c>
      <c r="AU150" s="76">
        <f t="shared" si="25"/>
        <v>0</v>
      </c>
      <c r="AV150" s="84"/>
      <c r="AW150" s="90"/>
      <c r="AX150" s="90"/>
      <c r="AY150" s="90"/>
      <c r="AZ150" s="90"/>
      <c r="BA150" s="76">
        <f t="shared" si="26"/>
        <v>0</v>
      </c>
      <c r="BB150" s="91"/>
      <c r="BC150" s="92"/>
      <c r="BD150" s="66" t="str">
        <f t="shared" si="27"/>
        <v>正确</v>
      </c>
    </row>
    <row r="151" s="1" customFormat="1" ht="33" customHeight="1" spans="1:56">
      <c r="A151" s="41">
        <f t="shared" si="19"/>
        <v>147</v>
      </c>
      <c r="B151" s="49"/>
      <c r="C151" s="50"/>
      <c r="D151" s="44"/>
      <c r="E151" s="49"/>
      <c r="F151" s="42">
        <f t="shared" si="20"/>
        <v>31</v>
      </c>
      <c r="G151" s="10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7">
        <f t="shared" si="21"/>
        <v>0</v>
      </c>
      <c r="T151" s="68"/>
      <c r="U151" s="71"/>
      <c r="V151" s="69"/>
      <c r="W151" s="70"/>
      <c r="X151" s="70"/>
      <c r="Y151" s="70"/>
      <c r="Z151" s="70"/>
      <c r="AA151" s="70"/>
      <c r="AB151" s="75"/>
      <c r="AC151" s="76">
        <f t="shared" si="22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83">
        <f t="shared" si="23"/>
        <v>0</v>
      </c>
      <c r="AT151" s="76">
        <f t="shared" si="24"/>
        <v>0</v>
      </c>
      <c r="AU151" s="76">
        <f t="shared" si="25"/>
        <v>0</v>
      </c>
      <c r="AV151" s="84"/>
      <c r="AW151" s="90"/>
      <c r="AX151" s="90"/>
      <c r="AY151" s="90"/>
      <c r="AZ151" s="90"/>
      <c r="BA151" s="76">
        <f t="shared" si="26"/>
        <v>0</v>
      </c>
      <c r="BB151" s="91"/>
      <c r="BC151" s="92"/>
      <c r="BD151" s="66" t="str">
        <f t="shared" si="27"/>
        <v>正确</v>
      </c>
    </row>
    <row r="152" s="1" customFormat="1" ht="33" customHeight="1" spans="1:56">
      <c r="A152" s="41">
        <f t="shared" si="19"/>
        <v>148</v>
      </c>
      <c r="B152" s="49"/>
      <c r="C152" s="50"/>
      <c r="D152" s="44"/>
      <c r="E152" s="49"/>
      <c r="F152" s="42">
        <f t="shared" si="20"/>
        <v>31</v>
      </c>
      <c r="G152" s="10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7">
        <f t="shared" si="21"/>
        <v>0</v>
      </c>
      <c r="T152" s="68"/>
      <c r="U152" s="71"/>
      <c r="V152" s="69"/>
      <c r="W152" s="70"/>
      <c r="X152" s="70"/>
      <c r="Y152" s="70"/>
      <c r="Z152" s="70"/>
      <c r="AA152" s="70"/>
      <c r="AB152" s="75"/>
      <c r="AC152" s="76">
        <f t="shared" si="22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83">
        <f t="shared" si="23"/>
        <v>0</v>
      </c>
      <c r="AT152" s="76">
        <f t="shared" si="24"/>
        <v>0</v>
      </c>
      <c r="AU152" s="76">
        <f t="shared" si="25"/>
        <v>0</v>
      </c>
      <c r="AV152" s="84"/>
      <c r="AW152" s="90"/>
      <c r="AX152" s="90"/>
      <c r="AY152" s="90"/>
      <c r="AZ152" s="90"/>
      <c r="BA152" s="76">
        <f t="shared" si="26"/>
        <v>0</v>
      </c>
      <c r="BB152" s="91"/>
      <c r="BC152" s="92"/>
      <c r="BD152" s="66" t="str">
        <f t="shared" si="27"/>
        <v>正确</v>
      </c>
    </row>
    <row r="153" s="1" customFormat="1" ht="33" customHeight="1" spans="1:56">
      <c r="A153" s="41">
        <f t="shared" si="19"/>
        <v>149</v>
      </c>
      <c r="B153" s="49"/>
      <c r="C153" s="50"/>
      <c r="D153" s="44"/>
      <c r="E153" s="49"/>
      <c r="F153" s="42">
        <f t="shared" si="20"/>
        <v>31</v>
      </c>
      <c r="G153" s="10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7">
        <f t="shared" si="21"/>
        <v>0</v>
      </c>
      <c r="T153" s="68"/>
      <c r="U153" s="71"/>
      <c r="V153" s="69"/>
      <c r="W153" s="70"/>
      <c r="X153" s="70"/>
      <c r="Y153" s="70"/>
      <c r="Z153" s="70"/>
      <c r="AA153" s="70"/>
      <c r="AB153" s="75"/>
      <c r="AC153" s="76">
        <f t="shared" si="22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83">
        <f t="shared" si="23"/>
        <v>0</v>
      </c>
      <c r="AT153" s="76">
        <f t="shared" si="24"/>
        <v>0</v>
      </c>
      <c r="AU153" s="76">
        <f t="shared" si="25"/>
        <v>0</v>
      </c>
      <c r="AV153" s="84"/>
      <c r="AW153" s="90"/>
      <c r="AX153" s="90"/>
      <c r="AY153" s="90"/>
      <c r="AZ153" s="90"/>
      <c r="BA153" s="76">
        <f t="shared" si="26"/>
        <v>0</v>
      </c>
      <c r="BB153" s="91"/>
      <c r="BC153" s="92"/>
      <c r="BD153" s="66" t="str">
        <f t="shared" si="27"/>
        <v>正确</v>
      </c>
    </row>
    <row r="154" s="1" customFormat="1" ht="33" customHeight="1" spans="1:56">
      <c r="A154" s="41">
        <f t="shared" si="19"/>
        <v>150</v>
      </c>
      <c r="B154" s="49"/>
      <c r="C154" s="50"/>
      <c r="D154" s="44"/>
      <c r="E154" s="49"/>
      <c r="F154" s="42">
        <f t="shared" si="20"/>
        <v>31</v>
      </c>
      <c r="G154" s="10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7">
        <f t="shared" si="21"/>
        <v>0</v>
      </c>
      <c r="T154" s="68"/>
      <c r="U154" s="71"/>
      <c r="V154" s="69"/>
      <c r="W154" s="70"/>
      <c r="X154" s="70"/>
      <c r="Y154" s="70"/>
      <c r="Z154" s="70"/>
      <c r="AA154" s="70"/>
      <c r="AB154" s="75"/>
      <c r="AC154" s="76">
        <f t="shared" si="22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83">
        <f t="shared" si="23"/>
        <v>0</v>
      </c>
      <c r="AT154" s="76">
        <f t="shared" si="24"/>
        <v>0</v>
      </c>
      <c r="AU154" s="76">
        <f t="shared" si="25"/>
        <v>0</v>
      </c>
      <c r="AV154" s="84"/>
      <c r="AW154" s="90"/>
      <c r="AX154" s="90"/>
      <c r="AY154" s="90"/>
      <c r="AZ154" s="90"/>
      <c r="BA154" s="76">
        <f t="shared" si="26"/>
        <v>0</v>
      </c>
      <c r="BB154" s="91"/>
      <c r="BC154" s="92"/>
      <c r="BD154" s="66" t="str">
        <f t="shared" si="27"/>
        <v>正确</v>
      </c>
    </row>
    <row r="155" s="1" customFormat="1" ht="33" customHeight="1" spans="1:56">
      <c r="A155" s="41">
        <f t="shared" si="19"/>
        <v>151</v>
      </c>
      <c r="B155" s="49"/>
      <c r="C155" s="50"/>
      <c r="D155" s="44"/>
      <c r="E155" s="49"/>
      <c r="F155" s="42">
        <f t="shared" si="20"/>
        <v>31</v>
      </c>
      <c r="G155" s="10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7">
        <f t="shared" si="21"/>
        <v>0</v>
      </c>
      <c r="T155" s="68"/>
      <c r="U155" s="71"/>
      <c r="V155" s="69"/>
      <c r="W155" s="70"/>
      <c r="X155" s="70"/>
      <c r="Y155" s="70"/>
      <c r="Z155" s="70"/>
      <c r="AA155" s="70"/>
      <c r="AB155" s="75"/>
      <c r="AC155" s="76">
        <f t="shared" si="22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83">
        <f t="shared" si="23"/>
        <v>0</v>
      </c>
      <c r="AT155" s="76">
        <f t="shared" si="24"/>
        <v>0</v>
      </c>
      <c r="AU155" s="76">
        <f t="shared" si="25"/>
        <v>0</v>
      </c>
      <c r="AV155" s="84"/>
      <c r="AW155" s="90"/>
      <c r="AX155" s="90"/>
      <c r="AY155" s="90"/>
      <c r="AZ155" s="90"/>
      <c r="BA155" s="76">
        <f t="shared" si="26"/>
        <v>0</v>
      </c>
      <c r="BB155" s="91"/>
      <c r="BC155" s="92"/>
      <c r="BD155" s="66" t="str">
        <f t="shared" si="27"/>
        <v>正确</v>
      </c>
    </row>
    <row r="156" s="1" customFormat="1" ht="33" customHeight="1" spans="1:56">
      <c r="A156" s="41">
        <f t="shared" si="19"/>
        <v>152</v>
      </c>
      <c r="B156" s="49"/>
      <c r="C156" s="50"/>
      <c r="D156" s="44"/>
      <c r="E156" s="49"/>
      <c r="F156" s="42">
        <f t="shared" si="20"/>
        <v>31</v>
      </c>
      <c r="G156" s="10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7">
        <f t="shared" si="21"/>
        <v>0</v>
      </c>
      <c r="T156" s="68"/>
      <c r="U156" s="71"/>
      <c r="V156" s="69"/>
      <c r="W156" s="70"/>
      <c r="X156" s="70"/>
      <c r="Y156" s="70"/>
      <c r="Z156" s="70"/>
      <c r="AA156" s="70"/>
      <c r="AB156" s="75"/>
      <c r="AC156" s="76">
        <f t="shared" si="22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83">
        <f t="shared" si="23"/>
        <v>0</v>
      </c>
      <c r="AT156" s="76">
        <f t="shared" si="24"/>
        <v>0</v>
      </c>
      <c r="AU156" s="76">
        <f t="shared" si="25"/>
        <v>0</v>
      </c>
      <c r="AV156" s="84"/>
      <c r="AW156" s="90"/>
      <c r="AX156" s="90"/>
      <c r="AY156" s="90"/>
      <c r="AZ156" s="90"/>
      <c r="BA156" s="76">
        <f t="shared" si="26"/>
        <v>0</v>
      </c>
      <c r="BB156" s="91"/>
      <c r="BC156" s="92"/>
      <c r="BD156" s="66" t="str">
        <f t="shared" si="27"/>
        <v>正确</v>
      </c>
    </row>
    <row r="157" s="1" customFormat="1" ht="33" customHeight="1" spans="1:56">
      <c r="A157" s="41">
        <f t="shared" si="19"/>
        <v>153</v>
      </c>
      <c r="B157" s="49"/>
      <c r="C157" s="50"/>
      <c r="D157" s="44"/>
      <c r="E157" s="49"/>
      <c r="F157" s="42">
        <f t="shared" si="20"/>
        <v>31</v>
      </c>
      <c r="G157" s="10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7">
        <f t="shared" si="21"/>
        <v>0</v>
      </c>
      <c r="T157" s="68"/>
      <c r="U157" s="71"/>
      <c r="V157" s="69"/>
      <c r="W157" s="70"/>
      <c r="X157" s="70"/>
      <c r="Y157" s="70"/>
      <c r="Z157" s="70"/>
      <c r="AA157" s="70"/>
      <c r="AB157" s="75"/>
      <c r="AC157" s="76">
        <f t="shared" si="22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83">
        <f t="shared" si="23"/>
        <v>0</v>
      </c>
      <c r="AT157" s="76">
        <f t="shared" si="24"/>
        <v>0</v>
      </c>
      <c r="AU157" s="76">
        <f t="shared" si="25"/>
        <v>0</v>
      </c>
      <c r="AV157" s="84"/>
      <c r="AW157" s="90"/>
      <c r="AX157" s="90"/>
      <c r="AY157" s="90"/>
      <c r="AZ157" s="90"/>
      <c r="BA157" s="76">
        <f t="shared" si="26"/>
        <v>0</v>
      </c>
      <c r="BB157" s="91"/>
      <c r="BC157" s="92"/>
      <c r="BD157" s="66" t="str">
        <f t="shared" si="27"/>
        <v>正确</v>
      </c>
    </row>
    <row r="158" s="1" customFormat="1" ht="33" customHeight="1" spans="1:56">
      <c r="A158" s="41">
        <f t="shared" si="19"/>
        <v>154</v>
      </c>
      <c r="B158" s="49"/>
      <c r="C158" s="50"/>
      <c r="D158" s="44"/>
      <c r="E158" s="49"/>
      <c r="F158" s="42">
        <f t="shared" si="20"/>
        <v>31</v>
      </c>
      <c r="G158" s="10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7">
        <f t="shared" si="21"/>
        <v>0</v>
      </c>
      <c r="T158" s="68"/>
      <c r="U158" s="71"/>
      <c r="V158" s="69"/>
      <c r="W158" s="70"/>
      <c r="X158" s="70"/>
      <c r="Y158" s="70"/>
      <c r="Z158" s="70"/>
      <c r="AA158" s="70"/>
      <c r="AB158" s="75"/>
      <c r="AC158" s="76">
        <f t="shared" si="22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83">
        <f t="shared" si="23"/>
        <v>0</v>
      </c>
      <c r="AT158" s="76">
        <f t="shared" si="24"/>
        <v>0</v>
      </c>
      <c r="AU158" s="76">
        <f t="shared" si="25"/>
        <v>0</v>
      </c>
      <c r="AV158" s="84"/>
      <c r="AW158" s="90"/>
      <c r="AX158" s="90"/>
      <c r="AY158" s="90"/>
      <c r="AZ158" s="90"/>
      <c r="BA158" s="76">
        <f t="shared" si="26"/>
        <v>0</v>
      </c>
      <c r="BB158" s="91"/>
      <c r="BC158" s="92"/>
      <c r="BD158" s="66" t="str">
        <f t="shared" si="27"/>
        <v>正确</v>
      </c>
    </row>
    <row r="159" s="1" customFormat="1" ht="33" customHeight="1" spans="1:56">
      <c r="A159" s="41">
        <f t="shared" si="19"/>
        <v>155</v>
      </c>
      <c r="B159" s="49"/>
      <c r="C159" s="50"/>
      <c r="D159" s="44"/>
      <c r="E159" s="49"/>
      <c r="F159" s="42">
        <f t="shared" si="20"/>
        <v>31</v>
      </c>
      <c r="G159" s="10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7">
        <f t="shared" si="21"/>
        <v>0</v>
      </c>
      <c r="T159" s="68"/>
      <c r="U159" s="71"/>
      <c r="V159" s="69"/>
      <c r="W159" s="70"/>
      <c r="X159" s="70"/>
      <c r="Y159" s="70"/>
      <c r="Z159" s="70"/>
      <c r="AA159" s="70"/>
      <c r="AB159" s="75"/>
      <c r="AC159" s="76">
        <f t="shared" si="22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83">
        <f t="shared" si="23"/>
        <v>0</v>
      </c>
      <c r="AT159" s="76">
        <f t="shared" si="24"/>
        <v>0</v>
      </c>
      <c r="AU159" s="76">
        <f t="shared" si="25"/>
        <v>0</v>
      </c>
      <c r="AV159" s="84"/>
      <c r="AW159" s="90"/>
      <c r="AX159" s="90"/>
      <c r="AY159" s="90"/>
      <c r="AZ159" s="90"/>
      <c r="BA159" s="76">
        <f t="shared" si="26"/>
        <v>0</v>
      </c>
      <c r="BB159" s="91"/>
      <c r="BC159" s="92"/>
      <c r="BD159" s="66" t="str">
        <f t="shared" si="27"/>
        <v>正确</v>
      </c>
    </row>
    <row r="160" s="1" customFormat="1" ht="33" customHeight="1" spans="1:56">
      <c r="A160" s="41">
        <f t="shared" si="19"/>
        <v>156</v>
      </c>
      <c r="B160" s="49"/>
      <c r="C160" s="50"/>
      <c r="D160" s="44"/>
      <c r="E160" s="49"/>
      <c r="F160" s="42">
        <f t="shared" si="20"/>
        <v>31</v>
      </c>
      <c r="G160" s="10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67">
        <f t="shared" si="21"/>
        <v>0</v>
      </c>
      <c r="T160" s="68"/>
      <c r="U160" s="71"/>
      <c r="V160" s="69"/>
      <c r="W160" s="70"/>
      <c r="X160" s="70"/>
      <c r="Y160" s="70"/>
      <c r="Z160" s="70"/>
      <c r="AA160" s="70"/>
      <c r="AB160" s="75"/>
      <c r="AC160" s="76">
        <f t="shared" si="22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83">
        <f t="shared" si="23"/>
        <v>0</v>
      </c>
      <c r="AT160" s="76">
        <f t="shared" si="24"/>
        <v>0</v>
      </c>
      <c r="AU160" s="76">
        <f t="shared" si="25"/>
        <v>0</v>
      </c>
      <c r="AV160" s="84"/>
      <c r="AW160" s="90"/>
      <c r="AX160" s="90"/>
      <c r="AY160" s="90"/>
      <c r="AZ160" s="90"/>
      <c r="BA160" s="76">
        <f t="shared" si="26"/>
        <v>0</v>
      </c>
      <c r="BB160" s="91"/>
      <c r="BC160" s="92"/>
      <c r="BD160" s="66" t="str">
        <f t="shared" si="27"/>
        <v>正确</v>
      </c>
    </row>
    <row r="161" s="1" customFormat="1" ht="33" customHeight="1" spans="1:56">
      <c r="A161" s="41">
        <f t="shared" si="19"/>
        <v>157</v>
      </c>
      <c r="B161" s="49"/>
      <c r="C161" s="50"/>
      <c r="D161" s="44"/>
      <c r="E161" s="49"/>
      <c r="F161" s="42">
        <f t="shared" si="20"/>
        <v>31</v>
      </c>
      <c r="G161" s="10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67">
        <f t="shared" si="21"/>
        <v>0</v>
      </c>
      <c r="T161" s="68"/>
      <c r="U161" s="71"/>
      <c r="V161" s="69"/>
      <c r="W161" s="70"/>
      <c r="X161" s="70"/>
      <c r="Y161" s="70"/>
      <c r="Z161" s="70"/>
      <c r="AA161" s="70"/>
      <c r="AB161" s="75"/>
      <c r="AC161" s="76">
        <f t="shared" si="22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83">
        <f t="shared" si="23"/>
        <v>0</v>
      </c>
      <c r="AT161" s="76">
        <f t="shared" si="24"/>
        <v>0</v>
      </c>
      <c r="AU161" s="76">
        <f t="shared" si="25"/>
        <v>0</v>
      </c>
      <c r="AV161" s="84"/>
      <c r="AW161" s="90"/>
      <c r="AX161" s="90"/>
      <c r="AY161" s="90"/>
      <c r="AZ161" s="90"/>
      <c r="BA161" s="76">
        <f t="shared" si="26"/>
        <v>0</v>
      </c>
      <c r="BB161" s="91"/>
      <c r="BC161" s="92"/>
      <c r="BD161" s="66" t="str">
        <f t="shared" si="27"/>
        <v>正确</v>
      </c>
    </row>
    <row r="162" s="1" customFormat="1" ht="33" customHeight="1" spans="1:56">
      <c r="A162" s="41">
        <f t="shared" si="19"/>
        <v>158</v>
      </c>
      <c r="B162" s="49"/>
      <c r="C162" s="50"/>
      <c r="D162" s="44"/>
      <c r="E162" s="49"/>
      <c r="F162" s="42">
        <f t="shared" si="20"/>
        <v>31</v>
      </c>
      <c r="G162" s="10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67">
        <f t="shared" si="21"/>
        <v>0</v>
      </c>
      <c r="T162" s="68"/>
      <c r="U162" s="71"/>
      <c r="V162" s="69"/>
      <c r="W162" s="70"/>
      <c r="X162" s="70"/>
      <c r="Y162" s="70"/>
      <c r="Z162" s="70"/>
      <c r="AA162" s="70"/>
      <c r="AB162" s="75"/>
      <c r="AC162" s="76">
        <f t="shared" si="22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83">
        <f t="shared" si="23"/>
        <v>0</v>
      </c>
      <c r="AT162" s="76">
        <f t="shared" si="24"/>
        <v>0</v>
      </c>
      <c r="AU162" s="76">
        <f t="shared" si="25"/>
        <v>0</v>
      </c>
      <c r="AV162" s="84"/>
      <c r="AW162" s="90"/>
      <c r="AX162" s="90"/>
      <c r="AY162" s="90"/>
      <c r="AZ162" s="90"/>
      <c r="BA162" s="76">
        <f t="shared" si="26"/>
        <v>0</v>
      </c>
      <c r="BB162" s="91"/>
      <c r="BC162" s="92"/>
      <c r="BD162" s="66" t="str">
        <f t="shared" si="27"/>
        <v>正确</v>
      </c>
    </row>
    <row r="163" s="1" customFormat="1" ht="33" customHeight="1" spans="1:56">
      <c r="A163" s="41">
        <f t="shared" si="19"/>
        <v>159</v>
      </c>
      <c r="B163" s="49"/>
      <c r="C163" s="50"/>
      <c r="D163" s="44"/>
      <c r="E163" s="49"/>
      <c r="F163" s="42">
        <f t="shared" si="20"/>
        <v>31</v>
      </c>
      <c r="G163" s="10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67">
        <f t="shared" si="21"/>
        <v>0</v>
      </c>
      <c r="T163" s="68"/>
      <c r="U163" s="71"/>
      <c r="V163" s="69"/>
      <c r="W163" s="70"/>
      <c r="X163" s="70"/>
      <c r="Y163" s="70"/>
      <c r="Z163" s="70"/>
      <c r="AA163" s="70"/>
      <c r="AB163" s="75"/>
      <c r="AC163" s="76">
        <f t="shared" si="22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83">
        <f t="shared" si="23"/>
        <v>0</v>
      </c>
      <c r="AT163" s="76">
        <f t="shared" si="24"/>
        <v>0</v>
      </c>
      <c r="AU163" s="76">
        <f t="shared" si="25"/>
        <v>0</v>
      </c>
      <c r="AV163" s="84"/>
      <c r="AW163" s="90"/>
      <c r="AX163" s="90"/>
      <c r="AY163" s="90"/>
      <c r="AZ163" s="90"/>
      <c r="BA163" s="76">
        <f t="shared" si="26"/>
        <v>0</v>
      </c>
      <c r="BB163" s="91"/>
      <c r="BC163" s="92"/>
      <c r="BD163" s="66" t="str">
        <f t="shared" si="27"/>
        <v>正确</v>
      </c>
    </row>
    <row r="164" s="1" customFormat="1" ht="33" customHeight="1" spans="1:56">
      <c r="A164" s="41">
        <f t="shared" si="19"/>
        <v>160</v>
      </c>
      <c r="B164" s="49"/>
      <c r="C164" s="50"/>
      <c r="D164" s="44"/>
      <c r="E164" s="49"/>
      <c r="F164" s="42">
        <f t="shared" si="20"/>
        <v>31</v>
      </c>
      <c r="G164" s="10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67">
        <f t="shared" si="21"/>
        <v>0</v>
      </c>
      <c r="T164" s="68"/>
      <c r="U164" s="71"/>
      <c r="V164" s="69"/>
      <c r="W164" s="70"/>
      <c r="X164" s="70"/>
      <c r="Y164" s="70"/>
      <c r="Z164" s="70"/>
      <c r="AA164" s="70"/>
      <c r="AB164" s="75"/>
      <c r="AC164" s="76">
        <f t="shared" si="22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83">
        <f t="shared" si="23"/>
        <v>0</v>
      </c>
      <c r="AT164" s="76">
        <f t="shared" si="24"/>
        <v>0</v>
      </c>
      <c r="AU164" s="76">
        <f t="shared" si="25"/>
        <v>0</v>
      </c>
      <c r="AV164" s="84"/>
      <c r="AW164" s="90"/>
      <c r="AX164" s="90"/>
      <c r="AY164" s="90"/>
      <c r="AZ164" s="90"/>
      <c r="BA164" s="76">
        <f t="shared" si="26"/>
        <v>0</v>
      </c>
      <c r="BB164" s="91"/>
      <c r="BC164" s="92"/>
      <c r="BD164" s="66" t="str">
        <f t="shared" si="27"/>
        <v>正确</v>
      </c>
    </row>
  </sheetData>
  <sheetProtection algorithmName="SHA-512" hashValue="Z6avmq+WJ86tEud3Xs92oaPTJsDBpe2oJyIzwCfplWpu9cvkzuVMM+ot0LRXg+5fkUew+b+b3NoWgZJmUnOklw==" saltValue="vzJd4meDebw3BeDh2GHv4g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C5">
    <cfRule type="duplicateValues" dxfId="0" priority="104"/>
  </conditionalFormatting>
  <conditionalFormatting sqref="C6">
    <cfRule type="duplicateValues" dxfId="0" priority="95"/>
  </conditionalFormatting>
  <conditionalFormatting sqref="C7">
    <cfRule type="duplicateValues" dxfId="0" priority="94"/>
  </conditionalFormatting>
  <conditionalFormatting sqref="C8">
    <cfRule type="duplicateValues" dxfId="0" priority="93"/>
  </conditionalFormatting>
  <conditionalFormatting sqref="C9">
    <cfRule type="duplicateValues" dxfId="0" priority="92"/>
  </conditionalFormatting>
  <conditionalFormatting sqref="C10">
    <cfRule type="duplicateValues" dxfId="0" priority="91"/>
  </conditionalFormatting>
  <conditionalFormatting sqref="C11">
    <cfRule type="duplicateValues" dxfId="0" priority="90"/>
  </conditionalFormatting>
  <conditionalFormatting sqref="C12">
    <cfRule type="duplicateValues" dxfId="0" priority="89"/>
  </conditionalFormatting>
  <conditionalFormatting sqref="C15">
    <cfRule type="duplicateValues" dxfId="0" priority="46"/>
  </conditionalFormatting>
  <conditionalFormatting sqref="C16">
    <cfRule type="duplicateValues" dxfId="0" priority="45"/>
  </conditionalFormatting>
  <conditionalFormatting sqref="C17">
    <cfRule type="duplicateValues" dxfId="0" priority="44"/>
  </conditionalFormatting>
  <conditionalFormatting sqref="C18">
    <cfRule type="duplicateValues" dxfId="0" priority="43"/>
  </conditionalFormatting>
  <conditionalFormatting sqref="C19">
    <cfRule type="duplicateValues" dxfId="0" priority="42"/>
  </conditionalFormatting>
  <conditionalFormatting sqref="C20">
    <cfRule type="duplicateValues" dxfId="0" priority="41"/>
  </conditionalFormatting>
  <conditionalFormatting sqref="C21">
    <cfRule type="duplicateValues" dxfId="0" priority="40"/>
  </conditionalFormatting>
  <conditionalFormatting sqref="C22">
    <cfRule type="duplicateValues" dxfId="0" priority="39"/>
  </conditionalFormatting>
  <conditionalFormatting sqref="C23">
    <cfRule type="duplicateValues" dxfId="0" priority="38"/>
  </conditionalFormatting>
  <conditionalFormatting sqref="C24">
    <cfRule type="duplicateValues" dxfId="0" priority="37"/>
  </conditionalFormatting>
  <conditionalFormatting sqref="C25">
    <cfRule type="duplicateValues" dxfId="0" priority="36"/>
  </conditionalFormatting>
  <conditionalFormatting sqref="C26">
    <cfRule type="duplicateValues" dxfId="0" priority="35"/>
  </conditionalFormatting>
  <conditionalFormatting sqref="C27">
    <cfRule type="duplicateValues" dxfId="0" priority="34"/>
  </conditionalFormatting>
  <conditionalFormatting sqref="C28">
    <cfRule type="duplicateValues" dxfId="0" priority="33"/>
  </conditionalFormatting>
  <conditionalFormatting sqref="C29">
    <cfRule type="duplicateValues" dxfId="0" priority="32"/>
  </conditionalFormatting>
  <conditionalFormatting sqref="C30">
    <cfRule type="duplicateValues" dxfId="0" priority="31"/>
  </conditionalFormatting>
  <conditionalFormatting sqref="C31">
    <cfRule type="duplicateValues" dxfId="0" priority="30"/>
  </conditionalFormatting>
  <conditionalFormatting sqref="C32">
    <cfRule type="duplicateValues" dxfId="0" priority="29"/>
  </conditionalFormatting>
  <conditionalFormatting sqref="C33">
    <cfRule type="duplicateValues" dxfId="0" priority="28"/>
  </conditionalFormatting>
  <conditionalFormatting sqref="C34">
    <cfRule type="duplicateValues" dxfId="0" priority="27"/>
  </conditionalFormatting>
  <conditionalFormatting sqref="C35">
    <cfRule type="duplicateValues" dxfId="0" priority="26"/>
  </conditionalFormatting>
  <conditionalFormatting sqref="C36">
    <cfRule type="duplicateValues" dxfId="0" priority="25"/>
  </conditionalFormatting>
  <conditionalFormatting sqref="C37">
    <cfRule type="duplicateValues" dxfId="0" priority="24"/>
  </conditionalFormatting>
  <conditionalFormatting sqref="C38">
    <cfRule type="duplicateValues" dxfId="0" priority="23"/>
  </conditionalFormatting>
  <conditionalFormatting sqref="C39">
    <cfRule type="duplicateValues" dxfId="0" priority="22"/>
  </conditionalFormatting>
  <conditionalFormatting sqref="C40">
    <cfRule type="duplicateValues" dxfId="0" priority="21"/>
  </conditionalFormatting>
  <conditionalFormatting sqref="C41">
    <cfRule type="duplicateValues" dxfId="0" priority="20"/>
  </conditionalFormatting>
  <conditionalFormatting sqref="C42">
    <cfRule type="duplicateValues" dxfId="0" priority="19"/>
  </conditionalFormatting>
  <conditionalFormatting sqref="C43">
    <cfRule type="duplicateValues" dxfId="0" priority="18"/>
  </conditionalFormatting>
  <conditionalFormatting sqref="C44">
    <cfRule type="duplicateValues" dxfId="0" priority="17"/>
  </conditionalFormatting>
  <conditionalFormatting sqref="C45">
    <cfRule type="duplicateValues" dxfId="0" priority="16"/>
  </conditionalFormatting>
  <conditionalFormatting sqref="C46">
    <cfRule type="duplicateValues" dxfId="0" priority="15"/>
  </conditionalFormatting>
  <conditionalFormatting sqref="C47">
    <cfRule type="duplicateValues" dxfId="0" priority="14"/>
  </conditionalFormatting>
  <conditionalFormatting sqref="C48">
    <cfRule type="duplicateValues" dxfId="0" priority="13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conditionalFormatting sqref="C51">
    <cfRule type="duplicateValues" dxfId="0" priority="10"/>
  </conditionalFormatting>
  <conditionalFormatting sqref="C52">
    <cfRule type="duplicateValues" dxfId="0" priority="9"/>
  </conditionalFormatting>
  <conditionalFormatting sqref="C53">
    <cfRule type="duplicateValues" dxfId="0" priority="8"/>
  </conditionalFormatting>
  <conditionalFormatting sqref="C54">
    <cfRule type="duplicateValues" dxfId="0" priority="7"/>
  </conditionalFormatting>
  <conditionalFormatting sqref="C55">
    <cfRule type="duplicateValues" dxfId="0" priority="6"/>
  </conditionalFormatting>
  <conditionalFormatting sqref="C13:C14">
    <cfRule type="duplicateValues" dxfId="0" priority="88"/>
  </conditionalFormatting>
  <conditionalFormatting sqref="C56:C164">
    <cfRule type="duplicateValues" dxfId="0" priority="10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5" master="" otherUserPermission="visible"/>
  <rangeList sheetStid="9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5" master="" otherUserPermission="visible"/>
  <rangeList sheetStid="8" master="" otherUserPermission="visible"/>
  <rangeList sheetStid="3" master="" otherUserPermission="visible"/>
  <rangeList sheetStid="2" master="" otherUserPermission="visible"/>
  <rangeList sheetStid="10" master="" otherUserPermission="visible"/>
  <rangeList sheetStid="4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总部</vt:lpstr>
      <vt:lpstr>新大保洁</vt:lpstr>
      <vt:lpstr>昌吉学院</vt:lpstr>
      <vt:lpstr>石河子管理员</vt:lpstr>
      <vt:lpstr>石河子南区</vt:lpstr>
      <vt:lpstr>石河子新北区</vt:lpstr>
      <vt:lpstr>石河子中区</vt:lpstr>
      <vt:lpstr>新大绿化</vt:lpstr>
      <vt:lpstr>师专安保</vt:lpstr>
      <vt:lpstr>总工会</vt:lpstr>
      <vt:lpstr>救助站</vt:lpstr>
      <vt:lpstr>八一中学</vt:lpstr>
      <vt:lpstr>图书馆</vt:lpstr>
      <vt:lpstr>师专物业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 圈了个600  </cp:lastModifiedBy>
  <dcterms:created xsi:type="dcterms:W3CDTF">2025-07-16T02:45:00Z</dcterms:created>
  <dcterms:modified xsi:type="dcterms:W3CDTF">2025-08-15T06:50:58Z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C51E944032524329901EE85B258EAAB5_13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