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2025.7结算" sheetId="1" r:id="rId1"/>
    <sheet name="7月回款" sheetId="20" r:id="rId2"/>
    <sheet name="7月日记账" sheetId="21" r:id="rId3"/>
    <sheet name="支援人员费用明细表" sheetId="22" r:id="rId4"/>
  </sheets>
  <definedNames>
    <definedName name="_xlnm._FilterDatabase" localSheetId="2" hidden="1">'7月日记账'!#REF!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D11" authorId="0">
      <text>
        <r>
          <rPr>
            <b/>
            <sz val="9"/>
            <rFont val="宋体"/>
            <charset val="134"/>
          </rPr>
          <t>Administrator:</t>
        </r>
        <r>
          <rPr>
            <sz val="9"/>
            <rFont val="宋体"/>
            <charset val="134"/>
          </rPr>
          <t xml:space="preserve">
服务费</t>
        </r>
      </text>
    </comment>
    <comment ref="H63" authorId="0">
      <text>
        <r>
          <rPr>
            <b/>
            <sz val="9"/>
            <rFont val="宋体"/>
            <charset val="134"/>
          </rPr>
          <t>Administrator:</t>
        </r>
        <r>
          <rPr>
            <sz val="9"/>
            <rFont val="宋体"/>
            <charset val="134"/>
          </rPr>
          <t xml:space="preserve">
买设备</t>
        </r>
      </text>
    </comment>
  </commentList>
</comments>
</file>

<file path=xl/sharedStrings.xml><?xml version="1.0" encoding="utf-8"?>
<sst xmlns="http://schemas.openxmlformats.org/spreadsheetml/2006/main" count="388" uniqueCount="184">
  <si>
    <t xml:space="preserve">乌鲁木齐市第三十六中学 </t>
  </si>
  <si>
    <t>收款周期</t>
  </si>
  <si>
    <t>云南中高收入（开票收款）</t>
  </si>
  <si>
    <t>实际收款</t>
  </si>
  <si>
    <t>云南上海公司支出费用统计</t>
  </si>
  <si>
    <t>管理费3%（云南中高收）</t>
  </si>
  <si>
    <t>云南中高向新疆公司支付金额</t>
  </si>
  <si>
    <t>36中支付金额</t>
  </si>
  <si>
    <t>附加税（云南中高缴纳）</t>
  </si>
  <si>
    <t>中高云南</t>
  </si>
  <si>
    <t>上海中高（建行）</t>
  </si>
  <si>
    <t>云南新疆分公司（招行）</t>
  </si>
  <si>
    <t>上海石河子分公司（招行）</t>
  </si>
  <si>
    <t>代垫支援人员工资+社保（未入新疆账）</t>
  </si>
  <si>
    <t>云南上海公司支出费用合计</t>
  </si>
  <si>
    <t>增值税</t>
  </si>
  <si>
    <t>新疆公司开具6%专票</t>
  </si>
  <si>
    <t>2025.7月</t>
  </si>
  <si>
    <t>合计</t>
  </si>
  <si>
    <t xml:space="preserve">新疆工程学院 </t>
  </si>
  <si>
    <t>新疆工程学院支付金额</t>
  </si>
  <si>
    <t>服务费金额</t>
  </si>
  <si>
    <t>增值税差额</t>
  </si>
  <si>
    <t>昌吉学院项目</t>
  </si>
  <si>
    <t>昌吉学院支付金额</t>
  </si>
  <si>
    <t>新疆大学绿化项目</t>
  </si>
  <si>
    <t>上海中高收入（开票收款）</t>
  </si>
  <si>
    <t>管理费3%（上海中高收）</t>
  </si>
  <si>
    <t>上海中高向新疆公司支付金额</t>
  </si>
  <si>
    <t>新疆大学支付金额</t>
  </si>
  <si>
    <t xml:space="preserve">石河子大学项目 </t>
  </si>
  <si>
    <t>管理费3%(上海中高收）</t>
  </si>
  <si>
    <t>石河子大学支付金额（以实际结算为准）</t>
  </si>
  <si>
    <t>附加税（上海中高缴纳）</t>
  </si>
  <si>
    <t>云南新疆公司（招行）</t>
  </si>
  <si>
    <t>新疆师专 -安保项目</t>
  </si>
  <si>
    <t>新疆师专支付金额</t>
  </si>
  <si>
    <t>新疆图书馆项目</t>
  </si>
  <si>
    <t>总工会支付金额</t>
  </si>
  <si>
    <t>新疆总工会项目</t>
  </si>
  <si>
    <t>7月合计</t>
  </si>
  <si>
    <t>按收入成本支出发生金额结算，2025年7月，合计收款2115225.57元，其中工程学院以服务费为收入结算，最终结算的收入为1372601.34元。云南上海公司支出成本合计729390.67元，7月需向新疆公司结算金额为643210.67元。云南中标项目结算金额为负暂不开票；需向上海中高结算开票643210.67元；</t>
  </si>
  <si>
    <t>特殊说明：工程学院不以实际收款为结算，按服务费为收入结算；</t>
  </si>
  <si>
    <t>八一中学本月未收到合同内物业费；家属区物业费和停车费收到新疆公司和个体户不需要和云南公司结算</t>
  </si>
  <si>
    <t>以下项目暂时统计，本次不结算</t>
  </si>
  <si>
    <t xml:space="preserve">八一中学 </t>
  </si>
  <si>
    <t>八一中学支付金额</t>
  </si>
  <si>
    <t>2025.5月</t>
  </si>
  <si>
    <t>收费台账（2025.7）</t>
  </si>
  <si>
    <t>序号</t>
  </si>
  <si>
    <t>部门</t>
  </si>
  <si>
    <t>收费项目</t>
  </si>
  <si>
    <t>实际收缴情况</t>
  </si>
  <si>
    <t>备注</t>
  </si>
  <si>
    <t>实收金额</t>
  </si>
  <si>
    <t>实收日期</t>
  </si>
  <si>
    <t>服务费</t>
  </si>
  <si>
    <t>新疆工程学院</t>
  </si>
  <si>
    <t>2025.7.04</t>
  </si>
  <si>
    <t>中高后勤服务（云南）有限公司</t>
  </si>
  <si>
    <t>2025.7.7</t>
  </si>
  <si>
    <t>2025.7.17</t>
  </si>
  <si>
    <t>2025.7.18</t>
  </si>
  <si>
    <t>36中食堂</t>
  </si>
  <si>
    <t>2025.7.14</t>
  </si>
  <si>
    <t>石河子大学</t>
  </si>
  <si>
    <t>上海中高后勤服务（集团）有限公司</t>
  </si>
  <si>
    <t>2025.7.3</t>
  </si>
  <si>
    <t>新疆大学绿标</t>
  </si>
  <si>
    <t>2025.7.09</t>
  </si>
  <si>
    <t>新疆师专</t>
  </si>
  <si>
    <t>2025.7.11</t>
  </si>
  <si>
    <t>总工会</t>
  </si>
  <si>
    <t>业务日期</t>
  </si>
  <si>
    <t>摘要</t>
  </si>
  <si>
    <t>科目</t>
  </si>
  <si>
    <t>对方科目</t>
  </si>
  <si>
    <t>借方金额</t>
  </si>
  <si>
    <t>贷方金额</t>
  </si>
  <si>
    <t>2025-07-03</t>
  </si>
  <si>
    <t>石河子大学后勤姚芳报新北南区保洁费</t>
  </si>
  <si>
    <t>1002.01.05 上海中高建行上海临平路支行（2260）</t>
  </si>
  <si>
    <t>6001.03.04 主营业务收入 - 服务费收入 - 清洁服务费收入/077 - 石河子大学</t>
  </si>
  <si>
    <t>2025-07-04</t>
  </si>
  <si>
    <t>新疆工程学院侯德花报劳务派遣费</t>
  </si>
  <si>
    <t>1002.01.01 物业交行世纪城支行（8810）</t>
  </si>
  <si>
    <t>6001.12 主营业务收入 - 劳务派遣服务费收入/075 - 新疆工程学院</t>
  </si>
  <si>
    <t>2025-07-07</t>
  </si>
  <si>
    <t>新疆工程学院孙良戈报劳务派遣费</t>
  </si>
  <si>
    <t>支付墨相麟餐费</t>
  </si>
  <si>
    <t>6401.03.03 主营业务成本 - 人工成本 - 员工福利/064 - 新疆总部</t>
  </si>
  <si>
    <t>石河子项目结算</t>
  </si>
  <si>
    <t>支付墨相麟交通费</t>
  </si>
  <si>
    <t>6602.01 管理费用 - 交通费/064 - 新疆总部</t>
  </si>
  <si>
    <t>支付墨相麟业务招待费</t>
  </si>
  <si>
    <t>6602.13 管理费用 - 业务招待费/064 - 新疆总部</t>
  </si>
  <si>
    <t>6602.01 管理费用 - 交通费/076 - 新疆大学</t>
  </si>
  <si>
    <t>石河子大学后勤姚芳报上海中高后勤6月</t>
  </si>
  <si>
    <t>6001.03.01 主营业务收入 - 服务费收入 - 物业服务费收入/077 - 石河子大学</t>
  </si>
  <si>
    <t>2025-07-09</t>
  </si>
  <si>
    <t>新疆大学物业管理费</t>
  </si>
  <si>
    <t>6001.03.01 主营业务收入 - 服务费收入 - 物业服务费收入/076 - 新疆大学</t>
  </si>
  <si>
    <t>2025-07-11</t>
  </si>
  <si>
    <t>新疆教育学院劳动服务公司安保服务费</t>
  </si>
  <si>
    <t>6001.10 主营业务收入 - 其他收入/093 - 新疆师范专科高等学院</t>
  </si>
  <si>
    <t>2025-07-14</t>
  </si>
  <si>
    <t>乌鲁木齐市第三十六中学支付中考监考老师补助</t>
  </si>
  <si>
    <t>6001.10 主营业务收入 - 其他收入/071 - 新疆36中</t>
  </si>
  <si>
    <t>新疆维吾尔自治区总工会机关服务中心付中高公司2025年6月份驾驶员工资及社保等款</t>
  </si>
  <si>
    <t>6001.12 主营业务收入 - 劳务派遣服务费收入/102 - 新疆维吾尔自治区总工会办公室</t>
  </si>
  <si>
    <t>2025-07-17</t>
  </si>
  <si>
    <t>新疆工程学院陈翠鸽报劳务派遣费</t>
  </si>
  <si>
    <t>新疆师范高等专科学校服务费</t>
  </si>
  <si>
    <t>2025-07-18</t>
  </si>
  <si>
    <t>新疆工程学院李依凡报劳务派遣费</t>
  </si>
  <si>
    <t>2025-07-15</t>
  </si>
  <si>
    <t>6月劳务费</t>
  </si>
  <si>
    <t>1002.02 云南新疆分公司招行991907864510001</t>
  </si>
  <si>
    <t>6401.03.01 主营业务成本 - 人工成本 - 人员工资/002 - 昌吉学院</t>
  </si>
  <si>
    <t>6401.03.01 主营业务成本 - 人工成本 - 人员工资/003 - 36中</t>
  </si>
  <si>
    <t>6月工资</t>
  </si>
  <si>
    <t>6月服务费</t>
  </si>
  <si>
    <t>6602.27 管理费用 - 咨询服务费/002 - 昌吉学院</t>
  </si>
  <si>
    <t>6602.27 管理费用 - 咨询服务费/003 - 36中</t>
  </si>
  <si>
    <t>1002.03 上海石河子分公司招行993900603210001</t>
  </si>
  <si>
    <t>6401.03.01 主营业务成本 - 人工成本 - 人员工资/005 - 石河子大学</t>
  </si>
  <si>
    <t>马靖宇6月工资发放</t>
  </si>
  <si>
    <t>6401.03.01 主营业务成本 - 人工成本 - 人员工资/004 - 新疆大学--保洁</t>
  </si>
  <si>
    <t>2025-07-23</t>
  </si>
  <si>
    <t>支付社保费用</t>
  </si>
  <si>
    <t>6401.03.07 主营业务成本 - 人工成本 - 社会保险/005 - 石河子大学</t>
  </si>
  <si>
    <t>6401.03.07 主营业务成本 - 人工成本 - 社会保险/004 - 新疆大学--保洁</t>
  </si>
  <si>
    <t>支付7月公积金</t>
  </si>
  <si>
    <t>6401.03.07 主营业务成本 - 人工成本 - 住房公积金/005 - 石河子大学</t>
  </si>
  <si>
    <t>收入合计</t>
  </si>
  <si>
    <t>金额</t>
  </si>
  <si>
    <t>垫付合计</t>
  </si>
  <si>
    <t>36中（7月）</t>
  </si>
  <si>
    <t>36中7月（云南新疆分公司）</t>
  </si>
  <si>
    <t>36中结算</t>
  </si>
  <si>
    <t>工程学院（7月）</t>
  </si>
  <si>
    <t>昌吉学院7月（新疆分公司）</t>
  </si>
  <si>
    <t>昌吉学院结算</t>
  </si>
  <si>
    <t>新疆大学绿化（7月）</t>
  </si>
  <si>
    <t>7月石河子（石河子分公司）</t>
  </si>
  <si>
    <t>石河子大学（7月）</t>
  </si>
  <si>
    <t>7月新大保洁（石河子分公司）</t>
  </si>
  <si>
    <t>师专（7月）</t>
  </si>
  <si>
    <t>7月石河子（云南+上海）</t>
  </si>
  <si>
    <t>总工会（7月）</t>
  </si>
  <si>
    <t>项目名称</t>
  </si>
  <si>
    <t>支援人员</t>
  </si>
  <si>
    <t>社保公积金</t>
  </si>
  <si>
    <t>实发工资</t>
  </si>
  <si>
    <t>支援项目</t>
  </si>
  <si>
    <t>合计费用</t>
  </si>
  <si>
    <t>支出时间</t>
  </si>
  <si>
    <t>云艺</t>
  </si>
  <si>
    <t>李玉琼</t>
  </si>
  <si>
    <t>新疆大学绿化</t>
  </si>
  <si>
    <t>新疆出勤15个班</t>
  </si>
  <si>
    <t>赵树平</t>
  </si>
  <si>
    <t>新疆大学绿化标段出勤12个班</t>
  </si>
  <si>
    <t>昆医</t>
  </si>
  <si>
    <t>蔡兴勇</t>
  </si>
  <si>
    <t>新疆绿化标段（14）个班</t>
  </si>
  <si>
    <t>云大东陆</t>
  </si>
  <si>
    <t>李德顺</t>
  </si>
  <si>
    <t>新疆绿化标段（12）个班</t>
  </si>
  <si>
    <t>陆院点位1</t>
  </si>
  <si>
    <t>李芝碧</t>
  </si>
  <si>
    <t>新疆大学绿化标段支援12天（6月1日-12日）</t>
  </si>
  <si>
    <t>冶专安宁</t>
  </si>
  <si>
    <t>舒勇琴</t>
  </si>
  <si>
    <t>石河子</t>
  </si>
  <si>
    <t>石河子大学出勤20个班（11-30日）</t>
  </si>
  <si>
    <t>昆明学院一期</t>
  </si>
  <si>
    <t>杨建永</t>
  </si>
  <si>
    <t>图书馆</t>
  </si>
  <si>
    <t>新疆支援30个班</t>
  </si>
  <si>
    <t>总部</t>
  </si>
  <si>
    <t>张石平</t>
  </si>
  <si>
    <t>新疆总部</t>
  </si>
  <si>
    <t>新疆支援15个班（16-30日），放在石河子项目结算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</si>
</sst>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 numFmtId="177" formatCode="0.00_ "/>
    <numFmt numFmtId="178" formatCode="yyyy/m/d;@"/>
    <numFmt numFmtId="179" formatCode="0.00_);[Red]\(0.00\)"/>
  </numFmts>
  <fonts count="31">
    <font>
      <sz val="11"/>
      <color theme="1"/>
      <name val="宋体"/>
      <charset val="134"/>
      <scheme val="minor"/>
    </font>
    <font>
      <sz val="9"/>
      <color theme="1"/>
      <name val="宋体"/>
      <charset val="134"/>
      <scheme val="minor"/>
    </font>
    <font>
      <b/>
      <sz val="9"/>
      <color theme="1"/>
      <name val="宋体"/>
      <charset val="134"/>
      <scheme val="minor"/>
    </font>
    <font>
      <b/>
      <sz val="14"/>
      <name val="宋体"/>
      <charset val="134"/>
    </font>
    <font>
      <b/>
      <sz val="12"/>
      <name val="宋体"/>
      <charset val="134"/>
    </font>
    <font>
      <b/>
      <sz val="10"/>
      <name val="宋体"/>
      <charset val="134"/>
    </font>
    <font>
      <sz val="12"/>
      <color theme="1"/>
      <name val="宋体"/>
      <charset val="134"/>
      <scheme val="minor"/>
    </font>
    <font>
      <b/>
      <sz val="12"/>
      <color theme="1"/>
      <name val="宋体"/>
      <charset val="134"/>
      <scheme val="minor"/>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9"/>
      <name val="宋体"/>
      <charset val="134"/>
    </font>
    <font>
      <sz val="9"/>
      <name val="宋体"/>
      <charset val="134"/>
    </font>
  </fonts>
  <fills count="41">
    <fill>
      <patternFill patternType="none"/>
    </fill>
    <fill>
      <patternFill patternType="gray125"/>
    </fill>
    <fill>
      <patternFill patternType="solid">
        <fgColor theme="8" tint="0.8"/>
        <bgColor indexed="64"/>
      </patternFill>
    </fill>
    <fill>
      <patternFill patternType="solid">
        <fgColor theme="9" tint="0.8"/>
        <bgColor indexed="64"/>
      </patternFill>
    </fill>
    <fill>
      <patternFill patternType="solid">
        <fgColor rgb="FFFFFF00"/>
        <bgColor indexed="64"/>
      </patternFill>
    </fill>
    <fill>
      <patternFill patternType="solid">
        <fgColor theme="5" tint="0.4"/>
        <bgColor indexed="64"/>
      </patternFill>
    </fill>
    <fill>
      <patternFill patternType="solid">
        <fgColor theme="9" tint="0.599993896298105"/>
        <bgColor indexed="64"/>
      </patternFill>
    </fill>
    <fill>
      <patternFill patternType="solid">
        <fgColor rgb="FF92D050"/>
        <bgColor indexed="64"/>
      </patternFill>
    </fill>
    <fill>
      <patternFill patternType="solid">
        <fgColor theme="0"/>
        <bgColor indexed="64"/>
      </patternFill>
    </fill>
    <fill>
      <patternFill patternType="solid">
        <fgColor theme="9" tint="0.4"/>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11" borderId="1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5" applyNumberFormat="0" applyFill="0" applyAlignment="0" applyProtection="0">
      <alignment vertical="center"/>
    </xf>
    <xf numFmtId="0" fontId="15" fillId="0" borderId="15" applyNumberFormat="0" applyFill="0" applyAlignment="0" applyProtection="0">
      <alignment vertical="center"/>
    </xf>
    <xf numFmtId="0" fontId="16" fillId="0" borderId="16" applyNumberFormat="0" applyFill="0" applyAlignment="0" applyProtection="0">
      <alignment vertical="center"/>
    </xf>
    <xf numFmtId="0" fontId="16" fillId="0" borderId="0" applyNumberFormat="0" applyFill="0" applyBorder="0" applyAlignment="0" applyProtection="0">
      <alignment vertical="center"/>
    </xf>
    <xf numFmtId="0" fontId="17" fillId="12" borderId="17" applyNumberFormat="0" applyAlignment="0" applyProtection="0">
      <alignment vertical="center"/>
    </xf>
    <xf numFmtId="0" fontId="18" fillId="13" borderId="18" applyNumberFormat="0" applyAlignment="0" applyProtection="0">
      <alignment vertical="center"/>
    </xf>
    <xf numFmtId="0" fontId="19" fillId="13" borderId="17" applyNumberFormat="0" applyAlignment="0" applyProtection="0">
      <alignment vertical="center"/>
    </xf>
    <xf numFmtId="0" fontId="20" fillId="14" borderId="19" applyNumberFormat="0" applyAlignment="0" applyProtection="0">
      <alignment vertical="center"/>
    </xf>
    <xf numFmtId="0" fontId="21" fillId="0" borderId="20" applyNumberFormat="0" applyFill="0" applyAlignment="0" applyProtection="0">
      <alignment vertical="center"/>
    </xf>
    <xf numFmtId="0" fontId="22" fillId="0" borderId="21"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7" fillId="35" borderId="0" applyNumberFormat="0" applyBorder="0" applyAlignment="0" applyProtection="0">
      <alignment vertical="center"/>
    </xf>
    <xf numFmtId="0" fontId="27" fillId="36" borderId="0" applyNumberFormat="0" applyBorder="0" applyAlignment="0" applyProtection="0">
      <alignment vertical="center"/>
    </xf>
    <xf numFmtId="0" fontId="26" fillId="37" borderId="0" applyNumberFormat="0" applyBorder="0" applyAlignment="0" applyProtection="0">
      <alignment vertical="center"/>
    </xf>
    <xf numFmtId="0" fontId="26" fillId="38" borderId="0" applyNumberFormat="0" applyBorder="0" applyAlignment="0" applyProtection="0">
      <alignment vertical="center"/>
    </xf>
    <xf numFmtId="0" fontId="27" fillId="39" borderId="0" applyNumberFormat="0" applyBorder="0" applyAlignment="0" applyProtection="0">
      <alignment vertical="center"/>
    </xf>
    <xf numFmtId="0" fontId="27" fillId="6" borderId="0" applyNumberFormat="0" applyBorder="0" applyAlignment="0" applyProtection="0">
      <alignment vertical="center"/>
    </xf>
    <xf numFmtId="0" fontId="26" fillId="40" borderId="0" applyNumberFormat="0" applyBorder="0" applyAlignment="0" applyProtection="0">
      <alignment vertical="center"/>
    </xf>
    <xf numFmtId="0" fontId="28" fillId="0" borderId="0">
      <alignment vertical="center"/>
    </xf>
  </cellStyleXfs>
  <cellXfs count="100">
    <xf numFmtId="0" fontId="0" fillId="0" borderId="0" xfId="0">
      <alignment vertical="center"/>
    </xf>
    <xf numFmtId="0" fontId="0" fillId="0" borderId="0" xfId="0" applyAlignment="1">
      <alignment horizontal="center" vertical="center"/>
    </xf>
    <xf numFmtId="43" fontId="0" fillId="0" borderId="0" xfId="0" applyNumberFormat="1" applyAlignment="1">
      <alignment horizontal="center" vertical="center"/>
    </xf>
    <xf numFmtId="43" fontId="0" fillId="2" borderId="0" xfId="0" applyNumberFormat="1" applyFill="1" applyAlignment="1">
      <alignment horizontal="center" vertical="center"/>
    </xf>
    <xf numFmtId="0" fontId="1" fillId="2" borderId="0" xfId="0" applyFont="1" applyFill="1" applyBorder="1" applyAlignment="1">
      <alignment horizontal="left" vertical="center"/>
    </xf>
    <xf numFmtId="43" fontId="0" fillId="3" borderId="0" xfId="0" applyNumberFormat="1" applyFill="1">
      <alignment vertical="center"/>
    </xf>
    <xf numFmtId="0" fontId="0" fillId="4" borderId="1" xfId="0" applyFill="1" applyBorder="1" applyAlignment="1">
      <alignment horizontal="center" vertical="center"/>
    </xf>
    <xf numFmtId="43" fontId="0" fillId="4" borderId="1" xfId="0" applyNumberFormat="1" applyFill="1" applyBorder="1" applyAlignment="1">
      <alignment horizontal="center" vertical="center"/>
    </xf>
    <xf numFmtId="43" fontId="0" fillId="4" borderId="1" xfId="0" applyNumberForma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43" fontId="0" fillId="0" borderId="1" xfId="0" applyNumberFormat="1" applyBorder="1" applyAlignment="1">
      <alignment horizontal="center" vertical="center"/>
    </xf>
    <xf numFmtId="176" fontId="0" fillId="2" borderId="1" xfId="0" applyNumberFormat="1" applyFill="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43" fontId="0" fillId="0" borderId="0" xfId="0" applyNumberFormat="1" applyBorder="1" applyAlignment="1">
      <alignment horizontal="center" vertical="center"/>
    </xf>
    <xf numFmtId="176" fontId="0" fillId="2" borderId="0" xfId="0" applyNumberFormat="1" applyFill="1" applyBorder="1" applyAlignment="1">
      <alignment horizontal="center" vertical="center"/>
    </xf>
    <xf numFmtId="43" fontId="0" fillId="0" borderId="1" xfId="0" applyNumberFormat="1" applyBorder="1" applyAlignment="1">
      <alignment horizontal="center" vertical="center" wrapText="1"/>
    </xf>
    <xf numFmtId="43" fontId="0" fillId="2" borderId="1" xfId="0" applyNumberFormat="1" applyFill="1" applyBorder="1" applyAlignment="1">
      <alignment horizontal="center" vertical="center"/>
    </xf>
    <xf numFmtId="0" fontId="1" fillId="2" borderId="0" xfId="0" applyFont="1" applyFill="1" applyBorder="1" applyAlignment="1">
      <alignment horizontal="center" vertical="center"/>
    </xf>
    <xf numFmtId="43" fontId="0" fillId="3" borderId="0" xfId="0" applyNumberFormat="1" applyFill="1" applyAlignment="1">
      <alignment horizontal="center" vertical="center"/>
    </xf>
    <xf numFmtId="43" fontId="0" fillId="2" borderId="1" xfId="0" applyNumberFormat="1" applyFill="1" applyBorder="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alignment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vertical="center"/>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5" borderId="1" xfId="0" applyFont="1" applyFill="1" applyBorder="1" applyAlignment="1">
      <alignment horizontal="center" vertical="center"/>
    </xf>
    <xf numFmtId="0" fontId="0" fillId="5" borderId="1" xfId="0" applyFont="1" applyFill="1" applyBorder="1" applyAlignment="1">
      <alignment horizontal="center" vertical="center"/>
    </xf>
    <xf numFmtId="0" fontId="1"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5" fillId="6" borderId="1" xfId="0" applyNumberFormat="1" applyFont="1" applyFill="1" applyBorder="1" applyAlignment="1">
      <alignment horizontal="center" vertical="center" wrapText="1"/>
    </xf>
    <xf numFmtId="177" fontId="5"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xf>
    <xf numFmtId="178" fontId="4" fillId="6" borderId="1" xfId="0" applyNumberFormat="1" applyFont="1" applyFill="1" applyBorder="1" applyAlignment="1">
      <alignment horizontal="center" vertical="center"/>
    </xf>
    <xf numFmtId="179" fontId="4" fillId="6" borderId="1" xfId="0" applyNumberFormat="1" applyFont="1" applyFill="1" applyBorder="1" applyAlignment="1">
      <alignment horizontal="center" vertical="center" wrapText="1"/>
    </xf>
    <xf numFmtId="178" fontId="4" fillId="6"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6" fillId="7" borderId="0" xfId="0" applyFont="1" applyFill="1" applyAlignment="1">
      <alignment horizontal="center" vertical="center"/>
    </xf>
    <xf numFmtId="0" fontId="6" fillId="0" borderId="0" xfId="0" applyFont="1" applyFill="1" applyAlignment="1">
      <alignment horizontal="center" vertical="center"/>
    </xf>
    <xf numFmtId="177" fontId="6" fillId="0" borderId="0" xfId="0" applyNumberFormat="1" applyFont="1" applyAlignment="1">
      <alignment horizontal="center" vertical="center"/>
    </xf>
    <xf numFmtId="177" fontId="6" fillId="0" borderId="0" xfId="0" applyNumberFormat="1" applyFont="1" applyAlignment="1">
      <alignment horizontal="center" vertical="center" wrapText="1"/>
    </xf>
    <xf numFmtId="177" fontId="6" fillId="0" borderId="0" xfId="0" applyNumberFormat="1" applyFont="1" applyFill="1" applyAlignment="1">
      <alignment horizontal="center" vertical="center"/>
    </xf>
    <xf numFmtId="177" fontId="6" fillId="8" borderId="0" xfId="0" applyNumberFormat="1" applyFont="1" applyFill="1" applyAlignment="1">
      <alignment horizontal="center" vertical="center"/>
    </xf>
    <xf numFmtId="177" fontId="7" fillId="7" borderId="1" xfId="0" applyNumberFormat="1" applyFont="1" applyFill="1" applyBorder="1" applyAlignment="1">
      <alignment horizontal="center" vertical="center"/>
    </xf>
    <xf numFmtId="177" fontId="6" fillId="7" borderId="2" xfId="0" applyNumberFormat="1" applyFont="1" applyFill="1" applyBorder="1" applyAlignment="1">
      <alignment horizontal="center" vertical="center" wrapText="1"/>
    </xf>
    <xf numFmtId="177" fontId="6" fillId="7" borderId="1" xfId="0" applyNumberFormat="1" applyFont="1" applyFill="1" applyBorder="1" applyAlignment="1">
      <alignment horizontal="center" vertical="center" wrapText="1"/>
    </xf>
    <xf numFmtId="177" fontId="6" fillId="7" borderId="3" xfId="0" applyNumberFormat="1" applyFont="1" applyFill="1" applyBorder="1" applyAlignment="1">
      <alignment horizontal="center" vertical="center"/>
    </xf>
    <xf numFmtId="177" fontId="6" fillId="7" borderId="1" xfId="0" applyNumberFormat="1" applyFont="1" applyFill="1" applyBorder="1" applyAlignment="1">
      <alignment horizontal="center" vertical="center"/>
    </xf>
    <xf numFmtId="177" fontId="6" fillId="7" borderId="3" xfId="0" applyNumberFormat="1" applyFont="1" applyFill="1" applyBorder="1" applyAlignment="1">
      <alignment horizontal="center" vertical="center" wrapText="1"/>
    </xf>
    <xf numFmtId="177" fontId="6" fillId="7" borderId="5" xfId="0" applyNumberFormat="1" applyFont="1" applyFill="1" applyBorder="1" applyAlignment="1">
      <alignment horizontal="center" vertical="center" wrapText="1"/>
    </xf>
    <xf numFmtId="177" fontId="6" fillId="7" borderId="6" xfId="0" applyNumberFormat="1" applyFont="1" applyFill="1" applyBorder="1" applyAlignment="1">
      <alignment horizontal="center" vertical="center" wrapText="1"/>
    </xf>
    <xf numFmtId="177" fontId="6" fillId="7" borderId="7" xfId="0" applyNumberFormat="1" applyFont="1" applyFill="1" applyBorder="1" applyAlignment="1">
      <alignment horizontal="center" vertical="center" wrapText="1"/>
    </xf>
    <xf numFmtId="177" fontId="6" fillId="0" borderId="1" xfId="0" applyNumberFormat="1" applyFont="1" applyBorder="1" applyAlignment="1">
      <alignment horizontal="center" vertical="center"/>
    </xf>
    <xf numFmtId="177" fontId="6" fillId="0" borderId="8" xfId="0" applyNumberFormat="1" applyFont="1" applyBorder="1" applyAlignment="1">
      <alignment horizontal="center" vertical="center"/>
    </xf>
    <xf numFmtId="177" fontId="6" fillId="0" borderId="9" xfId="0" applyNumberFormat="1" applyFont="1" applyBorder="1" applyAlignment="1">
      <alignment horizontal="center" vertical="center"/>
    </xf>
    <xf numFmtId="177" fontId="6" fillId="0" borderId="10" xfId="0" applyNumberFormat="1" applyFont="1" applyBorder="1" applyAlignment="1">
      <alignment horizontal="center" vertical="center"/>
    </xf>
    <xf numFmtId="177" fontId="6" fillId="7" borderId="11" xfId="0" applyNumberFormat="1" applyFont="1" applyFill="1" applyBorder="1" applyAlignment="1">
      <alignment horizontal="center" vertical="center" wrapText="1"/>
    </xf>
    <xf numFmtId="177" fontId="6" fillId="7" borderId="12" xfId="0" applyNumberFormat="1" applyFont="1" applyFill="1" applyBorder="1" applyAlignment="1">
      <alignment horizontal="center" vertical="center" wrapText="1"/>
    </xf>
    <xf numFmtId="177" fontId="8" fillId="0" borderId="1" xfId="0" applyNumberFormat="1" applyFont="1" applyBorder="1" applyAlignment="1">
      <alignment horizontal="center" vertical="center"/>
    </xf>
    <xf numFmtId="177" fontId="6" fillId="8" borderId="5" xfId="0" applyNumberFormat="1" applyFont="1" applyFill="1" applyBorder="1" applyAlignment="1">
      <alignment horizontal="center" vertical="center" wrapText="1"/>
    </xf>
    <xf numFmtId="177" fontId="6" fillId="8" borderId="7" xfId="0" applyNumberFormat="1" applyFont="1" applyFill="1" applyBorder="1" applyAlignment="1">
      <alignment horizontal="center" vertical="center" wrapText="1"/>
    </xf>
    <xf numFmtId="177" fontId="7" fillId="0" borderId="1" xfId="0" applyNumberFormat="1" applyFont="1" applyBorder="1" applyAlignment="1">
      <alignment horizontal="center" vertical="center"/>
    </xf>
    <xf numFmtId="177" fontId="6" fillId="7" borderId="8" xfId="0" applyNumberFormat="1" applyFont="1" applyFill="1" applyBorder="1" applyAlignment="1">
      <alignment horizontal="center" vertical="center" wrapText="1"/>
    </xf>
    <xf numFmtId="177" fontId="6" fillId="7" borderId="9" xfId="0" applyNumberFormat="1" applyFont="1" applyFill="1" applyBorder="1" applyAlignment="1">
      <alignment horizontal="center" vertical="center" wrapText="1"/>
    </xf>
    <xf numFmtId="177" fontId="6" fillId="7" borderId="10" xfId="0" applyNumberFormat="1" applyFont="1" applyFill="1" applyBorder="1" applyAlignment="1">
      <alignment horizontal="center" vertical="center" wrapText="1"/>
    </xf>
    <xf numFmtId="177" fontId="6" fillId="8" borderId="1" xfId="0" applyNumberFormat="1" applyFont="1" applyFill="1" applyBorder="1" applyAlignment="1">
      <alignment horizontal="center" vertical="center"/>
    </xf>
    <xf numFmtId="177" fontId="6" fillId="8" borderId="3" xfId="0" applyNumberFormat="1" applyFont="1" applyFill="1" applyBorder="1" applyAlignment="1">
      <alignment horizontal="center" vertical="center"/>
    </xf>
    <xf numFmtId="177" fontId="7" fillId="8" borderId="1" xfId="0" applyNumberFormat="1" applyFont="1" applyFill="1" applyBorder="1" applyAlignment="1">
      <alignment horizontal="center" vertical="center"/>
    </xf>
    <xf numFmtId="177" fontId="6" fillId="8" borderId="8" xfId="0" applyNumberFormat="1" applyFont="1" applyFill="1" applyBorder="1" applyAlignment="1">
      <alignment horizontal="center" vertical="center"/>
    </xf>
    <xf numFmtId="177" fontId="6" fillId="8" borderId="9" xfId="0" applyNumberFormat="1" applyFont="1" applyFill="1" applyBorder="1" applyAlignment="1">
      <alignment horizontal="center" vertical="center"/>
    </xf>
    <xf numFmtId="177" fontId="6" fillId="8" borderId="10" xfId="0" applyNumberFormat="1" applyFont="1" applyFill="1" applyBorder="1" applyAlignment="1">
      <alignment horizontal="center" vertical="center"/>
    </xf>
    <xf numFmtId="177" fontId="8" fillId="5" borderId="0" xfId="0" applyNumberFormat="1" applyFont="1" applyFill="1" applyAlignment="1">
      <alignment horizontal="center" vertical="center"/>
    </xf>
    <xf numFmtId="0" fontId="6" fillId="0" borderId="0" xfId="0" applyFont="1" applyAlignment="1">
      <alignment horizontal="left" vertical="center" wrapText="1"/>
    </xf>
    <xf numFmtId="177" fontId="6" fillId="9" borderId="0" xfId="0" applyNumberFormat="1" applyFont="1" applyFill="1" applyAlignment="1">
      <alignment horizontal="center" vertical="center"/>
    </xf>
    <xf numFmtId="177" fontId="6" fillId="10" borderId="0" xfId="0" applyNumberFormat="1" applyFont="1" applyFill="1" applyAlignment="1">
      <alignment horizontal="center" vertical="center"/>
    </xf>
    <xf numFmtId="177" fontId="6" fillId="8" borderId="0" xfId="0" applyNumberFormat="1" applyFont="1" applyFill="1" applyAlignment="1">
      <alignment horizontal="center" vertical="center" wrapText="1"/>
    </xf>
    <xf numFmtId="177" fontId="6" fillId="7" borderId="13" xfId="0" applyNumberFormat="1" applyFont="1" applyFill="1" applyBorder="1" applyAlignment="1">
      <alignment horizontal="center" vertical="center" wrapText="1"/>
    </xf>
    <xf numFmtId="177" fontId="6" fillId="0" borderId="1" xfId="0" applyNumberFormat="1" applyFont="1" applyBorder="1" applyAlignment="1">
      <alignment horizontal="center" vertical="center" wrapText="1"/>
    </xf>
    <xf numFmtId="177" fontId="6" fillId="7" borderId="0" xfId="0" applyNumberFormat="1" applyFont="1" applyFill="1" applyAlignment="1">
      <alignment horizontal="center" vertical="center"/>
    </xf>
    <xf numFmtId="177" fontId="6" fillId="0" borderId="3" xfId="0" applyNumberFormat="1" applyFont="1" applyFill="1" applyBorder="1" applyAlignment="1">
      <alignment horizontal="center" vertical="center"/>
    </xf>
    <xf numFmtId="177" fontId="6" fillId="8"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xf>
    <xf numFmtId="177" fontId="0" fillId="0" borderId="0" xfId="0" applyNumberFormat="1" applyFill="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5"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0"/>
  <sheetViews>
    <sheetView tabSelected="1" zoomScale="90" zoomScaleNormal="90" topLeftCell="A41" workbookViewId="0">
      <selection activeCell="G72" sqref="G72"/>
    </sheetView>
  </sheetViews>
  <sheetFormatPr defaultColWidth="9" defaultRowHeight="14.25"/>
  <cols>
    <col min="1" max="1" width="19.3333333333333" style="56" customWidth="1"/>
    <col min="2" max="2" width="14.4416666666667" style="56" customWidth="1"/>
    <col min="3" max="3" width="11.9416666666667" style="56" customWidth="1"/>
    <col min="4" max="6" width="9.575" style="56" customWidth="1"/>
    <col min="7" max="7" width="14.3333333333333" style="56" customWidth="1"/>
    <col min="8" max="8" width="12.3333333333333" style="56" customWidth="1"/>
    <col min="9" max="9" width="13.4416666666667" style="56" customWidth="1"/>
    <col min="10" max="10" width="16.5583333333333" style="57" customWidth="1"/>
    <col min="11" max="11" width="23.6666666666667" style="56" customWidth="1"/>
    <col min="12" max="12" width="19.8833333333333" style="56" customWidth="1"/>
    <col min="13" max="13" width="14.2166666666667" style="56" customWidth="1"/>
    <col min="14" max="14" width="21.4416666666667" style="56" customWidth="1"/>
    <col min="15" max="15" width="22.2166666666667" style="56" customWidth="1"/>
    <col min="16" max="16" width="12.6333333333333" style="58" customWidth="1"/>
    <col min="17" max="16384" width="9" style="52"/>
  </cols>
  <sheetData>
    <row r="1" s="54" customFormat="1" spans="1:16">
      <c r="A1" s="59"/>
      <c r="B1" s="59"/>
      <c r="C1" s="59"/>
      <c r="D1" s="59"/>
      <c r="E1" s="59"/>
      <c r="F1" s="59"/>
      <c r="G1" s="59"/>
      <c r="H1" s="59"/>
      <c r="I1" s="59"/>
      <c r="J1" s="92"/>
      <c r="K1" s="59"/>
      <c r="L1" s="59"/>
      <c r="M1" s="59"/>
      <c r="N1" s="59"/>
      <c r="O1" s="59"/>
      <c r="P1" s="58"/>
    </row>
    <row r="2" s="54" customFormat="1" spans="1:16">
      <c r="A2" s="60" t="s">
        <v>0</v>
      </c>
      <c r="B2" s="60"/>
      <c r="C2" s="60"/>
      <c r="D2" s="60"/>
      <c r="E2" s="60"/>
      <c r="F2" s="60"/>
      <c r="G2" s="60"/>
      <c r="H2" s="60"/>
      <c r="I2" s="60"/>
      <c r="J2" s="60"/>
      <c r="K2" s="60"/>
      <c r="L2" s="60"/>
      <c r="M2" s="60"/>
      <c r="N2" s="60"/>
      <c r="O2" s="60"/>
      <c r="P2" s="58"/>
    </row>
    <row r="3" s="54" customFormat="1" ht="28.5" spans="1:16">
      <c r="A3" s="61" t="s">
        <v>1</v>
      </c>
      <c r="B3" s="62" t="s">
        <v>2</v>
      </c>
      <c r="C3" s="61" t="s">
        <v>3</v>
      </c>
      <c r="D3" s="62" t="s">
        <v>4</v>
      </c>
      <c r="E3" s="62"/>
      <c r="F3" s="62"/>
      <c r="G3" s="62"/>
      <c r="H3" s="62"/>
      <c r="I3" s="62"/>
      <c r="J3" s="62"/>
      <c r="K3" s="62"/>
      <c r="L3" s="62"/>
      <c r="M3" s="62"/>
      <c r="N3" s="93" t="s">
        <v>5</v>
      </c>
      <c r="O3" s="62" t="s">
        <v>6</v>
      </c>
      <c r="P3" s="58"/>
    </row>
    <row r="4" s="54" customFormat="1" ht="28.5" spans="1:16">
      <c r="A4" s="63"/>
      <c r="B4" s="64" t="s">
        <v>7</v>
      </c>
      <c r="C4" s="65"/>
      <c r="D4" s="66" t="s">
        <v>8</v>
      </c>
      <c r="E4" s="67"/>
      <c r="F4" s="68"/>
      <c r="G4" s="65" t="s">
        <v>9</v>
      </c>
      <c r="H4" s="65" t="s">
        <v>10</v>
      </c>
      <c r="I4" s="65" t="s">
        <v>11</v>
      </c>
      <c r="J4" s="65" t="s">
        <v>12</v>
      </c>
      <c r="K4" s="62" t="s">
        <v>13</v>
      </c>
      <c r="L4" s="68" t="s">
        <v>14</v>
      </c>
      <c r="M4" s="63" t="s">
        <v>15</v>
      </c>
      <c r="N4" s="68"/>
      <c r="O4" s="64" t="s">
        <v>16</v>
      </c>
      <c r="P4" s="58"/>
    </row>
    <row r="5" s="54" customFormat="1" ht="20" customHeight="1" spans="1:16">
      <c r="A5" s="69" t="s">
        <v>17</v>
      </c>
      <c r="B5" s="69">
        <v>8330</v>
      </c>
      <c r="C5" s="69">
        <v>8330</v>
      </c>
      <c r="D5" s="70">
        <f>C5/1.06*0.06*0.12/2</f>
        <v>28.2905660377358</v>
      </c>
      <c r="E5" s="71"/>
      <c r="F5" s="72"/>
      <c r="G5" s="69"/>
      <c r="H5" s="69"/>
      <c r="I5" s="69">
        <f>35108.58+180</f>
        <v>35288.58</v>
      </c>
      <c r="J5" s="94"/>
      <c r="K5" s="69"/>
      <c r="L5" s="82">
        <f>SUM(D5:K5)</f>
        <v>35316.8705660377</v>
      </c>
      <c r="M5" s="82">
        <f>C5/1.06*0.06</f>
        <v>471.509433962264</v>
      </c>
      <c r="N5" s="82">
        <f>C5*0.03</f>
        <v>249.9</v>
      </c>
      <c r="O5" s="82">
        <f>C5-L5-M5-N5</f>
        <v>-27708.28</v>
      </c>
      <c r="P5" s="58"/>
    </row>
    <row r="6" s="54" customFormat="1" ht="20" customHeight="1" spans="1:16">
      <c r="A6" s="69" t="s">
        <v>18</v>
      </c>
      <c r="B6" s="69">
        <f>SUM(B5:B5)</f>
        <v>8330</v>
      </c>
      <c r="C6" s="69">
        <f>SUM(C5:C5)</f>
        <v>8330</v>
      </c>
      <c r="D6" s="70">
        <f>SUM(D5:D5)</f>
        <v>28.2905660377358</v>
      </c>
      <c r="E6" s="71"/>
      <c r="F6" s="72"/>
      <c r="G6" s="69">
        <f t="shared" ref="G6:O6" si="0">SUM(G5:G5)</f>
        <v>0</v>
      </c>
      <c r="H6" s="69">
        <f t="shared" si="0"/>
        <v>0</v>
      </c>
      <c r="I6" s="69">
        <f t="shared" si="0"/>
        <v>35288.58</v>
      </c>
      <c r="J6" s="69">
        <f t="shared" si="0"/>
        <v>0</v>
      </c>
      <c r="K6" s="69">
        <f t="shared" si="0"/>
        <v>0</v>
      </c>
      <c r="L6" s="69">
        <f t="shared" si="0"/>
        <v>35316.8705660377</v>
      </c>
      <c r="M6" s="69">
        <f t="shared" si="0"/>
        <v>471.509433962264</v>
      </c>
      <c r="N6" s="69">
        <f t="shared" si="0"/>
        <v>249.9</v>
      </c>
      <c r="O6" s="69">
        <f t="shared" si="0"/>
        <v>-27708.28</v>
      </c>
      <c r="P6" s="58">
        <f>O6</f>
        <v>-27708.28</v>
      </c>
    </row>
    <row r="7" spans="1:15">
      <c r="A7" s="59"/>
      <c r="B7" s="59"/>
      <c r="C7" s="59"/>
      <c r="D7" s="59"/>
      <c r="E7" s="59"/>
      <c r="F7" s="59"/>
      <c r="G7" s="59"/>
      <c r="H7" s="59"/>
      <c r="I7" s="59"/>
      <c r="J7" s="92"/>
      <c r="K7" s="59"/>
      <c r="L7" s="59"/>
      <c r="M7" s="59"/>
      <c r="N7" s="59"/>
      <c r="O7" s="59"/>
    </row>
    <row r="8" ht="19.05" customHeight="1" spans="1:15">
      <c r="A8" s="60" t="s">
        <v>19</v>
      </c>
      <c r="B8" s="60"/>
      <c r="C8" s="60"/>
      <c r="D8" s="60"/>
      <c r="E8" s="60"/>
      <c r="F8" s="60"/>
      <c r="G8" s="60"/>
      <c r="H8" s="60"/>
      <c r="I8" s="60"/>
      <c r="J8" s="60"/>
      <c r="K8" s="60"/>
      <c r="L8" s="60"/>
      <c r="M8" s="60"/>
      <c r="N8" s="60"/>
      <c r="O8" s="60"/>
    </row>
    <row r="9" ht="31.2" customHeight="1" spans="1:15">
      <c r="A9" s="61" t="s">
        <v>1</v>
      </c>
      <c r="B9" s="62" t="s">
        <v>2</v>
      </c>
      <c r="C9" s="61" t="s">
        <v>3</v>
      </c>
      <c r="D9" s="62"/>
      <c r="E9" s="73" t="s">
        <v>4</v>
      </c>
      <c r="F9" s="74"/>
      <c r="G9" s="74"/>
      <c r="H9" s="74"/>
      <c r="I9" s="74"/>
      <c r="J9" s="74"/>
      <c r="K9" s="74"/>
      <c r="L9" s="93"/>
      <c r="M9" s="95"/>
      <c r="N9" s="61" t="s">
        <v>5</v>
      </c>
      <c r="O9" s="62" t="s">
        <v>6</v>
      </c>
    </row>
    <row r="10" ht="28.5" spans="1:15">
      <c r="A10" s="63"/>
      <c r="B10" s="62" t="s">
        <v>20</v>
      </c>
      <c r="C10" s="65"/>
      <c r="D10" s="65" t="s">
        <v>21</v>
      </c>
      <c r="E10" s="66" t="s">
        <v>8</v>
      </c>
      <c r="F10" s="68"/>
      <c r="G10" s="62" t="s">
        <v>9</v>
      </c>
      <c r="H10" s="62" t="s">
        <v>10</v>
      </c>
      <c r="I10" s="62" t="s">
        <v>11</v>
      </c>
      <c r="J10" s="62" t="s">
        <v>12</v>
      </c>
      <c r="K10" s="62" t="s">
        <v>13</v>
      </c>
      <c r="L10" s="81" t="s">
        <v>14</v>
      </c>
      <c r="M10" s="95" t="s">
        <v>22</v>
      </c>
      <c r="N10" s="65"/>
      <c r="O10" s="64" t="s">
        <v>16</v>
      </c>
    </row>
    <row r="11" ht="25" customHeight="1" spans="1:15">
      <c r="A11" s="69" t="s">
        <v>17</v>
      </c>
      <c r="B11" s="69">
        <v>762566.23</v>
      </c>
      <c r="C11" s="69">
        <v>762566.23</v>
      </c>
      <c r="D11" s="75">
        <v>19942</v>
      </c>
      <c r="E11" s="76">
        <f>D11/1.05*0.05*0.12/2</f>
        <v>56.9771428571429</v>
      </c>
      <c r="F11" s="77">
        <f>C11/1.06*0.06*0.12</f>
        <v>5179.69514716981</v>
      </c>
      <c r="G11" s="69"/>
      <c r="H11" s="69"/>
      <c r="I11" s="69"/>
      <c r="J11" s="94"/>
      <c r="K11" s="69"/>
      <c r="L11" s="69">
        <f>E11+G11+H11+I11+J11+K11</f>
        <v>56.9771428571429</v>
      </c>
      <c r="M11" s="69">
        <f>L11/1.06*0.06</f>
        <v>3.22512129380054</v>
      </c>
      <c r="N11" s="69">
        <f>D11*0.03</f>
        <v>598.26</v>
      </c>
      <c r="O11" s="82">
        <f>D11-L11-M11-N11</f>
        <v>19283.5377358491</v>
      </c>
    </row>
    <row r="12" ht="25" customHeight="1" spans="1:16">
      <c r="A12" s="78" t="s">
        <v>18</v>
      </c>
      <c r="B12" s="69">
        <f>SUM(B11:B11)</f>
        <v>762566.23</v>
      </c>
      <c r="C12" s="69">
        <f>SUM(C11:C11)</f>
        <v>762566.23</v>
      </c>
      <c r="D12" s="69">
        <f>SUM(D11:D11)</f>
        <v>19942</v>
      </c>
      <c r="E12" s="70">
        <f>SUM(E11:E11)</f>
        <v>56.9771428571429</v>
      </c>
      <c r="F12" s="72"/>
      <c r="G12" s="69">
        <f t="shared" ref="G12:O12" si="1">SUM(G11:G11)</f>
        <v>0</v>
      </c>
      <c r="H12" s="69">
        <f t="shared" si="1"/>
        <v>0</v>
      </c>
      <c r="I12" s="69">
        <f t="shared" si="1"/>
        <v>0</v>
      </c>
      <c r="J12" s="69">
        <f t="shared" si="1"/>
        <v>0</v>
      </c>
      <c r="K12" s="69">
        <f t="shared" si="1"/>
        <v>0</v>
      </c>
      <c r="L12" s="69">
        <f t="shared" si="1"/>
        <v>56.9771428571429</v>
      </c>
      <c r="M12" s="69">
        <f t="shared" si="1"/>
        <v>3.22512129380054</v>
      </c>
      <c r="N12" s="69">
        <f t="shared" si="1"/>
        <v>598.26</v>
      </c>
      <c r="O12" s="69">
        <f t="shared" si="1"/>
        <v>19283.5377358491</v>
      </c>
      <c r="P12" s="58">
        <f>O12</f>
        <v>19283.5377358491</v>
      </c>
    </row>
    <row r="14" spans="1:15">
      <c r="A14" s="60" t="s">
        <v>23</v>
      </c>
      <c r="B14" s="60"/>
      <c r="C14" s="60"/>
      <c r="D14" s="60"/>
      <c r="E14" s="60"/>
      <c r="F14" s="60"/>
      <c r="G14" s="60"/>
      <c r="H14" s="60"/>
      <c r="I14" s="60"/>
      <c r="J14" s="60"/>
      <c r="K14" s="60"/>
      <c r="L14" s="60"/>
      <c r="M14" s="60"/>
      <c r="N14" s="60"/>
      <c r="O14" s="60"/>
    </row>
    <row r="15" ht="28.5" spans="1:15">
      <c r="A15" s="61" t="s">
        <v>1</v>
      </c>
      <c r="B15" s="62" t="s">
        <v>2</v>
      </c>
      <c r="C15" s="61" t="s">
        <v>3</v>
      </c>
      <c r="D15" s="62" t="s">
        <v>4</v>
      </c>
      <c r="E15" s="62"/>
      <c r="F15" s="62"/>
      <c r="G15" s="62"/>
      <c r="H15" s="62"/>
      <c r="I15" s="62"/>
      <c r="J15" s="62"/>
      <c r="K15" s="62"/>
      <c r="L15" s="62"/>
      <c r="M15" s="62"/>
      <c r="N15" s="93" t="s">
        <v>5</v>
      </c>
      <c r="O15" s="62" t="s">
        <v>6</v>
      </c>
    </row>
    <row r="16" ht="28.5" spans="1:15">
      <c r="A16" s="63"/>
      <c r="B16" s="64" t="s">
        <v>24</v>
      </c>
      <c r="C16" s="65"/>
      <c r="D16" s="66" t="s">
        <v>8</v>
      </c>
      <c r="E16" s="67"/>
      <c r="F16" s="68"/>
      <c r="G16" s="65" t="s">
        <v>9</v>
      </c>
      <c r="H16" s="65" t="s">
        <v>10</v>
      </c>
      <c r="I16" s="65" t="s">
        <v>11</v>
      </c>
      <c r="J16" s="65" t="s">
        <v>12</v>
      </c>
      <c r="K16" s="62" t="s">
        <v>13</v>
      </c>
      <c r="L16" s="68" t="s">
        <v>14</v>
      </c>
      <c r="M16" s="63" t="s">
        <v>15</v>
      </c>
      <c r="N16" s="68"/>
      <c r="O16" s="64" t="s">
        <v>16</v>
      </c>
    </row>
    <row r="17" ht="19" customHeight="1" spans="1:15">
      <c r="A17" s="69" t="s">
        <v>17</v>
      </c>
      <c r="B17" s="9">
        <v>0</v>
      </c>
      <c r="C17" s="69">
        <v>0</v>
      </c>
      <c r="D17" s="70">
        <f>C17/1.06*0.06*0.12/2</f>
        <v>0</v>
      </c>
      <c r="E17" s="71"/>
      <c r="F17" s="72"/>
      <c r="G17" s="69"/>
      <c r="H17" s="69"/>
      <c r="I17" s="69">
        <f>360+50253.34</f>
        <v>50613.34</v>
      </c>
      <c r="J17" s="94"/>
      <c r="K17" s="69"/>
      <c r="L17" s="82">
        <f>SUM(D17:K17)</f>
        <v>50613.34</v>
      </c>
      <c r="M17" s="82">
        <f>C17/1.06*0.06</f>
        <v>0</v>
      </c>
      <c r="N17" s="82">
        <f>C17*0.03</f>
        <v>0</v>
      </c>
      <c r="O17" s="82">
        <f>C17-L17-M17-N17</f>
        <v>-50613.34</v>
      </c>
    </row>
    <row r="18" ht="19" customHeight="1" spans="1:16">
      <c r="A18" s="69" t="s">
        <v>18</v>
      </c>
      <c r="B18" s="69">
        <f>SUM(B17:B17)</f>
        <v>0</v>
      </c>
      <c r="C18" s="69">
        <f t="shared" ref="C18:O18" si="2">SUM(C17:C17)</f>
        <v>0</v>
      </c>
      <c r="D18" s="70">
        <f t="shared" si="2"/>
        <v>0</v>
      </c>
      <c r="E18" s="71">
        <f t="shared" si="2"/>
        <v>0</v>
      </c>
      <c r="F18" s="72">
        <f t="shared" si="2"/>
        <v>0</v>
      </c>
      <c r="G18" s="69">
        <f t="shared" si="2"/>
        <v>0</v>
      </c>
      <c r="H18" s="69">
        <f t="shared" si="2"/>
        <v>0</v>
      </c>
      <c r="I18" s="69">
        <f t="shared" si="2"/>
        <v>50613.34</v>
      </c>
      <c r="J18" s="69">
        <f t="shared" si="2"/>
        <v>0</v>
      </c>
      <c r="K18" s="69">
        <f t="shared" si="2"/>
        <v>0</v>
      </c>
      <c r="L18" s="69">
        <f t="shared" si="2"/>
        <v>50613.34</v>
      </c>
      <c r="M18" s="69">
        <f t="shared" si="2"/>
        <v>0</v>
      </c>
      <c r="N18" s="69">
        <f t="shared" si="2"/>
        <v>0</v>
      </c>
      <c r="O18" s="69">
        <f t="shared" si="2"/>
        <v>-50613.34</v>
      </c>
      <c r="P18" s="58">
        <f>O18</f>
        <v>-50613.34</v>
      </c>
    </row>
    <row r="21" ht="23" customHeight="1" spans="1:15">
      <c r="A21" s="60" t="s">
        <v>25</v>
      </c>
      <c r="B21" s="60"/>
      <c r="C21" s="60"/>
      <c r="D21" s="60"/>
      <c r="E21" s="60"/>
      <c r="F21" s="60"/>
      <c r="G21" s="60"/>
      <c r="H21" s="60"/>
      <c r="I21" s="60"/>
      <c r="J21" s="60"/>
      <c r="K21" s="60"/>
      <c r="L21" s="60"/>
      <c r="M21" s="60"/>
      <c r="N21" s="60"/>
      <c r="O21" s="60"/>
    </row>
    <row r="22" ht="23" customHeight="1" spans="1:15">
      <c r="A22" s="61" t="s">
        <v>1</v>
      </c>
      <c r="B22" s="62" t="s">
        <v>26</v>
      </c>
      <c r="C22" s="61" t="s">
        <v>3</v>
      </c>
      <c r="D22" s="62" t="s">
        <v>4</v>
      </c>
      <c r="E22" s="62"/>
      <c r="F22" s="62"/>
      <c r="G22" s="62"/>
      <c r="H22" s="62"/>
      <c r="I22" s="62"/>
      <c r="J22" s="62"/>
      <c r="K22" s="62"/>
      <c r="L22" s="62"/>
      <c r="M22" s="62"/>
      <c r="N22" s="93" t="s">
        <v>27</v>
      </c>
      <c r="O22" s="62" t="s">
        <v>28</v>
      </c>
    </row>
    <row r="23" ht="30" customHeight="1" spans="1:15">
      <c r="A23" s="63"/>
      <c r="B23" s="64" t="s">
        <v>29</v>
      </c>
      <c r="C23" s="65"/>
      <c r="D23" s="66" t="s">
        <v>8</v>
      </c>
      <c r="E23" s="67"/>
      <c r="F23" s="68"/>
      <c r="G23" s="65" t="s">
        <v>9</v>
      </c>
      <c r="H23" s="65" t="s">
        <v>10</v>
      </c>
      <c r="I23" s="65" t="s">
        <v>11</v>
      </c>
      <c r="J23" s="65" t="s">
        <v>12</v>
      </c>
      <c r="K23" s="62" t="s">
        <v>13</v>
      </c>
      <c r="L23" s="68" t="s">
        <v>14</v>
      </c>
      <c r="M23" s="63" t="s">
        <v>15</v>
      </c>
      <c r="N23" s="68"/>
      <c r="O23" s="64" t="s">
        <v>16</v>
      </c>
    </row>
    <row r="24" ht="30" customHeight="1" spans="1:15">
      <c r="A24" s="69" t="s">
        <v>17</v>
      </c>
      <c r="B24" s="69">
        <v>300078.91</v>
      </c>
      <c r="C24" s="69">
        <v>300078.91</v>
      </c>
      <c r="D24" s="70">
        <f>C24/1.06*0.06*0.12/2</f>
        <v>1019.13592075472</v>
      </c>
      <c r="E24" s="71"/>
      <c r="F24" s="72"/>
      <c r="G24" s="69"/>
      <c r="H24" s="69"/>
      <c r="J24" s="94"/>
      <c r="K24" s="69">
        <v>12144.24</v>
      </c>
      <c r="L24" s="82">
        <f>SUM(D24:K24)</f>
        <v>13163.3759207547</v>
      </c>
      <c r="M24" s="69">
        <f>L24/1.06*0.06</f>
        <v>745.096750231399</v>
      </c>
      <c r="N24" s="82">
        <f>C24*0.03</f>
        <v>9002.3673</v>
      </c>
      <c r="O24" s="82">
        <f>C24-L24-M24-N24</f>
        <v>277168.070029014</v>
      </c>
    </row>
    <row r="25" spans="1:16">
      <c r="A25" s="69" t="s">
        <v>18</v>
      </c>
      <c r="B25" s="69">
        <f>SUM(B24:B24)</f>
        <v>300078.91</v>
      </c>
      <c r="C25" s="69">
        <f>SUM(C24:C24)</f>
        <v>300078.91</v>
      </c>
      <c r="D25" s="70">
        <f>SUM(D24:D24)</f>
        <v>1019.13592075472</v>
      </c>
      <c r="E25" s="71"/>
      <c r="F25" s="72"/>
      <c r="G25" s="69">
        <f t="shared" ref="G25:O25" si="3">SUM(G24:G24)</f>
        <v>0</v>
      </c>
      <c r="H25" s="69">
        <f t="shared" si="3"/>
        <v>0</v>
      </c>
      <c r="I25" s="69">
        <f t="shared" si="3"/>
        <v>0</v>
      </c>
      <c r="J25" s="69">
        <f t="shared" si="3"/>
        <v>0</v>
      </c>
      <c r="K25" s="69">
        <f t="shared" si="3"/>
        <v>12144.24</v>
      </c>
      <c r="L25" s="69">
        <f t="shared" si="3"/>
        <v>13163.3759207547</v>
      </c>
      <c r="M25" s="69">
        <f t="shared" si="3"/>
        <v>745.096750231399</v>
      </c>
      <c r="N25" s="69">
        <f t="shared" si="3"/>
        <v>9002.3673</v>
      </c>
      <c r="O25" s="69">
        <f t="shared" si="3"/>
        <v>277168.070029014</v>
      </c>
      <c r="P25" s="58">
        <f>O25</f>
        <v>277168.070029014</v>
      </c>
    </row>
    <row r="27" ht="29" customHeight="1" spans="1:15">
      <c r="A27" s="60" t="s">
        <v>30</v>
      </c>
      <c r="B27" s="60"/>
      <c r="C27" s="60"/>
      <c r="D27" s="60"/>
      <c r="E27" s="60"/>
      <c r="F27" s="60"/>
      <c r="G27" s="60"/>
      <c r="H27" s="60"/>
      <c r="I27" s="60"/>
      <c r="J27" s="60"/>
      <c r="K27" s="60"/>
      <c r="L27" s="60"/>
      <c r="M27" s="60"/>
      <c r="N27" s="60"/>
      <c r="O27" s="60"/>
    </row>
    <row r="28" ht="28.5" spans="1:15">
      <c r="A28" s="61" t="s">
        <v>1</v>
      </c>
      <c r="B28" s="62" t="s">
        <v>26</v>
      </c>
      <c r="C28" s="61" t="s">
        <v>3</v>
      </c>
      <c r="D28" s="79" t="s">
        <v>4</v>
      </c>
      <c r="E28" s="80"/>
      <c r="F28" s="80"/>
      <c r="G28" s="80"/>
      <c r="H28" s="80"/>
      <c r="I28" s="80"/>
      <c r="J28" s="80"/>
      <c r="K28" s="80"/>
      <c r="L28" s="80"/>
      <c r="M28" s="81"/>
      <c r="N28" s="61" t="s">
        <v>31</v>
      </c>
      <c r="O28" s="62" t="s">
        <v>28</v>
      </c>
    </row>
    <row r="29" ht="34.95" customHeight="1" spans="1:15">
      <c r="A29" s="63"/>
      <c r="B29" s="62" t="s">
        <v>32</v>
      </c>
      <c r="C29" s="65"/>
      <c r="D29" s="79" t="s">
        <v>33</v>
      </c>
      <c r="E29" s="80"/>
      <c r="F29" s="81"/>
      <c r="G29" s="62" t="s">
        <v>9</v>
      </c>
      <c r="H29" s="62" t="s">
        <v>10</v>
      </c>
      <c r="I29" s="62" t="s">
        <v>34</v>
      </c>
      <c r="J29" s="62" t="s">
        <v>12</v>
      </c>
      <c r="K29" s="62" t="s">
        <v>13</v>
      </c>
      <c r="L29" s="81" t="s">
        <v>14</v>
      </c>
      <c r="M29" s="95" t="s">
        <v>22</v>
      </c>
      <c r="N29" s="65"/>
      <c r="O29" s="64" t="s">
        <v>16</v>
      </c>
    </row>
    <row r="30" ht="31.8" customHeight="1" spans="1:15">
      <c r="A30" s="69" t="s">
        <v>17</v>
      </c>
      <c r="B30" s="82">
        <v>832805.83</v>
      </c>
      <c r="C30" s="82">
        <v>832805.83</v>
      </c>
      <c r="D30" s="70">
        <f>C30/1.06*0.06*0.12/2</f>
        <v>2828.39715849057</v>
      </c>
      <c r="E30" s="71"/>
      <c r="F30" s="72"/>
      <c r="G30" s="83">
        <v>3659.12</v>
      </c>
      <c r="H30" s="69"/>
      <c r="I30" s="69"/>
      <c r="J30" s="69">
        <v>524689.97</v>
      </c>
      <c r="K30" s="83">
        <f>6591.63+9490.06</f>
        <v>16081.69</v>
      </c>
      <c r="L30" s="96">
        <f>SUM(D30:K30)</f>
        <v>547259.177158491</v>
      </c>
      <c r="M30" s="69">
        <f>L30/1.06*0.06</f>
        <v>30976.934556141</v>
      </c>
      <c r="N30" s="69">
        <f>C30*0.03</f>
        <v>24984.1749</v>
      </c>
      <c r="O30" s="69">
        <f>C30-L30-M30-N30</f>
        <v>229585.543385368</v>
      </c>
    </row>
    <row r="31" ht="31.8" customHeight="1" spans="1:16">
      <c r="A31" s="84" t="s">
        <v>18</v>
      </c>
      <c r="B31" s="82">
        <f>SUM(B30:B30)</f>
        <v>832805.83</v>
      </c>
      <c r="C31" s="82">
        <f>SUM(C30:C30)</f>
        <v>832805.83</v>
      </c>
      <c r="D31" s="85">
        <f t="shared" ref="D31:N31" si="4">SUM(D30:D30)</f>
        <v>2828.39715849057</v>
      </c>
      <c r="E31" s="86"/>
      <c r="F31" s="87"/>
      <c r="G31" s="82">
        <f t="shared" si="4"/>
        <v>3659.12</v>
      </c>
      <c r="H31" s="82">
        <f t="shared" si="4"/>
        <v>0</v>
      </c>
      <c r="I31" s="82">
        <f t="shared" si="4"/>
        <v>0</v>
      </c>
      <c r="J31" s="97">
        <f t="shared" si="4"/>
        <v>524689.97</v>
      </c>
      <c r="K31" s="82">
        <f t="shared" si="4"/>
        <v>16081.69</v>
      </c>
      <c r="L31" s="98">
        <f t="shared" si="4"/>
        <v>547259.177158491</v>
      </c>
      <c r="M31" s="98">
        <f t="shared" si="4"/>
        <v>30976.934556141</v>
      </c>
      <c r="N31" s="98">
        <f t="shared" si="4"/>
        <v>24984.1749</v>
      </c>
      <c r="O31" s="98">
        <f>C31-L31-M31-N31</f>
        <v>229585.543385368</v>
      </c>
      <c r="P31" s="58">
        <f>O31</f>
        <v>229585.543385368</v>
      </c>
    </row>
    <row r="32" ht="31.8" customHeight="1"/>
    <row r="33" customFormat="1" ht="31.8" customHeight="1" spans="1:16">
      <c r="A33" s="60" t="s">
        <v>35</v>
      </c>
      <c r="B33" s="60"/>
      <c r="C33" s="60"/>
      <c r="D33" s="60"/>
      <c r="E33" s="60"/>
      <c r="F33" s="60"/>
      <c r="G33" s="60"/>
      <c r="H33" s="60"/>
      <c r="I33" s="60"/>
      <c r="J33" s="60"/>
      <c r="K33" s="60"/>
      <c r="L33" s="60"/>
      <c r="M33" s="60"/>
      <c r="N33" s="60"/>
      <c r="O33" s="60"/>
      <c r="P33" s="99"/>
    </row>
    <row r="34" customFormat="1" ht="31.8" customHeight="1" spans="1:16">
      <c r="A34" s="61" t="s">
        <v>1</v>
      </c>
      <c r="B34" s="62" t="s">
        <v>26</v>
      </c>
      <c r="C34" s="61" t="s">
        <v>3</v>
      </c>
      <c r="D34" s="79" t="s">
        <v>4</v>
      </c>
      <c r="E34" s="80"/>
      <c r="F34" s="80"/>
      <c r="G34" s="80"/>
      <c r="H34" s="80"/>
      <c r="I34" s="80"/>
      <c r="J34" s="80"/>
      <c r="K34" s="80"/>
      <c r="L34" s="80"/>
      <c r="M34" s="81"/>
      <c r="N34" s="93" t="s">
        <v>27</v>
      </c>
      <c r="O34" s="62" t="s">
        <v>28</v>
      </c>
      <c r="P34" s="99"/>
    </row>
    <row r="35" customFormat="1" ht="31.8" customHeight="1" spans="1:16">
      <c r="A35" s="63"/>
      <c r="B35" s="64" t="s">
        <v>36</v>
      </c>
      <c r="C35" s="65"/>
      <c r="D35" s="79" t="s">
        <v>8</v>
      </c>
      <c r="E35" s="80"/>
      <c r="F35" s="81"/>
      <c r="G35" s="62" t="s">
        <v>9</v>
      </c>
      <c r="H35" s="62" t="s">
        <v>10</v>
      </c>
      <c r="I35" s="62" t="s">
        <v>11</v>
      </c>
      <c r="J35" s="62" t="s">
        <v>12</v>
      </c>
      <c r="K35" s="62" t="s">
        <v>13</v>
      </c>
      <c r="L35" s="81" t="s">
        <v>14</v>
      </c>
      <c r="M35" s="95" t="s">
        <v>15</v>
      </c>
      <c r="N35" s="68"/>
      <c r="O35" s="64" t="s">
        <v>16</v>
      </c>
      <c r="P35" s="99"/>
    </row>
    <row r="36" customFormat="1" ht="31.8" customHeight="1" spans="1:16">
      <c r="A36" s="69" t="s">
        <v>17</v>
      </c>
      <c r="B36" s="69">
        <v>183944.6</v>
      </c>
      <c r="C36" s="69">
        <v>183944.6</v>
      </c>
      <c r="D36" s="70">
        <f>C36/1.06*0.06*0.12/2</f>
        <v>624.717509433962</v>
      </c>
      <c r="E36" s="71"/>
      <c r="F36" s="72"/>
      <c r="G36" s="69"/>
      <c r="I36" s="69"/>
      <c r="J36" s="94"/>
      <c r="K36" s="69"/>
      <c r="L36" s="82">
        <f>SUM(D36:K36)</f>
        <v>624.717509433962</v>
      </c>
      <c r="M36" s="82">
        <f>L36/1.06*0.06</f>
        <v>35.3613684585262</v>
      </c>
      <c r="N36" s="82">
        <f>C36*0.03</f>
        <v>5518.338</v>
      </c>
      <c r="O36" s="82">
        <f>C36-L36-M36-N36</f>
        <v>177766.183122108</v>
      </c>
      <c r="P36" s="99"/>
    </row>
    <row r="37" customFormat="1" ht="31.8" customHeight="1" spans="1:16">
      <c r="A37" s="69" t="s">
        <v>18</v>
      </c>
      <c r="B37" s="69">
        <f>SUM(B36:B36)</f>
        <v>183944.6</v>
      </c>
      <c r="C37" s="69">
        <f>SUM(C36:C36)</f>
        <v>183944.6</v>
      </c>
      <c r="D37" s="70">
        <f>SUM(D36:D36)</f>
        <v>624.717509433962</v>
      </c>
      <c r="E37" s="71"/>
      <c r="F37" s="72"/>
      <c r="G37" s="69">
        <f t="shared" ref="G37:O37" si="5">SUM(G36:G36)</f>
        <v>0</v>
      </c>
      <c r="H37" s="69">
        <f t="shared" si="5"/>
        <v>0</v>
      </c>
      <c r="I37" s="69">
        <f t="shared" si="5"/>
        <v>0</v>
      </c>
      <c r="J37" s="69">
        <f t="shared" si="5"/>
        <v>0</v>
      </c>
      <c r="K37" s="69">
        <f t="shared" si="5"/>
        <v>0</v>
      </c>
      <c r="L37" s="69">
        <f t="shared" si="5"/>
        <v>624.717509433962</v>
      </c>
      <c r="M37" s="69">
        <f t="shared" si="5"/>
        <v>35.3613684585262</v>
      </c>
      <c r="N37" s="69">
        <f t="shared" si="5"/>
        <v>5518.338</v>
      </c>
      <c r="O37" s="69">
        <f t="shared" si="5"/>
        <v>177766.183122108</v>
      </c>
      <c r="P37" s="58">
        <f>O37</f>
        <v>177766.183122108</v>
      </c>
    </row>
    <row r="38" customFormat="1" ht="31.8" customHeight="1" spans="1:16">
      <c r="A38" s="56"/>
      <c r="B38" s="56"/>
      <c r="C38" s="56"/>
      <c r="D38" s="56"/>
      <c r="E38" s="56"/>
      <c r="F38" s="56"/>
      <c r="G38" s="56"/>
      <c r="H38" s="56"/>
      <c r="I38" s="56"/>
      <c r="J38" s="57"/>
      <c r="K38" s="56"/>
      <c r="L38" s="59"/>
      <c r="M38" s="59"/>
      <c r="N38" s="59"/>
      <c r="O38" s="59"/>
      <c r="P38" s="99"/>
    </row>
    <row r="39" customFormat="1" ht="22" customHeight="1" spans="1:16">
      <c r="A39" s="60" t="s">
        <v>37</v>
      </c>
      <c r="B39" s="60"/>
      <c r="C39" s="60"/>
      <c r="D39" s="60"/>
      <c r="E39" s="60"/>
      <c r="F39" s="60"/>
      <c r="G39" s="60"/>
      <c r="H39" s="60"/>
      <c r="I39" s="60"/>
      <c r="J39" s="60"/>
      <c r="K39" s="60"/>
      <c r="L39" s="60"/>
      <c r="M39" s="60"/>
      <c r="N39" s="60"/>
      <c r="O39" s="60"/>
      <c r="P39" s="99"/>
    </row>
    <row r="40" customFormat="1" ht="22" customHeight="1" spans="1:16">
      <c r="A40" s="61" t="s">
        <v>1</v>
      </c>
      <c r="B40" s="62" t="s">
        <v>26</v>
      </c>
      <c r="C40" s="61" t="s">
        <v>3</v>
      </c>
      <c r="D40" s="62" t="s">
        <v>4</v>
      </c>
      <c r="E40" s="62"/>
      <c r="F40" s="62"/>
      <c r="G40" s="62"/>
      <c r="H40" s="62"/>
      <c r="I40" s="62"/>
      <c r="J40" s="62"/>
      <c r="K40" s="62"/>
      <c r="L40" s="62"/>
      <c r="M40" s="62"/>
      <c r="N40" s="93" t="s">
        <v>27</v>
      </c>
      <c r="O40" s="62" t="s">
        <v>28</v>
      </c>
      <c r="P40" s="99"/>
    </row>
    <row r="41" customFormat="1" ht="22" customHeight="1" spans="1:16">
      <c r="A41" s="63"/>
      <c r="B41" s="64" t="s">
        <v>38</v>
      </c>
      <c r="C41" s="65"/>
      <c r="D41" s="66" t="s">
        <v>8</v>
      </c>
      <c r="E41" s="67"/>
      <c r="F41" s="68"/>
      <c r="G41" s="65" t="s">
        <v>9</v>
      </c>
      <c r="H41" s="65" t="s">
        <v>10</v>
      </c>
      <c r="I41" s="65" t="s">
        <v>11</v>
      </c>
      <c r="J41" s="65" t="s">
        <v>12</v>
      </c>
      <c r="K41" s="62" t="s">
        <v>13</v>
      </c>
      <c r="L41" s="68" t="s">
        <v>14</v>
      </c>
      <c r="M41" s="63" t="s">
        <v>15</v>
      </c>
      <c r="N41" s="68"/>
      <c r="O41" s="64" t="s">
        <v>16</v>
      </c>
      <c r="P41" s="99"/>
    </row>
    <row r="42" customFormat="1" ht="22" customHeight="1" spans="1:16">
      <c r="A42" s="69" t="s">
        <v>17</v>
      </c>
      <c r="B42" s="51"/>
      <c r="C42" s="51"/>
      <c r="D42" s="70">
        <f>C42/1.06*0.06*0.12/2</f>
        <v>0</v>
      </c>
      <c r="E42" s="71"/>
      <c r="F42" s="72"/>
      <c r="G42" s="69"/>
      <c r="H42" s="69"/>
      <c r="I42" s="69"/>
      <c r="J42" s="94"/>
      <c r="K42" s="69">
        <v>8847.36</v>
      </c>
      <c r="L42" s="82">
        <f>SUM(D42:K42)</f>
        <v>8847.36</v>
      </c>
      <c r="M42" s="82">
        <f>C42/1.06*0.06</f>
        <v>0</v>
      </c>
      <c r="N42" s="82">
        <f>C42*0.03</f>
        <v>0</v>
      </c>
      <c r="O42" s="82">
        <f>C42-L42-M42-N42</f>
        <v>-8847.36</v>
      </c>
      <c r="P42" s="99"/>
    </row>
    <row r="43" customFormat="1" ht="22" customHeight="1" spans="1:16">
      <c r="A43" s="69" t="s">
        <v>18</v>
      </c>
      <c r="B43" s="69">
        <f t="shared" ref="B43:O43" si="6">SUM(B42:B42)</f>
        <v>0</v>
      </c>
      <c r="C43" s="69">
        <f t="shared" si="6"/>
        <v>0</v>
      </c>
      <c r="D43" s="70">
        <f t="shared" si="6"/>
        <v>0</v>
      </c>
      <c r="E43" s="71">
        <f t="shared" si="6"/>
        <v>0</v>
      </c>
      <c r="F43" s="72">
        <f t="shared" si="6"/>
        <v>0</v>
      </c>
      <c r="G43" s="69">
        <f t="shared" si="6"/>
        <v>0</v>
      </c>
      <c r="H43" s="69">
        <f t="shared" si="6"/>
        <v>0</v>
      </c>
      <c r="I43" s="69">
        <f t="shared" si="6"/>
        <v>0</v>
      </c>
      <c r="J43" s="69">
        <f t="shared" si="6"/>
        <v>0</v>
      </c>
      <c r="K43" s="69">
        <f t="shared" si="6"/>
        <v>8847.36</v>
      </c>
      <c r="L43" s="69">
        <f t="shared" si="6"/>
        <v>8847.36</v>
      </c>
      <c r="M43" s="69">
        <f t="shared" si="6"/>
        <v>0</v>
      </c>
      <c r="N43" s="69">
        <f t="shared" si="6"/>
        <v>0</v>
      </c>
      <c r="O43" s="69">
        <f t="shared" si="6"/>
        <v>-8847.36</v>
      </c>
      <c r="P43" s="99">
        <f>O43</f>
        <v>-8847.36</v>
      </c>
    </row>
    <row r="44" customFormat="1" ht="31.8" customHeight="1" spans="1:16">
      <c r="A44" s="56"/>
      <c r="B44" s="56"/>
      <c r="C44" s="56"/>
      <c r="D44" s="56"/>
      <c r="E44" s="56"/>
      <c r="F44" s="56"/>
      <c r="G44" s="56"/>
      <c r="H44" s="56"/>
      <c r="I44" s="56"/>
      <c r="J44" s="56"/>
      <c r="K44" s="56"/>
      <c r="L44" s="56"/>
      <c r="M44" s="56"/>
      <c r="N44" s="56"/>
      <c r="O44" s="56"/>
      <c r="P44" s="99"/>
    </row>
    <row r="45" ht="22" customHeight="1" spans="1:15">
      <c r="A45" s="60" t="s">
        <v>39</v>
      </c>
      <c r="B45" s="60"/>
      <c r="C45" s="60"/>
      <c r="D45" s="60"/>
      <c r="E45" s="60"/>
      <c r="F45" s="60"/>
      <c r="G45" s="60"/>
      <c r="H45" s="60"/>
      <c r="I45" s="60"/>
      <c r="J45" s="60"/>
      <c r="K45" s="60"/>
      <c r="L45" s="60"/>
      <c r="M45" s="60"/>
      <c r="N45" s="60"/>
      <c r="O45" s="60"/>
    </row>
    <row r="46" ht="28.5" spans="1:15">
      <c r="A46" s="61" t="s">
        <v>1</v>
      </c>
      <c r="B46" s="62" t="s">
        <v>26</v>
      </c>
      <c r="C46" s="61" t="s">
        <v>3</v>
      </c>
      <c r="D46" s="62" t="s">
        <v>4</v>
      </c>
      <c r="E46" s="62"/>
      <c r="F46" s="62"/>
      <c r="G46" s="62"/>
      <c r="H46" s="62"/>
      <c r="I46" s="62"/>
      <c r="J46" s="62"/>
      <c r="K46" s="62"/>
      <c r="L46" s="62"/>
      <c r="M46" s="62"/>
      <c r="N46" s="93" t="s">
        <v>27</v>
      </c>
      <c r="O46" s="62" t="s">
        <v>28</v>
      </c>
    </row>
    <row r="47" ht="28.5" spans="1:15">
      <c r="A47" s="63"/>
      <c r="B47" s="64" t="s">
        <v>38</v>
      </c>
      <c r="C47" s="65"/>
      <c r="D47" s="66" t="s">
        <v>8</v>
      </c>
      <c r="E47" s="67"/>
      <c r="F47" s="68"/>
      <c r="G47" s="65" t="s">
        <v>9</v>
      </c>
      <c r="H47" s="65" t="s">
        <v>10</v>
      </c>
      <c r="I47" s="65" t="s">
        <v>11</v>
      </c>
      <c r="J47" s="65" t="s">
        <v>12</v>
      </c>
      <c r="K47" s="62" t="s">
        <v>13</v>
      </c>
      <c r="L47" s="68" t="s">
        <v>14</v>
      </c>
      <c r="M47" s="63" t="s">
        <v>15</v>
      </c>
      <c r="N47" s="68"/>
      <c r="O47" s="64" t="s">
        <v>16</v>
      </c>
    </row>
    <row r="48" ht="21" customHeight="1" spans="1:15">
      <c r="A48" s="69" t="s">
        <v>17</v>
      </c>
      <c r="B48" s="51">
        <v>27500</v>
      </c>
      <c r="C48" s="51">
        <v>27500</v>
      </c>
      <c r="D48" s="70">
        <f>C48/1.06*0.06*0.12/2</f>
        <v>93.3962264150943</v>
      </c>
      <c r="E48" s="71"/>
      <c r="F48" s="72"/>
      <c r="G48" s="69"/>
      <c r="H48" s="69"/>
      <c r="I48" s="69"/>
      <c r="J48" s="94"/>
      <c r="K48" s="69"/>
      <c r="L48" s="82">
        <f>SUM(D48:K48)</f>
        <v>93.3962264150943</v>
      </c>
      <c r="M48" s="82">
        <f>L48/1.06*0.06</f>
        <v>5.28657885368458</v>
      </c>
      <c r="N48" s="82">
        <f>C48*0.03</f>
        <v>825</v>
      </c>
      <c r="O48" s="82">
        <f>C48-L48-M48-N48</f>
        <v>26576.3171947312</v>
      </c>
    </row>
    <row r="49" ht="21" customHeight="1" spans="1:16">
      <c r="A49" s="69" t="s">
        <v>18</v>
      </c>
      <c r="B49" s="69">
        <f t="shared" ref="B49:O49" si="7">SUM(B48:B48)</f>
        <v>27500</v>
      </c>
      <c r="C49" s="69">
        <f t="shared" si="7"/>
        <v>27500</v>
      </c>
      <c r="D49" s="70">
        <f t="shared" si="7"/>
        <v>93.3962264150943</v>
      </c>
      <c r="E49" s="71">
        <f t="shared" si="7"/>
        <v>0</v>
      </c>
      <c r="F49" s="72">
        <f t="shared" si="7"/>
        <v>0</v>
      </c>
      <c r="G49" s="69">
        <f t="shared" si="7"/>
        <v>0</v>
      </c>
      <c r="H49" s="69">
        <f t="shared" si="7"/>
        <v>0</v>
      </c>
      <c r="I49" s="69">
        <f t="shared" si="7"/>
        <v>0</v>
      </c>
      <c r="J49" s="69">
        <f t="shared" si="7"/>
        <v>0</v>
      </c>
      <c r="K49" s="69">
        <f t="shared" si="7"/>
        <v>0</v>
      </c>
      <c r="L49" s="69">
        <f t="shared" si="7"/>
        <v>93.3962264150943</v>
      </c>
      <c r="M49" s="69">
        <f t="shared" si="7"/>
        <v>5.28657885368458</v>
      </c>
      <c r="N49" s="69">
        <f t="shared" si="7"/>
        <v>825</v>
      </c>
      <c r="O49" s="69">
        <f t="shared" si="7"/>
        <v>26576.3171947312</v>
      </c>
      <c r="P49" s="58">
        <f>O49</f>
        <v>26576.3171947312</v>
      </c>
    </row>
    <row r="50" customFormat="1" ht="17" customHeight="1" spans="16:16">
      <c r="P50" s="99"/>
    </row>
    <row r="51" s="55" customFormat="1" ht="40" customHeight="1" spans="1:16">
      <c r="A51" s="88" t="s">
        <v>40</v>
      </c>
      <c r="B51" s="88"/>
      <c r="C51" s="88">
        <f t="shared" ref="C51:O51" si="8">C5+C11+C17+C24+C30+C36+C48+C42</f>
        <v>2115225.57</v>
      </c>
      <c r="D51" s="88">
        <f t="shared" si="8"/>
        <v>24535.9373811321</v>
      </c>
      <c r="E51" s="88">
        <f t="shared" si="8"/>
        <v>56.9771428571429</v>
      </c>
      <c r="F51" s="88">
        <f t="shared" si="8"/>
        <v>5179.69514716981</v>
      </c>
      <c r="G51" s="88">
        <f t="shared" si="8"/>
        <v>3659.12</v>
      </c>
      <c r="H51" s="88">
        <f t="shared" si="8"/>
        <v>0</v>
      </c>
      <c r="I51" s="88">
        <f t="shared" si="8"/>
        <v>85901.92</v>
      </c>
      <c r="J51" s="88">
        <f t="shared" si="8"/>
        <v>524689.97</v>
      </c>
      <c r="K51" s="88">
        <f t="shared" si="8"/>
        <v>37073.29</v>
      </c>
      <c r="L51" s="88">
        <f t="shared" si="8"/>
        <v>655975.21452399</v>
      </c>
      <c r="M51" s="88">
        <f t="shared" si="8"/>
        <v>32237.4138089407</v>
      </c>
      <c r="N51" s="88">
        <f t="shared" si="8"/>
        <v>41178.0402</v>
      </c>
      <c r="O51" s="88">
        <f t="shared" si="8"/>
        <v>643210.67146707</v>
      </c>
      <c r="P51" s="58"/>
    </row>
    <row r="52" ht="55" customHeight="1" spans="1:13">
      <c r="A52" s="89" t="s">
        <v>41</v>
      </c>
      <c r="B52" s="89"/>
      <c r="C52" s="89"/>
      <c r="D52" s="89"/>
      <c r="E52" s="89"/>
      <c r="F52" s="89"/>
      <c r="G52" s="89"/>
      <c r="H52" s="89"/>
      <c r="I52" s="89"/>
      <c r="J52" s="89"/>
      <c r="L52" s="56">
        <f>C6+D12+C18+C25+C31+C37+C49+C43</f>
        <v>1372601.34</v>
      </c>
      <c r="M52" s="56">
        <f>I5+I17+J30+G30</f>
        <v>614251.01</v>
      </c>
    </row>
    <row r="53" spans="1:8">
      <c r="A53" s="90" t="s">
        <v>42</v>
      </c>
      <c r="B53" s="90"/>
      <c r="C53" s="90"/>
      <c r="D53" s="90"/>
      <c r="E53" s="90"/>
      <c r="F53" s="90"/>
      <c r="G53" s="90"/>
      <c r="H53" s="90"/>
    </row>
    <row r="54" spans="1:8">
      <c r="A54" s="90"/>
      <c r="B54" s="90"/>
      <c r="C54" s="90"/>
      <c r="D54" s="90"/>
      <c r="E54" s="90"/>
      <c r="F54" s="90"/>
      <c r="G54" s="90"/>
      <c r="H54" s="90"/>
    </row>
    <row r="55" ht="28" customHeight="1" spans="1:8">
      <c r="A55" s="90" t="s">
        <v>43</v>
      </c>
      <c r="B55" s="90"/>
      <c r="C55" s="90"/>
      <c r="D55" s="90"/>
      <c r="E55" s="90"/>
      <c r="F55" s="90"/>
      <c r="G55" s="90"/>
      <c r="H55" s="90"/>
    </row>
    <row r="59" hidden="1" spans="1:8">
      <c r="A59" s="91" t="s">
        <v>44</v>
      </c>
      <c r="B59" s="91"/>
      <c r="C59" s="91"/>
      <c r="D59" s="91"/>
      <c r="E59" s="91"/>
      <c r="F59" s="91"/>
      <c r="G59" s="91"/>
      <c r="H59" s="91"/>
    </row>
    <row r="60" ht="33" hidden="1" customHeight="1" spans="1:15">
      <c r="A60" s="60" t="s">
        <v>45</v>
      </c>
      <c r="B60" s="60"/>
      <c r="C60" s="60"/>
      <c r="D60" s="60"/>
      <c r="E60" s="60"/>
      <c r="F60" s="60"/>
      <c r="G60" s="60"/>
      <c r="H60" s="60"/>
      <c r="I60" s="60"/>
      <c r="J60" s="60"/>
      <c r="K60" s="60"/>
      <c r="L60" s="60"/>
      <c r="M60" s="60"/>
      <c r="N60" s="60"/>
      <c r="O60" s="60"/>
    </row>
    <row r="61" ht="33" hidden="1" customHeight="1" spans="1:15">
      <c r="A61" s="61" t="s">
        <v>1</v>
      </c>
      <c r="B61" s="62" t="s">
        <v>2</v>
      </c>
      <c r="C61" s="61" t="s">
        <v>3</v>
      </c>
      <c r="D61" s="79" t="s">
        <v>4</v>
      </c>
      <c r="E61" s="80"/>
      <c r="F61" s="80"/>
      <c r="G61" s="80"/>
      <c r="H61" s="80"/>
      <c r="I61" s="80"/>
      <c r="J61" s="80"/>
      <c r="K61" s="80"/>
      <c r="L61" s="80"/>
      <c r="M61" s="81"/>
      <c r="N61" s="93" t="s">
        <v>5</v>
      </c>
      <c r="O61" s="62" t="s">
        <v>6</v>
      </c>
    </row>
    <row r="62" ht="33" hidden="1" customHeight="1" spans="1:15">
      <c r="A62" s="63"/>
      <c r="B62" s="64" t="s">
        <v>46</v>
      </c>
      <c r="C62" s="65"/>
      <c r="D62" s="79" t="s">
        <v>8</v>
      </c>
      <c r="E62" s="80"/>
      <c r="F62" s="81"/>
      <c r="G62" s="62" t="s">
        <v>9</v>
      </c>
      <c r="H62" s="62" t="s">
        <v>10</v>
      </c>
      <c r="I62" s="62" t="s">
        <v>11</v>
      </c>
      <c r="J62" s="62" t="s">
        <v>12</v>
      </c>
      <c r="K62" s="62" t="s">
        <v>13</v>
      </c>
      <c r="L62" s="81" t="s">
        <v>14</v>
      </c>
      <c r="M62" s="95" t="s">
        <v>15</v>
      </c>
      <c r="N62" s="68"/>
      <c r="O62" s="64" t="s">
        <v>16</v>
      </c>
    </row>
    <row r="63" ht="33" hidden="1" customHeight="1" spans="1:15">
      <c r="A63" s="69" t="s">
        <v>47</v>
      </c>
      <c r="B63" s="69">
        <v>0</v>
      </c>
      <c r="C63" s="69">
        <v>0</v>
      </c>
      <c r="D63" s="70">
        <f>C63/1.06*0.06*0.12/2</f>
        <v>0</v>
      </c>
      <c r="E63" s="71"/>
      <c r="F63" s="72"/>
      <c r="G63" s="69"/>
      <c r="H63" s="69">
        <v>38160</v>
      </c>
      <c r="I63" s="69"/>
      <c r="J63" s="94"/>
      <c r="K63" s="69"/>
      <c r="L63" s="82">
        <f>SUM(D63:K63)</f>
        <v>38160</v>
      </c>
      <c r="M63" s="82">
        <f>L63/1.06*0.06</f>
        <v>2160</v>
      </c>
      <c r="N63" s="82">
        <f>C63*0.03</f>
        <v>0</v>
      </c>
      <c r="O63" s="82">
        <f>C63-L63-M63-N63</f>
        <v>-40320</v>
      </c>
    </row>
    <row r="64" ht="33" hidden="1" customHeight="1" spans="1:15">
      <c r="A64" s="69" t="s">
        <v>18</v>
      </c>
      <c r="B64" s="69">
        <f t="shared" ref="B64:O64" si="9">SUM(B63:B63)</f>
        <v>0</v>
      </c>
      <c r="C64" s="69">
        <f t="shared" si="9"/>
        <v>0</v>
      </c>
      <c r="D64" s="70">
        <f t="shared" si="9"/>
        <v>0</v>
      </c>
      <c r="E64" s="71"/>
      <c r="F64" s="72"/>
      <c r="G64" s="69">
        <f t="shared" si="9"/>
        <v>0</v>
      </c>
      <c r="H64" s="69">
        <f t="shared" si="9"/>
        <v>38160</v>
      </c>
      <c r="I64" s="69">
        <f t="shared" si="9"/>
        <v>0</v>
      </c>
      <c r="J64" s="69">
        <f t="shared" si="9"/>
        <v>0</v>
      </c>
      <c r="K64" s="69">
        <f t="shared" si="9"/>
        <v>0</v>
      </c>
      <c r="L64" s="69">
        <f t="shared" si="9"/>
        <v>38160</v>
      </c>
      <c r="M64" s="69">
        <f t="shared" si="9"/>
        <v>2160</v>
      </c>
      <c r="N64" s="69">
        <f t="shared" si="9"/>
        <v>0</v>
      </c>
      <c r="O64" s="69">
        <f t="shared" si="9"/>
        <v>-40320</v>
      </c>
    </row>
    <row r="65" spans="1:9">
      <c r="A65" s="57"/>
      <c r="B65" s="57"/>
      <c r="C65" s="57"/>
      <c r="D65" s="57"/>
      <c r="E65" s="57"/>
      <c r="F65" s="57"/>
      <c r="G65" s="57"/>
      <c r="H65" s="57"/>
      <c r="I65" s="57"/>
    </row>
    <row r="66" spans="1:9">
      <c r="A66" s="57"/>
      <c r="B66" s="57"/>
      <c r="C66" s="57"/>
      <c r="D66" s="57"/>
      <c r="E66" s="57"/>
      <c r="F66" s="57"/>
      <c r="G66" s="57"/>
      <c r="H66" s="57"/>
      <c r="I66" s="57"/>
    </row>
    <row r="67" spans="1:9">
      <c r="A67" s="57"/>
      <c r="B67" s="57"/>
      <c r="C67" s="57"/>
      <c r="D67" s="57"/>
      <c r="E67" s="57"/>
      <c r="F67" s="57"/>
      <c r="G67" s="57"/>
      <c r="H67" s="57"/>
      <c r="I67" s="57"/>
    </row>
    <row r="68" spans="1:9">
      <c r="A68" s="57"/>
      <c r="B68" s="57"/>
      <c r="C68" s="57"/>
      <c r="D68" s="57"/>
      <c r="E68" s="57"/>
      <c r="F68" s="57"/>
      <c r="G68" s="57"/>
      <c r="H68" s="57"/>
      <c r="I68" s="57"/>
    </row>
    <row r="69" spans="1:9">
      <c r="A69" s="57"/>
      <c r="B69" s="57"/>
      <c r="C69" s="57"/>
      <c r="D69" s="57"/>
      <c r="E69" s="57"/>
      <c r="F69" s="57"/>
      <c r="G69" s="57"/>
      <c r="H69" s="57"/>
      <c r="I69" s="57"/>
    </row>
    <row r="70" spans="1:9">
      <c r="A70" s="57"/>
      <c r="B70" s="57"/>
      <c r="C70" s="57"/>
      <c r="D70" s="57"/>
      <c r="E70" s="57"/>
      <c r="F70" s="57"/>
      <c r="G70" s="57"/>
      <c r="H70" s="57"/>
      <c r="I70" s="57"/>
    </row>
  </sheetData>
  <mergeCells count="76">
    <mergeCell ref="A2:O2"/>
    <mergeCell ref="D3:M3"/>
    <mergeCell ref="D4:F4"/>
    <mergeCell ref="D5:F5"/>
    <mergeCell ref="D6:F6"/>
    <mergeCell ref="A8:O8"/>
    <mergeCell ref="E9:L9"/>
    <mergeCell ref="E10:F10"/>
    <mergeCell ref="E11:F11"/>
    <mergeCell ref="E12:F12"/>
    <mergeCell ref="A14:O14"/>
    <mergeCell ref="D15:M15"/>
    <mergeCell ref="D16:F16"/>
    <mergeCell ref="D17:F17"/>
    <mergeCell ref="D18:F18"/>
    <mergeCell ref="A21:O21"/>
    <mergeCell ref="D22:M22"/>
    <mergeCell ref="D23:F23"/>
    <mergeCell ref="D24:F24"/>
    <mergeCell ref="D25:F25"/>
    <mergeCell ref="A27:O27"/>
    <mergeCell ref="D28:M28"/>
    <mergeCell ref="D29:F29"/>
    <mergeCell ref="D30:F30"/>
    <mergeCell ref="D31:F31"/>
    <mergeCell ref="A33:O33"/>
    <mergeCell ref="D34:M34"/>
    <mergeCell ref="D35:F35"/>
    <mergeCell ref="D36:F36"/>
    <mergeCell ref="D37:F37"/>
    <mergeCell ref="A39:O39"/>
    <mergeCell ref="D40:M40"/>
    <mergeCell ref="D41:F41"/>
    <mergeCell ref="D42:F42"/>
    <mergeCell ref="D43:F43"/>
    <mergeCell ref="A45:O45"/>
    <mergeCell ref="D46:M46"/>
    <mergeCell ref="D47:F47"/>
    <mergeCell ref="D48:F48"/>
    <mergeCell ref="D49:F49"/>
    <mergeCell ref="A52:J52"/>
    <mergeCell ref="A55:H55"/>
    <mergeCell ref="A59:H59"/>
    <mergeCell ref="A60:O60"/>
    <mergeCell ref="D61:M61"/>
    <mergeCell ref="D62:F62"/>
    <mergeCell ref="D63:F63"/>
    <mergeCell ref="D64:F64"/>
    <mergeCell ref="A3:A4"/>
    <mergeCell ref="A9:A10"/>
    <mergeCell ref="A15:A16"/>
    <mergeCell ref="A22:A23"/>
    <mergeCell ref="A28:A29"/>
    <mergeCell ref="A34:A35"/>
    <mergeCell ref="A40:A41"/>
    <mergeCell ref="A46:A47"/>
    <mergeCell ref="A61:A62"/>
    <mergeCell ref="C3:C4"/>
    <mergeCell ref="C9:C10"/>
    <mergeCell ref="C15:C16"/>
    <mergeCell ref="C22:C23"/>
    <mergeCell ref="C28:C29"/>
    <mergeCell ref="C34:C35"/>
    <mergeCell ref="C40:C41"/>
    <mergeCell ref="C46:C47"/>
    <mergeCell ref="C61:C62"/>
    <mergeCell ref="N3:N4"/>
    <mergeCell ref="N9:N10"/>
    <mergeCell ref="N15:N16"/>
    <mergeCell ref="N22:N23"/>
    <mergeCell ref="N28:N29"/>
    <mergeCell ref="N34:N35"/>
    <mergeCell ref="N40:N41"/>
    <mergeCell ref="N46:N47"/>
    <mergeCell ref="N61:N62"/>
    <mergeCell ref="A53:H54"/>
  </mergeCells>
  <pageMargins left="0.75" right="0.75" top="1" bottom="1" header="0.5" footer="0.5"/>
  <pageSetup paperSize="9"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D18" sqref="D18"/>
    </sheetView>
  </sheetViews>
  <sheetFormatPr defaultColWidth="9" defaultRowHeight="13.5"/>
  <cols>
    <col min="3" max="4" width="24.75" customWidth="1"/>
    <col min="5" max="5" width="23.25" customWidth="1"/>
    <col min="7" max="7" width="34.25" customWidth="1"/>
    <col min="9" max="9" width="32" customWidth="1"/>
  </cols>
  <sheetData>
    <row r="1" ht="43" customHeight="1" spans="1:8">
      <c r="A1" s="41" t="s">
        <v>48</v>
      </c>
      <c r="B1" s="41"/>
      <c r="C1" s="41"/>
      <c r="D1" s="42"/>
      <c r="E1" s="42"/>
      <c r="F1" s="41"/>
      <c r="G1" s="9"/>
      <c r="H1" s="9"/>
    </row>
    <row r="2" ht="43" customHeight="1" spans="1:8">
      <c r="A2" s="43" t="s">
        <v>49</v>
      </c>
      <c r="B2" s="44" t="s">
        <v>50</v>
      </c>
      <c r="C2" s="44" t="s">
        <v>51</v>
      </c>
      <c r="D2" s="45" t="s">
        <v>52</v>
      </c>
      <c r="E2" s="46"/>
      <c r="F2" s="43" t="s">
        <v>53</v>
      </c>
      <c r="G2" s="9"/>
      <c r="H2" s="9"/>
    </row>
    <row r="3" ht="43" customHeight="1" spans="1:8">
      <c r="A3" s="43"/>
      <c r="B3" s="44"/>
      <c r="C3" s="44"/>
      <c r="D3" s="47" t="s">
        <v>54</v>
      </c>
      <c r="E3" s="48" t="s">
        <v>55</v>
      </c>
      <c r="F3" s="43"/>
      <c r="G3" s="9"/>
      <c r="H3" s="9" t="s">
        <v>56</v>
      </c>
    </row>
    <row r="4" ht="24" customHeight="1" spans="1:9">
      <c r="A4" s="9"/>
      <c r="B4" s="9"/>
      <c r="C4" s="9" t="s">
        <v>57</v>
      </c>
      <c r="D4" s="49">
        <v>92830.03</v>
      </c>
      <c r="E4" s="50" t="s">
        <v>58</v>
      </c>
      <c r="F4" s="9"/>
      <c r="G4" s="9" t="s">
        <v>59</v>
      </c>
      <c r="H4" s="9">
        <v>3068</v>
      </c>
      <c r="I4" s="1">
        <f>H4+H5+H7+H6+H8</f>
        <v>19942</v>
      </c>
    </row>
    <row r="5" ht="24" customHeight="1" spans="1:9">
      <c r="A5" s="9"/>
      <c r="B5" s="9"/>
      <c r="C5" s="9"/>
      <c r="D5" s="9">
        <v>114915.25</v>
      </c>
      <c r="E5" s="50" t="s">
        <v>60</v>
      </c>
      <c r="F5" s="9"/>
      <c r="G5" s="9"/>
      <c r="H5" s="9">
        <v>3422</v>
      </c>
      <c r="I5" s="1"/>
    </row>
    <row r="6" ht="24" customHeight="1" spans="1:9">
      <c r="A6" s="9"/>
      <c r="B6" s="9"/>
      <c r="C6" s="9"/>
      <c r="D6" s="9">
        <v>38604.38</v>
      </c>
      <c r="E6" s="50" t="s">
        <v>60</v>
      </c>
      <c r="F6" s="9"/>
      <c r="G6" s="9"/>
      <c r="H6" s="9">
        <v>826</v>
      </c>
      <c r="I6" s="1"/>
    </row>
    <row r="7" ht="24" customHeight="1" spans="1:9">
      <c r="A7" s="9"/>
      <c r="B7" s="9"/>
      <c r="C7" s="9"/>
      <c r="D7" s="51">
        <v>210946.14</v>
      </c>
      <c r="E7" s="50" t="s">
        <v>61</v>
      </c>
      <c r="F7" s="9"/>
      <c r="G7" s="9"/>
      <c r="H7" s="9">
        <v>5428</v>
      </c>
      <c r="I7" s="1"/>
    </row>
    <row r="8" ht="24" customHeight="1" spans="1:9">
      <c r="A8" s="9"/>
      <c r="B8" s="9"/>
      <c r="C8" s="9"/>
      <c r="D8" s="51">
        <v>305270.43</v>
      </c>
      <c r="E8" s="50" t="s">
        <v>62</v>
      </c>
      <c r="F8" s="9"/>
      <c r="G8" s="9"/>
      <c r="H8" s="9">
        <v>7198</v>
      </c>
      <c r="I8" s="1"/>
    </row>
    <row r="9" ht="24" customHeight="1" spans="1:8">
      <c r="A9" s="9"/>
      <c r="B9" s="9"/>
      <c r="C9" s="10" t="s">
        <v>63</v>
      </c>
      <c r="D9" s="51">
        <v>5020</v>
      </c>
      <c r="E9" s="9" t="s">
        <v>64</v>
      </c>
      <c r="F9" s="9"/>
      <c r="G9" s="9" t="s">
        <v>59</v>
      </c>
      <c r="H9" s="9"/>
    </row>
    <row r="10" ht="24" customHeight="1" spans="1:8">
      <c r="A10" s="9"/>
      <c r="B10" s="9"/>
      <c r="C10" s="13"/>
      <c r="D10" s="51">
        <v>3310</v>
      </c>
      <c r="E10" s="9" t="s">
        <v>64</v>
      </c>
      <c r="F10" s="9"/>
      <c r="G10" s="9"/>
      <c r="H10" s="9"/>
    </row>
    <row r="11" ht="24" customHeight="1" spans="1:8">
      <c r="A11" s="9"/>
      <c r="B11" s="9"/>
      <c r="C11" s="9"/>
      <c r="D11" s="51"/>
      <c r="E11" s="51"/>
      <c r="F11" s="9"/>
      <c r="G11" s="9"/>
      <c r="H11" s="9"/>
    </row>
    <row r="12" ht="24" customHeight="1" spans="1:8">
      <c r="A12" s="9"/>
      <c r="B12" s="9"/>
      <c r="C12" s="9" t="s">
        <v>65</v>
      </c>
      <c r="D12" s="51">
        <v>575005.83</v>
      </c>
      <c r="E12" s="50" t="s">
        <v>60</v>
      </c>
      <c r="F12" s="9"/>
      <c r="G12" s="9" t="s">
        <v>66</v>
      </c>
      <c r="H12" s="9"/>
    </row>
    <row r="13" ht="24" customHeight="1" spans="1:8">
      <c r="A13" s="9"/>
      <c r="B13" s="9"/>
      <c r="C13" s="9"/>
      <c r="D13" s="51">
        <v>257800</v>
      </c>
      <c r="E13" s="50" t="s">
        <v>67</v>
      </c>
      <c r="F13" s="9"/>
      <c r="G13" s="9"/>
      <c r="H13" s="9"/>
    </row>
    <row r="14" ht="24" customHeight="1" spans="1:8">
      <c r="A14" s="9"/>
      <c r="B14" s="9"/>
      <c r="C14" s="9" t="s">
        <v>68</v>
      </c>
      <c r="D14" s="9">
        <v>300078.91</v>
      </c>
      <c r="E14" s="50" t="s">
        <v>69</v>
      </c>
      <c r="F14" s="9"/>
      <c r="G14" s="9"/>
      <c r="H14" s="9"/>
    </row>
    <row r="15" ht="24" customHeight="1" spans="1:8">
      <c r="A15" s="9"/>
      <c r="B15" s="9"/>
      <c r="C15" s="10" t="s">
        <v>70</v>
      </c>
      <c r="D15" s="51">
        <v>170896.6</v>
      </c>
      <c r="E15" s="9" t="s">
        <v>61</v>
      </c>
      <c r="F15" s="9"/>
      <c r="G15" s="9"/>
      <c r="H15" s="9"/>
    </row>
    <row r="16" ht="24" customHeight="1" spans="1:8">
      <c r="A16" s="9"/>
      <c r="B16" s="9"/>
      <c r="C16" s="13"/>
      <c r="D16" s="51">
        <v>13048</v>
      </c>
      <c r="E16" s="9" t="s">
        <v>71</v>
      </c>
      <c r="F16" s="9"/>
      <c r="G16" s="9"/>
      <c r="H16" s="9"/>
    </row>
    <row r="17" ht="24" customHeight="1" spans="1:8">
      <c r="A17" s="9"/>
      <c r="B17" s="9"/>
      <c r="C17" s="9" t="s">
        <v>72</v>
      </c>
      <c r="D17" s="51">
        <v>27500</v>
      </c>
      <c r="E17" s="9" t="s">
        <v>64</v>
      </c>
      <c r="F17" s="9"/>
      <c r="G17" s="9"/>
      <c r="H17" s="9"/>
    </row>
    <row r="18" ht="24" customHeight="1" spans="4:7">
      <c r="D18" s="52">
        <f>SUM(D4:D17)</f>
        <v>2115225.57</v>
      </c>
      <c r="E18" s="53"/>
      <c r="G18" s="1"/>
    </row>
    <row r="19" ht="24" customHeight="1"/>
    <row r="20" ht="24" customHeight="1"/>
    <row r="21" ht="24" customHeight="1"/>
    <row r="22" ht="43" customHeight="1"/>
  </sheetData>
  <mergeCells count="13">
    <mergeCell ref="A1:F1"/>
    <mergeCell ref="D2:E2"/>
    <mergeCell ref="A2:A3"/>
    <mergeCell ref="B2:B3"/>
    <mergeCell ref="C2:C3"/>
    <mergeCell ref="C4:C8"/>
    <mergeCell ref="C9:C10"/>
    <mergeCell ref="C12:C13"/>
    <mergeCell ref="C15:C16"/>
    <mergeCell ref="F2:F3"/>
    <mergeCell ref="G4:G8"/>
    <mergeCell ref="G12:G17"/>
    <mergeCell ref="I4:I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4"/>
  <sheetViews>
    <sheetView workbookViewId="0">
      <selection activeCell="D38" sqref="D38"/>
    </sheetView>
  </sheetViews>
  <sheetFormatPr defaultColWidth="9" defaultRowHeight="13.5" outlineLevelCol="6"/>
  <cols>
    <col min="1" max="1" width="25.125" style="24" customWidth="1"/>
    <col min="2" max="2" width="38.25" style="24" customWidth="1"/>
    <col min="3" max="3" width="37.75" style="24" customWidth="1"/>
    <col min="4" max="4" width="60.75" style="24" customWidth="1"/>
    <col min="5" max="5" width="10.375" style="24"/>
    <col min="6" max="6" width="16.125" style="24" customWidth="1"/>
    <col min="7" max="7" width="15" style="24" customWidth="1"/>
    <col min="8" max="16384" width="9" style="25"/>
  </cols>
  <sheetData>
    <row r="1" spans="1:6">
      <c r="A1" s="26" t="s">
        <v>73</v>
      </c>
      <c r="B1" s="26" t="s">
        <v>74</v>
      </c>
      <c r="C1" s="26" t="s">
        <v>75</v>
      </c>
      <c r="D1" s="26" t="s">
        <v>76</v>
      </c>
      <c r="E1" s="27" t="s">
        <v>77</v>
      </c>
      <c r="F1" s="27" t="s">
        <v>78</v>
      </c>
    </row>
    <row r="2" spans="1:6">
      <c r="A2" s="28" t="s">
        <v>79</v>
      </c>
      <c r="B2" s="28" t="s">
        <v>80</v>
      </c>
      <c r="C2" s="29" t="s">
        <v>81</v>
      </c>
      <c r="D2" s="29" t="s">
        <v>82</v>
      </c>
      <c r="E2" s="30">
        <v>257800</v>
      </c>
      <c r="F2" s="31">
        <v>0</v>
      </c>
    </row>
    <row r="3" spans="1:6">
      <c r="A3" s="28" t="s">
        <v>83</v>
      </c>
      <c r="B3" s="28" t="s">
        <v>84</v>
      </c>
      <c r="C3" s="29" t="s">
        <v>85</v>
      </c>
      <c r="D3" s="29" t="s">
        <v>86</v>
      </c>
      <c r="E3" s="30">
        <v>92830.03</v>
      </c>
      <c r="F3" s="31">
        <v>0</v>
      </c>
    </row>
    <row r="4" spans="1:6">
      <c r="A4" s="28" t="s">
        <v>87</v>
      </c>
      <c r="B4" s="28" t="s">
        <v>88</v>
      </c>
      <c r="C4" s="29" t="s">
        <v>85</v>
      </c>
      <c r="D4" s="29" t="s">
        <v>86</v>
      </c>
      <c r="E4" s="30">
        <v>114915.25</v>
      </c>
      <c r="F4" s="31">
        <v>0</v>
      </c>
    </row>
    <row r="5" spans="1:6">
      <c r="A5" s="28" t="s">
        <v>87</v>
      </c>
      <c r="B5" s="28" t="s">
        <v>88</v>
      </c>
      <c r="C5" s="29" t="s">
        <v>85</v>
      </c>
      <c r="D5" s="29" t="s">
        <v>86</v>
      </c>
      <c r="E5" s="30">
        <v>38604.38</v>
      </c>
      <c r="F5" s="32">
        <v>0</v>
      </c>
    </row>
    <row r="6" spans="1:7">
      <c r="A6" s="28" t="s">
        <v>87</v>
      </c>
      <c r="B6" s="28" t="s">
        <v>89</v>
      </c>
      <c r="C6" s="29" t="s">
        <v>85</v>
      </c>
      <c r="D6" s="29" t="s">
        <v>90</v>
      </c>
      <c r="E6" s="30">
        <v>0</v>
      </c>
      <c r="F6" s="33">
        <v>800</v>
      </c>
      <c r="G6" s="34" t="s">
        <v>91</v>
      </c>
    </row>
    <row r="7" spans="1:7">
      <c r="A7" s="28" t="s">
        <v>87</v>
      </c>
      <c r="B7" s="28" t="s">
        <v>92</v>
      </c>
      <c r="C7" s="29" t="s">
        <v>85</v>
      </c>
      <c r="D7" s="29" t="s">
        <v>93</v>
      </c>
      <c r="E7" s="30">
        <v>0</v>
      </c>
      <c r="F7" s="33">
        <v>2614.85</v>
      </c>
      <c r="G7" s="34"/>
    </row>
    <row r="8" spans="1:7">
      <c r="A8" s="28" t="s">
        <v>87</v>
      </c>
      <c r="B8" s="28" t="s">
        <v>94</v>
      </c>
      <c r="C8" s="29" t="s">
        <v>85</v>
      </c>
      <c r="D8" s="29" t="s">
        <v>95</v>
      </c>
      <c r="E8" s="30">
        <v>0</v>
      </c>
      <c r="F8" s="33">
        <v>180</v>
      </c>
      <c r="G8" s="34"/>
    </row>
    <row r="9" spans="1:7">
      <c r="A9" s="28" t="s">
        <v>87</v>
      </c>
      <c r="B9" s="28" t="s">
        <v>92</v>
      </c>
      <c r="C9" s="29" t="s">
        <v>85</v>
      </c>
      <c r="D9" s="29" t="s">
        <v>96</v>
      </c>
      <c r="E9" s="30">
        <v>0</v>
      </c>
      <c r="F9" s="33">
        <v>64.27</v>
      </c>
      <c r="G9" s="34"/>
    </row>
    <row r="10" spans="1:6">
      <c r="A10" s="28" t="s">
        <v>87</v>
      </c>
      <c r="B10" s="28" t="s">
        <v>97</v>
      </c>
      <c r="C10" s="29" t="s">
        <v>81</v>
      </c>
      <c r="D10" s="29" t="s">
        <v>98</v>
      </c>
      <c r="E10" s="30">
        <v>575005.83</v>
      </c>
      <c r="F10" s="35">
        <v>0</v>
      </c>
    </row>
    <row r="11" spans="1:6">
      <c r="A11" s="28" t="s">
        <v>99</v>
      </c>
      <c r="B11" s="28" t="s">
        <v>100</v>
      </c>
      <c r="C11" s="29" t="s">
        <v>81</v>
      </c>
      <c r="D11" s="29" t="s">
        <v>101</v>
      </c>
      <c r="E11" s="30">
        <v>300078.91</v>
      </c>
      <c r="F11" s="31">
        <v>0</v>
      </c>
    </row>
    <row r="12" spans="1:6">
      <c r="A12" s="28" t="s">
        <v>102</v>
      </c>
      <c r="B12" s="28" t="s">
        <v>103</v>
      </c>
      <c r="C12" s="29" t="s">
        <v>81</v>
      </c>
      <c r="D12" s="29" t="s">
        <v>104</v>
      </c>
      <c r="E12" s="30">
        <v>13048</v>
      </c>
      <c r="F12" s="31">
        <v>0</v>
      </c>
    </row>
    <row r="13" spans="1:6">
      <c r="A13" s="28" t="s">
        <v>105</v>
      </c>
      <c r="B13" s="28" t="s">
        <v>106</v>
      </c>
      <c r="C13" s="29" t="s">
        <v>85</v>
      </c>
      <c r="D13" s="29" t="s">
        <v>107</v>
      </c>
      <c r="E13" s="30">
        <v>8330</v>
      </c>
      <c r="F13" s="31">
        <v>0</v>
      </c>
    </row>
    <row r="14" spans="1:6">
      <c r="A14" s="28" t="s">
        <v>105</v>
      </c>
      <c r="B14" s="28" t="s">
        <v>108</v>
      </c>
      <c r="C14" s="29" t="s">
        <v>81</v>
      </c>
      <c r="D14" s="29" t="s">
        <v>109</v>
      </c>
      <c r="E14" s="30">
        <v>27500</v>
      </c>
      <c r="F14" s="31">
        <v>0</v>
      </c>
    </row>
    <row r="15" spans="1:6">
      <c r="A15" s="28" t="s">
        <v>110</v>
      </c>
      <c r="B15" s="28" t="s">
        <v>111</v>
      </c>
      <c r="C15" s="29" t="s">
        <v>85</v>
      </c>
      <c r="D15" s="29" t="s">
        <v>86</v>
      </c>
      <c r="E15" s="30">
        <v>210946.14</v>
      </c>
      <c r="F15" s="31">
        <v>0</v>
      </c>
    </row>
    <row r="16" spans="1:6">
      <c r="A16" s="28" t="s">
        <v>110</v>
      </c>
      <c r="B16" s="28" t="s">
        <v>112</v>
      </c>
      <c r="C16" s="29" t="s">
        <v>81</v>
      </c>
      <c r="D16" s="29" t="s">
        <v>104</v>
      </c>
      <c r="E16" s="30">
        <v>170896.6</v>
      </c>
      <c r="F16" s="31">
        <v>0</v>
      </c>
    </row>
    <row r="17" spans="1:6">
      <c r="A17" s="28" t="s">
        <v>113</v>
      </c>
      <c r="B17" s="28" t="s">
        <v>114</v>
      </c>
      <c r="C17" s="29" t="s">
        <v>85</v>
      </c>
      <c r="D17" s="29" t="s">
        <v>86</v>
      </c>
      <c r="E17" s="30">
        <v>305270.43</v>
      </c>
      <c r="F17" s="31">
        <v>0</v>
      </c>
    </row>
    <row r="18" spans="1:6">
      <c r="A18" s="28" t="s">
        <v>115</v>
      </c>
      <c r="B18" s="28" t="s">
        <v>116</v>
      </c>
      <c r="C18" s="28" t="s">
        <v>117</v>
      </c>
      <c r="D18" s="28" t="s">
        <v>118</v>
      </c>
      <c r="E18" s="31">
        <v>0</v>
      </c>
      <c r="F18" s="31">
        <v>50253.34</v>
      </c>
    </row>
    <row r="19" spans="1:6">
      <c r="A19" s="28" t="s">
        <v>115</v>
      </c>
      <c r="B19" s="28" t="s">
        <v>116</v>
      </c>
      <c r="C19" s="28" t="s">
        <v>117</v>
      </c>
      <c r="D19" s="28" t="s">
        <v>119</v>
      </c>
      <c r="E19" s="31">
        <v>0</v>
      </c>
      <c r="F19" s="31">
        <v>31271.38</v>
      </c>
    </row>
    <row r="20" spans="1:6">
      <c r="A20" s="28" t="s">
        <v>115</v>
      </c>
      <c r="B20" s="28" t="s">
        <v>120</v>
      </c>
      <c r="C20" s="28" t="s">
        <v>117</v>
      </c>
      <c r="D20" s="28" t="s">
        <v>119</v>
      </c>
      <c r="E20" s="31">
        <v>0</v>
      </c>
      <c r="F20" s="31">
        <v>3837.2</v>
      </c>
    </row>
    <row r="21" spans="1:6">
      <c r="A21" s="28" t="s">
        <v>115</v>
      </c>
      <c r="B21" s="28" t="s">
        <v>121</v>
      </c>
      <c r="C21" s="28" t="s">
        <v>117</v>
      </c>
      <c r="D21" s="28" t="s">
        <v>122</v>
      </c>
      <c r="E21" s="31">
        <v>0</v>
      </c>
      <c r="F21" s="31">
        <v>360</v>
      </c>
    </row>
    <row r="22" spans="1:6">
      <c r="A22" s="28" t="s">
        <v>115</v>
      </c>
      <c r="B22" s="28" t="s">
        <v>121</v>
      </c>
      <c r="C22" s="28" t="s">
        <v>117</v>
      </c>
      <c r="D22" s="28" t="s">
        <v>123</v>
      </c>
      <c r="E22" s="31">
        <v>0</v>
      </c>
      <c r="F22" s="31">
        <v>180</v>
      </c>
    </row>
    <row r="23" spans="1:6">
      <c r="A23" s="28" t="s">
        <v>115</v>
      </c>
      <c r="B23" s="28" t="s">
        <v>120</v>
      </c>
      <c r="C23" s="28" t="s">
        <v>124</v>
      </c>
      <c r="D23" s="28" t="s">
        <v>125</v>
      </c>
      <c r="E23" s="31">
        <v>0</v>
      </c>
      <c r="F23" s="31">
        <v>480677.32</v>
      </c>
    </row>
    <row r="24" spans="1:6">
      <c r="A24" s="28"/>
      <c r="B24" s="28" t="s">
        <v>126</v>
      </c>
      <c r="C24" s="29" t="s">
        <v>124</v>
      </c>
      <c r="D24" s="29" t="s">
        <v>127</v>
      </c>
      <c r="E24" s="31">
        <v>0</v>
      </c>
      <c r="F24" s="31">
        <v>5722.6</v>
      </c>
    </row>
    <row r="25" spans="1:6">
      <c r="A25" s="28" t="s">
        <v>128</v>
      </c>
      <c r="B25" s="28" t="s">
        <v>129</v>
      </c>
      <c r="C25" s="28" t="s">
        <v>124</v>
      </c>
      <c r="D25" s="28" t="s">
        <v>130</v>
      </c>
      <c r="E25" s="31">
        <v>0</v>
      </c>
      <c r="F25" s="31">
        <v>36015.41</v>
      </c>
    </row>
    <row r="26" spans="1:6">
      <c r="A26" s="28" t="s">
        <v>128</v>
      </c>
      <c r="B26" s="28" t="s">
        <v>129</v>
      </c>
      <c r="C26" s="29" t="s">
        <v>124</v>
      </c>
      <c r="D26" s="29" t="s">
        <v>131</v>
      </c>
      <c r="E26" s="31">
        <v>0</v>
      </c>
      <c r="F26" s="31">
        <v>1894.64</v>
      </c>
    </row>
    <row r="27" spans="1:6">
      <c r="A27" s="28" t="s">
        <v>128</v>
      </c>
      <c r="B27" s="28" t="s">
        <v>132</v>
      </c>
      <c r="C27" s="28" t="s">
        <v>124</v>
      </c>
      <c r="D27" s="28" t="s">
        <v>133</v>
      </c>
      <c r="E27" s="36">
        <v>0</v>
      </c>
      <c r="F27" s="31">
        <v>380</v>
      </c>
    </row>
    <row r="30" spans="1:6">
      <c r="A30" s="36" t="s">
        <v>134</v>
      </c>
      <c r="B30" s="36" t="s">
        <v>135</v>
      </c>
      <c r="D30" s="9" t="s">
        <v>136</v>
      </c>
      <c r="E30" s="37" t="s">
        <v>135</v>
      </c>
      <c r="F30" s="37"/>
    </row>
    <row r="31" spans="1:6">
      <c r="A31" s="36" t="s">
        <v>137</v>
      </c>
      <c r="B31" s="36">
        <f>E13</f>
        <v>8330</v>
      </c>
      <c r="D31" s="9" t="s">
        <v>138</v>
      </c>
      <c r="E31" s="37">
        <f>F19+F20+F22</f>
        <v>35288.58</v>
      </c>
      <c r="F31" s="37" t="s">
        <v>139</v>
      </c>
    </row>
    <row r="32" spans="1:6">
      <c r="A32" s="36" t="s">
        <v>140</v>
      </c>
      <c r="B32" s="36">
        <f>E3+E4+E5+E15+E17</f>
        <v>762566.23</v>
      </c>
      <c r="D32" s="9" t="s">
        <v>141</v>
      </c>
      <c r="E32" s="37">
        <f>F18+F21</f>
        <v>50613.34</v>
      </c>
      <c r="F32" s="37" t="s">
        <v>142</v>
      </c>
    </row>
    <row r="33" spans="1:6">
      <c r="A33" s="36" t="s">
        <v>143</v>
      </c>
      <c r="B33" s="36">
        <f>E11</f>
        <v>300078.91</v>
      </c>
      <c r="D33" s="9" t="s">
        <v>144</v>
      </c>
      <c r="E33" s="37">
        <f>F23+F25+F27</f>
        <v>517072.73</v>
      </c>
      <c r="F33" s="38" t="s">
        <v>91</v>
      </c>
    </row>
    <row r="34" spans="1:6">
      <c r="A34" s="36" t="s">
        <v>145</v>
      </c>
      <c r="B34" s="36">
        <f>E2+E10</f>
        <v>832805.83</v>
      </c>
      <c r="D34" s="9" t="s">
        <v>146</v>
      </c>
      <c r="E34" s="37">
        <f>F24+F26</f>
        <v>7617.24</v>
      </c>
      <c r="F34" s="39"/>
    </row>
    <row r="35" spans="1:6">
      <c r="A35" s="36" t="s">
        <v>147</v>
      </c>
      <c r="B35" s="36">
        <f>E12+E16</f>
        <v>183944.6</v>
      </c>
      <c r="D35" s="9" t="s">
        <v>148</v>
      </c>
      <c r="E35" s="37">
        <f>F6+F7+F8+F9</f>
        <v>3659.12</v>
      </c>
      <c r="F35" s="40"/>
    </row>
    <row r="36" spans="1:5">
      <c r="A36" s="36" t="s">
        <v>149</v>
      </c>
      <c r="B36" s="36">
        <f>E14</f>
        <v>27500</v>
      </c>
      <c r="E36" s="24">
        <f>SUM(E31:E35)</f>
        <v>614251.01</v>
      </c>
    </row>
    <row r="37" spans="2:2">
      <c r="B37" s="24">
        <f>SUM(B31:B36)</f>
        <v>2115225.57</v>
      </c>
    </row>
    <row r="44" spans="3:3">
      <c r="C44" s="24">
        <f>SUM(E31:E35)</f>
        <v>614251.01</v>
      </c>
    </row>
  </sheetData>
  <mergeCells count="2">
    <mergeCell ref="F33:F35"/>
    <mergeCell ref="G6:G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I21" sqref="I20:I21"/>
    </sheetView>
  </sheetViews>
  <sheetFormatPr defaultColWidth="9" defaultRowHeight="25" customHeight="1"/>
  <cols>
    <col min="1" max="1" width="9" style="1"/>
    <col min="2" max="2" width="16.1333333333333" style="1" customWidth="1"/>
    <col min="3" max="3" width="13.6333333333333" style="2" customWidth="1"/>
    <col min="4" max="4" width="13.125" style="2" customWidth="1"/>
    <col min="5" max="5" width="12.75" style="2" customWidth="1"/>
    <col min="6" max="6" width="13.6333333333333" style="2" customWidth="1"/>
    <col min="7" max="7" width="14.5" style="2" customWidth="1"/>
    <col min="8" max="8" width="24.5" style="3" customWidth="1"/>
    <col min="9" max="9" width="42.25" style="3" customWidth="1"/>
    <col min="10" max="10" width="14.25" style="3" customWidth="1"/>
    <col min="11" max="11" width="31.8833333333333" style="4" customWidth="1"/>
    <col min="12" max="12" width="21.75" style="5" customWidth="1"/>
    <col min="13" max="13" width="10.75" customWidth="1"/>
  </cols>
  <sheetData>
    <row r="1" customHeight="1" spans="1:12">
      <c r="A1" s="6" t="s">
        <v>49</v>
      </c>
      <c r="B1" s="6" t="s">
        <v>150</v>
      </c>
      <c r="C1" s="7" t="s">
        <v>151</v>
      </c>
      <c r="D1" s="8" t="s">
        <v>152</v>
      </c>
      <c r="E1" s="7" t="s">
        <v>153</v>
      </c>
      <c r="F1" s="7" t="s">
        <v>154</v>
      </c>
      <c r="G1" s="7" t="s">
        <v>155</v>
      </c>
      <c r="H1" s="7" t="s">
        <v>156</v>
      </c>
      <c r="I1" s="20"/>
      <c r="K1" s="21"/>
      <c r="L1" s="22"/>
    </row>
    <row r="2" customHeight="1" spans="1:9">
      <c r="A2" s="9">
        <v>1</v>
      </c>
      <c r="B2" s="10" t="s">
        <v>157</v>
      </c>
      <c r="C2" s="11" t="s">
        <v>158</v>
      </c>
      <c r="D2" s="11">
        <v>884.315</v>
      </c>
      <c r="E2" s="11">
        <f>6511.48/2</f>
        <v>3255.74</v>
      </c>
      <c r="F2" s="11" t="s">
        <v>159</v>
      </c>
      <c r="G2" s="11">
        <f>D2+E3+E2+E4+E5+D4+E6</f>
        <v>12144.2396666667</v>
      </c>
      <c r="H2" s="12" t="s">
        <v>17</v>
      </c>
      <c r="I2" s="20" t="s">
        <v>160</v>
      </c>
    </row>
    <row r="3" customHeight="1" spans="1:9">
      <c r="A3" s="9">
        <v>2</v>
      </c>
      <c r="B3" s="13"/>
      <c r="C3" s="11" t="s">
        <v>161</v>
      </c>
      <c r="D3" s="11">
        <v>0</v>
      </c>
      <c r="E3" s="11">
        <v>1880</v>
      </c>
      <c r="F3" s="11"/>
      <c r="G3" s="11"/>
      <c r="H3" s="12" t="s">
        <v>17</v>
      </c>
      <c r="I3" s="20" t="s">
        <v>162</v>
      </c>
    </row>
    <row r="4" customHeight="1" spans="1:9">
      <c r="A4" s="9">
        <v>3</v>
      </c>
      <c r="B4" s="9" t="s">
        <v>163</v>
      </c>
      <c r="C4" s="11" t="s">
        <v>164</v>
      </c>
      <c r="D4" s="11">
        <f>1560.63/30*14</f>
        <v>728.294</v>
      </c>
      <c r="E4" s="11">
        <f>4705.48/30*14</f>
        <v>2195.89066666667</v>
      </c>
      <c r="F4" s="11"/>
      <c r="G4" s="11"/>
      <c r="H4" s="12" t="s">
        <v>17</v>
      </c>
      <c r="I4" s="20" t="s">
        <v>165</v>
      </c>
    </row>
    <row r="5" customHeight="1" spans="1:9">
      <c r="A5" s="9">
        <v>4</v>
      </c>
      <c r="B5" s="9" t="s">
        <v>166</v>
      </c>
      <c r="C5" s="11" t="s">
        <v>167</v>
      </c>
      <c r="D5" s="11">
        <v>0</v>
      </c>
      <c r="E5" s="11">
        <v>1640</v>
      </c>
      <c r="F5" s="11"/>
      <c r="G5" s="11"/>
      <c r="H5" s="12" t="s">
        <v>17</v>
      </c>
      <c r="I5" s="20" t="s">
        <v>168</v>
      </c>
    </row>
    <row r="6" customHeight="1" spans="1:9">
      <c r="A6" s="9">
        <v>5</v>
      </c>
      <c r="B6" s="9" t="s">
        <v>169</v>
      </c>
      <c r="C6" s="11" t="s">
        <v>170</v>
      </c>
      <c r="D6" s="11">
        <v>0</v>
      </c>
      <c r="E6" s="11">
        <v>1560</v>
      </c>
      <c r="F6" s="11"/>
      <c r="G6" s="11"/>
      <c r="H6" s="12" t="s">
        <v>17</v>
      </c>
      <c r="I6" s="20" t="s">
        <v>171</v>
      </c>
    </row>
    <row r="7" customHeight="1" spans="1:9">
      <c r="A7" s="9">
        <v>6</v>
      </c>
      <c r="B7" s="14" t="s">
        <v>172</v>
      </c>
      <c r="C7" s="9" t="s">
        <v>173</v>
      </c>
      <c r="D7" s="11">
        <f>1768.63/30*20</f>
        <v>1179.08666666667</v>
      </c>
      <c r="E7" s="11">
        <f>8118.81/30*20</f>
        <v>5412.54</v>
      </c>
      <c r="F7" s="11" t="s">
        <v>174</v>
      </c>
      <c r="G7" s="11">
        <f>D7+E7</f>
        <v>6591.62666666667</v>
      </c>
      <c r="H7" s="12" t="s">
        <v>17</v>
      </c>
      <c r="I7" s="19" t="s">
        <v>175</v>
      </c>
    </row>
    <row r="8" customHeight="1" spans="1:9">
      <c r="A8" s="9">
        <v>7</v>
      </c>
      <c r="B8" s="14" t="s">
        <v>176</v>
      </c>
      <c r="C8" s="11" t="s">
        <v>177</v>
      </c>
      <c r="D8" s="11">
        <v>1768.63</v>
      </c>
      <c r="E8" s="11">
        <v>7078.73</v>
      </c>
      <c r="F8" s="11" t="s">
        <v>178</v>
      </c>
      <c r="G8" s="11">
        <f>D8+E8</f>
        <v>8847.36</v>
      </c>
      <c r="H8" s="12" t="s">
        <v>17</v>
      </c>
      <c r="I8" s="9" t="s">
        <v>179</v>
      </c>
    </row>
    <row r="9" customHeight="1" spans="1:8">
      <c r="A9" s="15"/>
      <c r="B9" s="16"/>
      <c r="C9" s="15"/>
      <c r="D9" s="17"/>
      <c r="E9" s="17"/>
      <c r="F9" s="17"/>
      <c r="G9" s="17">
        <f>SUM(G2:G8)</f>
        <v>27583.2263333334</v>
      </c>
      <c r="H9" s="18"/>
    </row>
    <row r="11" customHeight="1" spans="1:9">
      <c r="A11" s="6" t="s">
        <v>49</v>
      </c>
      <c r="B11" s="6" t="s">
        <v>150</v>
      </c>
      <c r="C11" s="7" t="s">
        <v>151</v>
      </c>
      <c r="D11" s="8" t="s">
        <v>152</v>
      </c>
      <c r="E11" s="7" t="s">
        <v>153</v>
      </c>
      <c r="F11" s="7" t="s">
        <v>154</v>
      </c>
      <c r="G11" s="7" t="s">
        <v>155</v>
      </c>
      <c r="H11" s="7" t="s">
        <v>156</v>
      </c>
      <c r="I11" s="20" t="s">
        <v>53</v>
      </c>
    </row>
    <row r="12" ht="56" customHeight="1" spans="1:9">
      <c r="A12" s="9">
        <v>1</v>
      </c>
      <c r="B12" s="9" t="s">
        <v>180</v>
      </c>
      <c r="C12" s="11" t="s">
        <v>181</v>
      </c>
      <c r="D12" s="11">
        <v>884.315</v>
      </c>
      <c r="E12" s="11">
        <v>8605.74</v>
      </c>
      <c r="F12" s="19" t="s">
        <v>182</v>
      </c>
      <c r="G12" s="11">
        <f>D12+E12</f>
        <v>9490.055</v>
      </c>
      <c r="H12" s="12" t="s">
        <v>17</v>
      </c>
      <c r="I12" s="23" t="s">
        <v>183</v>
      </c>
    </row>
    <row r="13" customHeight="1" spans="4:8">
      <c r="D13" s="2">
        <f>SUM(D12:D12)</f>
        <v>884.315</v>
      </c>
      <c r="E13" s="2">
        <f>SUM(E12:E12)</f>
        <v>8605.74</v>
      </c>
      <c r="F13" s="2">
        <f>SUM(F12:F12)</f>
        <v>0</v>
      </c>
      <c r="G13" s="2">
        <f>SUM(G12:G12)</f>
        <v>9490.055</v>
      </c>
      <c r="H13" s="2">
        <f>SUM(I12:I12)</f>
        <v>0</v>
      </c>
    </row>
    <row r="17" customHeight="1" spans="7:7">
      <c r="G17" s="2">
        <f>G9+G13</f>
        <v>37073.2813333334</v>
      </c>
    </row>
  </sheetData>
  <mergeCells count="3">
    <mergeCell ref="B2:B3"/>
    <mergeCell ref="F2:F6"/>
    <mergeCell ref="G2:G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2025.7结算</vt:lpstr>
      <vt:lpstr>7月回款</vt:lpstr>
      <vt:lpstr>7月日记账</vt:lpstr>
      <vt:lpstr>支援人员费用明细表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中高后勤陶刘燕15887864674</cp:lastModifiedBy>
  <dcterms:created xsi:type="dcterms:W3CDTF">2025-04-27T02:06:00Z</dcterms:created>
  <dcterms:modified xsi:type="dcterms:W3CDTF">2025-08-15T05:40:27Z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B3BCCF4FEA6644E78391884F385D2ADE_13</vt:lpwstr>
  </property>
  <property fmtid="{D5CDD505-2E9C-101B-9397-08002B2CF9AE}" pid="3" name="KSOProductBuildVer">
    <vt:lpwstr>2052-12.1.0.21915</vt:lpwstr>
  </property>
  <property fmtid="{D5CDD505-2E9C-101B-9397-08002B2CF9AE}" pid="4" name="KSOReadingLayout">
    <vt:bool>true</vt:bool>
  </property>
</Properties>
</file>