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<sst xmlns="http://schemas.openxmlformats.org/spreadsheetml/2006/main" count="514" uniqueCount="227">
  <si>
    <t>开放大学项目服务中心2025年7月工资表</t>
  </si>
  <si>
    <t>公式勿动</t>
  </si>
  <si>
    <t>当前工资表所属时间
（每月更新）</t>
  </si>
  <si>
    <t>当月总天数
（每月更新）</t>
  </si>
  <si>
    <t>手动填写</t>
  </si>
  <si>
    <t>根据实际填写数据备注说明</t>
  </si>
  <si>
    <t>一般不用动
除非有调整</t>
  </si>
  <si>
    <t>（税前）+
手动填写</t>
  </si>
  <si>
    <t>（税前）+
公式勿动</t>
  </si>
  <si>
    <t>（税前）－
手动填写</t>
  </si>
  <si>
    <t>（税前）－
公式勿动</t>
  </si>
  <si>
    <t>（税前）
公式勿动</t>
  </si>
  <si>
    <t>（会计）－
手动填写</t>
  </si>
  <si>
    <t>（税后）－
手动填写</t>
  </si>
  <si>
    <t>（税后）
公式勿动</t>
  </si>
  <si>
    <t>若当月入职不满勤，则允许产生"错误"</t>
  </si>
  <si>
    <t>大理酒店</t>
  </si>
  <si>
    <t>冶金技工</t>
  </si>
  <si>
    <t>序号</t>
  </si>
  <si>
    <t>姓名</t>
  </si>
  <si>
    <t>职位</t>
  </si>
  <si>
    <t>入职时间</t>
  </si>
  <si>
    <t>试用/转正/离职</t>
  </si>
  <si>
    <t>应出勤班数</t>
  </si>
  <si>
    <t>是否有全勤奖</t>
  </si>
  <si>
    <t>旷工
（天数）</t>
  </si>
  <si>
    <t>迟到时长累计（分）</t>
  </si>
  <si>
    <t>离职天数
（当月总天数-在职天数）0</t>
  </si>
  <si>
    <t>婚假/丧假/陪产假
80%</t>
  </si>
  <si>
    <t>病假/事假/司龄未满3年的产假0</t>
  </si>
  <si>
    <t>司龄满3年以上的产假
50%</t>
  </si>
  <si>
    <t>其他假期不扣薪资及福利（哺乳假/产检假/年假等）100%</t>
  </si>
  <si>
    <t>假期休假及其他</t>
  </si>
  <si>
    <t>上月剩余休（班）</t>
  </si>
  <si>
    <t>本月余休（班）</t>
  </si>
  <si>
    <t>本月补调休（班）</t>
  </si>
  <si>
    <t>现余休（班）</t>
  </si>
  <si>
    <t>工资标准</t>
  </si>
  <si>
    <t>基础工资</t>
  </si>
  <si>
    <t>职务工资</t>
  </si>
  <si>
    <t>浮动工资</t>
  </si>
  <si>
    <t>交通补贴</t>
  </si>
  <si>
    <t>住房补贴</t>
  </si>
  <si>
    <t>通讯补贴</t>
  </si>
  <si>
    <t>加班补贴</t>
  </si>
  <si>
    <t>全勤奖</t>
  </si>
  <si>
    <t>值班补贴</t>
  </si>
  <si>
    <t>星级补贴</t>
  </si>
  <si>
    <t>油费补贴</t>
  </si>
  <si>
    <t>餐费补贴</t>
  </si>
  <si>
    <t>投稿奖励补贴</t>
  </si>
  <si>
    <t>其他补贴及调整
（未单独列示的）</t>
  </si>
  <si>
    <t>绩效
（all含经济指标）</t>
  </si>
  <si>
    <t>工龄补贴</t>
  </si>
  <si>
    <t>学历补贴</t>
  </si>
  <si>
    <t>资质证书补贴</t>
  </si>
  <si>
    <t>推荐奖励</t>
  </si>
  <si>
    <t>彩铃补贴</t>
  </si>
  <si>
    <t>项目管理津贴/投标补贴/基层讲师培训补贴</t>
  </si>
  <si>
    <t>其他扣款
（不含假勤等）</t>
  </si>
  <si>
    <t>假期休假扣款及特殊假勤调整（因标准不一，如有涉及自行计算填列）</t>
  </si>
  <si>
    <t>旷工和迟到扣款</t>
  </si>
  <si>
    <t>其他假勤类扣款(含离职）</t>
  </si>
  <si>
    <t>应发工资</t>
  </si>
  <si>
    <t>社保</t>
  </si>
  <si>
    <t>公积金</t>
  </si>
  <si>
    <t>个税</t>
  </si>
  <si>
    <t>备用金类
（涉及挂账）</t>
  </si>
  <si>
    <t>其他类
（涉及挂账）
一般不用</t>
  </si>
  <si>
    <t>实发工资</t>
  </si>
  <si>
    <t>签字</t>
  </si>
  <si>
    <t>备注</t>
  </si>
  <si>
    <t>工资分解检核</t>
  </si>
  <si>
    <t>合计</t>
  </si>
  <si>
    <t>陈敏</t>
  </si>
  <si>
    <t>项目主管</t>
  </si>
  <si>
    <t>转正</t>
  </si>
  <si>
    <t>否</t>
  </si>
  <si>
    <t>假期休假13天（15-18  23-31）按100%工资计发；</t>
  </si>
  <si>
    <t>4100</t>
  </si>
  <si>
    <t>李琼</t>
  </si>
  <si>
    <t>假期休假12天（15-26）按100%工资计发；</t>
  </si>
  <si>
    <t>4400</t>
  </si>
  <si>
    <t>李秀芬</t>
  </si>
  <si>
    <t>保洁主管</t>
  </si>
  <si>
    <t>假期休假13天（19-31）按50%工资计发；</t>
  </si>
  <si>
    <t>3250</t>
  </si>
  <si>
    <t>从2025年3月1日起到8月31日期间，三星级员工补贴50元/月；</t>
  </si>
  <si>
    <t>李会芬</t>
  </si>
  <si>
    <t>补休0.5天（5号下午），假期休假13天（15-22  27-31）按50%工资计发；</t>
  </si>
  <si>
    <t>3350</t>
  </si>
  <si>
    <t>从2025年3月1日起到8月31日期间，四星级员工补贴100元/月；</t>
  </si>
  <si>
    <t>蒋小玉</t>
  </si>
  <si>
    <t>外围保洁员</t>
  </si>
  <si>
    <t>假期休假6天（26-31)按2000的50%计发</t>
  </si>
  <si>
    <t>2000</t>
  </si>
  <si>
    <t>李效存</t>
  </si>
  <si>
    <t>保洁员</t>
  </si>
  <si>
    <t>假期休假17天（15-31）按2000的50%计发</t>
  </si>
  <si>
    <t>3150/2000</t>
  </si>
  <si>
    <t>何利芬</t>
  </si>
  <si>
    <t>补休2天（15-16）； 假期休假15天（17-31）按2000的50%计发</t>
  </si>
  <si>
    <t>张凤荣</t>
  </si>
  <si>
    <t>请假1天(12号）  假期休假6天（26-31）按2000的50%计发；</t>
  </si>
  <si>
    <t>于冬梅</t>
  </si>
  <si>
    <t>代子文</t>
  </si>
  <si>
    <t>垃圾清运</t>
  </si>
  <si>
    <t>/</t>
  </si>
  <si>
    <t>3600</t>
  </si>
  <si>
    <t>胡和木</t>
  </si>
  <si>
    <t>离职</t>
  </si>
  <si>
    <t>假期休假11天（15-25）按2000的50%计发，31号离职，出勤30个班；</t>
  </si>
  <si>
    <t>张运兰</t>
  </si>
  <si>
    <t>李珍华</t>
  </si>
  <si>
    <t>2400/2000</t>
  </si>
  <si>
    <t>赵玲</t>
  </si>
  <si>
    <t>教室管理员</t>
  </si>
  <si>
    <t xml:space="preserve">余休1天（4号） 补休1.5天（14-15号半天） ，假期休假16.5天按2000的50 %计发 </t>
  </si>
  <si>
    <t>2700/2000</t>
  </si>
  <si>
    <t>李菊兰</t>
  </si>
  <si>
    <t>是</t>
  </si>
  <si>
    <t>1、本项目13个班（1-13）按3150计发；2、支援大理酒店18个班（14-31）按2000计发合计1161元此费用分摊到大理酒店；3、支援补贴30/天，合计540此费用分摊到大理酒店。</t>
  </si>
  <si>
    <t>张标</t>
  </si>
  <si>
    <t>消毒员</t>
  </si>
  <si>
    <t>假期休假11天（15-25）按2100的50%计发</t>
  </si>
  <si>
    <t>2100</t>
  </si>
  <si>
    <t>刘泽香</t>
  </si>
  <si>
    <t>刘进山</t>
  </si>
  <si>
    <t>1、假期休假11天（15-25）按2000的50%计发；2、假期值班6天（26-31）按2000计发；3、正常上班14天（1-14）按2300计发</t>
  </si>
  <si>
    <t>2300/2000</t>
  </si>
  <si>
    <t>杨秀英</t>
  </si>
  <si>
    <t>赵明仙</t>
  </si>
  <si>
    <t>1、本项目出勤13个班（1-13）按3150计发；  2、支援大理酒店13个班（14-26）按2100计发，支援补贴30元/天合计1271元，此费用分摊到大理酒店； 3、余休1天（20），补休2天（27-28）按3150元计发；4、假期休假3天（29-31）按2000的50%计发。</t>
  </si>
  <si>
    <t>3150/2100/2000</t>
  </si>
  <si>
    <t xml:space="preserve"> 2、支援大理酒店13个班（14-26）按2100计发，支援补贴30元/天补贴390元，共合计1271元此费用分摊到大理酒店；</t>
  </si>
  <si>
    <t>王连琼</t>
  </si>
  <si>
    <t>张来香</t>
  </si>
  <si>
    <t>杨红</t>
  </si>
  <si>
    <t>1 、正常班14天（1-14)按2400计发；2、假期值班11天（15-25)按2000计发；3、假期休假6天（26-31)按2000的50%计发；4、本月请假1天（10号）</t>
  </si>
  <si>
    <t>王明辉</t>
  </si>
  <si>
    <t>活动岗</t>
  </si>
  <si>
    <t>1、补休1天（26日）按2400元计发； 2、正常班14天（1-14）按2400计发； 2、假期值班11天（15-25）按2000计发；3、假期休假5天（27-31）按2000的50%计发</t>
  </si>
  <si>
    <t>杨秀莲</t>
  </si>
  <si>
    <t>支援冶金技工学院18个班（14-31）按2000计发，合计1161.3元此费用分摊到冶金技工学院</t>
  </si>
  <si>
    <t>2200</t>
  </si>
  <si>
    <t>李爱琼</t>
  </si>
  <si>
    <t>1、正常班14天（1-14）按2300计发；2、假期值班11天（15-25）按2000计发；3、假期休假6天（26-31)按2000的50%计发</t>
  </si>
  <si>
    <t>李天珍</t>
  </si>
  <si>
    <t>1、本月出勤11天（1-11）；2 、11号下班离职</t>
  </si>
  <si>
    <t>彭家琼</t>
  </si>
  <si>
    <t>1、补休1天（26日）按3150元计发； 2、正常班14天（1-14）按3150计发；3、假期值班11天（15-25）按2000计发； 4、假期休假5天（27-31）按2000的50%计发</t>
  </si>
  <si>
    <t>罗春江</t>
  </si>
  <si>
    <t>1、请丧假1天（26）；2、假期休假11天（15-25）按2000的50%计发。</t>
  </si>
  <si>
    <t>包化芬</t>
  </si>
  <si>
    <t>1、正常班14天（1-14）按2640计发；2、假期值班11天（15-25）按2000计发；3、假期休假6天（26-31)按2000的50%计发</t>
  </si>
  <si>
    <t>2640/2000</t>
  </si>
  <si>
    <t>杨伍英</t>
  </si>
  <si>
    <t>冯文莲</t>
  </si>
  <si>
    <t>孙秀英</t>
  </si>
  <si>
    <t>2200/2000</t>
  </si>
  <si>
    <t>李桂芬</t>
  </si>
  <si>
    <t>朱永菊</t>
  </si>
  <si>
    <t>1、正常班14天（1-14）按2300计发；                          2、假期休假17个班（15-31）按2000的50%计发</t>
  </si>
  <si>
    <t>周茂兰</t>
  </si>
  <si>
    <t>郑徐娟</t>
  </si>
  <si>
    <t>1、正常班13天（1-13）按2700计发；                           2、假期休假18天（14-31）按2000的50%计发</t>
  </si>
  <si>
    <t>张本琼</t>
  </si>
  <si>
    <t>何丽</t>
  </si>
  <si>
    <t>余顺会</t>
  </si>
  <si>
    <t>1、正常班15天（1-15）按2300计发；2、假期休假16天（17-31）按2000的50%计发</t>
  </si>
  <si>
    <t>杨家芝</t>
  </si>
  <si>
    <t>本月出勤14天（1-14）；2 、 15号正式离职</t>
  </si>
  <si>
    <t>2300</t>
  </si>
  <si>
    <t>姜利军</t>
  </si>
  <si>
    <t>请假1天（3号）；2、假期休假11天（15-25）按2000的50%计发。</t>
  </si>
  <si>
    <t>陈顺琼</t>
  </si>
  <si>
    <t>假期休假11天（15-25）按2000的50%计发</t>
  </si>
  <si>
    <t>编外人员</t>
  </si>
  <si>
    <t>陈雪莲</t>
  </si>
  <si>
    <t>李必连</t>
  </si>
  <si>
    <t>1、正常班14天（1-14）按2400计发；2、假期休假17天按2000的50%计发</t>
  </si>
  <si>
    <t>梁小艳</t>
  </si>
  <si>
    <t>1、正常班14天（1-14）按3150计发；  2、补休1天（15号）； 3、假期休假16个班按2000的50%计发</t>
  </si>
  <si>
    <t>刘志美</t>
  </si>
  <si>
    <t>1、正常班14天（1-14）按3150计发；                                       2、假期值班6天（26-31  ）按2000计发                                     3、假期休假11个班（15-25）按2000的50%计发</t>
  </si>
  <si>
    <t>张汝芬</t>
  </si>
  <si>
    <t>王双英</t>
  </si>
  <si>
    <t>王元珍</t>
  </si>
  <si>
    <t>袁芳</t>
  </si>
  <si>
    <t>1、正常班14天（1-14）按2300计发；2、假期值班6天（26-31）按2000计发；3、假期休假11天（15-25）按2000的50%计发</t>
  </si>
  <si>
    <t>贺翠芬</t>
  </si>
  <si>
    <t>廖琼仙</t>
  </si>
  <si>
    <t>试用</t>
  </si>
  <si>
    <t>1、7号入职，正班8个班（7-14号），2、假期休假11个班（15-25）按2000的50%计发；3、假期值班6个班（26-31）</t>
  </si>
  <si>
    <t>彭成淑</t>
  </si>
  <si>
    <t>1、7号上班，正班8个班（7-14）按2400计发；                                  2，假期休假11天（15-25）按2000的50%计发；                    3、假期值班6天（26-31）按2000计发</t>
  </si>
  <si>
    <t>杨红艳</t>
  </si>
  <si>
    <t>学府保洁领班</t>
  </si>
  <si>
    <t>假期休假6天按100%工资计发；</t>
  </si>
  <si>
    <t>3000</t>
  </si>
  <si>
    <t>从2025年3月1日起到8月31日期间，三星级员工补贴50元/月；内审扣10分，合计扣30元；</t>
  </si>
  <si>
    <t>杨丽琼</t>
  </si>
  <si>
    <t>保洁</t>
  </si>
  <si>
    <t>1、正班14个半（1-14）按2500计发；2、假期值班10个班（15-24）按2000计发；3、假期休假7个班（25-31）按2100的50%计发</t>
  </si>
  <si>
    <t>2500/2100</t>
  </si>
  <si>
    <t>李润芬</t>
  </si>
  <si>
    <t>1、假期休假10天（15-24）按2100的50%计发；2、假期值班7天（25-31）按2100计发</t>
  </si>
  <si>
    <t>郑家凤</t>
  </si>
  <si>
    <t>假期休假17天（15-31）按2100的50%计发</t>
  </si>
  <si>
    <t>杨述珍</t>
  </si>
  <si>
    <t>保洁（兼职）</t>
  </si>
  <si>
    <t>兼职</t>
  </si>
  <si>
    <t>假期休假7天（25-31）按1200的50%计发</t>
  </si>
  <si>
    <t>1200</t>
  </si>
  <si>
    <t>管美花</t>
  </si>
  <si>
    <t>假期休假10个班(15-24)按2100的50%计发</t>
  </si>
  <si>
    <t>赵安会</t>
  </si>
  <si>
    <t>假期休假7个班（25-31）按2100的50%计发</t>
  </si>
  <si>
    <t>李东菊</t>
  </si>
  <si>
    <t>500</t>
  </si>
  <si>
    <t>董招明</t>
  </si>
  <si>
    <t>绿化员</t>
  </si>
  <si>
    <t>2500</t>
  </si>
  <si>
    <t>杨文芬</t>
  </si>
  <si>
    <t>假期休假10天（15-24）按2100的50%计发</t>
  </si>
  <si>
    <t>孙成秀</t>
  </si>
  <si>
    <t>假期休假7天（25-31）按2100的50%计发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</si>
</sst>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yyyy&quot;年&quot;m&quot;月&quot;d&quot;日&quot;;@"/>
    <numFmt numFmtId="179" formatCode="0.00_);[Red]\(0.00\)"/>
    <numFmt numFmtId="180" formatCode="yyyy/m/d;@"/>
    <numFmt numFmtId="181" formatCode="0.0_ "/>
  </numFmts>
  <fonts count="33">
    <font>
      <sz val="12"/>
      <color theme="1"/>
      <name val="等线"/>
      <charset val="134"/>
      <scheme val="minor"/>
    </font>
    <font>
      <sz val="10"/>
      <color rgb="FF000000"/>
      <name val="微软雅黑"/>
      <charset val="134"/>
    </font>
    <font>
      <b/>
      <sz val="10"/>
      <color rgb="FF000000"/>
      <name val="微软雅黑"/>
      <charset val="134"/>
    </font>
    <font>
      <sz val="10"/>
      <color rgb="FF6940A5"/>
      <name val="微软雅黑"/>
      <charset val="134"/>
    </font>
    <font>
      <sz val="8"/>
      <color rgb="FF000000"/>
      <name val="微软雅黑"/>
      <charset val="134"/>
    </font>
    <font>
      <sz val="16"/>
      <color rgb="FF000000"/>
      <name val="微软雅黑"/>
      <charset val="134"/>
    </font>
    <font>
      <sz val="10"/>
      <color rgb="FF000000"/>
      <name val="宋体"/>
      <charset val="134"/>
    </font>
    <font>
      <sz val="10"/>
      <color rgb="FF0C0C0C"/>
      <name val="微软雅黑"/>
      <charset val="134"/>
    </font>
    <font>
      <sz val="10"/>
      <color rgb="FF6940A5"/>
      <name val="宋体"/>
      <charset val="134"/>
    </font>
    <font>
      <b/>
      <sz val="10"/>
      <color rgb="FFFF0000"/>
      <name val="微软雅黑"/>
      <charset val="134"/>
    </font>
    <font>
      <b/>
      <sz val="8"/>
      <color rgb="FF000000"/>
      <name val="微软雅黑"/>
      <charset val="134"/>
    </font>
    <font>
      <sz val="8"/>
      <color rgb="FF6940A5"/>
      <name val="微软雅黑"/>
      <charset val="134"/>
    </font>
    <font>
      <sz val="8"/>
      <color rgb="FFFF0000"/>
      <name val="微软雅黑"/>
      <charset val="134"/>
    </font>
    <font>
      <sz val="11"/>
      <color theme="1"/>
      <name val="等线"/>
      <charset val="134"/>
      <scheme val="minor"/>
    </font>
    <font>
      <u/>
      <sz val="10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42">
    <fill>
      <patternFill patternType="none"/>
    </fill>
    <fill>
      <patternFill patternType="gray125"/>
    </fill>
    <fill>
      <patternFill patternType="solid">
        <fgColor rgb="FFFBE5D5"/>
        <bgColor indexed="64"/>
      </patternFill>
    </fill>
    <fill>
      <patternFill patternType="solid">
        <fgColor rgb="FFEB67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9DBDE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1" borderId="9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12" borderId="12" applyNumberFormat="0" applyAlignment="0" applyProtection="0">
      <alignment vertical="center"/>
    </xf>
    <xf numFmtId="0" fontId="23" fillId="13" borderId="13" applyNumberFormat="0" applyAlignment="0" applyProtection="0">
      <alignment vertical="center"/>
    </xf>
    <xf numFmtId="0" fontId="24" fillId="13" borderId="12" applyNumberFormat="0" applyAlignment="0" applyProtection="0">
      <alignment vertical="center"/>
    </xf>
    <xf numFmtId="0" fontId="25" fillId="14" borderId="14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</cellStyleXfs>
  <cellXfs count="114">
    <xf numFmtId="0" fontId="0" fillId="0" borderId="0" xfId="0">
      <alignment vertical="center"/>
    </xf>
    <xf numFmtId="176" fontId="1" fillId="0" borderId="0" xfId="0" applyNumberFormat="1" applyFont="1" applyAlignment="1" applyProtection="1">
      <alignment horizontal="center" vertical="center" wrapText="1"/>
      <protection locked="0"/>
    </xf>
    <xf numFmtId="176" fontId="2" fillId="0" borderId="0" xfId="0" applyNumberFormat="1" applyFont="1" applyAlignment="1" applyProtection="1">
      <alignment horizontal="center" vertical="center" wrapText="1"/>
      <protection locked="0"/>
    </xf>
    <xf numFmtId="176" fontId="1" fillId="0" borderId="0" xfId="0" applyNumberFormat="1" applyFont="1" applyAlignment="1">
      <alignment horizontal="center" vertical="center" wrapText="1"/>
    </xf>
    <xf numFmtId="176" fontId="1" fillId="2" borderId="0" xfId="0" applyNumberFormat="1" applyFont="1" applyFill="1" applyAlignment="1">
      <alignment horizontal="center" vertical="center" wrapText="1"/>
    </xf>
    <xf numFmtId="176" fontId="1" fillId="3" borderId="0" xfId="0" applyNumberFormat="1" applyFont="1" applyFill="1" applyAlignment="1" applyProtection="1">
      <alignment horizontal="center" vertical="center" wrapText="1"/>
      <protection locked="0"/>
    </xf>
    <xf numFmtId="176" fontId="3" fillId="3" borderId="0" xfId="0" applyNumberFormat="1" applyFont="1" applyFill="1" applyAlignment="1" applyProtection="1">
      <alignment horizontal="center" vertical="center" wrapText="1"/>
      <protection locked="0"/>
    </xf>
    <xf numFmtId="177" fontId="1" fillId="2" borderId="0" xfId="0" applyNumberFormat="1" applyFont="1" applyFill="1" applyAlignment="1" applyProtection="1">
      <alignment horizontal="center" vertical="center" wrapText="1"/>
      <protection locked="0"/>
    </xf>
    <xf numFmtId="178" fontId="1" fillId="0" borderId="0" xfId="0" applyNumberFormat="1" applyFont="1" applyAlignment="1" applyProtection="1">
      <alignment horizontal="center" vertical="center" wrapText="1"/>
      <protection locked="0"/>
    </xf>
    <xf numFmtId="179" fontId="1" fillId="0" borderId="0" xfId="0" applyNumberFormat="1" applyFont="1" applyAlignment="1" applyProtection="1">
      <alignment horizontal="center" vertical="center" wrapText="1"/>
      <protection locked="0"/>
    </xf>
    <xf numFmtId="176" fontId="4" fillId="0" borderId="0" xfId="0" applyNumberFormat="1" applyFont="1" applyAlignment="1" applyProtection="1">
      <alignment horizontal="left" vertical="center" wrapText="1"/>
      <protection locked="0"/>
    </xf>
    <xf numFmtId="49" fontId="1" fillId="0" borderId="0" xfId="0" applyNumberFormat="1" applyFont="1" applyAlignment="1" applyProtection="1">
      <alignment horizontal="left" vertical="center" wrapText="1"/>
      <protection locked="0"/>
    </xf>
    <xf numFmtId="176" fontId="1" fillId="2" borderId="0" xfId="0" applyNumberFormat="1" applyFont="1" applyFill="1" applyAlignment="1" applyProtection="1">
      <alignment horizontal="center" vertical="center" wrapText="1"/>
      <protection locked="0"/>
    </xf>
    <xf numFmtId="176" fontId="4" fillId="0" borderId="0" xfId="0" applyNumberFormat="1" applyFont="1" applyAlignment="1" applyProtection="1">
      <alignment horizontal="center" vertical="center" wrapText="1"/>
      <protection locked="0"/>
    </xf>
    <xf numFmtId="176" fontId="5" fillId="0" borderId="1" xfId="0" applyNumberFormat="1" applyFont="1" applyBorder="1" applyAlignment="1" applyProtection="1">
      <alignment horizontal="center" vertical="center" wrapText="1"/>
      <protection locked="0"/>
    </xf>
    <xf numFmtId="176" fontId="5" fillId="0" borderId="2" xfId="0" applyNumberFormat="1" applyFont="1" applyBorder="1" applyAlignment="1" applyProtection="1">
      <alignment horizontal="center" vertical="center" wrapText="1"/>
      <protection locked="0"/>
    </xf>
    <xf numFmtId="179" fontId="5" fillId="0" borderId="2" xfId="0" applyNumberFormat="1" applyFont="1" applyBorder="1" applyAlignment="1" applyProtection="1">
      <alignment horizontal="center" vertical="center" wrapText="1"/>
      <protection locked="0"/>
    </xf>
    <xf numFmtId="179" fontId="2" fillId="2" borderId="3" xfId="0" applyNumberFormat="1" applyFont="1" applyFill="1" applyBorder="1" applyAlignment="1" applyProtection="1">
      <alignment horizontal="center" vertical="center" wrapText="1"/>
      <protection locked="0"/>
    </xf>
    <xf numFmtId="176" fontId="2" fillId="4" borderId="1" xfId="0" applyNumberFormat="1" applyFont="1" applyFill="1" applyBorder="1" applyAlignment="1" applyProtection="1">
      <alignment horizontal="center" vertical="center" wrapText="1"/>
      <protection locked="0"/>
    </xf>
    <xf numFmtId="180" fontId="2" fillId="5" borderId="3" xfId="0" applyNumberFormat="1" applyFont="1" applyFill="1" applyBorder="1" applyAlignment="1" applyProtection="1">
      <alignment horizontal="center" vertical="center"/>
      <protection locked="0"/>
    </xf>
    <xf numFmtId="176" fontId="2" fillId="4" borderId="3" xfId="0" applyNumberFormat="1" applyFont="1" applyFill="1" applyBorder="1" applyAlignment="1" applyProtection="1">
      <alignment horizontal="center" vertical="center" wrapText="1"/>
      <protection locked="0"/>
    </xf>
    <xf numFmtId="176" fontId="2" fillId="5" borderId="3" xfId="0" applyNumberFormat="1" applyFont="1" applyFill="1" applyBorder="1" applyAlignment="1" applyProtection="1">
      <alignment horizontal="center" vertical="center"/>
      <protection locked="0"/>
    </xf>
    <xf numFmtId="177" fontId="2" fillId="2" borderId="3" xfId="0" applyNumberFormat="1" applyFont="1" applyFill="1" applyBorder="1" applyAlignment="1" applyProtection="1">
      <alignment horizontal="center" vertical="center" wrapText="1"/>
      <protection locked="0"/>
    </xf>
    <xf numFmtId="176" fontId="2" fillId="4" borderId="3" xfId="0" applyNumberFormat="1" applyFont="1" applyFill="1" applyBorder="1" applyAlignment="1" applyProtection="1">
      <alignment horizontal="center" vertical="center" wrapText="1"/>
    </xf>
    <xf numFmtId="178" fontId="2" fillId="4" borderId="3" xfId="0" applyNumberFormat="1" applyFont="1" applyFill="1" applyBorder="1" applyAlignment="1" applyProtection="1">
      <alignment horizontal="center" vertical="center" wrapText="1"/>
    </xf>
    <xf numFmtId="176" fontId="2" fillId="2" borderId="3" xfId="0" applyNumberFormat="1" applyFont="1" applyFill="1" applyBorder="1" applyAlignment="1" applyProtection="1">
      <alignment horizontal="center" vertical="center" wrapText="1"/>
      <protection locked="0"/>
    </xf>
    <xf numFmtId="176" fontId="2" fillId="4" borderId="4" xfId="0" applyNumberFormat="1" applyFont="1" applyFill="1" applyBorder="1" applyAlignment="1" applyProtection="1">
      <alignment horizontal="center" vertical="center" wrapText="1"/>
    </xf>
    <xf numFmtId="176" fontId="2" fillId="4" borderId="5" xfId="0" applyNumberFormat="1" applyFont="1" applyFill="1" applyBorder="1" applyAlignment="1" applyProtection="1">
      <alignment horizontal="center" vertical="center" wrapText="1"/>
    </xf>
    <xf numFmtId="176" fontId="1" fillId="2" borderId="3" xfId="0" applyNumberFormat="1" applyFont="1" applyFill="1" applyBorder="1" applyAlignment="1" applyProtection="1">
      <alignment horizontal="center" vertical="center" wrapText="1"/>
      <protection locked="0"/>
    </xf>
    <xf numFmtId="176" fontId="1" fillId="2" borderId="3" xfId="0" applyNumberFormat="1" applyFont="1" applyFill="1" applyBorder="1" applyAlignment="1" applyProtection="1">
      <alignment horizontal="center" vertical="center" wrapText="1"/>
    </xf>
    <xf numFmtId="179" fontId="1" fillId="2" borderId="3" xfId="0" applyNumberFormat="1" applyFont="1" applyFill="1" applyBorder="1" applyAlignment="1" applyProtection="1">
      <alignment horizontal="center" vertical="center" wrapText="1"/>
      <protection locked="0"/>
    </xf>
    <xf numFmtId="179" fontId="1" fillId="2" borderId="6" xfId="0" applyNumberFormat="1" applyFont="1" applyFill="1" applyBorder="1" applyAlignment="1" applyProtection="1">
      <alignment horizontal="center" vertical="center" wrapText="1"/>
    </xf>
    <xf numFmtId="43" fontId="1" fillId="2" borderId="6" xfId="0" applyNumberFormat="1" applyFont="1" applyFill="1" applyBorder="1" applyAlignment="1" applyProtection="1">
      <alignment horizontal="center" vertical="center" wrapText="1"/>
    </xf>
    <xf numFmtId="177" fontId="1" fillId="2" borderId="7" xfId="0" applyNumberFormat="1" applyFont="1" applyFill="1" applyBorder="1" applyAlignment="1" applyProtection="1">
      <alignment horizontal="center" vertical="center" wrapText="1"/>
    </xf>
    <xf numFmtId="0" fontId="6" fillId="6" borderId="3" xfId="0" applyFont="1" applyFill="1" applyBorder="1" applyAlignment="1" applyProtection="1">
      <alignment horizontal="center" vertical="center"/>
      <protection locked="0"/>
    </xf>
    <xf numFmtId="0" fontId="6" fillId="4" borderId="3" xfId="0" applyFont="1" applyFill="1" applyBorder="1" applyAlignment="1" applyProtection="1">
      <alignment horizontal="center" vertical="center"/>
      <protection locked="0"/>
    </xf>
    <xf numFmtId="180" fontId="6" fillId="4" borderId="3" xfId="0" applyNumberFormat="1" applyFont="1" applyFill="1" applyBorder="1" applyAlignment="1" applyProtection="1">
      <alignment horizontal="center" vertical="center" wrapText="1"/>
      <protection locked="0"/>
    </xf>
    <xf numFmtId="181" fontId="6" fillId="4" borderId="3" xfId="0" applyNumberFormat="1" applyFont="1" applyFill="1" applyBorder="1" applyAlignment="1" applyProtection="1">
      <alignment horizontal="center" vertical="center" wrapText="1"/>
      <protection locked="0"/>
    </xf>
    <xf numFmtId="179" fontId="1" fillId="2" borderId="4" xfId="0" applyNumberFormat="1" applyFont="1" applyFill="1" applyBorder="1" applyAlignment="1" applyProtection="1">
      <alignment horizontal="center" vertical="center" wrapText="1"/>
    </xf>
    <xf numFmtId="179" fontId="1" fillId="0" borderId="4" xfId="0" applyNumberFormat="1" applyFont="1" applyBorder="1" applyAlignment="1" applyProtection="1">
      <alignment horizontal="center" vertical="center" wrapText="1"/>
      <protection locked="0"/>
    </xf>
    <xf numFmtId="43" fontId="1" fillId="0" borderId="3" xfId="0" applyNumberFormat="1" applyFont="1" applyBorder="1" applyAlignment="1" applyProtection="1">
      <alignment horizontal="center" vertical="center" wrapText="1"/>
      <protection locked="0"/>
    </xf>
    <xf numFmtId="177" fontId="1" fillId="2" borderId="1" xfId="0" applyNumberFormat="1" applyFont="1" applyFill="1" applyBorder="1" applyAlignment="1" applyProtection="1">
      <alignment horizontal="center" vertical="center" wrapText="1"/>
    </xf>
    <xf numFmtId="176" fontId="7" fillId="6" borderId="3" xfId="0" applyNumberFormat="1" applyFont="1" applyFill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180" fontId="1" fillId="0" borderId="3" xfId="0" applyNumberFormat="1" applyFont="1" applyBorder="1" applyAlignment="1" applyProtection="1">
      <alignment horizontal="center" vertical="center"/>
      <protection locked="0"/>
    </xf>
    <xf numFmtId="176" fontId="1" fillId="0" borderId="3" xfId="0" applyNumberFormat="1" applyFont="1" applyBorder="1" applyAlignment="1" applyProtection="1">
      <alignment horizontal="center" vertical="center"/>
      <protection locked="0"/>
    </xf>
    <xf numFmtId="179" fontId="1" fillId="2" borderId="3" xfId="0" applyNumberFormat="1" applyFont="1" applyFill="1" applyBorder="1" applyAlignment="1" applyProtection="1">
      <alignment horizontal="center" vertical="center" wrapText="1"/>
    </xf>
    <xf numFmtId="179" fontId="1" fillId="0" borderId="3" xfId="0" applyNumberFormat="1" applyFont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0" fontId="6" fillId="7" borderId="3" xfId="0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horizontal="center" vertical="center" wrapText="1"/>
      <protection locked="0"/>
    </xf>
    <xf numFmtId="14" fontId="6" fillId="4" borderId="3" xfId="0" applyNumberFormat="1" applyFont="1" applyFill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176" fontId="1" fillId="8" borderId="3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3" xfId="0" applyNumberFormat="1" applyFont="1" applyBorder="1" applyAlignment="1" applyProtection="1">
      <alignment horizontal="center" vertical="center" wrapText="1"/>
      <protection locked="0"/>
    </xf>
    <xf numFmtId="180" fontId="1" fillId="0" borderId="3" xfId="0" applyNumberFormat="1" applyFont="1" applyBorder="1" applyAlignment="1" applyProtection="1">
      <alignment horizontal="center" vertical="center" wrapText="1"/>
      <protection locked="0"/>
    </xf>
    <xf numFmtId="177" fontId="1" fillId="3" borderId="1" xfId="0" applyNumberFormat="1" applyFont="1" applyFill="1" applyBorder="1" applyAlignment="1" applyProtection="1">
      <alignment horizontal="center" vertical="center" wrapText="1"/>
    </xf>
    <xf numFmtId="0" fontId="6" fillId="3" borderId="3" xfId="0" applyFont="1" applyFill="1" applyBorder="1" applyAlignment="1" applyProtection="1">
      <alignment horizontal="center" vertical="center"/>
      <protection locked="0"/>
    </xf>
    <xf numFmtId="0" fontId="6" fillId="3" borderId="3" xfId="0" applyFont="1" applyFill="1" applyBorder="1" applyAlignment="1" applyProtection="1">
      <alignment horizontal="center" vertical="center" wrapText="1"/>
      <protection locked="0"/>
    </xf>
    <xf numFmtId="180" fontId="6" fillId="3" borderId="3" xfId="0" applyNumberFormat="1" applyFont="1" applyFill="1" applyBorder="1" applyAlignment="1" applyProtection="1">
      <alignment horizontal="center" vertical="center" wrapText="1"/>
      <protection locked="0"/>
    </xf>
    <xf numFmtId="179" fontId="1" fillId="3" borderId="3" xfId="0" applyNumberFormat="1" applyFont="1" applyFill="1" applyBorder="1" applyAlignment="1" applyProtection="1">
      <alignment horizontal="center" vertical="center" wrapText="1"/>
    </xf>
    <xf numFmtId="179" fontId="1" fillId="3" borderId="3" xfId="0" applyNumberFormat="1" applyFont="1" applyFill="1" applyBorder="1" applyAlignment="1" applyProtection="1">
      <alignment horizontal="center" vertical="center" wrapText="1"/>
      <protection locked="0"/>
    </xf>
    <xf numFmtId="43" fontId="1" fillId="3" borderId="3" xfId="0" applyNumberFormat="1" applyFont="1" applyFill="1" applyBorder="1" applyAlignment="1" applyProtection="1">
      <alignment horizontal="center" vertical="center" wrapText="1"/>
      <protection locked="0"/>
    </xf>
    <xf numFmtId="177" fontId="3" fillId="3" borderId="1" xfId="0" applyNumberFormat="1" applyFont="1" applyFill="1" applyBorder="1" applyAlignment="1" applyProtection="1">
      <alignment horizontal="center" vertical="center" wrapText="1"/>
    </xf>
    <xf numFmtId="0" fontId="8" fillId="3" borderId="3" xfId="0" applyFont="1" applyFill="1" applyBorder="1" applyAlignment="1" applyProtection="1">
      <alignment horizontal="center" vertical="center"/>
      <protection locked="0"/>
    </xf>
    <xf numFmtId="0" fontId="8" fillId="3" borderId="3" xfId="0" applyFont="1" applyFill="1" applyBorder="1" applyAlignment="1" applyProtection="1">
      <alignment horizontal="center" vertical="center" wrapText="1"/>
      <protection locked="0"/>
    </xf>
    <xf numFmtId="180" fontId="8" fillId="3" borderId="3" xfId="0" applyNumberFormat="1" applyFont="1" applyFill="1" applyBorder="1" applyAlignment="1" applyProtection="1">
      <alignment horizontal="center" vertical="center" wrapText="1"/>
      <protection locked="0"/>
    </xf>
    <xf numFmtId="179" fontId="3" fillId="3" borderId="3" xfId="0" applyNumberFormat="1" applyFont="1" applyFill="1" applyBorder="1" applyAlignment="1" applyProtection="1">
      <alignment horizontal="center" vertical="center" wrapText="1"/>
    </xf>
    <xf numFmtId="179" fontId="3" fillId="3" borderId="3" xfId="0" applyNumberFormat="1" applyFont="1" applyFill="1" applyBorder="1" applyAlignment="1" applyProtection="1">
      <alignment horizontal="center" vertical="center" wrapText="1"/>
      <protection locked="0"/>
    </xf>
    <xf numFmtId="43" fontId="3" fillId="3" borderId="3" xfId="0" applyNumberFormat="1" applyFont="1" applyFill="1" applyBorder="1" applyAlignment="1" applyProtection="1">
      <alignment horizontal="center" vertical="center" wrapText="1"/>
      <protection locked="0"/>
    </xf>
    <xf numFmtId="176" fontId="9" fillId="4" borderId="4" xfId="0" applyNumberFormat="1" applyFont="1" applyFill="1" applyBorder="1" applyAlignment="1" applyProtection="1">
      <alignment horizontal="center" vertical="center" wrapText="1"/>
    </xf>
    <xf numFmtId="43" fontId="1" fillId="2" borderId="3" xfId="0" applyNumberFormat="1" applyFont="1" applyFill="1" applyBorder="1" applyAlignment="1" applyProtection="1">
      <alignment horizontal="center" vertical="center" wrapText="1"/>
    </xf>
    <xf numFmtId="176" fontId="1" fillId="0" borderId="3" xfId="0" applyNumberFormat="1" applyFont="1" applyBorder="1" applyAlignment="1" applyProtection="1">
      <alignment horizontal="center" vertical="center" wrapText="1"/>
      <protection locked="0"/>
    </xf>
    <xf numFmtId="176" fontId="4" fillId="0" borderId="2" xfId="0" applyNumberFormat="1" applyFont="1" applyBorder="1" applyAlignment="1" applyProtection="1">
      <alignment horizontal="left" vertical="center" wrapText="1"/>
      <protection locked="0"/>
    </xf>
    <xf numFmtId="49" fontId="5" fillId="0" borderId="2" xfId="0" applyNumberFormat="1" applyFont="1" applyBorder="1" applyAlignment="1" applyProtection="1">
      <alignment horizontal="left" vertical="center" wrapText="1"/>
      <protection locked="0"/>
    </xf>
    <xf numFmtId="49" fontId="2" fillId="9" borderId="3" xfId="0" applyNumberFormat="1" applyFont="1" applyFill="1" applyBorder="1" applyAlignment="1" applyProtection="1">
      <alignment horizontal="center" vertical="center" wrapText="1"/>
      <protection locked="0"/>
    </xf>
    <xf numFmtId="176" fontId="2" fillId="2" borderId="4" xfId="0" applyNumberFormat="1" applyFont="1" applyFill="1" applyBorder="1" applyAlignment="1" applyProtection="1">
      <alignment horizontal="center" vertical="center" wrapText="1"/>
    </xf>
    <xf numFmtId="176" fontId="10" fillId="4" borderId="8" xfId="0" applyNumberFormat="1" applyFont="1" applyFill="1" applyBorder="1" applyAlignment="1" applyProtection="1">
      <alignment horizontal="center" vertical="center" wrapText="1"/>
    </xf>
    <xf numFmtId="49" fontId="2" fillId="9" borderId="8" xfId="0" applyNumberFormat="1" applyFont="1" applyFill="1" applyBorder="1" applyAlignment="1" applyProtection="1">
      <alignment horizontal="center" vertical="center" wrapText="1"/>
    </xf>
    <xf numFmtId="176" fontId="2" fillId="10" borderId="8" xfId="0" applyNumberFormat="1" applyFont="1" applyFill="1" applyBorder="1" applyAlignment="1" applyProtection="1">
      <alignment horizontal="center" vertical="center" wrapText="1"/>
    </xf>
    <xf numFmtId="176" fontId="4" fillId="2" borderId="3" xfId="0" applyNumberFormat="1" applyFont="1" applyFill="1" applyBorder="1" applyAlignment="1" applyProtection="1">
      <alignment horizontal="left" vertical="center" wrapText="1"/>
    </xf>
    <xf numFmtId="49" fontId="1" fillId="2" borderId="3" xfId="0" applyNumberFormat="1" applyFont="1" applyFill="1" applyBorder="1" applyAlignment="1" applyProtection="1">
      <alignment horizontal="center" vertical="center" wrapText="1"/>
    </xf>
    <xf numFmtId="0" fontId="4" fillId="0" borderId="3" xfId="0" applyFont="1" applyBorder="1" applyAlignment="1" applyProtection="1">
      <alignment horizontal="left" vertical="center" wrapText="1"/>
      <protection locked="0"/>
    </xf>
    <xf numFmtId="49" fontId="1" fillId="9" borderId="3" xfId="0" applyNumberFormat="1" applyFont="1" applyFill="1" applyBorder="1" applyAlignment="1" applyProtection="1">
      <alignment horizontal="center" vertical="center" wrapText="1"/>
      <protection locked="0"/>
    </xf>
    <xf numFmtId="43" fontId="1" fillId="3" borderId="3" xfId="0" applyNumberFormat="1" applyFont="1" applyFill="1" applyBorder="1" applyAlignment="1" applyProtection="1">
      <alignment horizontal="center" vertical="center" wrapText="1"/>
    </xf>
    <xf numFmtId="0" fontId="4" fillId="3" borderId="3" xfId="0" applyFont="1" applyFill="1" applyBorder="1" applyAlignment="1" applyProtection="1">
      <alignment horizontal="left" vertical="center" wrapText="1"/>
      <protection locked="0"/>
    </xf>
    <xf numFmtId="49" fontId="1" fillId="3" borderId="3" xfId="0" applyNumberFormat="1" applyFont="1" applyFill="1" applyBorder="1" applyAlignment="1" applyProtection="1">
      <alignment horizontal="center" vertical="center" wrapText="1"/>
      <protection locked="0"/>
    </xf>
    <xf numFmtId="176" fontId="1" fillId="3" borderId="3" xfId="0" applyNumberFormat="1" applyFont="1" applyFill="1" applyBorder="1" applyAlignment="1" applyProtection="1">
      <alignment horizontal="center" vertical="center" wrapText="1"/>
      <protection locked="0"/>
    </xf>
    <xf numFmtId="43" fontId="3" fillId="3" borderId="3" xfId="0" applyNumberFormat="1" applyFont="1" applyFill="1" applyBorder="1" applyAlignment="1" applyProtection="1">
      <alignment horizontal="center" vertical="center" wrapText="1"/>
    </xf>
    <xf numFmtId="0" fontId="11" fillId="3" borderId="3" xfId="0" applyFont="1" applyFill="1" applyBorder="1" applyAlignment="1" applyProtection="1">
      <alignment horizontal="left" vertical="center" wrapText="1"/>
      <protection locked="0"/>
    </xf>
    <xf numFmtId="49" fontId="3" fillId="3" borderId="3" xfId="0" applyNumberFormat="1" applyFont="1" applyFill="1" applyBorder="1" applyAlignment="1" applyProtection="1">
      <alignment horizontal="center" vertical="center" wrapText="1"/>
      <protection locked="0"/>
    </xf>
    <xf numFmtId="176" fontId="3" fillId="3" borderId="3" xfId="0" applyNumberFormat="1" applyFont="1" applyFill="1" applyBorder="1" applyAlignment="1" applyProtection="1">
      <alignment horizontal="center" vertical="center" wrapText="1"/>
      <protection locked="0"/>
    </xf>
    <xf numFmtId="176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76" fontId="2" fillId="2" borderId="8" xfId="0" applyNumberFormat="1" applyFont="1" applyFill="1" applyBorder="1" applyAlignment="1" applyProtection="1">
      <alignment horizontal="center" vertical="center" wrapText="1"/>
    </xf>
    <xf numFmtId="176" fontId="2" fillId="9" borderId="8" xfId="0" applyNumberFormat="1" applyFont="1" applyFill="1" applyBorder="1" applyAlignment="1" applyProtection="1">
      <alignment horizontal="center" vertical="center" wrapText="1"/>
    </xf>
    <xf numFmtId="176" fontId="2" fillId="6" borderId="4" xfId="0" applyNumberFormat="1" applyFont="1" applyFill="1" applyBorder="1" applyAlignment="1" applyProtection="1">
      <alignment horizontal="center" vertical="center" wrapText="1"/>
    </xf>
    <xf numFmtId="176" fontId="2" fillId="9" borderId="4" xfId="0" applyNumberFormat="1" applyFont="1" applyFill="1" applyBorder="1" applyAlignment="1" applyProtection="1">
      <alignment horizontal="center" vertical="center" wrapText="1"/>
    </xf>
    <xf numFmtId="176" fontId="2" fillId="5" borderId="4" xfId="0" applyNumberFormat="1" applyFont="1" applyFill="1" applyBorder="1" applyAlignment="1" applyProtection="1">
      <alignment horizontal="center" vertical="center" wrapText="1"/>
    </xf>
    <xf numFmtId="43" fontId="1" fillId="2" borderId="3" xfId="0" applyNumberFormat="1" applyFont="1" applyFill="1" applyBorder="1" applyAlignment="1" applyProtection="1">
      <alignment horizontal="center" vertical="center"/>
    </xf>
    <xf numFmtId="43" fontId="1" fillId="3" borderId="3" xfId="0" applyNumberFormat="1" applyFont="1" applyFill="1" applyBorder="1" applyAlignment="1" applyProtection="1">
      <alignment horizontal="center" vertical="center"/>
    </xf>
    <xf numFmtId="43" fontId="3" fillId="3" borderId="3" xfId="0" applyNumberFormat="1" applyFont="1" applyFill="1" applyBorder="1" applyAlignment="1" applyProtection="1">
      <alignment horizontal="center" vertical="center"/>
    </xf>
    <xf numFmtId="176" fontId="5" fillId="0" borderId="6" xfId="0" applyNumberFormat="1" applyFont="1" applyBorder="1" applyAlignment="1" applyProtection="1">
      <alignment horizontal="center" vertical="center" wrapText="1"/>
      <protection locked="0"/>
    </xf>
    <xf numFmtId="176" fontId="10" fillId="0" borderId="3" xfId="0" applyNumberFormat="1" applyFont="1" applyBorder="1" applyAlignment="1" applyProtection="1">
      <alignment horizontal="center" vertical="center" wrapText="1"/>
      <protection locked="0"/>
    </xf>
    <xf numFmtId="176" fontId="2" fillId="0" borderId="4" xfId="0" applyNumberFormat="1" applyFont="1" applyBorder="1" applyAlignment="1" applyProtection="1">
      <alignment horizontal="center" vertical="center" wrapText="1"/>
    </xf>
    <xf numFmtId="176" fontId="4" fillId="2" borderId="3" xfId="0" applyNumberFormat="1" applyFont="1" applyFill="1" applyBorder="1" applyAlignment="1" applyProtection="1">
      <alignment horizontal="center" vertical="center" wrapText="1"/>
    </xf>
    <xf numFmtId="43" fontId="1" fillId="4" borderId="3" xfId="0" applyNumberFormat="1" applyFont="1" applyFill="1" applyBorder="1" applyAlignment="1" applyProtection="1">
      <alignment horizontal="center" vertical="center" wrapText="1"/>
      <protection locked="0"/>
    </xf>
    <xf numFmtId="176" fontId="4" fillId="0" borderId="3" xfId="0" applyNumberFormat="1" applyFont="1" applyBorder="1" applyAlignment="1" applyProtection="1">
      <alignment horizontal="center" vertical="center" wrapText="1"/>
      <protection locked="0"/>
    </xf>
    <xf numFmtId="176" fontId="12" fillId="0" borderId="3" xfId="0" applyNumberFormat="1" applyFont="1" applyBorder="1" applyAlignment="1" applyProtection="1">
      <alignment horizontal="center" vertical="center" wrapText="1"/>
      <protection locked="0"/>
    </xf>
    <xf numFmtId="176" fontId="4" fillId="3" borderId="3" xfId="0" applyNumberFormat="1" applyFont="1" applyFill="1" applyBorder="1" applyAlignment="1" applyProtection="1">
      <alignment horizontal="center" vertical="center" wrapText="1"/>
      <protection locked="0"/>
    </xf>
    <xf numFmtId="176" fontId="1" fillId="3" borderId="3" xfId="0" applyNumberFormat="1" applyFont="1" applyFill="1" applyBorder="1" applyAlignment="1" applyProtection="1">
      <alignment horizontal="center" vertical="center" wrapText="1"/>
    </xf>
    <xf numFmtId="176" fontId="11" fillId="3" borderId="3" xfId="0" applyNumberFormat="1" applyFont="1" applyFill="1" applyBorder="1" applyAlignment="1" applyProtection="1">
      <alignment horizontal="center" vertical="center" wrapText="1"/>
      <protection locked="0"/>
    </xf>
    <xf numFmtId="176" fontId="3" fillId="3" borderId="3" xfId="0" applyNumberFormat="1" applyFont="1" applyFill="1" applyBorder="1" applyAlignment="1" applyProtection="1">
      <alignment horizontal="center" vertical="center" wrapText="1"/>
    </xf>
    <xf numFmtId="180" fontId="6" fillId="0" borderId="3" xfId="0" applyNumberFormat="1" applyFont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BF162"/>
  <sheetViews>
    <sheetView tabSelected="1" workbookViewId="0">
      <selection activeCell="A5" sqref="$A5:$XFD17"/>
    </sheetView>
  </sheetViews>
  <sheetFormatPr defaultColWidth="12.8333333333333" defaultRowHeight="16.5" customHeight="1"/>
  <cols>
    <col min="1" max="1" width="8.5" style="7" customWidth="1"/>
    <col min="2" max="2" width="16.5" style="1" customWidth="1"/>
    <col min="3" max="3" width="11.5" style="1" customWidth="1"/>
    <col min="4" max="4" width="11.1666666666667" style="8" customWidth="1"/>
    <col min="5" max="5" width="9.83333333333333" style="1" customWidth="1"/>
    <col min="6" max="6" width="9.83333333333333" style="9" customWidth="1"/>
    <col min="7" max="7" width="12.3333333333333" style="9" customWidth="1"/>
    <col min="8" max="8" width="8" style="1" customWidth="1"/>
    <col min="9" max="9" width="10.3333333333333" style="1" customWidth="1"/>
    <col min="10" max="10" width="11.8333333333333" style="1" customWidth="1"/>
    <col min="11" max="11" width="8.33333333333333" style="1" customWidth="1"/>
    <col min="12" max="12" width="9.83333333333333" style="1" customWidth="1"/>
    <col min="13" max="13" width="9.33333333333333" style="1" customWidth="1"/>
    <col min="14" max="14" width="15.3333333333333" style="1" customWidth="1"/>
    <col min="15" max="15" width="8.83333333333333" style="1" customWidth="1"/>
    <col min="16" max="16" width="7.83333333333333" style="1" customWidth="1"/>
    <col min="17" max="17" width="8.33333333333333" style="1" customWidth="1"/>
    <col min="18" max="18" width="7.83333333333333" style="1" customWidth="1"/>
    <col min="19" max="19" width="8.5" style="1" customWidth="1"/>
    <col min="20" max="20" width="36" style="10" customWidth="1"/>
    <col min="21" max="21" width="14.1666666666667" style="11" customWidth="1"/>
    <col min="22" max="28" width="10.1666666666667" style="1" customWidth="1"/>
    <col min="29" max="29" width="10.1666666666667" style="12" customWidth="1"/>
    <col min="30" max="32" width="10" style="1" customWidth="1"/>
    <col min="33" max="33" width="10.1666666666667" style="1" customWidth="1"/>
    <col min="34" max="34" width="11.3333333333333" style="1" customWidth="1"/>
    <col min="35" max="35" width="14.5" style="1" customWidth="1"/>
    <col min="36" max="36" width="15" style="1" customWidth="1"/>
    <col min="37" max="37" width="10" style="1" customWidth="1"/>
    <col min="38" max="38" width="9.66666666666667" style="1" customWidth="1"/>
    <col min="39" max="39" width="8.83333333333333" style="1" customWidth="1"/>
    <col min="40" max="40" width="9.5" style="1" customWidth="1"/>
    <col min="41" max="41" width="9.16666666666667" style="1" customWidth="1"/>
    <col min="42" max="42" width="12.1666666666667" style="1" customWidth="1"/>
    <col min="43" max="43" width="16" style="1" customWidth="1"/>
    <col min="44" max="44" width="20.3333333333333" style="1" customWidth="1"/>
    <col min="45" max="45" width="13.8333333333333" style="1" customWidth="1"/>
    <col min="46" max="46" width="14" style="1" customWidth="1"/>
    <col min="47" max="47" width="16.3333333333333" style="1" customWidth="1"/>
    <col min="48" max="48" width="10.3333333333333" style="1" customWidth="1"/>
    <col min="49" max="52" width="10.5" style="1" customWidth="1"/>
    <col min="53" max="53" width="16.3333333333333" style="1" customWidth="1"/>
    <col min="54" max="54" width="12.8333333333333" style="1" customWidth="1"/>
    <col min="55" max="55" width="39.3333333333333" style="13" customWidth="1"/>
    <col min="56" max="56" width="15.3333333333333" style="1" customWidth="1"/>
    <col min="57" max="58" width="12.8333333333333" style="1" customWidth="1"/>
  </cols>
  <sheetData>
    <row r="1" s="1" customFormat="1" ht="38" customHeight="1" spans="1:56">
      <c r="A1" s="14" t="s">
        <v>0</v>
      </c>
      <c r="B1" s="15"/>
      <c r="C1" s="15"/>
      <c r="D1" s="15"/>
      <c r="E1" s="15"/>
      <c r="F1" s="16"/>
      <c r="G1" s="16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74"/>
      <c r="U1" s="75"/>
      <c r="V1" s="15"/>
      <c r="W1" s="15"/>
      <c r="X1" s="15"/>
      <c r="Y1" s="15"/>
      <c r="Z1" s="15"/>
      <c r="AA1" s="15"/>
      <c r="AB1" s="15"/>
      <c r="AC1" s="93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02"/>
      <c r="BC1" s="13"/>
      <c r="BD1" s="15"/>
    </row>
    <row r="2" s="2" customFormat="1" ht="33" customHeight="1" spans="1:58">
      <c r="A2" s="17" t="s">
        <v>1</v>
      </c>
      <c r="B2" s="18" t="s">
        <v>2</v>
      </c>
      <c r="C2" s="19">
        <v>45869</v>
      </c>
      <c r="D2" s="20" t="s">
        <v>3</v>
      </c>
      <c r="E2" s="21">
        <v>31</v>
      </c>
      <c r="F2" s="17" t="s">
        <v>1</v>
      </c>
      <c r="G2" s="20" t="s">
        <v>4</v>
      </c>
      <c r="H2" s="20" t="s">
        <v>4</v>
      </c>
      <c r="I2" s="20" t="s">
        <v>4</v>
      </c>
      <c r="J2" s="20" t="s">
        <v>4</v>
      </c>
      <c r="K2" s="20" t="s">
        <v>4</v>
      </c>
      <c r="L2" s="20" t="s">
        <v>4</v>
      </c>
      <c r="M2" s="20" t="s">
        <v>4</v>
      </c>
      <c r="N2" s="20" t="s">
        <v>4</v>
      </c>
      <c r="O2" s="20" t="s">
        <v>4</v>
      </c>
      <c r="P2" s="20" t="s">
        <v>4</v>
      </c>
      <c r="Q2" s="20" t="s">
        <v>4</v>
      </c>
      <c r="R2" s="20" t="s">
        <v>4</v>
      </c>
      <c r="S2" s="17" t="s">
        <v>1</v>
      </c>
      <c r="T2" s="20" t="s">
        <v>5</v>
      </c>
      <c r="U2" s="76" t="s">
        <v>6</v>
      </c>
      <c r="V2" s="20" t="s">
        <v>7</v>
      </c>
      <c r="W2" s="20" t="s">
        <v>7</v>
      </c>
      <c r="X2" s="20" t="s">
        <v>7</v>
      </c>
      <c r="Y2" s="20" t="s">
        <v>7</v>
      </c>
      <c r="Z2" s="20" t="s">
        <v>7</v>
      </c>
      <c r="AA2" s="20" t="s">
        <v>7</v>
      </c>
      <c r="AB2" s="20" t="s">
        <v>7</v>
      </c>
      <c r="AC2" s="17" t="s">
        <v>8</v>
      </c>
      <c r="AD2" s="20" t="s">
        <v>7</v>
      </c>
      <c r="AE2" s="20" t="s">
        <v>7</v>
      </c>
      <c r="AF2" s="20" t="s">
        <v>7</v>
      </c>
      <c r="AG2" s="20" t="s">
        <v>7</v>
      </c>
      <c r="AH2" s="20" t="s">
        <v>7</v>
      </c>
      <c r="AI2" s="20" t="s">
        <v>7</v>
      </c>
      <c r="AJ2" s="20" t="s">
        <v>7</v>
      </c>
      <c r="AK2" s="20" t="s">
        <v>7</v>
      </c>
      <c r="AL2" s="20" t="s">
        <v>7</v>
      </c>
      <c r="AM2" s="20" t="s">
        <v>7</v>
      </c>
      <c r="AN2" s="20" t="s">
        <v>7</v>
      </c>
      <c r="AO2" s="20" t="s">
        <v>7</v>
      </c>
      <c r="AP2" s="20" t="s">
        <v>7</v>
      </c>
      <c r="AQ2" s="20" t="s">
        <v>9</v>
      </c>
      <c r="AR2" s="20" t="s">
        <v>9</v>
      </c>
      <c r="AS2" s="17" t="s">
        <v>10</v>
      </c>
      <c r="AT2" s="17" t="s">
        <v>10</v>
      </c>
      <c r="AU2" s="17" t="s">
        <v>11</v>
      </c>
      <c r="AV2" s="20" t="s">
        <v>12</v>
      </c>
      <c r="AW2" s="20" t="s">
        <v>12</v>
      </c>
      <c r="AX2" s="20" t="s">
        <v>12</v>
      </c>
      <c r="AY2" s="20" t="s">
        <v>13</v>
      </c>
      <c r="AZ2" s="20" t="s">
        <v>13</v>
      </c>
      <c r="BA2" s="17" t="s">
        <v>14</v>
      </c>
      <c r="BB2" s="20"/>
      <c r="BC2" s="103"/>
      <c r="BD2" s="17" t="s">
        <v>15</v>
      </c>
      <c r="BE2" s="2" t="s">
        <v>16</v>
      </c>
      <c r="BF2" s="2" t="s">
        <v>17</v>
      </c>
    </row>
    <row r="3" s="3" customFormat="1" ht="62" customHeight="1" spans="1:56">
      <c r="A3" s="22" t="s">
        <v>18</v>
      </c>
      <c r="B3" s="23" t="s">
        <v>19</v>
      </c>
      <c r="C3" s="23" t="s">
        <v>20</v>
      </c>
      <c r="D3" s="24" t="s">
        <v>21</v>
      </c>
      <c r="E3" s="23" t="s">
        <v>22</v>
      </c>
      <c r="F3" s="25" t="s">
        <v>23</v>
      </c>
      <c r="G3" s="26" t="s">
        <v>24</v>
      </c>
      <c r="H3" s="27" t="s">
        <v>25</v>
      </c>
      <c r="I3" s="26" t="s">
        <v>26</v>
      </c>
      <c r="J3" s="71" t="s">
        <v>27</v>
      </c>
      <c r="K3" s="26" t="s">
        <v>28</v>
      </c>
      <c r="L3" s="26" t="s">
        <v>29</v>
      </c>
      <c r="M3" s="26" t="s">
        <v>30</v>
      </c>
      <c r="N3" s="26" t="s">
        <v>31</v>
      </c>
      <c r="O3" s="26" t="s">
        <v>32</v>
      </c>
      <c r="P3" s="26" t="s">
        <v>33</v>
      </c>
      <c r="Q3" s="26" t="s">
        <v>34</v>
      </c>
      <c r="R3" s="26" t="s">
        <v>35</v>
      </c>
      <c r="S3" s="77" t="s">
        <v>36</v>
      </c>
      <c r="T3" s="78"/>
      <c r="U3" s="79" t="s">
        <v>37</v>
      </c>
      <c r="V3" s="80" t="s">
        <v>38</v>
      </c>
      <c r="W3" s="80" t="s">
        <v>39</v>
      </c>
      <c r="X3" s="80" t="s">
        <v>40</v>
      </c>
      <c r="Y3" s="80" t="s">
        <v>41</v>
      </c>
      <c r="Z3" s="80" t="s">
        <v>42</v>
      </c>
      <c r="AA3" s="80" t="s">
        <v>43</v>
      </c>
      <c r="AB3" s="80" t="s">
        <v>44</v>
      </c>
      <c r="AC3" s="94" t="s">
        <v>45</v>
      </c>
      <c r="AD3" s="95" t="s">
        <v>46</v>
      </c>
      <c r="AE3" s="95" t="s">
        <v>47</v>
      </c>
      <c r="AF3" s="95" t="s">
        <v>48</v>
      </c>
      <c r="AG3" s="95" t="s">
        <v>49</v>
      </c>
      <c r="AH3" s="95" t="s">
        <v>50</v>
      </c>
      <c r="AI3" s="95" t="s">
        <v>51</v>
      </c>
      <c r="AJ3" s="95" t="s">
        <v>52</v>
      </c>
      <c r="AK3" s="96" t="s">
        <v>53</v>
      </c>
      <c r="AL3" s="96" t="s">
        <v>54</v>
      </c>
      <c r="AM3" s="96" t="s">
        <v>55</v>
      </c>
      <c r="AN3" s="96" t="s">
        <v>56</v>
      </c>
      <c r="AO3" s="96" t="s">
        <v>57</v>
      </c>
      <c r="AP3" s="96" t="s">
        <v>58</v>
      </c>
      <c r="AQ3" s="97" t="s">
        <v>59</v>
      </c>
      <c r="AR3" s="97" t="s">
        <v>60</v>
      </c>
      <c r="AS3" s="77" t="s">
        <v>61</v>
      </c>
      <c r="AT3" s="77" t="s">
        <v>62</v>
      </c>
      <c r="AU3" s="77" t="s">
        <v>63</v>
      </c>
      <c r="AV3" s="98" t="s">
        <v>64</v>
      </c>
      <c r="AW3" s="98" t="s">
        <v>65</v>
      </c>
      <c r="AX3" s="98" t="s">
        <v>66</v>
      </c>
      <c r="AY3" s="104" t="s">
        <v>67</v>
      </c>
      <c r="AZ3" s="104" t="s">
        <v>68</v>
      </c>
      <c r="BA3" s="77" t="s">
        <v>69</v>
      </c>
      <c r="BB3" s="26" t="s">
        <v>70</v>
      </c>
      <c r="BC3" s="26" t="s">
        <v>71</v>
      </c>
      <c r="BD3" s="77" t="s">
        <v>72</v>
      </c>
    </row>
    <row r="4" s="4" customFormat="1" ht="33" customHeight="1" spans="1:56">
      <c r="A4" s="28" t="s">
        <v>73</v>
      </c>
      <c r="B4" s="29"/>
      <c r="C4" s="29"/>
      <c r="D4" s="29"/>
      <c r="E4" s="29"/>
      <c r="F4" s="30"/>
      <c r="G4" s="31"/>
      <c r="H4" s="3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81"/>
      <c r="U4" s="82"/>
      <c r="V4" s="29">
        <f t="shared" ref="V4:BA4" si="0">SUBTOTAL(9,V5:V162)</f>
        <v>106319.677419355</v>
      </c>
      <c r="W4" s="29">
        <f t="shared" si="0"/>
        <v>12200</v>
      </c>
      <c r="X4" s="29">
        <f t="shared" si="0"/>
        <v>6900</v>
      </c>
      <c r="Y4" s="29">
        <f t="shared" si="0"/>
        <v>5550</v>
      </c>
      <c r="Z4" s="29">
        <f t="shared" si="0"/>
        <v>2650</v>
      </c>
      <c r="AA4" s="29">
        <f t="shared" si="0"/>
        <v>2050</v>
      </c>
      <c r="AB4" s="29">
        <f t="shared" si="0"/>
        <v>10950</v>
      </c>
      <c r="AC4" s="29">
        <f t="shared" si="0"/>
        <v>120</v>
      </c>
      <c r="AD4" s="29">
        <f t="shared" si="0"/>
        <v>0</v>
      </c>
      <c r="AE4" s="29">
        <f t="shared" si="0"/>
        <v>250</v>
      </c>
      <c r="AF4" s="29">
        <f t="shared" si="0"/>
        <v>0</v>
      </c>
      <c r="AG4" s="29">
        <f t="shared" si="0"/>
        <v>0</v>
      </c>
      <c r="AH4" s="29">
        <f t="shared" si="0"/>
        <v>0</v>
      </c>
      <c r="AI4" s="29">
        <f t="shared" si="0"/>
        <v>930</v>
      </c>
      <c r="AJ4" s="29">
        <f t="shared" si="0"/>
        <v>2713</v>
      </c>
      <c r="AK4" s="29">
        <f t="shared" si="0"/>
        <v>600</v>
      </c>
      <c r="AL4" s="29">
        <f t="shared" si="0"/>
        <v>300</v>
      </c>
      <c r="AM4" s="29">
        <f t="shared" si="0"/>
        <v>330</v>
      </c>
      <c r="AN4" s="29">
        <f t="shared" si="0"/>
        <v>0</v>
      </c>
      <c r="AO4" s="29">
        <f t="shared" si="0"/>
        <v>20</v>
      </c>
      <c r="AP4" s="29">
        <f t="shared" si="0"/>
        <v>0</v>
      </c>
      <c r="AQ4" s="29">
        <f t="shared" si="0"/>
        <v>30</v>
      </c>
      <c r="AR4" s="29">
        <f t="shared" si="0"/>
        <v>19856.4516129032</v>
      </c>
      <c r="AS4" s="29">
        <f t="shared" si="0"/>
        <v>0</v>
      </c>
      <c r="AT4" s="29">
        <f t="shared" si="0"/>
        <v>2758.06451612903</v>
      </c>
      <c r="AU4" s="29">
        <f t="shared" si="0"/>
        <v>129238.16</v>
      </c>
      <c r="AV4" s="29">
        <f t="shared" si="0"/>
        <v>889.04</v>
      </c>
      <c r="AW4" s="29">
        <f t="shared" si="0"/>
        <v>208</v>
      </c>
      <c r="AX4" s="29">
        <f t="shared" si="0"/>
        <v>8.49</v>
      </c>
      <c r="AY4" s="29">
        <f t="shared" si="0"/>
        <v>0</v>
      </c>
      <c r="AZ4" s="29">
        <f t="shared" si="0"/>
        <v>0</v>
      </c>
      <c r="BA4" s="29">
        <f t="shared" si="0"/>
        <v>128132.63</v>
      </c>
      <c r="BB4" s="29"/>
      <c r="BC4" s="105"/>
      <c r="BD4" s="29"/>
    </row>
    <row r="5" s="1" customFormat="1" ht="31" customHeight="1" spans="1:56">
      <c r="A5" s="33">
        <f t="shared" ref="A5:A59" si="1">ROW()-4</f>
        <v>1</v>
      </c>
      <c r="B5" s="34" t="s">
        <v>74</v>
      </c>
      <c r="C5" s="35" t="s">
        <v>75</v>
      </c>
      <c r="D5" s="36">
        <v>44842</v>
      </c>
      <c r="E5" s="37" t="s">
        <v>76</v>
      </c>
      <c r="F5" s="38">
        <f>IF($C$2-D5+1&lt;$E$2,$C$2-D5+1,$E$2)</f>
        <v>31</v>
      </c>
      <c r="G5" s="39" t="s">
        <v>77</v>
      </c>
      <c r="H5" s="40"/>
      <c r="I5" s="40"/>
      <c r="J5" s="40"/>
      <c r="K5" s="40"/>
      <c r="L5" s="40"/>
      <c r="M5" s="40"/>
      <c r="N5" s="40"/>
      <c r="O5" s="40">
        <v>13</v>
      </c>
      <c r="P5" s="40">
        <v>0</v>
      </c>
      <c r="Q5" s="40">
        <v>0</v>
      </c>
      <c r="R5" s="40">
        <v>0</v>
      </c>
      <c r="S5" s="72">
        <f>P5+Q5-R5</f>
        <v>0</v>
      </c>
      <c r="T5" s="83" t="s">
        <v>78</v>
      </c>
      <c r="U5" s="84" t="s">
        <v>79</v>
      </c>
      <c r="V5" s="73">
        <v>2200</v>
      </c>
      <c r="W5" s="73">
        <v>1000</v>
      </c>
      <c r="X5" s="73">
        <v>300</v>
      </c>
      <c r="Y5" s="73">
        <v>200</v>
      </c>
      <c r="Z5" s="73">
        <v>200</v>
      </c>
      <c r="AA5" s="73">
        <v>100</v>
      </c>
      <c r="AB5" s="40">
        <v>100</v>
      </c>
      <c r="AC5" s="72">
        <f t="shared" ref="AC5:AC68" si="2">IF(G5="是",30,0)</f>
        <v>0</v>
      </c>
      <c r="AD5" s="40"/>
      <c r="AE5" s="40"/>
      <c r="AF5" s="40"/>
      <c r="AG5" s="40"/>
      <c r="AH5" s="40"/>
      <c r="AI5" s="40"/>
      <c r="AJ5" s="40">
        <v>903</v>
      </c>
      <c r="AK5" s="40">
        <v>200</v>
      </c>
      <c r="AL5" s="40">
        <v>300</v>
      </c>
      <c r="AM5" s="40">
        <v>330</v>
      </c>
      <c r="AN5" s="40"/>
      <c r="AO5" s="40">
        <v>10</v>
      </c>
      <c r="AP5" s="40">
        <v>0</v>
      </c>
      <c r="AQ5" s="40">
        <v>0</v>
      </c>
      <c r="AR5" s="40">
        <v>0</v>
      </c>
      <c r="AS5" s="99">
        <f t="shared" ref="AS5:AS68" si="3">IFERROR(U5/$E$2*2*H5+I5*2,0)</f>
        <v>0</v>
      </c>
      <c r="AT5" s="72">
        <f t="shared" ref="AT5:AT68" si="4">IFERROR(U5/$E$2*(J5+K5*0.2+L5+M5*0.5),0)</f>
        <v>0</v>
      </c>
      <c r="AU5" s="72">
        <f t="shared" ref="AU5:AU68" si="5">ROUND(SUM(V5:AP5)-SUM(AQ5:AT5),2)</f>
        <v>5843</v>
      </c>
      <c r="AV5" s="40">
        <v>444.52</v>
      </c>
      <c r="AW5" s="106">
        <v>104</v>
      </c>
      <c r="AX5" s="106"/>
      <c r="AY5" s="106"/>
      <c r="AZ5" s="106"/>
      <c r="BA5" s="72">
        <f t="shared" ref="BA5:BA68" si="6">ROUND(AU5-SUM(AV5:AZ5),2)</f>
        <v>5294.48</v>
      </c>
      <c r="BB5" s="40"/>
      <c r="BC5" s="107"/>
      <c r="BD5" s="29" t="str">
        <f>IF(U5-SUM(V5:AB5)=0,"正确","错误")</f>
        <v>正确</v>
      </c>
    </row>
    <row r="6" s="1" customFormat="1" ht="33" customHeight="1" spans="1:56">
      <c r="A6" s="41">
        <f t="shared" si="1"/>
        <v>2</v>
      </c>
      <c r="B6" s="42" t="s">
        <v>80</v>
      </c>
      <c r="C6" s="43" t="s">
        <v>75</v>
      </c>
      <c r="D6" s="44">
        <v>44347</v>
      </c>
      <c r="E6" s="45" t="s">
        <v>76</v>
      </c>
      <c r="F6" s="46">
        <f t="shared" ref="F5:F68" si="7">IF($C$2-D6+1&lt;$E$2,$C$2-D6+1,$E$2)</f>
        <v>31</v>
      </c>
      <c r="G6" s="47" t="s">
        <v>77</v>
      </c>
      <c r="H6" s="40">
        <v>0</v>
      </c>
      <c r="I6" s="40">
        <v>0</v>
      </c>
      <c r="J6" s="40">
        <v>0</v>
      </c>
      <c r="K6" s="40">
        <v>0</v>
      </c>
      <c r="L6" s="40">
        <v>0</v>
      </c>
      <c r="M6" s="40">
        <v>0</v>
      </c>
      <c r="N6" s="40">
        <v>0</v>
      </c>
      <c r="O6" s="40">
        <v>12</v>
      </c>
      <c r="P6" s="40"/>
      <c r="Q6" s="40"/>
      <c r="R6" s="40"/>
      <c r="S6" s="72">
        <f>P6+Q6-R6</f>
        <v>0</v>
      </c>
      <c r="T6" s="83" t="s">
        <v>81</v>
      </c>
      <c r="U6" s="84" t="s">
        <v>82</v>
      </c>
      <c r="V6" s="73">
        <v>2300</v>
      </c>
      <c r="W6" s="73">
        <v>1000</v>
      </c>
      <c r="X6" s="73">
        <v>400</v>
      </c>
      <c r="Y6" s="73">
        <v>200</v>
      </c>
      <c r="Z6" s="73">
        <v>200</v>
      </c>
      <c r="AA6" s="73">
        <v>100</v>
      </c>
      <c r="AB6" s="40">
        <v>200</v>
      </c>
      <c r="AC6" s="72">
        <f t="shared" si="2"/>
        <v>0</v>
      </c>
      <c r="AD6" s="40"/>
      <c r="AE6" s="40"/>
      <c r="AF6" s="40"/>
      <c r="AG6" s="40"/>
      <c r="AH6" s="40"/>
      <c r="AI6" s="40"/>
      <c r="AJ6" s="40">
        <v>800</v>
      </c>
      <c r="AK6" s="40">
        <v>400</v>
      </c>
      <c r="AL6" s="40"/>
      <c r="AM6" s="40"/>
      <c r="AN6" s="40"/>
      <c r="AO6" s="40">
        <v>10</v>
      </c>
      <c r="AP6" s="40"/>
      <c r="AQ6" s="40"/>
      <c r="AR6" s="40"/>
      <c r="AS6" s="99">
        <f t="shared" si="3"/>
        <v>0</v>
      </c>
      <c r="AT6" s="72">
        <f t="shared" si="4"/>
        <v>0</v>
      </c>
      <c r="AU6" s="72">
        <f t="shared" si="5"/>
        <v>5610</v>
      </c>
      <c r="AV6" s="40">
        <v>444.52</v>
      </c>
      <c r="AW6" s="106">
        <v>104</v>
      </c>
      <c r="AX6" s="106">
        <v>8.49</v>
      </c>
      <c r="AY6" s="106"/>
      <c r="AZ6" s="106"/>
      <c r="BA6" s="72">
        <f t="shared" si="6"/>
        <v>5052.99</v>
      </c>
      <c r="BB6" s="40"/>
      <c r="BC6" s="107"/>
      <c r="BD6" s="29" t="str">
        <f t="shared" ref="BD5:BD68" si="8">IF(U6-SUM(V6:AB6)=0,"正确","错误")</f>
        <v>正确</v>
      </c>
    </row>
    <row r="7" s="1" customFormat="1" ht="33" customHeight="1" spans="1:56">
      <c r="A7" s="41">
        <f t="shared" si="1"/>
        <v>3</v>
      </c>
      <c r="B7" s="48" t="s">
        <v>83</v>
      </c>
      <c r="C7" s="35" t="s">
        <v>84</v>
      </c>
      <c r="D7" s="36">
        <v>45028</v>
      </c>
      <c r="E7" s="49" t="s">
        <v>76</v>
      </c>
      <c r="F7" s="46">
        <f t="shared" si="7"/>
        <v>31</v>
      </c>
      <c r="G7" s="47" t="s">
        <v>77</v>
      </c>
      <c r="H7" s="40">
        <v>0</v>
      </c>
      <c r="I7" s="40">
        <v>0</v>
      </c>
      <c r="J7" s="40">
        <v>0</v>
      </c>
      <c r="K7" s="40">
        <v>0</v>
      </c>
      <c r="L7" s="40">
        <v>0</v>
      </c>
      <c r="M7" s="40">
        <v>0</v>
      </c>
      <c r="N7" s="40">
        <v>0</v>
      </c>
      <c r="O7" s="40">
        <v>13</v>
      </c>
      <c r="P7" s="40">
        <v>0</v>
      </c>
      <c r="Q7" s="40">
        <v>0</v>
      </c>
      <c r="R7" s="40"/>
      <c r="S7" s="72">
        <f>P7+Q7-R7</f>
        <v>0</v>
      </c>
      <c r="T7" s="83" t="s">
        <v>85</v>
      </c>
      <c r="U7" s="84" t="s">
        <v>86</v>
      </c>
      <c r="V7" s="73">
        <v>1300</v>
      </c>
      <c r="W7" s="73">
        <v>650</v>
      </c>
      <c r="X7" s="73">
        <v>300</v>
      </c>
      <c r="Y7" s="73">
        <v>300</v>
      </c>
      <c r="Z7" s="73">
        <v>300</v>
      </c>
      <c r="AA7" s="73">
        <v>100</v>
      </c>
      <c r="AB7" s="40">
        <v>300</v>
      </c>
      <c r="AC7" s="72">
        <f t="shared" si="2"/>
        <v>0</v>
      </c>
      <c r="AD7" s="40">
        <v>0</v>
      </c>
      <c r="AE7" s="40">
        <v>50</v>
      </c>
      <c r="AF7" s="40">
        <v>0</v>
      </c>
      <c r="AG7" s="40">
        <v>0</v>
      </c>
      <c r="AH7" s="40">
        <v>0</v>
      </c>
      <c r="AI7" s="40">
        <v>0</v>
      </c>
      <c r="AJ7" s="40">
        <v>440</v>
      </c>
      <c r="AK7" s="40"/>
      <c r="AL7" s="40"/>
      <c r="AM7" s="40"/>
      <c r="AN7" s="40"/>
      <c r="AO7" s="40"/>
      <c r="AP7" s="40"/>
      <c r="AQ7" s="40"/>
      <c r="AR7" s="40">
        <f>U7/31*O7*0.5</f>
        <v>681.451612903226</v>
      </c>
      <c r="AS7" s="99">
        <f t="shared" si="3"/>
        <v>0</v>
      </c>
      <c r="AT7" s="72">
        <f t="shared" si="4"/>
        <v>0</v>
      </c>
      <c r="AU7" s="72">
        <f t="shared" si="5"/>
        <v>3058.55</v>
      </c>
      <c r="AV7" s="40"/>
      <c r="AW7" s="106"/>
      <c r="AX7" s="106"/>
      <c r="AY7" s="106"/>
      <c r="AZ7" s="106"/>
      <c r="BA7" s="72">
        <f t="shared" si="6"/>
        <v>3058.55</v>
      </c>
      <c r="BB7" s="40"/>
      <c r="BC7" s="107" t="s">
        <v>87</v>
      </c>
      <c r="BD7" s="29" t="str">
        <f t="shared" si="8"/>
        <v>正确</v>
      </c>
    </row>
    <row r="8" s="1" customFormat="1" ht="33" customHeight="1" spans="1:56">
      <c r="A8" s="41">
        <f t="shared" si="1"/>
        <v>4</v>
      </c>
      <c r="B8" s="48" t="s">
        <v>88</v>
      </c>
      <c r="C8" s="35" t="s">
        <v>84</v>
      </c>
      <c r="D8" s="36">
        <v>45028</v>
      </c>
      <c r="E8" s="49" t="s">
        <v>76</v>
      </c>
      <c r="F8" s="46">
        <f t="shared" si="7"/>
        <v>31</v>
      </c>
      <c r="G8" s="47" t="s">
        <v>77</v>
      </c>
      <c r="H8" s="40">
        <v>0</v>
      </c>
      <c r="I8" s="40">
        <v>0</v>
      </c>
      <c r="J8" s="40">
        <v>0</v>
      </c>
      <c r="K8" s="40">
        <v>0</v>
      </c>
      <c r="L8" s="40">
        <v>0</v>
      </c>
      <c r="M8" s="40"/>
      <c r="N8" s="40">
        <v>0</v>
      </c>
      <c r="O8" s="40">
        <v>13</v>
      </c>
      <c r="P8" s="73">
        <v>0.5</v>
      </c>
      <c r="Q8" s="40">
        <v>0</v>
      </c>
      <c r="R8" s="73">
        <v>0.5</v>
      </c>
      <c r="S8" s="72">
        <f>P8+Q8-R8</f>
        <v>0</v>
      </c>
      <c r="T8" s="83" t="s">
        <v>89</v>
      </c>
      <c r="U8" s="84" t="s">
        <v>90</v>
      </c>
      <c r="V8" s="73">
        <v>1400</v>
      </c>
      <c r="W8" s="73">
        <v>650</v>
      </c>
      <c r="X8" s="73">
        <v>300</v>
      </c>
      <c r="Y8" s="73">
        <v>300</v>
      </c>
      <c r="Z8" s="73">
        <v>300</v>
      </c>
      <c r="AA8" s="73">
        <v>100</v>
      </c>
      <c r="AB8" s="40">
        <v>300</v>
      </c>
      <c r="AC8" s="72">
        <f t="shared" si="2"/>
        <v>0</v>
      </c>
      <c r="AD8" s="40">
        <v>0</v>
      </c>
      <c r="AE8" s="40">
        <v>100</v>
      </c>
      <c r="AF8" s="40">
        <v>0</v>
      </c>
      <c r="AG8" s="40">
        <v>0</v>
      </c>
      <c r="AH8" s="40">
        <v>0</v>
      </c>
      <c r="AI8" s="40">
        <v>0</v>
      </c>
      <c r="AJ8" s="40">
        <v>400</v>
      </c>
      <c r="AK8" s="40">
        <v>0</v>
      </c>
      <c r="AL8" s="40">
        <v>0</v>
      </c>
      <c r="AM8" s="40">
        <v>0</v>
      </c>
      <c r="AN8" s="40">
        <v>0</v>
      </c>
      <c r="AO8" s="40">
        <v>0</v>
      </c>
      <c r="AP8" s="40">
        <v>0</v>
      </c>
      <c r="AQ8" s="40">
        <v>0</v>
      </c>
      <c r="AR8" s="40">
        <f>U8/31*O8*0.5</f>
        <v>702.41935483871</v>
      </c>
      <c r="AS8" s="99">
        <f t="shared" si="3"/>
        <v>0</v>
      </c>
      <c r="AT8" s="72">
        <f t="shared" si="4"/>
        <v>0</v>
      </c>
      <c r="AU8" s="72">
        <f t="shared" si="5"/>
        <v>3147.58</v>
      </c>
      <c r="AV8" s="40">
        <v>0</v>
      </c>
      <c r="AW8" s="106">
        <v>0</v>
      </c>
      <c r="AX8" s="106">
        <v>0</v>
      </c>
      <c r="AY8" s="106">
        <v>0</v>
      </c>
      <c r="AZ8" s="106">
        <v>0</v>
      </c>
      <c r="BA8" s="72">
        <f t="shared" si="6"/>
        <v>3147.58</v>
      </c>
      <c r="BB8" s="40"/>
      <c r="BC8" s="107" t="s">
        <v>91</v>
      </c>
      <c r="BD8" s="29" t="str">
        <f t="shared" si="8"/>
        <v>正确</v>
      </c>
    </row>
    <row r="9" s="1" customFormat="1" ht="33" customHeight="1" spans="1:56">
      <c r="A9" s="41">
        <f t="shared" si="1"/>
        <v>5</v>
      </c>
      <c r="B9" s="48" t="s">
        <v>92</v>
      </c>
      <c r="C9" s="35" t="s">
        <v>93</v>
      </c>
      <c r="D9" s="36">
        <v>45028</v>
      </c>
      <c r="E9" s="49" t="s">
        <v>76</v>
      </c>
      <c r="F9" s="46">
        <f t="shared" si="7"/>
        <v>31</v>
      </c>
      <c r="G9" s="47" t="s">
        <v>77</v>
      </c>
      <c r="H9" s="40">
        <v>0</v>
      </c>
      <c r="I9" s="40">
        <v>0</v>
      </c>
      <c r="J9" s="40">
        <v>0</v>
      </c>
      <c r="K9" s="40">
        <v>0</v>
      </c>
      <c r="L9" s="40">
        <v>0</v>
      </c>
      <c r="M9" s="40">
        <v>0</v>
      </c>
      <c r="N9" s="40">
        <v>0</v>
      </c>
      <c r="O9" s="40">
        <v>6</v>
      </c>
      <c r="P9" s="73"/>
      <c r="Q9" s="73"/>
      <c r="R9" s="73"/>
      <c r="S9" s="72">
        <f>P8+Q8-R8</f>
        <v>0</v>
      </c>
      <c r="T9" s="83" t="s">
        <v>94</v>
      </c>
      <c r="U9" s="84" t="s">
        <v>95</v>
      </c>
      <c r="V9" s="73">
        <v>1300</v>
      </c>
      <c r="W9" s="73">
        <v>200</v>
      </c>
      <c r="X9" s="73">
        <v>100</v>
      </c>
      <c r="Y9" s="73">
        <v>100</v>
      </c>
      <c r="Z9" s="73">
        <v>0</v>
      </c>
      <c r="AA9" s="73">
        <v>0</v>
      </c>
      <c r="AB9" s="40">
        <v>300</v>
      </c>
      <c r="AC9" s="72">
        <f t="shared" si="2"/>
        <v>0</v>
      </c>
      <c r="AD9" s="40">
        <v>0</v>
      </c>
      <c r="AE9" s="40">
        <v>0</v>
      </c>
      <c r="AF9" s="40">
        <v>0</v>
      </c>
      <c r="AG9" s="40">
        <v>0</v>
      </c>
      <c r="AH9" s="40">
        <v>0</v>
      </c>
      <c r="AI9" s="40">
        <v>0</v>
      </c>
      <c r="AJ9" s="40">
        <v>0</v>
      </c>
      <c r="AK9" s="40">
        <v>0</v>
      </c>
      <c r="AL9" s="40">
        <v>0</v>
      </c>
      <c r="AM9" s="40">
        <v>0</v>
      </c>
      <c r="AN9" s="40">
        <v>0</v>
      </c>
      <c r="AO9" s="40">
        <v>0</v>
      </c>
      <c r="AP9" s="40">
        <v>0</v>
      </c>
      <c r="AQ9" s="40">
        <v>0</v>
      </c>
      <c r="AR9" s="40">
        <f>U9/31*O9*0.5</f>
        <v>193.548387096774</v>
      </c>
      <c r="AS9" s="99">
        <f t="shared" si="3"/>
        <v>0</v>
      </c>
      <c r="AT9" s="72">
        <f t="shared" si="4"/>
        <v>0</v>
      </c>
      <c r="AU9" s="72">
        <f t="shared" si="5"/>
        <v>1806.45</v>
      </c>
      <c r="AV9" s="40"/>
      <c r="AW9" s="106"/>
      <c r="AX9" s="106"/>
      <c r="AY9" s="106"/>
      <c r="AZ9" s="106"/>
      <c r="BA9" s="72">
        <f t="shared" si="6"/>
        <v>1806.45</v>
      </c>
      <c r="BB9" s="40"/>
      <c r="BC9" s="107"/>
      <c r="BD9" s="29" t="str">
        <f t="shared" si="8"/>
        <v>正确</v>
      </c>
    </row>
    <row r="10" s="1" customFormat="1" ht="33" customHeight="1" spans="1:56">
      <c r="A10" s="41">
        <f t="shared" si="1"/>
        <v>6</v>
      </c>
      <c r="B10" s="35" t="s">
        <v>96</v>
      </c>
      <c r="C10" s="35" t="s">
        <v>97</v>
      </c>
      <c r="D10" s="36">
        <v>45028</v>
      </c>
      <c r="E10" s="49" t="s">
        <v>76</v>
      </c>
      <c r="F10" s="46">
        <f t="shared" si="7"/>
        <v>31</v>
      </c>
      <c r="G10" s="47" t="s">
        <v>77</v>
      </c>
      <c r="H10" s="40">
        <v>0</v>
      </c>
      <c r="I10" s="40">
        <v>0</v>
      </c>
      <c r="J10" s="40">
        <v>0</v>
      </c>
      <c r="K10" s="40">
        <v>0</v>
      </c>
      <c r="L10" s="40">
        <v>0</v>
      </c>
      <c r="M10" s="40">
        <v>0</v>
      </c>
      <c r="N10" s="40">
        <v>0</v>
      </c>
      <c r="O10" s="40">
        <v>17</v>
      </c>
      <c r="P10" s="40">
        <v>0</v>
      </c>
      <c r="Q10" s="40">
        <v>0</v>
      </c>
      <c r="R10" s="40">
        <v>0</v>
      </c>
      <c r="S10" s="72">
        <f t="shared" ref="S10:S73" si="9">P10+Q10-R10</f>
        <v>0</v>
      </c>
      <c r="T10" s="83" t="s">
        <v>98</v>
      </c>
      <c r="U10" s="84" t="s">
        <v>99</v>
      </c>
      <c r="V10" s="73">
        <f>3150/31*14+2000/31*17</f>
        <v>2519.35483870968</v>
      </c>
      <c r="W10" s="73"/>
      <c r="X10" s="73"/>
      <c r="Y10" s="73"/>
      <c r="Z10" s="73"/>
      <c r="AA10" s="73"/>
      <c r="AB10" s="40"/>
      <c r="AC10" s="72">
        <f t="shared" si="2"/>
        <v>0</v>
      </c>
      <c r="AD10" s="40"/>
      <c r="AE10" s="40">
        <v>0</v>
      </c>
      <c r="AF10" s="40">
        <v>0</v>
      </c>
      <c r="AG10" s="40">
        <v>0</v>
      </c>
      <c r="AH10" s="40">
        <v>0</v>
      </c>
      <c r="AI10" s="40">
        <v>0</v>
      </c>
      <c r="AJ10" s="40">
        <v>0</v>
      </c>
      <c r="AK10" s="40">
        <v>0</v>
      </c>
      <c r="AL10" s="40">
        <v>0</v>
      </c>
      <c r="AM10" s="40">
        <v>0</v>
      </c>
      <c r="AN10" s="40">
        <v>0</v>
      </c>
      <c r="AO10" s="40">
        <v>0</v>
      </c>
      <c r="AP10" s="40">
        <v>0</v>
      </c>
      <c r="AQ10" s="40">
        <v>0</v>
      </c>
      <c r="AR10" s="40">
        <f>2000/31*17*0.5</f>
        <v>548.387096774194</v>
      </c>
      <c r="AS10" s="99">
        <f t="shared" si="3"/>
        <v>0</v>
      </c>
      <c r="AT10" s="72">
        <f t="shared" si="4"/>
        <v>0</v>
      </c>
      <c r="AU10" s="72">
        <f t="shared" si="5"/>
        <v>1970.97</v>
      </c>
      <c r="AV10" s="40"/>
      <c r="AW10" s="106"/>
      <c r="AX10" s="106"/>
      <c r="AY10" s="106"/>
      <c r="AZ10" s="106"/>
      <c r="BA10" s="72">
        <f t="shared" si="6"/>
        <v>1970.97</v>
      </c>
      <c r="BB10" s="40"/>
      <c r="BC10" s="107"/>
      <c r="BD10" s="29" t="e">
        <f t="shared" si="8"/>
        <v>#VALUE!</v>
      </c>
    </row>
    <row r="11" s="1" customFormat="1" ht="33" customHeight="1" spans="1:56">
      <c r="A11" s="41">
        <f t="shared" si="1"/>
        <v>7</v>
      </c>
      <c r="B11" s="48" t="s">
        <v>100</v>
      </c>
      <c r="C11" s="35" t="s">
        <v>97</v>
      </c>
      <c r="D11" s="36">
        <v>45028</v>
      </c>
      <c r="E11" s="49" t="s">
        <v>76</v>
      </c>
      <c r="F11" s="46">
        <f t="shared" si="7"/>
        <v>31</v>
      </c>
      <c r="G11" s="47" t="s">
        <v>77</v>
      </c>
      <c r="H11" s="40">
        <v>0</v>
      </c>
      <c r="I11" s="40">
        <v>0</v>
      </c>
      <c r="J11" s="40">
        <v>0</v>
      </c>
      <c r="K11" s="40">
        <v>0</v>
      </c>
      <c r="L11" s="40">
        <v>0</v>
      </c>
      <c r="M11" s="40">
        <v>0</v>
      </c>
      <c r="N11" s="40">
        <v>0</v>
      </c>
      <c r="O11" s="40">
        <v>15</v>
      </c>
      <c r="P11" s="40">
        <v>2</v>
      </c>
      <c r="Q11" s="40">
        <v>0</v>
      </c>
      <c r="R11" s="40">
        <v>2</v>
      </c>
      <c r="S11" s="72">
        <f t="shared" si="9"/>
        <v>0</v>
      </c>
      <c r="T11" s="83" t="s">
        <v>101</v>
      </c>
      <c r="U11" s="84" t="s">
        <v>95</v>
      </c>
      <c r="V11" s="73">
        <v>1300</v>
      </c>
      <c r="W11" s="73">
        <v>200</v>
      </c>
      <c r="X11" s="73">
        <v>100</v>
      </c>
      <c r="Y11" s="73">
        <v>100</v>
      </c>
      <c r="Z11" s="73">
        <v>0</v>
      </c>
      <c r="AA11" s="73">
        <v>0</v>
      </c>
      <c r="AB11" s="40">
        <v>300</v>
      </c>
      <c r="AC11" s="72">
        <f t="shared" si="2"/>
        <v>0</v>
      </c>
      <c r="AD11" s="40">
        <v>0</v>
      </c>
      <c r="AE11" s="40">
        <v>0</v>
      </c>
      <c r="AF11" s="40">
        <v>0</v>
      </c>
      <c r="AG11" s="40">
        <v>0</v>
      </c>
      <c r="AH11" s="40">
        <v>0</v>
      </c>
      <c r="AI11" s="40">
        <v>0</v>
      </c>
      <c r="AJ11" s="40">
        <v>0</v>
      </c>
      <c r="AK11" s="40">
        <v>0</v>
      </c>
      <c r="AL11" s="40">
        <v>0</v>
      </c>
      <c r="AM11" s="40">
        <v>0</v>
      </c>
      <c r="AN11" s="40">
        <v>0</v>
      </c>
      <c r="AO11" s="40">
        <v>0</v>
      </c>
      <c r="AP11" s="40">
        <v>0</v>
      </c>
      <c r="AQ11" s="40">
        <v>0</v>
      </c>
      <c r="AR11" s="40">
        <f t="shared" ref="AR11:AR16" si="10">U11/31*O11*0.5</f>
        <v>483.870967741935</v>
      </c>
      <c r="AS11" s="99">
        <f t="shared" si="3"/>
        <v>0</v>
      </c>
      <c r="AT11" s="72">
        <f t="shared" si="4"/>
        <v>0</v>
      </c>
      <c r="AU11" s="72">
        <f t="shared" si="5"/>
        <v>1516.13</v>
      </c>
      <c r="AV11" s="40"/>
      <c r="AW11" s="106"/>
      <c r="AX11" s="106"/>
      <c r="AY11" s="106"/>
      <c r="AZ11" s="106"/>
      <c r="BA11" s="72">
        <f t="shared" si="6"/>
        <v>1516.13</v>
      </c>
      <c r="BB11" s="40"/>
      <c r="BC11" s="107"/>
      <c r="BD11" s="29" t="str">
        <f t="shared" si="8"/>
        <v>正确</v>
      </c>
    </row>
    <row r="12" s="1" customFormat="1" ht="33" customHeight="1" spans="1:56">
      <c r="A12" s="41">
        <f t="shared" si="1"/>
        <v>8</v>
      </c>
      <c r="B12" s="48" t="s">
        <v>102</v>
      </c>
      <c r="C12" s="35" t="s">
        <v>97</v>
      </c>
      <c r="D12" s="36">
        <v>45028</v>
      </c>
      <c r="E12" s="49" t="s">
        <v>76</v>
      </c>
      <c r="F12" s="46">
        <f t="shared" si="7"/>
        <v>31</v>
      </c>
      <c r="G12" s="47" t="s">
        <v>77</v>
      </c>
      <c r="H12" s="40">
        <v>0</v>
      </c>
      <c r="I12" s="40">
        <v>0</v>
      </c>
      <c r="J12" s="40">
        <v>0</v>
      </c>
      <c r="K12" s="40">
        <v>0</v>
      </c>
      <c r="L12" s="40">
        <v>1</v>
      </c>
      <c r="M12" s="40">
        <v>0</v>
      </c>
      <c r="N12" s="40">
        <v>0</v>
      </c>
      <c r="O12" s="40">
        <v>6</v>
      </c>
      <c r="P12" s="40">
        <v>0</v>
      </c>
      <c r="Q12" s="40">
        <v>0</v>
      </c>
      <c r="R12" s="40">
        <v>0</v>
      </c>
      <c r="S12" s="72">
        <f t="shared" si="9"/>
        <v>0</v>
      </c>
      <c r="T12" s="83" t="s">
        <v>103</v>
      </c>
      <c r="U12" s="84" t="s">
        <v>95</v>
      </c>
      <c r="V12" s="73">
        <v>1300</v>
      </c>
      <c r="W12" s="73">
        <v>200</v>
      </c>
      <c r="X12" s="73">
        <v>100</v>
      </c>
      <c r="Y12" s="73">
        <v>100</v>
      </c>
      <c r="Z12" s="73">
        <v>100</v>
      </c>
      <c r="AA12" s="73">
        <v>100</v>
      </c>
      <c r="AB12" s="40">
        <v>100</v>
      </c>
      <c r="AC12" s="72">
        <f t="shared" si="2"/>
        <v>0</v>
      </c>
      <c r="AD12" s="40">
        <v>0</v>
      </c>
      <c r="AE12" s="40">
        <v>0</v>
      </c>
      <c r="AF12" s="40">
        <v>0</v>
      </c>
      <c r="AG12" s="40">
        <v>0</v>
      </c>
      <c r="AH12" s="40">
        <v>0</v>
      </c>
      <c r="AI12" s="40">
        <v>0</v>
      </c>
      <c r="AJ12" s="40">
        <v>0</v>
      </c>
      <c r="AK12" s="40">
        <v>0</v>
      </c>
      <c r="AL12" s="40">
        <v>0</v>
      </c>
      <c r="AM12" s="40">
        <v>0</v>
      </c>
      <c r="AN12" s="40">
        <v>0</v>
      </c>
      <c r="AO12" s="40">
        <v>0</v>
      </c>
      <c r="AP12" s="40">
        <v>0</v>
      </c>
      <c r="AQ12" s="40">
        <v>0</v>
      </c>
      <c r="AR12" s="40">
        <f t="shared" si="10"/>
        <v>193.548387096774</v>
      </c>
      <c r="AS12" s="99">
        <f t="shared" si="3"/>
        <v>0</v>
      </c>
      <c r="AT12" s="72">
        <f t="shared" si="4"/>
        <v>64.5161290322581</v>
      </c>
      <c r="AU12" s="72">
        <f t="shared" si="5"/>
        <v>1741.94</v>
      </c>
      <c r="AV12" s="40"/>
      <c r="AW12" s="106"/>
      <c r="AX12" s="106"/>
      <c r="AY12" s="106"/>
      <c r="AZ12" s="106"/>
      <c r="BA12" s="72">
        <f t="shared" si="6"/>
        <v>1741.94</v>
      </c>
      <c r="BB12" s="40"/>
      <c r="BC12" s="107"/>
      <c r="BD12" s="29" t="str">
        <f t="shared" si="8"/>
        <v>正确</v>
      </c>
    </row>
    <row r="13" s="1" customFormat="1" ht="33" customHeight="1" spans="1:56">
      <c r="A13" s="41">
        <f t="shared" si="1"/>
        <v>9</v>
      </c>
      <c r="B13" s="48" t="s">
        <v>104</v>
      </c>
      <c r="C13" s="35" t="s">
        <v>97</v>
      </c>
      <c r="D13" s="36">
        <v>45028</v>
      </c>
      <c r="E13" s="49" t="s">
        <v>76</v>
      </c>
      <c r="F13" s="46">
        <f t="shared" si="7"/>
        <v>31</v>
      </c>
      <c r="G13" s="47" t="s">
        <v>77</v>
      </c>
      <c r="H13" s="40">
        <v>0</v>
      </c>
      <c r="I13" s="40">
        <v>0</v>
      </c>
      <c r="J13" s="40">
        <v>0</v>
      </c>
      <c r="K13" s="40">
        <v>0</v>
      </c>
      <c r="L13" s="40">
        <v>0</v>
      </c>
      <c r="M13" s="40">
        <v>0</v>
      </c>
      <c r="N13" s="40">
        <v>0</v>
      </c>
      <c r="O13" s="40">
        <v>17</v>
      </c>
      <c r="P13" s="40">
        <v>0</v>
      </c>
      <c r="Q13" s="40">
        <v>0</v>
      </c>
      <c r="R13" s="40">
        <v>0</v>
      </c>
      <c r="S13" s="72">
        <f t="shared" si="9"/>
        <v>0</v>
      </c>
      <c r="T13" s="83" t="s">
        <v>98</v>
      </c>
      <c r="U13" s="84" t="s">
        <v>95</v>
      </c>
      <c r="V13" s="73">
        <v>1300</v>
      </c>
      <c r="W13" s="73">
        <v>200</v>
      </c>
      <c r="X13" s="73">
        <v>100</v>
      </c>
      <c r="Y13" s="73">
        <v>100</v>
      </c>
      <c r="Z13" s="73">
        <v>0</v>
      </c>
      <c r="AA13" s="73">
        <v>0</v>
      </c>
      <c r="AB13" s="40">
        <v>300</v>
      </c>
      <c r="AC13" s="72">
        <f t="shared" si="2"/>
        <v>0</v>
      </c>
      <c r="AD13" s="40">
        <v>0</v>
      </c>
      <c r="AE13" s="40">
        <v>50</v>
      </c>
      <c r="AF13" s="40">
        <v>0</v>
      </c>
      <c r="AG13" s="40">
        <v>0</v>
      </c>
      <c r="AH13" s="40">
        <v>0</v>
      </c>
      <c r="AI13" s="40">
        <v>0</v>
      </c>
      <c r="AJ13" s="40">
        <v>0</v>
      </c>
      <c r="AK13" s="40">
        <v>0</v>
      </c>
      <c r="AL13" s="40">
        <v>0</v>
      </c>
      <c r="AM13" s="40">
        <v>0</v>
      </c>
      <c r="AN13" s="40">
        <v>0</v>
      </c>
      <c r="AO13" s="40">
        <v>0</v>
      </c>
      <c r="AP13" s="40">
        <v>0</v>
      </c>
      <c r="AQ13" s="40">
        <v>0</v>
      </c>
      <c r="AR13" s="40">
        <f t="shared" si="10"/>
        <v>548.387096774194</v>
      </c>
      <c r="AS13" s="99">
        <f t="shared" si="3"/>
        <v>0</v>
      </c>
      <c r="AT13" s="72">
        <f t="shared" si="4"/>
        <v>0</v>
      </c>
      <c r="AU13" s="72">
        <f t="shared" si="5"/>
        <v>1501.61</v>
      </c>
      <c r="AV13" s="40"/>
      <c r="AW13" s="106"/>
      <c r="AX13" s="106"/>
      <c r="AY13" s="106"/>
      <c r="AZ13" s="106"/>
      <c r="BA13" s="72">
        <f t="shared" si="6"/>
        <v>1501.61</v>
      </c>
      <c r="BB13" s="40"/>
      <c r="BC13" s="107" t="s">
        <v>87</v>
      </c>
      <c r="BD13" s="29" t="str">
        <f t="shared" si="8"/>
        <v>正确</v>
      </c>
    </row>
    <row r="14" s="1" customFormat="1" ht="33" customHeight="1" spans="1:56">
      <c r="A14" s="41">
        <f t="shared" si="1"/>
        <v>10</v>
      </c>
      <c r="B14" s="48" t="s">
        <v>105</v>
      </c>
      <c r="C14" s="35" t="s">
        <v>106</v>
      </c>
      <c r="D14" s="36">
        <v>45028</v>
      </c>
      <c r="E14" s="49" t="s">
        <v>76</v>
      </c>
      <c r="F14" s="46">
        <f t="shared" si="7"/>
        <v>31</v>
      </c>
      <c r="G14" s="47" t="s">
        <v>77</v>
      </c>
      <c r="H14" s="40">
        <v>0</v>
      </c>
      <c r="I14" s="40">
        <v>0</v>
      </c>
      <c r="J14" s="40">
        <v>0</v>
      </c>
      <c r="K14" s="40">
        <v>0</v>
      </c>
      <c r="L14" s="40">
        <v>0</v>
      </c>
      <c r="M14" s="40">
        <v>0</v>
      </c>
      <c r="N14" s="40">
        <v>0</v>
      </c>
      <c r="O14" s="40">
        <v>0</v>
      </c>
      <c r="P14" s="40">
        <v>0</v>
      </c>
      <c r="Q14" s="40">
        <v>0</v>
      </c>
      <c r="R14" s="40">
        <v>0</v>
      </c>
      <c r="S14" s="72">
        <f t="shared" si="9"/>
        <v>0</v>
      </c>
      <c r="T14" s="83" t="s">
        <v>107</v>
      </c>
      <c r="U14" s="84" t="s">
        <v>108</v>
      </c>
      <c r="V14" s="73">
        <v>1900</v>
      </c>
      <c r="W14" s="73">
        <v>400</v>
      </c>
      <c r="X14" s="73">
        <v>300</v>
      </c>
      <c r="Y14" s="73">
        <v>200</v>
      </c>
      <c r="Z14" s="73">
        <v>200</v>
      </c>
      <c r="AA14" s="73">
        <v>200</v>
      </c>
      <c r="AB14" s="40">
        <v>400</v>
      </c>
      <c r="AC14" s="72">
        <f t="shared" si="2"/>
        <v>0</v>
      </c>
      <c r="AD14" s="40">
        <v>0</v>
      </c>
      <c r="AE14" s="40">
        <v>0</v>
      </c>
      <c r="AF14" s="40">
        <v>0</v>
      </c>
      <c r="AG14" s="40">
        <v>0</v>
      </c>
      <c r="AH14" s="40">
        <v>0</v>
      </c>
      <c r="AI14" s="40">
        <v>0</v>
      </c>
      <c r="AJ14" s="40">
        <v>0</v>
      </c>
      <c r="AK14" s="40">
        <v>0</v>
      </c>
      <c r="AL14" s="40">
        <v>0</v>
      </c>
      <c r="AM14" s="40">
        <v>0</v>
      </c>
      <c r="AN14" s="40">
        <v>0</v>
      </c>
      <c r="AO14" s="40">
        <v>0</v>
      </c>
      <c r="AP14" s="40">
        <v>0</v>
      </c>
      <c r="AQ14" s="40">
        <v>0</v>
      </c>
      <c r="AR14" s="40">
        <f t="shared" si="10"/>
        <v>0</v>
      </c>
      <c r="AS14" s="99">
        <f t="shared" si="3"/>
        <v>0</v>
      </c>
      <c r="AT14" s="72">
        <f t="shared" si="4"/>
        <v>0</v>
      </c>
      <c r="AU14" s="72">
        <f t="shared" si="5"/>
        <v>3600</v>
      </c>
      <c r="AV14" s="40"/>
      <c r="AW14" s="106"/>
      <c r="AX14" s="106"/>
      <c r="AY14" s="106"/>
      <c r="AZ14" s="106"/>
      <c r="BA14" s="72">
        <f t="shared" si="6"/>
        <v>3600</v>
      </c>
      <c r="BB14" s="40"/>
      <c r="BC14" s="107"/>
      <c r="BD14" s="29" t="str">
        <f t="shared" si="8"/>
        <v>正确</v>
      </c>
    </row>
    <row r="15" s="1" customFormat="1" ht="33" customHeight="1" spans="1:56">
      <c r="A15" s="41">
        <f t="shared" si="1"/>
        <v>11</v>
      </c>
      <c r="B15" s="50" t="s">
        <v>109</v>
      </c>
      <c r="C15" s="35" t="s">
        <v>97</v>
      </c>
      <c r="D15" s="36">
        <v>45104</v>
      </c>
      <c r="E15" s="51" t="s">
        <v>110</v>
      </c>
      <c r="F15" s="46">
        <f t="shared" si="7"/>
        <v>31</v>
      </c>
      <c r="G15" s="47" t="s">
        <v>77</v>
      </c>
      <c r="H15" s="40"/>
      <c r="I15" s="40"/>
      <c r="J15" s="40">
        <v>1</v>
      </c>
      <c r="K15" s="40"/>
      <c r="L15" s="40"/>
      <c r="M15" s="40"/>
      <c r="N15" s="40"/>
      <c r="O15" s="40">
        <v>11</v>
      </c>
      <c r="P15" s="40"/>
      <c r="Q15" s="40"/>
      <c r="R15" s="40"/>
      <c r="S15" s="72">
        <f t="shared" si="9"/>
        <v>0</v>
      </c>
      <c r="T15" s="83" t="s">
        <v>111</v>
      </c>
      <c r="U15" s="84" t="s">
        <v>95</v>
      </c>
      <c r="V15" s="73">
        <v>1300</v>
      </c>
      <c r="W15" s="73">
        <v>200</v>
      </c>
      <c r="X15" s="73">
        <v>100</v>
      </c>
      <c r="Y15" s="73">
        <v>100</v>
      </c>
      <c r="Z15" s="73">
        <v>0</v>
      </c>
      <c r="AA15" s="73">
        <v>0</v>
      </c>
      <c r="AB15" s="40">
        <v>300</v>
      </c>
      <c r="AC15" s="72">
        <f t="shared" si="2"/>
        <v>0</v>
      </c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  <c r="AP15" s="40"/>
      <c r="AQ15" s="40"/>
      <c r="AR15" s="40">
        <f t="shared" si="10"/>
        <v>354.838709677419</v>
      </c>
      <c r="AS15" s="99">
        <f t="shared" si="3"/>
        <v>0</v>
      </c>
      <c r="AT15" s="72">
        <f t="shared" si="4"/>
        <v>64.5161290322581</v>
      </c>
      <c r="AU15" s="72">
        <f t="shared" si="5"/>
        <v>1580.65</v>
      </c>
      <c r="AV15" s="40"/>
      <c r="AW15" s="106"/>
      <c r="AX15" s="106"/>
      <c r="AY15" s="106"/>
      <c r="AZ15" s="106"/>
      <c r="BA15" s="72">
        <f t="shared" si="6"/>
        <v>1580.65</v>
      </c>
      <c r="BB15" s="40"/>
      <c r="BC15" s="107"/>
      <c r="BD15" s="29" t="str">
        <f t="shared" si="8"/>
        <v>正确</v>
      </c>
    </row>
    <row r="16" s="1" customFormat="1" ht="33" customHeight="1" spans="1:56">
      <c r="A16" s="41">
        <f t="shared" si="1"/>
        <v>12</v>
      </c>
      <c r="B16" s="48" t="s">
        <v>112</v>
      </c>
      <c r="C16" s="35" t="s">
        <v>97</v>
      </c>
      <c r="D16" s="36">
        <v>45158</v>
      </c>
      <c r="E16" s="49" t="s">
        <v>76</v>
      </c>
      <c r="F16" s="46">
        <f t="shared" si="7"/>
        <v>31</v>
      </c>
      <c r="G16" s="47" t="s">
        <v>77</v>
      </c>
      <c r="H16" s="40">
        <v>0</v>
      </c>
      <c r="I16" s="40">
        <v>0</v>
      </c>
      <c r="J16" s="40">
        <v>0</v>
      </c>
      <c r="K16" s="40">
        <v>0</v>
      </c>
      <c r="L16" s="40">
        <v>0</v>
      </c>
      <c r="M16" s="40">
        <v>0</v>
      </c>
      <c r="N16" s="40">
        <v>0</v>
      </c>
      <c r="O16" s="40">
        <v>17</v>
      </c>
      <c r="P16" s="40">
        <v>0</v>
      </c>
      <c r="Q16" s="40">
        <v>0</v>
      </c>
      <c r="R16" s="40">
        <v>0</v>
      </c>
      <c r="S16" s="72">
        <f t="shared" si="9"/>
        <v>0</v>
      </c>
      <c r="T16" s="83" t="s">
        <v>98</v>
      </c>
      <c r="U16" s="84" t="s">
        <v>95</v>
      </c>
      <c r="V16" s="73">
        <v>1300</v>
      </c>
      <c r="W16" s="73">
        <v>200</v>
      </c>
      <c r="X16" s="73">
        <v>100</v>
      </c>
      <c r="Y16" s="73">
        <v>100</v>
      </c>
      <c r="Z16" s="73">
        <v>0</v>
      </c>
      <c r="AA16" s="73">
        <v>0</v>
      </c>
      <c r="AB16" s="40">
        <v>300</v>
      </c>
      <c r="AC16" s="72">
        <f t="shared" si="2"/>
        <v>0</v>
      </c>
      <c r="AD16" s="40">
        <v>0</v>
      </c>
      <c r="AE16" s="40">
        <v>0</v>
      </c>
      <c r="AF16" s="40">
        <v>0</v>
      </c>
      <c r="AG16" s="40">
        <v>0</v>
      </c>
      <c r="AH16" s="40">
        <v>0</v>
      </c>
      <c r="AI16" s="40">
        <v>0</v>
      </c>
      <c r="AJ16" s="40">
        <v>0</v>
      </c>
      <c r="AK16" s="40">
        <v>0</v>
      </c>
      <c r="AL16" s="40">
        <v>0</v>
      </c>
      <c r="AM16" s="40">
        <v>0</v>
      </c>
      <c r="AN16" s="40">
        <v>0</v>
      </c>
      <c r="AO16" s="40">
        <v>0</v>
      </c>
      <c r="AP16" s="40">
        <v>0</v>
      </c>
      <c r="AQ16" s="40">
        <v>0</v>
      </c>
      <c r="AR16" s="40">
        <f t="shared" si="10"/>
        <v>548.387096774194</v>
      </c>
      <c r="AS16" s="99">
        <f t="shared" si="3"/>
        <v>0</v>
      </c>
      <c r="AT16" s="72">
        <f t="shared" si="4"/>
        <v>0</v>
      </c>
      <c r="AU16" s="72">
        <f t="shared" si="5"/>
        <v>1451.61</v>
      </c>
      <c r="AV16" s="40"/>
      <c r="AW16" s="106"/>
      <c r="AX16" s="106"/>
      <c r="AY16" s="106"/>
      <c r="AZ16" s="106"/>
      <c r="BA16" s="72">
        <f t="shared" si="6"/>
        <v>1451.61</v>
      </c>
      <c r="BB16" s="40"/>
      <c r="BC16" s="107"/>
      <c r="BD16" s="29" t="str">
        <f t="shared" si="8"/>
        <v>正确</v>
      </c>
    </row>
    <row r="17" s="1" customFormat="1" ht="33" customHeight="1" spans="1:56">
      <c r="A17" s="41">
        <f t="shared" si="1"/>
        <v>13</v>
      </c>
      <c r="B17" s="48" t="s">
        <v>113</v>
      </c>
      <c r="C17" s="35" t="s">
        <v>97</v>
      </c>
      <c r="D17" s="36">
        <v>45162</v>
      </c>
      <c r="E17" s="49" t="s">
        <v>76</v>
      </c>
      <c r="F17" s="46">
        <f t="shared" si="7"/>
        <v>31</v>
      </c>
      <c r="G17" s="47" t="s">
        <v>77</v>
      </c>
      <c r="H17" s="40">
        <v>0</v>
      </c>
      <c r="I17" s="40">
        <v>0</v>
      </c>
      <c r="J17" s="40">
        <v>0</v>
      </c>
      <c r="K17" s="40">
        <v>0</v>
      </c>
      <c r="L17" s="40">
        <v>0</v>
      </c>
      <c r="M17" s="40">
        <v>0</v>
      </c>
      <c r="N17" s="40">
        <v>0</v>
      </c>
      <c r="O17" s="40">
        <v>17</v>
      </c>
      <c r="P17" s="40">
        <v>0</v>
      </c>
      <c r="Q17" s="40">
        <v>0</v>
      </c>
      <c r="R17" s="40">
        <v>0</v>
      </c>
      <c r="S17" s="72">
        <f t="shared" si="9"/>
        <v>0</v>
      </c>
      <c r="T17" s="83" t="s">
        <v>98</v>
      </c>
      <c r="U17" s="84" t="s">
        <v>114</v>
      </c>
      <c r="V17" s="73">
        <f>2400/31*14+2000/31*17</f>
        <v>2180.64516129032</v>
      </c>
      <c r="W17" s="73"/>
      <c r="X17" s="73"/>
      <c r="Y17" s="73"/>
      <c r="Z17" s="73"/>
      <c r="AA17" s="73"/>
      <c r="AB17" s="40"/>
      <c r="AC17" s="72">
        <f t="shared" si="2"/>
        <v>0</v>
      </c>
      <c r="AD17" s="40">
        <v>0</v>
      </c>
      <c r="AE17" s="40">
        <v>0</v>
      </c>
      <c r="AF17" s="40">
        <v>0</v>
      </c>
      <c r="AG17" s="40">
        <v>0</v>
      </c>
      <c r="AH17" s="40">
        <v>0</v>
      </c>
      <c r="AI17" s="40">
        <v>0</v>
      </c>
      <c r="AJ17" s="40">
        <v>0</v>
      </c>
      <c r="AK17" s="40">
        <v>0</v>
      </c>
      <c r="AL17" s="40">
        <v>0</v>
      </c>
      <c r="AM17" s="40">
        <v>0</v>
      </c>
      <c r="AN17" s="40">
        <v>0</v>
      </c>
      <c r="AO17" s="40">
        <v>0</v>
      </c>
      <c r="AP17" s="40">
        <v>0</v>
      </c>
      <c r="AQ17" s="40">
        <v>0</v>
      </c>
      <c r="AR17" s="40">
        <f>2000/31*17*0.5</f>
        <v>548.387096774194</v>
      </c>
      <c r="AS17" s="99">
        <f t="shared" si="3"/>
        <v>0</v>
      </c>
      <c r="AT17" s="72">
        <f t="shared" si="4"/>
        <v>0</v>
      </c>
      <c r="AU17" s="72">
        <f t="shared" si="5"/>
        <v>1632.26</v>
      </c>
      <c r="AV17" s="40"/>
      <c r="AW17" s="106"/>
      <c r="AX17" s="106"/>
      <c r="AY17" s="106"/>
      <c r="AZ17" s="106"/>
      <c r="BA17" s="72">
        <f t="shared" si="6"/>
        <v>1632.26</v>
      </c>
      <c r="BB17" s="40"/>
      <c r="BC17" s="107"/>
      <c r="BD17" s="29" t="e">
        <f t="shared" si="8"/>
        <v>#VALUE!</v>
      </c>
    </row>
    <row r="18" s="1" customFormat="1" ht="33" customHeight="1" spans="1:56">
      <c r="A18" s="41">
        <f t="shared" si="1"/>
        <v>14</v>
      </c>
      <c r="B18" s="50" t="s">
        <v>115</v>
      </c>
      <c r="C18" s="35" t="s">
        <v>116</v>
      </c>
      <c r="D18" s="36">
        <v>45163</v>
      </c>
      <c r="E18" s="51" t="s">
        <v>110</v>
      </c>
      <c r="F18" s="46">
        <f t="shared" si="7"/>
        <v>31</v>
      </c>
      <c r="G18" s="47" t="s">
        <v>77</v>
      </c>
      <c r="H18" s="40">
        <v>0</v>
      </c>
      <c r="I18" s="40">
        <v>0</v>
      </c>
      <c r="J18" s="40">
        <v>0</v>
      </c>
      <c r="K18" s="40">
        <v>0</v>
      </c>
      <c r="L18" s="40">
        <v>0</v>
      </c>
      <c r="M18" s="40">
        <v>0</v>
      </c>
      <c r="N18" s="40">
        <v>0</v>
      </c>
      <c r="O18" s="40">
        <v>16.5</v>
      </c>
      <c r="P18" s="40">
        <v>0.5</v>
      </c>
      <c r="Q18" s="40">
        <v>1</v>
      </c>
      <c r="R18" s="40">
        <v>1.5</v>
      </c>
      <c r="S18" s="72">
        <f t="shared" si="9"/>
        <v>0</v>
      </c>
      <c r="T18" s="83" t="s">
        <v>117</v>
      </c>
      <c r="U18" s="84" t="s">
        <v>118</v>
      </c>
      <c r="V18" s="73">
        <f>2700/31*14.5+2000/31*16.5</f>
        <v>2327.41935483871</v>
      </c>
      <c r="W18" s="73"/>
      <c r="X18" s="73"/>
      <c r="Y18" s="73"/>
      <c r="Z18" s="73"/>
      <c r="AA18" s="73"/>
      <c r="AB18" s="40"/>
      <c r="AC18" s="72">
        <f t="shared" si="2"/>
        <v>0</v>
      </c>
      <c r="AD18" s="40">
        <v>0</v>
      </c>
      <c r="AE18" s="40">
        <v>0</v>
      </c>
      <c r="AF18" s="40">
        <v>0</v>
      </c>
      <c r="AG18" s="40">
        <v>0</v>
      </c>
      <c r="AH18" s="40">
        <v>0</v>
      </c>
      <c r="AI18" s="40">
        <v>0</v>
      </c>
      <c r="AJ18" s="40">
        <v>-30</v>
      </c>
      <c r="AK18" s="40">
        <v>0</v>
      </c>
      <c r="AL18" s="40"/>
      <c r="AM18" s="40">
        <v>0</v>
      </c>
      <c r="AN18" s="40">
        <v>0</v>
      </c>
      <c r="AO18" s="40">
        <v>0</v>
      </c>
      <c r="AP18" s="40">
        <v>0</v>
      </c>
      <c r="AQ18" s="40">
        <v>0</v>
      </c>
      <c r="AR18" s="40">
        <f>2000/31*16.5*0.5</f>
        <v>532.258064516129</v>
      </c>
      <c r="AS18" s="99">
        <f t="shared" si="3"/>
        <v>0</v>
      </c>
      <c r="AT18" s="72">
        <f t="shared" si="4"/>
        <v>0</v>
      </c>
      <c r="AU18" s="72">
        <f t="shared" si="5"/>
        <v>1765.16</v>
      </c>
      <c r="AV18" s="40"/>
      <c r="AW18" s="106"/>
      <c r="AX18" s="106"/>
      <c r="AY18" s="106"/>
      <c r="AZ18" s="106"/>
      <c r="BA18" s="72">
        <f t="shared" si="6"/>
        <v>1765.16</v>
      </c>
      <c r="BB18" s="40"/>
      <c r="BC18" s="107"/>
      <c r="BD18" s="29" t="e">
        <f t="shared" si="8"/>
        <v>#VALUE!</v>
      </c>
    </row>
    <row r="19" s="1" customFormat="1" ht="57" customHeight="1" spans="1:57">
      <c r="A19" s="41">
        <f t="shared" si="1"/>
        <v>15</v>
      </c>
      <c r="B19" s="35" t="s">
        <v>119</v>
      </c>
      <c r="C19" s="35" t="s">
        <v>97</v>
      </c>
      <c r="D19" s="36">
        <v>45237</v>
      </c>
      <c r="E19" s="49" t="s">
        <v>76</v>
      </c>
      <c r="F19" s="46">
        <f t="shared" si="7"/>
        <v>31</v>
      </c>
      <c r="G19" s="47" t="s">
        <v>120</v>
      </c>
      <c r="H19" s="40">
        <v>0</v>
      </c>
      <c r="I19" s="40">
        <v>0</v>
      </c>
      <c r="J19" s="40">
        <v>0</v>
      </c>
      <c r="K19" s="40">
        <v>0</v>
      </c>
      <c r="L19" s="40">
        <v>0</v>
      </c>
      <c r="M19" s="40">
        <v>0</v>
      </c>
      <c r="N19" s="40">
        <v>0</v>
      </c>
      <c r="O19" s="40">
        <v>0</v>
      </c>
      <c r="P19" s="40">
        <v>0</v>
      </c>
      <c r="Q19" s="40">
        <v>0</v>
      </c>
      <c r="R19" s="40">
        <v>0</v>
      </c>
      <c r="S19" s="72">
        <f t="shared" si="9"/>
        <v>0</v>
      </c>
      <c r="T19" s="83" t="s">
        <v>121</v>
      </c>
      <c r="U19" s="84" t="s">
        <v>99</v>
      </c>
      <c r="V19" s="73">
        <f>3150/31*13+2000/31*18</f>
        <v>2482.25806451613</v>
      </c>
      <c r="W19" s="73"/>
      <c r="X19" s="73"/>
      <c r="Y19" s="73"/>
      <c r="Z19" s="73"/>
      <c r="AA19" s="73"/>
      <c r="AB19" s="40"/>
      <c r="AC19" s="72">
        <f t="shared" si="2"/>
        <v>30</v>
      </c>
      <c r="AD19" s="40"/>
      <c r="AE19" s="40"/>
      <c r="AF19" s="40"/>
      <c r="AG19" s="40"/>
      <c r="AH19" s="40"/>
      <c r="AI19" s="40">
        <v>540</v>
      </c>
      <c r="AJ19" s="40">
        <v>70</v>
      </c>
      <c r="AK19" s="40"/>
      <c r="AL19" s="40"/>
      <c r="AM19" s="40"/>
      <c r="AN19" s="40"/>
      <c r="AO19" s="40"/>
      <c r="AP19" s="40"/>
      <c r="AQ19" s="40"/>
      <c r="AR19" s="40">
        <v>0</v>
      </c>
      <c r="AS19" s="99">
        <f t="shared" si="3"/>
        <v>0</v>
      </c>
      <c r="AT19" s="72">
        <f t="shared" si="4"/>
        <v>0</v>
      </c>
      <c r="AU19" s="72">
        <f t="shared" si="5"/>
        <v>3122.26</v>
      </c>
      <c r="AV19" s="40"/>
      <c r="AW19" s="106"/>
      <c r="AX19" s="106"/>
      <c r="AY19" s="106"/>
      <c r="AZ19" s="106"/>
      <c r="BA19" s="72">
        <f t="shared" si="6"/>
        <v>3122.26</v>
      </c>
      <c r="BB19" s="40"/>
      <c r="BC19" s="83" t="s">
        <v>121</v>
      </c>
      <c r="BD19" s="29" t="e">
        <f t="shared" si="8"/>
        <v>#VALUE!</v>
      </c>
      <c r="BE19" s="1">
        <f>1161+540</f>
        <v>1701</v>
      </c>
    </row>
    <row r="20" s="1" customFormat="1" ht="33" customHeight="1" spans="1:56">
      <c r="A20" s="41">
        <f t="shared" si="1"/>
        <v>16</v>
      </c>
      <c r="B20" s="48" t="s">
        <v>122</v>
      </c>
      <c r="C20" s="35" t="s">
        <v>123</v>
      </c>
      <c r="D20" s="36">
        <v>45341</v>
      </c>
      <c r="E20" s="49" t="s">
        <v>76</v>
      </c>
      <c r="F20" s="46">
        <f t="shared" si="7"/>
        <v>31</v>
      </c>
      <c r="G20" s="47" t="s">
        <v>77</v>
      </c>
      <c r="H20" s="40"/>
      <c r="I20" s="40"/>
      <c r="J20" s="40"/>
      <c r="K20" s="40"/>
      <c r="L20" s="40"/>
      <c r="M20" s="40"/>
      <c r="N20" s="40"/>
      <c r="O20" s="40">
        <v>11</v>
      </c>
      <c r="P20" s="40"/>
      <c r="Q20" s="40"/>
      <c r="R20" s="40"/>
      <c r="S20" s="72">
        <f t="shared" si="9"/>
        <v>0</v>
      </c>
      <c r="T20" s="83" t="s">
        <v>124</v>
      </c>
      <c r="U20" s="84" t="s">
        <v>125</v>
      </c>
      <c r="V20" s="73">
        <v>1600</v>
      </c>
      <c r="W20" s="73">
        <v>200</v>
      </c>
      <c r="X20" s="73">
        <v>100</v>
      </c>
      <c r="Y20" s="73">
        <v>0</v>
      </c>
      <c r="Z20" s="73">
        <v>0</v>
      </c>
      <c r="AA20" s="73">
        <v>0</v>
      </c>
      <c r="AB20" s="40">
        <v>200</v>
      </c>
      <c r="AC20" s="72">
        <f t="shared" si="2"/>
        <v>0</v>
      </c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  <c r="AP20" s="40"/>
      <c r="AQ20" s="40"/>
      <c r="AR20" s="40">
        <f>U20/31*O20*0.5</f>
        <v>372.58064516129</v>
      </c>
      <c r="AS20" s="99">
        <f t="shared" si="3"/>
        <v>0</v>
      </c>
      <c r="AT20" s="72">
        <f t="shared" si="4"/>
        <v>0</v>
      </c>
      <c r="AU20" s="72">
        <f t="shared" si="5"/>
        <v>1727.42</v>
      </c>
      <c r="AV20" s="40"/>
      <c r="AW20" s="106"/>
      <c r="AX20" s="106"/>
      <c r="AY20" s="106"/>
      <c r="AZ20" s="106"/>
      <c r="BA20" s="72">
        <f t="shared" si="6"/>
        <v>1727.42</v>
      </c>
      <c r="BB20" s="40"/>
      <c r="BC20" s="107"/>
      <c r="BD20" s="29" t="str">
        <f t="shared" si="8"/>
        <v>正确</v>
      </c>
    </row>
    <row r="21" s="1" customFormat="1" ht="33" customHeight="1" spans="1:56">
      <c r="A21" s="41">
        <f t="shared" si="1"/>
        <v>17</v>
      </c>
      <c r="B21" s="48" t="s">
        <v>126</v>
      </c>
      <c r="C21" s="35" t="s">
        <v>97</v>
      </c>
      <c r="D21" s="36">
        <v>45348</v>
      </c>
      <c r="E21" s="49" t="s">
        <v>76</v>
      </c>
      <c r="F21" s="46">
        <f t="shared" si="7"/>
        <v>31</v>
      </c>
      <c r="G21" s="47" t="s">
        <v>77</v>
      </c>
      <c r="H21" s="40"/>
      <c r="I21" s="40"/>
      <c r="J21" s="40"/>
      <c r="K21" s="40"/>
      <c r="L21" s="40"/>
      <c r="M21" s="40"/>
      <c r="N21" s="40"/>
      <c r="O21" s="40">
        <v>6</v>
      </c>
      <c r="P21" s="40"/>
      <c r="Q21" s="40"/>
      <c r="R21" s="40"/>
      <c r="S21" s="72">
        <f t="shared" si="9"/>
        <v>0</v>
      </c>
      <c r="T21" s="83" t="s">
        <v>94</v>
      </c>
      <c r="U21" s="84" t="s">
        <v>95</v>
      </c>
      <c r="V21" s="73">
        <v>1300</v>
      </c>
      <c r="W21" s="73">
        <v>200</v>
      </c>
      <c r="X21" s="73">
        <v>100</v>
      </c>
      <c r="Y21" s="73">
        <v>100</v>
      </c>
      <c r="Z21" s="73">
        <v>0</v>
      </c>
      <c r="AA21" s="73">
        <v>0</v>
      </c>
      <c r="AB21" s="40">
        <v>300</v>
      </c>
      <c r="AC21" s="72">
        <f t="shared" si="2"/>
        <v>0</v>
      </c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  <c r="AP21" s="40"/>
      <c r="AQ21" s="40"/>
      <c r="AR21" s="40">
        <f>U21/31*O21*0.5</f>
        <v>193.548387096774</v>
      </c>
      <c r="AS21" s="99">
        <f t="shared" si="3"/>
        <v>0</v>
      </c>
      <c r="AT21" s="72">
        <f t="shared" si="4"/>
        <v>0</v>
      </c>
      <c r="AU21" s="72">
        <f t="shared" si="5"/>
        <v>1806.45</v>
      </c>
      <c r="AV21" s="40"/>
      <c r="AW21" s="106"/>
      <c r="AX21" s="106"/>
      <c r="AY21" s="106"/>
      <c r="AZ21" s="106"/>
      <c r="BA21" s="72">
        <f t="shared" si="6"/>
        <v>1806.45</v>
      </c>
      <c r="BB21" s="40"/>
      <c r="BC21" s="107"/>
      <c r="BD21" s="29" t="str">
        <f t="shared" si="8"/>
        <v>正确</v>
      </c>
    </row>
    <row r="22" s="1" customFormat="1" ht="50" customHeight="1" spans="1:56">
      <c r="A22" s="41">
        <f t="shared" si="1"/>
        <v>18</v>
      </c>
      <c r="B22" s="48" t="s">
        <v>127</v>
      </c>
      <c r="C22" s="35" t="s">
        <v>97</v>
      </c>
      <c r="D22" s="36">
        <v>45355</v>
      </c>
      <c r="E22" s="49" t="s">
        <v>76</v>
      </c>
      <c r="F22" s="46">
        <f t="shared" si="7"/>
        <v>31</v>
      </c>
      <c r="G22" s="47" t="s">
        <v>77</v>
      </c>
      <c r="H22" s="40"/>
      <c r="I22" s="40"/>
      <c r="J22" s="40"/>
      <c r="K22" s="40"/>
      <c r="L22" s="40"/>
      <c r="M22" s="40"/>
      <c r="N22" s="40"/>
      <c r="O22" s="40">
        <v>11</v>
      </c>
      <c r="P22" s="40"/>
      <c r="Q22" s="40"/>
      <c r="R22" s="40"/>
      <c r="S22" s="72">
        <f t="shared" si="9"/>
        <v>0</v>
      </c>
      <c r="T22" s="83" t="s">
        <v>128</v>
      </c>
      <c r="U22" s="84" t="s">
        <v>129</v>
      </c>
      <c r="V22" s="73">
        <f>2300/31*14+2000/31*17</f>
        <v>2135.48387096774</v>
      </c>
      <c r="W22" s="73"/>
      <c r="X22" s="73"/>
      <c r="Y22" s="73"/>
      <c r="Z22" s="73"/>
      <c r="AA22" s="73"/>
      <c r="AB22" s="40"/>
      <c r="AC22" s="72">
        <f t="shared" si="2"/>
        <v>0</v>
      </c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  <c r="AP22" s="40"/>
      <c r="AQ22" s="40"/>
      <c r="AR22" s="40">
        <f>2000/31*11*0.5</f>
        <v>354.838709677419</v>
      </c>
      <c r="AS22" s="99">
        <f t="shared" si="3"/>
        <v>0</v>
      </c>
      <c r="AT22" s="72">
        <f t="shared" si="4"/>
        <v>0</v>
      </c>
      <c r="AU22" s="72">
        <f t="shared" si="5"/>
        <v>1780.65</v>
      </c>
      <c r="AV22" s="40"/>
      <c r="AW22" s="106"/>
      <c r="AX22" s="106"/>
      <c r="AY22" s="106"/>
      <c r="AZ22" s="106"/>
      <c r="BA22" s="72">
        <f t="shared" si="6"/>
        <v>1780.65</v>
      </c>
      <c r="BB22" s="40"/>
      <c r="BC22" s="107"/>
      <c r="BD22" s="29" t="e">
        <f t="shared" si="8"/>
        <v>#VALUE!</v>
      </c>
    </row>
    <row r="23" s="1" customFormat="1" ht="33" customHeight="1" spans="1:56">
      <c r="A23" s="41">
        <f t="shared" si="1"/>
        <v>19</v>
      </c>
      <c r="B23" s="48" t="s">
        <v>130</v>
      </c>
      <c r="C23" s="35" t="s">
        <v>97</v>
      </c>
      <c r="D23" s="36">
        <v>45363</v>
      </c>
      <c r="E23" s="49" t="s">
        <v>76</v>
      </c>
      <c r="F23" s="46">
        <f t="shared" si="7"/>
        <v>31</v>
      </c>
      <c r="G23" s="47" t="s">
        <v>77</v>
      </c>
      <c r="H23" s="40"/>
      <c r="I23" s="40"/>
      <c r="J23" s="40"/>
      <c r="K23" s="40"/>
      <c r="L23" s="40"/>
      <c r="M23" s="40"/>
      <c r="N23" s="40"/>
      <c r="O23" s="40">
        <v>6</v>
      </c>
      <c r="P23" s="40"/>
      <c r="Q23" s="40"/>
      <c r="R23" s="40"/>
      <c r="S23" s="72">
        <f t="shared" si="9"/>
        <v>0</v>
      </c>
      <c r="T23" s="83" t="s">
        <v>94</v>
      </c>
      <c r="U23" s="84" t="s">
        <v>95</v>
      </c>
      <c r="V23" s="73">
        <v>1300</v>
      </c>
      <c r="W23" s="73">
        <v>200</v>
      </c>
      <c r="X23" s="73">
        <v>100</v>
      </c>
      <c r="Y23" s="73">
        <v>100</v>
      </c>
      <c r="Z23" s="73">
        <v>0</v>
      </c>
      <c r="AA23" s="73">
        <v>0</v>
      </c>
      <c r="AB23" s="40">
        <v>300</v>
      </c>
      <c r="AC23" s="72">
        <f t="shared" si="2"/>
        <v>0</v>
      </c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>
        <f>U23/31*O23*0.5</f>
        <v>193.548387096774</v>
      </c>
      <c r="AS23" s="99">
        <f t="shared" si="3"/>
        <v>0</v>
      </c>
      <c r="AT23" s="72">
        <f t="shared" si="4"/>
        <v>0</v>
      </c>
      <c r="AU23" s="72">
        <f t="shared" si="5"/>
        <v>1806.45</v>
      </c>
      <c r="AV23" s="40"/>
      <c r="AW23" s="106"/>
      <c r="AX23" s="106"/>
      <c r="AY23" s="106"/>
      <c r="AZ23" s="106"/>
      <c r="BA23" s="72">
        <f t="shared" si="6"/>
        <v>1806.45</v>
      </c>
      <c r="BB23" s="40"/>
      <c r="BC23" s="107"/>
      <c r="BD23" s="29" t="str">
        <f t="shared" si="8"/>
        <v>正确</v>
      </c>
    </row>
    <row r="24" s="1" customFormat="1" ht="75" customHeight="1" spans="1:57">
      <c r="A24" s="41">
        <f t="shared" si="1"/>
        <v>20</v>
      </c>
      <c r="B24" s="35" t="s">
        <v>131</v>
      </c>
      <c r="C24" s="35" t="s">
        <v>97</v>
      </c>
      <c r="D24" s="36">
        <v>45368</v>
      </c>
      <c r="E24" s="49" t="s">
        <v>76</v>
      </c>
      <c r="F24" s="46">
        <f t="shared" si="7"/>
        <v>31</v>
      </c>
      <c r="G24" s="47" t="s">
        <v>77</v>
      </c>
      <c r="H24" s="40"/>
      <c r="I24" s="40"/>
      <c r="J24" s="40"/>
      <c r="K24" s="40"/>
      <c r="L24" s="40"/>
      <c r="M24" s="40"/>
      <c r="N24" s="40"/>
      <c r="O24" s="40">
        <v>3</v>
      </c>
      <c r="P24" s="40">
        <v>1</v>
      </c>
      <c r="Q24" s="40">
        <v>1</v>
      </c>
      <c r="R24" s="40">
        <v>2</v>
      </c>
      <c r="S24" s="72">
        <f t="shared" si="9"/>
        <v>0</v>
      </c>
      <c r="T24" s="83" t="s">
        <v>132</v>
      </c>
      <c r="U24" s="84" t="s">
        <v>133</v>
      </c>
      <c r="V24" s="73">
        <f>3150/31*15+2100/31*13+2000/31*3</f>
        <v>2598.38709677419</v>
      </c>
      <c r="W24" s="73"/>
      <c r="X24" s="73"/>
      <c r="Y24" s="73"/>
      <c r="Z24" s="73"/>
      <c r="AA24" s="73"/>
      <c r="AB24" s="40"/>
      <c r="AC24" s="72">
        <f t="shared" si="2"/>
        <v>0</v>
      </c>
      <c r="AD24" s="40"/>
      <c r="AE24" s="40"/>
      <c r="AF24" s="40"/>
      <c r="AG24" s="40"/>
      <c r="AH24" s="40"/>
      <c r="AI24" s="40">
        <v>390</v>
      </c>
      <c r="AJ24" s="40"/>
      <c r="AK24" s="40"/>
      <c r="AL24" s="40"/>
      <c r="AM24" s="40"/>
      <c r="AN24" s="40"/>
      <c r="AO24" s="40"/>
      <c r="AP24" s="40"/>
      <c r="AQ24" s="40"/>
      <c r="AR24" s="40">
        <f>2000/31*3*0.5</f>
        <v>96.7741935483871</v>
      </c>
      <c r="AS24" s="99">
        <f t="shared" si="3"/>
        <v>0</v>
      </c>
      <c r="AT24" s="72">
        <f t="shared" si="4"/>
        <v>0</v>
      </c>
      <c r="AU24" s="72">
        <f t="shared" si="5"/>
        <v>2891.61</v>
      </c>
      <c r="AV24" s="40"/>
      <c r="AW24" s="106"/>
      <c r="AX24" s="106"/>
      <c r="AY24" s="106"/>
      <c r="AZ24" s="106"/>
      <c r="BA24" s="72">
        <f t="shared" si="6"/>
        <v>2891.61</v>
      </c>
      <c r="BB24" s="40"/>
      <c r="BC24" s="107" t="s">
        <v>134</v>
      </c>
      <c r="BD24" s="29" t="e">
        <f t="shared" si="8"/>
        <v>#VALUE!</v>
      </c>
      <c r="BE24" s="1">
        <v>1271</v>
      </c>
    </row>
    <row r="25" s="1" customFormat="1" ht="33" customHeight="1" spans="1:56">
      <c r="A25" s="41">
        <f t="shared" si="1"/>
        <v>21</v>
      </c>
      <c r="B25" s="48" t="s">
        <v>135</v>
      </c>
      <c r="C25" s="35" t="s">
        <v>97</v>
      </c>
      <c r="D25" s="36">
        <v>45380</v>
      </c>
      <c r="E25" s="49" t="s">
        <v>76</v>
      </c>
      <c r="F25" s="46">
        <f t="shared" si="7"/>
        <v>31</v>
      </c>
      <c r="G25" s="47" t="s">
        <v>77</v>
      </c>
      <c r="H25" s="40"/>
      <c r="I25" s="40"/>
      <c r="J25" s="40"/>
      <c r="K25" s="40"/>
      <c r="L25" s="40"/>
      <c r="M25" s="40"/>
      <c r="N25" s="40"/>
      <c r="O25" s="40">
        <v>6</v>
      </c>
      <c r="P25" s="40"/>
      <c r="Q25" s="40"/>
      <c r="R25" s="40"/>
      <c r="S25" s="72">
        <f t="shared" si="9"/>
        <v>0</v>
      </c>
      <c r="T25" s="83" t="s">
        <v>94</v>
      </c>
      <c r="U25" s="84" t="s">
        <v>95</v>
      </c>
      <c r="V25" s="73">
        <v>1300</v>
      </c>
      <c r="W25" s="73">
        <v>200</v>
      </c>
      <c r="X25" s="73">
        <v>100</v>
      </c>
      <c r="Y25" s="73">
        <v>100</v>
      </c>
      <c r="Z25" s="73">
        <v>0</v>
      </c>
      <c r="AA25" s="73">
        <v>0</v>
      </c>
      <c r="AB25" s="40">
        <v>300</v>
      </c>
      <c r="AC25" s="72">
        <f t="shared" si="2"/>
        <v>0</v>
      </c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>
        <f>U25/31*O25*0.5</f>
        <v>193.548387096774</v>
      </c>
      <c r="AS25" s="99">
        <f t="shared" si="3"/>
        <v>0</v>
      </c>
      <c r="AT25" s="72">
        <f t="shared" si="4"/>
        <v>0</v>
      </c>
      <c r="AU25" s="72">
        <f t="shared" si="5"/>
        <v>1806.45</v>
      </c>
      <c r="AV25" s="40"/>
      <c r="AW25" s="106"/>
      <c r="AX25" s="106"/>
      <c r="AY25" s="106"/>
      <c r="AZ25" s="106"/>
      <c r="BA25" s="72">
        <f t="shared" si="6"/>
        <v>1806.45</v>
      </c>
      <c r="BB25" s="40"/>
      <c r="BC25" s="107"/>
      <c r="BD25" s="29" t="str">
        <f t="shared" si="8"/>
        <v>正确</v>
      </c>
    </row>
    <row r="26" s="1" customFormat="1" ht="33" customHeight="1" spans="1:56">
      <c r="A26" s="41">
        <f t="shared" si="1"/>
        <v>22</v>
      </c>
      <c r="B26" s="35" t="s">
        <v>136</v>
      </c>
      <c r="C26" s="35" t="s">
        <v>97</v>
      </c>
      <c r="D26" s="36">
        <v>45427</v>
      </c>
      <c r="E26" s="49" t="s">
        <v>76</v>
      </c>
      <c r="F26" s="46">
        <f t="shared" si="7"/>
        <v>31</v>
      </c>
      <c r="G26" s="47" t="s">
        <v>77</v>
      </c>
      <c r="H26" s="40"/>
      <c r="I26" s="40"/>
      <c r="J26" s="40"/>
      <c r="K26" s="40"/>
      <c r="L26" s="40"/>
      <c r="M26" s="40"/>
      <c r="N26" s="40"/>
      <c r="O26" s="40">
        <v>17</v>
      </c>
      <c r="P26" s="40"/>
      <c r="Q26" s="40"/>
      <c r="R26" s="40"/>
      <c r="S26" s="72">
        <f t="shared" si="9"/>
        <v>0</v>
      </c>
      <c r="T26" s="83" t="s">
        <v>98</v>
      </c>
      <c r="U26" s="84" t="s">
        <v>114</v>
      </c>
      <c r="V26" s="73">
        <f>2400/31*14+2000/31*17</f>
        <v>2180.64516129032</v>
      </c>
      <c r="W26" s="73"/>
      <c r="X26" s="73"/>
      <c r="Y26" s="73"/>
      <c r="Z26" s="73"/>
      <c r="AA26" s="73"/>
      <c r="AB26" s="40"/>
      <c r="AC26" s="72">
        <f t="shared" si="2"/>
        <v>0</v>
      </c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>
        <f>2000/31*17*0.5</f>
        <v>548.387096774194</v>
      </c>
      <c r="AS26" s="99">
        <f t="shared" si="3"/>
        <v>0</v>
      </c>
      <c r="AT26" s="72">
        <f t="shared" si="4"/>
        <v>0</v>
      </c>
      <c r="AU26" s="72">
        <f t="shared" si="5"/>
        <v>1632.26</v>
      </c>
      <c r="AV26" s="40"/>
      <c r="AW26" s="106"/>
      <c r="AX26" s="106"/>
      <c r="AY26" s="106"/>
      <c r="AZ26" s="106"/>
      <c r="BA26" s="72">
        <f t="shared" si="6"/>
        <v>1632.26</v>
      </c>
      <c r="BB26" s="40"/>
      <c r="BC26" s="107"/>
      <c r="BD26" s="29" t="e">
        <f t="shared" si="8"/>
        <v>#VALUE!</v>
      </c>
    </row>
    <row r="27" s="1" customFormat="1" ht="50" customHeight="1" spans="1:56">
      <c r="A27" s="41">
        <f t="shared" si="1"/>
        <v>23</v>
      </c>
      <c r="B27" s="35" t="s">
        <v>137</v>
      </c>
      <c r="C27" s="35" t="s">
        <v>97</v>
      </c>
      <c r="D27" s="36">
        <v>45460</v>
      </c>
      <c r="E27" s="49" t="s">
        <v>76</v>
      </c>
      <c r="F27" s="46">
        <f t="shared" si="7"/>
        <v>31</v>
      </c>
      <c r="G27" s="47" t="s">
        <v>77</v>
      </c>
      <c r="H27" s="40"/>
      <c r="I27" s="40"/>
      <c r="J27" s="40"/>
      <c r="K27" s="40"/>
      <c r="L27" s="40">
        <v>1</v>
      </c>
      <c r="M27" s="40"/>
      <c r="N27" s="40"/>
      <c r="O27" s="40">
        <v>6</v>
      </c>
      <c r="P27" s="40"/>
      <c r="Q27" s="40"/>
      <c r="R27" s="40"/>
      <c r="S27" s="72">
        <f t="shared" si="9"/>
        <v>0</v>
      </c>
      <c r="T27" s="83" t="s">
        <v>138</v>
      </c>
      <c r="U27" s="84" t="s">
        <v>114</v>
      </c>
      <c r="V27" s="73">
        <f>2400/31*14+2000/31*17</f>
        <v>2180.64516129032</v>
      </c>
      <c r="W27" s="73"/>
      <c r="X27" s="73"/>
      <c r="Y27" s="73"/>
      <c r="Z27" s="73"/>
      <c r="AA27" s="73"/>
      <c r="AB27" s="40"/>
      <c r="AC27" s="72">
        <f t="shared" si="2"/>
        <v>0</v>
      </c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>
        <f>2000/31*6*0.5</f>
        <v>193.548387096774</v>
      </c>
      <c r="AS27" s="99">
        <f t="shared" si="3"/>
        <v>0</v>
      </c>
      <c r="AT27" s="72">
        <f t="shared" si="4"/>
        <v>0</v>
      </c>
      <c r="AU27" s="72">
        <f t="shared" si="5"/>
        <v>1987.1</v>
      </c>
      <c r="AV27" s="40"/>
      <c r="AW27" s="106"/>
      <c r="AX27" s="106"/>
      <c r="AY27" s="106"/>
      <c r="AZ27" s="106"/>
      <c r="BA27" s="72">
        <f t="shared" si="6"/>
        <v>1987.1</v>
      </c>
      <c r="BB27" s="40"/>
      <c r="BC27" s="107"/>
      <c r="BD27" s="29" t="e">
        <f t="shared" si="8"/>
        <v>#VALUE!</v>
      </c>
    </row>
    <row r="28" s="1" customFormat="1" ht="54" customHeight="1" spans="1:56">
      <c r="A28" s="41">
        <f t="shared" si="1"/>
        <v>24</v>
      </c>
      <c r="B28" s="48" t="s">
        <v>139</v>
      </c>
      <c r="C28" s="35" t="s">
        <v>140</v>
      </c>
      <c r="D28" s="36">
        <v>45474</v>
      </c>
      <c r="E28" s="49" t="s">
        <v>76</v>
      </c>
      <c r="F28" s="46">
        <f t="shared" si="7"/>
        <v>31</v>
      </c>
      <c r="G28" s="47" t="s">
        <v>77</v>
      </c>
      <c r="H28" s="40"/>
      <c r="I28" s="40"/>
      <c r="J28" s="40"/>
      <c r="K28" s="40"/>
      <c r="L28" s="40"/>
      <c r="M28" s="40"/>
      <c r="N28" s="40"/>
      <c r="O28" s="40">
        <v>5</v>
      </c>
      <c r="P28" s="40">
        <v>1</v>
      </c>
      <c r="Q28" s="40">
        <v>0</v>
      </c>
      <c r="R28" s="40">
        <v>1</v>
      </c>
      <c r="S28" s="72">
        <f t="shared" si="9"/>
        <v>0</v>
      </c>
      <c r="T28" s="83" t="s">
        <v>141</v>
      </c>
      <c r="U28" s="84" t="s">
        <v>114</v>
      </c>
      <c r="V28" s="73">
        <f>2400/31*15+2000/31*16</f>
        <v>2193.54838709677</v>
      </c>
      <c r="W28" s="73"/>
      <c r="X28" s="73"/>
      <c r="Y28" s="73"/>
      <c r="Z28" s="73"/>
      <c r="AA28" s="73"/>
      <c r="AB28" s="40"/>
      <c r="AC28" s="72">
        <f t="shared" si="2"/>
        <v>0</v>
      </c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>
        <f>2000/31*5*0.5</f>
        <v>161.290322580645</v>
      </c>
      <c r="AS28" s="99">
        <f t="shared" si="3"/>
        <v>0</v>
      </c>
      <c r="AT28" s="72">
        <f t="shared" si="4"/>
        <v>0</v>
      </c>
      <c r="AU28" s="72">
        <f t="shared" si="5"/>
        <v>2032.26</v>
      </c>
      <c r="AV28" s="40"/>
      <c r="AW28" s="106"/>
      <c r="AX28" s="106"/>
      <c r="AY28" s="106"/>
      <c r="AZ28" s="106"/>
      <c r="BA28" s="72">
        <f t="shared" si="6"/>
        <v>2032.26</v>
      </c>
      <c r="BB28" s="40"/>
      <c r="BC28" s="107"/>
      <c r="BD28" s="29" t="e">
        <f t="shared" si="8"/>
        <v>#VALUE!</v>
      </c>
    </row>
    <row r="29" s="1" customFormat="1" ht="33" customHeight="1" spans="1:58">
      <c r="A29" s="41">
        <f t="shared" si="1"/>
        <v>25</v>
      </c>
      <c r="B29" s="35" t="s">
        <v>142</v>
      </c>
      <c r="C29" s="35" t="s">
        <v>97</v>
      </c>
      <c r="D29" s="36">
        <v>45513</v>
      </c>
      <c r="E29" s="49" t="s">
        <v>76</v>
      </c>
      <c r="F29" s="46">
        <f t="shared" si="7"/>
        <v>31</v>
      </c>
      <c r="G29" s="47" t="s">
        <v>120</v>
      </c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72">
        <f t="shared" si="9"/>
        <v>0</v>
      </c>
      <c r="T29" s="83" t="s">
        <v>143</v>
      </c>
      <c r="U29" s="84" t="s">
        <v>144</v>
      </c>
      <c r="V29" s="73">
        <v>1200</v>
      </c>
      <c r="W29" s="73">
        <v>200</v>
      </c>
      <c r="X29" s="73">
        <v>300</v>
      </c>
      <c r="Y29" s="73">
        <v>200</v>
      </c>
      <c r="Z29" s="73">
        <v>0</v>
      </c>
      <c r="AA29" s="73">
        <v>0</v>
      </c>
      <c r="AB29" s="40">
        <v>300</v>
      </c>
      <c r="AC29" s="72">
        <f t="shared" si="2"/>
        <v>30</v>
      </c>
      <c r="AD29" s="40"/>
      <c r="AE29" s="40"/>
      <c r="AF29" s="40"/>
      <c r="AG29" s="40"/>
      <c r="AH29" s="40"/>
      <c r="AI29" s="40"/>
      <c r="AJ29" s="40">
        <v>70</v>
      </c>
      <c r="AK29" s="40"/>
      <c r="AL29" s="40"/>
      <c r="AM29" s="40"/>
      <c r="AN29" s="40"/>
      <c r="AO29" s="40"/>
      <c r="AP29" s="40"/>
      <c r="AQ29" s="40"/>
      <c r="AR29" s="40">
        <f>U29/31*O29*0.5</f>
        <v>0</v>
      </c>
      <c r="AS29" s="99">
        <f t="shared" si="3"/>
        <v>0</v>
      </c>
      <c r="AT29" s="72">
        <f t="shared" si="4"/>
        <v>0</v>
      </c>
      <c r="AU29" s="72">
        <f t="shared" si="5"/>
        <v>2300</v>
      </c>
      <c r="AV29" s="40"/>
      <c r="AW29" s="106"/>
      <c r="AX29" s="106"/>
      <c r="AY29" s="106"/>
      <c r="AZ29" s="106"/>
      <c r="BA29" s="72">
        <f t="shared" si="6"/>
        <v>2300</v>
      </c>
      <c r="BB29" s="40"/>
      <c r="BC29" s="107"/>
      <c r="BD29" s="29" t="str">
        <f t="shared" si="8"/>
        <v>正确</v>
      </c>
      <c r="BF29" s="1">
        <v>1161.3</v>
      </c>
    </row>
    <row r="30" s="1" customFormat="1" ht="53" customHeight="1" spans="1:56">
      <c r="A30" s="41">
        <f t="shared" si="1"/>
        <v>26</v>
      </c>
      <c r="B30" s="48" t="s">
        <v>145</v>
      </c>
      <c r="C30" s="35" t="s">
        <v>97</v>
      </c>
      <c r="D30" s="36">
        <v>45513</v>
      </c>
      <c r="E30" s="49" t="s">
        <v>76</v>
      </c>
      <c r="F30" s="46">
        <f t="shared" si="7"/>
        <v>31</v>
      </c>
      <c r="G30" s="47" t="s">
        <v>77</v>
      </c>
      <c r="H30" s="40"/>
      <c r="I30" s="40"/>
      <c r="J30" s="40"/>
      <c r="K30" s="40"/>
      <c r="L30" s="40"/>
      <c r="M30" s="40"/>
      <c r="N30" s="40"/>
      <c r="O30" s="40">
        <v>6</v>
      </c>
      <c r="P30" s="40"/>
      <c r="Q30" s="40"/>
      <c r="R30" s="40"/>
      <c r="S30" s="72">
        <f t="shared" si="9"/>
        <v>0</v>
      </c>
      <c r="T30" s="83" t="s">
        <v>146</v>
      </c>
      <c r="U30" s="84" t="s">
        <v>129</v>
      </c>
      <c r="V30" s="73">
        <f>2300/31*14+2000/31*17</f>
        <v>2135.48387096774</v>
      </c>
      <c r="W30" s="73"/>
      <c r="X30" s="73"/>
      <c r="Y30" s="73"/>
      <c r="Z30" s="73"/>
      <c r="AA30" s="73"/>
      <c r="AB30" s="40"/>
      <c r="AC30" s="72">
        <f t="shared" si="2"/>
        <v>0</v>
      </c>
      <c r="AD30" s="40"/>
      <c r="AE30" s="40"/>
      <c r="AF30" s="40"/>
      <c r="AG30" s="40"/>
      <c r="AH30" s="40"/>
      <c r="AI30" s="40"/>
      <c r="AJ30" s="40"/>
      <c r="AK30" s="40"/>
      <c r="AL30" s="40"/>
      <c r="AM30" s="40"/>
      <c r="AN30" s="40"/>
      <c r="AO30" s="40"/>
      <c r="AP30" s="40"/>
      <c r="AQ30" s="40"/>
      <c r="AR30" s="40">
        <f>2000/31*6*0.5</f>
        <v>193.548387096774</v>
      </c>
      <c r="AS30" s="99">
        <f t="shared" si="3"/>
        <v>0</v>
      </c>
      <c r="AT30" s="72">
        <f t="shared" si="4"/>
        <v>0</v>
      </c>
      <c r="AU30" s="72">
        <f t="shared" si="5"/>
        <v>1941.94</v>
      </c>
      <c r="AV30" s="40"/>
      <c r="AW30" s="106"/>
      <c r="AX30" s="106"/>
      <c r="AY30" s="106"/>
      <c r="AZ30" s="106"/>
      <c r="BA30" s="72">
        <f t="shared" si="6"/>
        <v>1941.94</v>
      </c>
      <c r="BB30" s="40"/>
      <c r="BC30" s="107"/>
      <c r="BD30" s="29" t="e">
        <f t="shared" si="8"/>
        <v>#VALUE!</v>
      </c>
    </row>
    <row r="31" s="1" customFormat="1" ht="33" customHeight="1" spans="1:56">
      <c r="A31" s="41">
        <f t="shared" si="1"/>
        <v>27</v>
      </c>
      <c r="B31" s="50" t="s">
        <v>147</v>
      </c>
      <c r="C31" s="35" t="s">
        <v>97</v>
      </c>
      <c r="D31" s="36">
        <v>45513</v>
      </c>
      <c r="E31" s="51" t="s">
        <v>110</v>
      </c>
      <c r="F31" s="46">
        <f t="shared" si="7"/>
        <v>31</v>
      </c>
      <c r="G31" s="47" t="s">
        <v>77</v>
      </c>
      <c r="H31" s="40"/>
      <c r="I31" s="40"/>
      <c r="J31" s="40">
        <v>20</v>
      </c>
      <c r="K31" s="40"/>
      <c r="L31" s="40"/>
      <c r="M31" s="40"/>
      <c r="N31" s="40"/>
      <c r="O31" s="40"/>
      <c r="P31" s="40"/>
      <c r="Q31" s="40"/>
      <c r="R31" s="40"/>
      <c r="S31" s="72">
        <f t="shared" si="9"/>
        <v>0</v>
      </c>
      <c r="T31" s="83" t="s">
        <v>148</v>
      </c>
      <c r="U31" s="84" t="s">
        <v>95</v>
      </c>
      <c r="V31" s="73">
        <v>1300</v>
      </c>
      <c r="W31" s="73">
        <v>200</v>
      </c>
      <c r="X31" s="73">
        <v>100</v>
      </c>
      <c r="Y31" s="73">
        <v>100</v>
      </c>
      <c r="Z31" s="73">
        <v>0</v>
      </c>
      <c r="AA31" s="73">
        <v>0</v>
      </c>
      <c r="AB31" s="40">
        <v>300</v>
      </c>
      <c r="AC31" s="72">
        <f t="shared" si="2"/>
        <v>0</v>
      </c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>
        <f>U31/31*O31*0.5</f>
        <v>0</v>
      </c>
      <c r="AS31" s="99">
        <f t="shared" si="3"/>
        <v>0</v>
      </c>
      <c r="AT31" s="72">
        <f t="shared" si="4"/>
        <v>1290.32258064516</v>
      </c>
      <c r="AU31" s="72">
        <f t="shared" si="5"/>
        <v>709.68</v>
      </c>
      <c r="AV31" s="40"/>
      <c r="AW31" s="106"/>
      <c r="AX31" s="106"/>
      <c r="AY31" s="106"/>
      <c r="AZ31" s="106"/>
      <c r="BA31" s="72">
        <f t="shared" si="6"/>
        <v>709.68</v>
      </c>
      <c r="BB31" s="40"/>
      <c r="BC31" s="107"/>
      <c r="BD31" s="29" t="str">
        <f t="shared" si="8"/>
        <v>正确</v>
      </c>
    </row>
    <row r="32" s="1" customFormat="1" ht="49" customHeight="1" spans="1:56">
      <c r="A32" s="41">
        <f t="shared" si="1"/>
        <v>28</v>
      </c>
      <c r="B32" s="35" t="s">
        <v>149</v>
      </c>
      <c r="C32" s="35" t="s">
        <v>97</v>
      </c>
      <c r="D32" s="36">
        <v>45513</v>
      </c>
      <c r="E32" s="49" t="s">
        <v>76</v>
      </c>
      <c r="F32" s="46">
        <f t="shared" si="7"/>
        <v>31</v>
      </c>
      <c r="G32" s="47" t="s">
        <v>77</v>
      </c>
      <c r="H32" s="40"/>
      <c r="I32" s="40"/>
      <c r="J32" s="40"/>
      <c r="K32" s="40"/>
      <c r="L32" s="40"/>
      <c r="M32" s="40"/>
      <c r="N32" s="40"/>
      <c r="O32" s="40">
        <v>5</v>
      </c>
      <c r="P32" s="40">
        <v>1</v>
      </c>
      <c r="Q32" s="40">
        <v>0</v>
      </c>
      <c r="R32" s="40">
        <v>1</v>
      </c>
      <c r="S32" s="72">
        <f t="shared" si="9"/>
        <v>0</v>
      </c>
      <c r="T32" s="83" t="s">
        <v>150</v>
      </c>
      <c r="U32" s="84" t="s">
        <v>99</v>
      </c>
      <c r="V32" s="73">
        <f>3150/31*15+2000/31*16</f>
        <v>2556.45161290323</v>
      </c>
      <c r="W32" s="73"/>
      <c r="X32" s="73"/>
      <c r="Y32" s="73"/>
      <c r="Z32" s="73"/>
      <c r="AA32" s="73"/>
      <c r="AB32" s="40"/>
      <c r="AC32" s="72">
        <f t="shared" si="2"/>
        <v>0</v>
      </c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>
        <f>2000/31*5*0.5</f>
        <v>161.290322580645</v>
      </c>
      <c r="AS32" s="99">
        <f t="shared" si="3"/>
        <v>0</v>
      </c>
      <c r="AT32" s="72">
        <f t="shared" si="4"/>
        <v>0</v>
      </c>
      <c r="AU32" s="72">
        <f t="shared" si="5"/>
        <v>2395.16</v>
      </c>
      <c r="AV32" s="40"/>
      <c r="AW32" s="106"/>
      <c r="AX32" s="106"/>
      <c r="AY32" s="106"/>
      <c r="AZ32" s="106"/>
      <c r="BA32" s="72">
        <f t="shared" si="6"/>
        <v>2395.16</v>
      </c>
      <c r="BB32" s="40"/>
      <c r="BC32" s="107"/>
      <c r="BD32" s="29" t="e">
        <f t="shared" si="8"/>
        <v>#VALUE!</v>
      </c>
    </row>
    <row r="33" s="1" customFormat="1" ht="53" customHeight="1" spans="1:56">
      <c r="A33" s="41">
        <f t="shared" si="1"/>
        <v>29</v>
      </c>
      <c r="B33" s="48" t="s">
        <v>151</v>
      </c>
      <c r="C33" s="35" t="s">
        <v>97</v>
      </c>
      <c r="D33" s="36">
        <v>45514</v>
      </c>
      <c r="E33" s="49" t="s">
        <v>76</v>
      </c>
      <c r="F33" s="46">
        <f t="shared" si="7"/>
        <v>31</v>
      </c>
      <c r="G33" s="47" t="s">
        <v>77</v>
      </c>
      <c r="H33" s="40"/>
      <c r="I33" s="40"/>
      <c r="J33" s="40"/>
      <c r="K33" s="40">
        <v>1</v>
      </c>
      <c r="L33" s="40"/>
      <c r="M33" s="40"/>
      <c r="N33" s="40"/>
      <c r="O33" s="40">
        <v>11</v>
      </c>
      <c r="P33" s="40"/>
      <c r="Q33" s="40"/>
      <c r="R33" s="40"/>
      <c r="S33" s="72">
        <f t="shared" si="9"/>
        <v>0</v>
      </c>
      <c r="T33" s="83" t="s">
        <v>152</v>
      </c>
      <c r="U33" s="84" t="s">
        <v>95</v>
      </c>
      <c r="V33" s="73">
        <v>1300</v>
      </c>
      <c r="W33" s="73">
        <v>200</v>
      </c>
      <c r="X33" s="73">
        <v>100</v>
      </c>
      <c r="Y33" s="73">
        <v>100</v>
      </c>
      <c r="Z33" s="73">
        <v>0</v>
      </c>
      <c r="AA33" s="73">
        <v>0</v>
      </c>
      <c r="AB33" s="40">
        <v>300</v>
      </c>
      <c r="AC33" s="72">
        <f t="shared" si="2"/>
        <v>0</v>
      </c>
      <c r="AD33" s="40"/>
      <c r="AE33" s="40"/>
      <c r="AF33" s="40"/>
      <c r="AG33" s="40"/>
      <c r="AH33" s="40"/>
      <c r="AI33" s="40"/>
      <c r="AJ33" s="40"/>
      <c r="AK33" s="40"/>
      <c r="AL33" s="40"/>
      <c r="AM33" s="40"/>
      <c r="AN33" s="40"/>
      <c r="AO33" s="40"/>
      <c r="AP33" s="40"/>
      <c r="AQ33" s="40"/>
      <c r="AR33" s="40">
        <f>U33/31*O33*0.5</f>
        <v>354.838709677419</v>
      </c>
      <c r="AS33" s="99">
        <f t="shared" si="3"/>
        <v>0</v>
      </c>
      <c r="AT33" s="72">
        <f t="shared" si="4"/>
        <v>12.9032258064516</v>
      </c>
      <c r="AU33" s="72">
        <f t="shared" si="5"/>
        <v>1632.26</v>
      </c>
      <c r="AV33" s="40"/>
      <c r="AW33" s="106"/>
      <c r="AX33" s="106"/>
      <c r="AY33" s="106"/>
      <c r="AZ33" s="106"/>
      <c r="BA33" s="72">
        <f t="shared" si="6"/>
        <v>1632.26</v>
      </c>
      <c r="BB33" s="40"/>
      <c r="BC33" s="107"/>
      <c r="BD33" s="29" t="str">
        <f t="shared" si="8"/>
        <v>正确</v>
      </c>
    </row>
    <row r="34" s="1" customFormat="1" ht="40" customHeight="1" spans="1:56">
      <c r="A34" s="41">
        <f t="shared" si="1"/>
        <v>30</v>
      </c>
      <c r="B34" s="34" t="s">
        <v>153</v>
      </c>
      <c r="C34" s="35" t="s">
        <v>97</v>
      </c>
      <c r="D34" s="52">
        <v>45539</v>
      </c>
      <c r="E34" s="53" t="s">
        <v>76</v>
      </c>
      <c r="F34" s="46">
        <f t="shared" si="7"/>
        <v>31</v>
      </c>
      <c r="G34" s="47" t="s">
        <v>77</v>
      </c>
      <c r="H34" s="40"/>
      <c r="I34" s="40"/>
      <c r="J34" s="40"/>
      <c r="K34" s="40"/>
      <c r="L34" s="40"/>
      <c r="M34" s="40"/>
      <c r="N34" s="40"/>
      <c r="O34" s="40">
        <v>6</v>
      </c>
      <c r="P34" s="40"/>
      <c r="Q34" s="40"/>
      <c r="R34" s="40"/>
      <c r="S34" s="72">
        <f t="shared" si="9"/>
        <v>0</v>
      </c>
      <c r="T34" s="83" t="s">
        <v>154</v>
      </c>
      <c r="U34" s="84" t="s">
        <v>155</v>
      </c>
      <c r="V34" s="73">
        <f>2640/31*14+2000/31*17</f>
        <v>2289.03225806452</v>
      </c>
      <c r="W34" s="73"/>
      <c r="X34" s="73"/>
      <c r="Y34" s="73"/>
      <c r="Z34" s="73"/>
      <c r="AA34" s="73"/>
      <c r="AB34" s="40"/>
      <c r="AC34" s="72">
        <f t="shared" si="2"/>
        <v>0</v>
      </c>
      <c r="AD34" s="40"/>
      <c r="AE34" s="40"/>
      <c r="AF34" s="40"/>
      <c r="AG34" s="40"/>
      <c r="AH34" s="40"/>
      <c r="AI34" s="40"/>
      <c r="AJ34" s="40">
        <v>20</v>
      </c>
      <c r="AK34" s="40"/>
      <c r="AL34" s="40"/>
      <c r="AM34" s="40"/>
      <c r="AN34" s="40"/>
      <c r="AO34" s="40"/>
      <c r="AP34" s="40"/>
      <c r="AQ34" s="40"/>
      <c r="AR34" s="40">
        <f>2000/31*6*0.5</f>
        <v>193.548387096774</v>
      </c>
      <c r="AS34" s="99">
        <f t="shared" si="3"/>
        <v>0</v>
      </c>
      <c r="AT34" s="72">
        <f t="shared" si="4"/>
        <v>0</v>
      </c>
      <c r="AU34" s="72">
        <f t="shared" si="5"/>
        <v>2115.48</v>
      </c>
      <c r="AV34" s="40"/>
      <c r="AW34" s="106"/>
      <c r="AX34" s="106"/>
      <c r="AY34" s="106"/>
      <c r="AZ34" s="106"/>
      <c r="BA34" s="72">
        <f t="shared" si="6"/>
        <v>2115.48</v>
      </c>
      <c r="BB34" s="40"/>
      <c r="BC34" s="107"/>
      <c r="BD34" s="29" t="e">
        <f t="shared" si="8"/>
        <v>#VALUE!</v>
      </c>
    </row>
    <row r="35" s="1" customFormat="1" ht="33" customHeight="1" spans="1:56">
      <c r="A35" s="41">
        <f t="shared" si="1"/>
        <v>31</v>
      </c>
      <c r="B35" s="48" t="s">
        <v>156</v>
      </c>
      <c r="C35" s="35" t="s">
        <v>97</v>
      </c>
      <c r="D35" s="36">
        <v>45597</v>
      </c>
      <c r="E35" s="49" t="s">
        <v>76</v>
      </c>
      <c r="F35" s="46">
        <f t="shared" si="7"/>
        <v>31</v>
      </c>
      <c r="G35" s="47" t="s">
        <v>77</v>
      </c>
      <c r="H35" s="40"/>
      <c r="I35" s="40"/>
      <c r="J35" s="40"/>
      <c r="K35" s="40"/>
      <c r="L35" s="40"/>
      <c r="M35" s="40"/>
      <c r="N35" s="40"/>
      <c r="O35" s="40">
        <v>6</v>
      </c>
      <c r="P35" s="40"/>
      <c r="Q35" s="40"/>
      <c r="R35" s="40"/>
      <c r="S35" s="72">
        <f t="shared" si="9"/>
        <v>0</v>
      </c>
      <c r="T35" s="83" t="s">
        <v>94</v>
      </c>
      <c r="U35" s="84" t="s">
        <v>95</v>
      </c>
      <c r="V35" s="73">
        <v>1300</v>
      </c>
      <c r="W35" s="73">
        <v>200</v>
      </c>
      <c r="X35" s="73">
        <v>100</v>
      </c>
      <c r="Y35" s="73">
        <v>100</v>
      </c>
      <c r="Z35" s="73">
        <v>0</v>
      </c>
      <c r="AA35" s="73">
        <v>0</v>
      </c>
      <c r="AB35" s="40">
        <v>300</v>
      </c>
      <c r="AC35" s="72">
        <f t="shared" si="2"/>
        <v>0</v>
      </c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0"/>
      <c r="AR35" s="40">
        <f>U35/31*O35*0.5</f>
        <v>193.548387096774</v>
      </c>
      <c r="AS35" s="99">
        <f t="shared" si="3"/>
        <v>0</v>
      </c>
      <c r="AT35" s="72">
        <f t="shared" si="4"/>
        <v>0</v>
      </c>
      <c r="AU35" s="72">
        <f t="shared" si="5"/>
        <v>1806.45</v>
      </c>
      <c r="AV35" s="40"/>
      <c r="AW35" s="106"/>
      <c r="AX35" s="106"/>
      <c r="AY35" s="106"/>
      <c r="AZ35" s="106"/>
      <c r="BA35" s="72">
        <f t="shared" si="6"/>
        <v>1806.45</v>
      </c>
      <c r="BB35" s="40"/>
      <c r="BC35" s="107"/>
      <c r="BD35" s="29" t="str">
        <f t="shared" si="8"/>
        <v>正确</v>
      </c>
    </row>
    <row r="36" s="1" customFormat="1" ht="33" customHeight="1" spans="1:56">
      <c r="A36" s="41">
        <f t="shared" si="1"/>
        <v>32</v>
      </c>
      <c r="B36" s="35" t="s">
        <v>157</v>
      </c>
      <c r="C36" s="35" t="s">
        <v>97</v>
      </c>
      <c r="D36" s="36">
        <v>45639</v>
      </c>
      <c r="E36" s="49" t="s">
        <v>76</v>
      </c>
      <c r="F36" s="46">
        <f t="shared" si="7"/>
        <v>31</v>
      </c>
      <c r="G36" s="47" t="s">
        <v>77</v>
      </c>
      <c r="H36" s="40"/>
      <c r="I36" s="40"/>
      <c r="J36" s="40"/>
      <c r="K36" s="40"/>
      <c r="L36" s="40"/>
      <c r="M36" s="40"/>
      <c r="N36" s="40"/>
      <c r="O36" s="40">
        <v>17</v>
      </c>
      <c r="P36" s="40"/>
      <c r="Q36" s="40"/>
      <c r="R36" s="40"/>
      <c r="S36" s="72">
        <f t="shared" si="9"/>
        <v>0</v>
      </c>
      <c r="T36" s="83" t="s">
        <v>98</v>
      </c>
      <c r="U36" s="84" t="s">
        <v>95</v>
      </c>
      <c r="V36" s="73">
        <v>1300</v>
      </c>
      <c r="W36" s="73">
        <v>200</v>
      </c>
      <c r="X36" s="73">
        <v>100</v>
      </c>
      <c r="Y36" s="73">
        <v>100</v>
      </c>
      <c r="Z36" s="73">
        <v>0</v>
      </c>
      <c r="AA36" s="73">
        <v>0</v>
      </c>
      <c r="AB36" s="40">
        <v>300</v>
      </c>
      <c r="AC36" s="72">
        <f t="shared" si="2"/>
        <v>0</v>
      </c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>
        <f>U36/31*O36*0.5</f>
        <v>548.387096774194</v>
      </c>
      <c r="AS36" s="99">
        <f t="shared" si="3"/>
        <v>0</v>
      </c>
      <c r="AT36" s="72">
        <f t="shared" si="4"/>
        <v>0</v>
      </c>
      <c r="AU36" s="72">
        <f t="shared" si="5"/>
        <v>1451.61</v>
      </c>
      <c r="AV36" s="40"/>
      <c r="AW36" s="106"/>
      <c r="AX36" s="106"/>
      <c r="AY36" s="106"/>
      <c r="AZ36" s="106"/>
      <c r="BA36" s="72">
        <f t="shared" si="6"/>
        <v>1451.61</v>
      </c>
      <c r="BB36" s="40"/>
      <c r="BC36" s="107"/>
      <c r="BD36" s="29" t="str">
        <f t="shared" si="8"/>
        <v>正确</v>
      </c>
    </row>
    <row r="37" s="1" customFormat="1" ht="33" customHeight="1" spans="1:58">
      <c r="A37" s="41">
        <f t="shared" si="1"/>
        <v>33</v>
      </c>
      <c r="B37" s="35" t="s">
        <v>158</v>
      </c>
      <c r="C37" s="35" t="s">
        <v>97</v>
      </c>
      <c r="D37" s="36">
        <v>45705</v>
      </c>
      <c r="E37" s="49" t="s">
        <v>76</v>
      </c>
      <c r="F37" s="46">
        <f t="shared" si="7"/>
        <v>31</v>
      </c>
      <c r="G37" s="47" t="s">
        <v>120</v>
      </c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72">
        <f t="shared" si="9"/>
        <v>0</v>
      </c>
      <c r="T37" s="83" t="s">
        <v>143</v>
      </c>
      <c r="U37" s="84" t="s">
        <v>159</v>
      </c>
      <c r="V37" s="73">
        <f>2200/31*13+2000/31*18</f>
        <v>2083.87096774194</v>
      </c>
      <c r="W37" s="73"/>
      <c r="X37" s="73"/>
      <c r="Y37" s="73"/>
      <c r="Z37" s="73"/>
      <c r="AA37" s="73"/>
      <c r="AB37" s="40"/>
      <c r="AC37" s="72">
        <f t="shared" si="2"/>
        <v>30</v>
      </c>
      <c r="AD37" s="40"/>
      <c r="AE37" s="40"/>
      <c r="AF37" s="40"/>
      <c r="AG37" s="40"/>
      <c r="AH37" s="40"/>
      <c r="AI37" s="40"/>
      <c r="AJ37" s="40">
        <v>70</v>
      </c>
      <c r="AK37" s="40"/>
      <c r="AL37" s="40"/>
      <c r="AM37" s="40"/>
      <c r="AN37" s="40"/>
      <c r="AO37" s="40"/>
      <c r="AP37" s="40"/>
      <c r="AQ37" s="40"/>
      <c r="AR37" s="40">
        <v>0</v>
      </c>
      <c r="AS37" s="99">
        <f t="shared" si="3"/>
        <v>0</v>
      </c>
      <c r="AT37" s="72">
        <f t="shared" si="4"/>
        <v>0</v>
      </c>
      <c r="AU37" s="72">
        <f t="shared" si="5"/>
        <v>2183.87</v>
      </c>
      <c r="AV37" s="40"/>
      <c r="AW37" s="106"/>
      <c r="AX37" s="106"/>
      <c r="AY37" s="106"/>
      <c r="AZ37" s="106"/>
      <c r="BA37" s="72">
        <f t="shared" si="6"/>
        <v>2183.87</v>
      </c>
      <c r="BB37" s="40"/>
      <c r="BC37" s="107"/>
      <c r="BD37" s="29" t="e">
        <f t="shared" si="8"/>
        <v>#VALUE!</v>
      </c>
      <c r="BF37" s="1">
        <v>1161.3</v>
      </c>
    </row>
    <row r="38" s="1" customFormat="1" ht="33" customHeight="1" spans="1:56">
      <c r="A38" s="41">
        <f t="shared" si="1"/>
        <v>34</v>
      </c>
      <c r="B38" s="35" t="s">
        <v>160</v>
      </c>
      <c r="C38" s="35" t="s">
        <v>97</v>
      </c>
      <c r="D38" s="36">
        <v>45709</v>
      </c>
      <c r="E38" s="49" t="s">
        <v>76</v>
      </c>
      <c r="F38" s="46">
        <f t="shared" si="7"/>
        <v>31</v>
      </c>
      <c r="G38" s="47" t="s">
        <v>77</v>
      </c>
      <c r="H38" s="40"/>
      <c r="I38" s="40"/>
      <c r="J38" s="40"/>
      <c r="K38" s="40"/>
      <c r="L38" s="40"/>
      <c r="M38" s="40"/>
      <c r="N38" s="40"/>
      <c r="O38" s="40">
        <v>17</v>
      </c>
      <c r="P38" s="40"/>
      <c r="Q38" s="40"/>
      <c r="R38" s="40"/>
      <c r="S38" s="72">
        <f t="shared" si="9"/>
        <v>0</v>
      </c>
      <c r="T38" s="83" t="s">
        <v>98</v>
      </c>
      <c r="U38" s="84" t="s">
        <v>95</v>
      </c>
      <c r="V38" s="73">
        <v>1300</v>
      </c>
      <c r="W38" s="73">
        <v>200</v>
      </c>
      <c r="X38" s="73">
        <v>100</v>
      </c>
      <c r="Y38" s="73">
        <v>100</v>
      </c>
      <c r="Z38" s="73">
        <v>0</v>
      </c>
      <c r="AA38" s="73">
        <v>0</v>
      </c>
      <c r="AB38" s="40">
        <v>300</v>
      </c>
      <c r="AC38" s="72">
        <f t="shared" si="2"/>
        <v>0</v>
      </c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>
        <f>U38/31*O38*0.5</f>
        <v>548.387096774194</v>
      </c>
      <c r="AS38" s="99">
        <f t="shared" si="3"/>
        <v>0</v>
      </c>
      <c r="AT38" s="72">
        <f t="shared" si="4"/>
        <v>0</v>
      </c>
      <c r="AU38" s="72">
        <f t="shared" si="5"/>
        <v>1451.61</v>
      </c>
      <c r="AV38" s="40"/>
      <c r="AW38" s="106"/>
      <c r="AX38" s="106"/>
      <c r="AY38" s="106"/>
      <c r="AZ38" s="106"/>
      <c r="BA38" s="72">
        <f t="shared" si="6"/>
        <v>1451.61</v>
      </c>
      <c r="BB38" s="40"/>
      <c r="BC38" s="107"/>
      <c r="BD38" s="29" t="str">
        <f t="shared" si="8"/>
        <v>正确</v>
      </c>
    </row>
    <row r="39" s="1" customFormat="1" ht="33" customHeight="1" spans="1:56">
      <c r="A39" s="41">
        <f t="shared" si="1"/>
        <v>35</v>
      </c>
      <c r="B39" s="48" t="s">
        <v>161</v>
      </c>
      <c r="C39" s="35" t="s">
        <v>97</v>
      </c>
      <c r="D39" s="36">
        <v>45715</v>
      </c>
      <c r="E39" s="49" t="s">
        <v>76</v>
      </c>
      <c r="F39" s="46">
        <f t="shared" si="7"/>
        <v>31</v>
      </c>
      <c r="G39" s="47" t="s">
        <v>77</v>
      </c>
      <c r="H39" s="40"/>
      <c r="I39" s="40"/>
      <c r="J39" s="40"/>
      <c r="K39" s="40"/>
      <c r="L39" s="40"/>
      <c r="M39" s="40"/>
      <c r="N39" s="40"/>
      <c r="O39" s="40">
        <v>17</v>
      </c>
      <c r="P39" s="40"/>
      <c r="Q39" s="40"/>
      <c r="R39" s="40"/>
      <c r="S39" s="72">
        <f t="shared" si="9"/>
        <v>0</v>
      </c>
      <c r="T39" s="83" t="s">
        <v>162</v>
      </c>
      <c r="U39" s="84" t="s">
        <v>129</v>
      </c>
      <c r="V39" s="73">
        <f>2300/31*14+2000/31*17</f>
        <v>2135.48387096774</v>
      </c>
      <c r="W39" s="73"/>
      <c r="X39" s="73"/>
      <c r="Y39" s="73"/>
      <c r="Z39" s="73"/>
      <c r="AA39" s="73"/>
      <c r="AB39" s="40"/>
      <c r="AC39" s="72">
        <f t="shared" si="2"/>
        <v>0</v>
      </c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>
        <f>2000/31*17*0.5</f>
        <v>548.387096774194</v>
      </c>
      <c r="AS39" s="99">
        <f t="shared" si="3"/>
        <v>0</v>
      </c>
      <c r="AT39" s="72">
        <f t="shared" si="4"/>
        <v>0</v>
      </c>
      <c r="AU39" s="72">
        <f t="shared" si="5"/>
        <v>1587.1</v>
      </c>
      <c r="AV39" s="40"/>
      <c r="AW39" s="106"/>
      <c r="AX39" s="106"/>
      <c r="AY39" s="106"/>
      <c r="AZ39" s="106"/>
      <c r="BA39" s="72">
        <f t="shared" si="6"/>
        <v>1587.1</v>
      </c>
      <c r="BB39" s="40"/>
      <c r="BC39" s="107"/>
      <c r="BD39" s="29" t="e">
        <f t="shared" si="8"/>
        <v>#VALUE!</v>
      </c>
    </row>
    <row r="40" s="1" customFormat="1" ht="33" customHeight="1" spans="1:56">
      <c r="A40" s="41">
        <f t="shared" si="1"/>
        <v>36</v>
      </c>
      <c r="B40" s="48" t="s">
        <v>163</v>
      </c>
      <c r="C40" s="49" t="s">
        <v>97</v>
      </c>
      <c r="D40" s="36">
        <v>45716</v>
      </c>
      <c r="E40" s="49" t="s">
        <v>76</v>
      </c>
      <c r="F40" s="46">
        <f t="shared" si="7"/>
        <v>31</v>
      </c>
      <c r="G40" s="47" t="s">
        <v>77</v>
      </c>
      <c r="H40" s="40"/>
      <c r="I40" s="40"/>
      <c r="J40" s="40"/>
      <c r="K40" s="40"/>
      <c r="L40" s="40"/>
      <c r="M40" s="40"/>
      <c r="N40" s="40"/>
      <c r="O40" s="40">
        <v>6</v>
      </c>
      <c r="P40" s="40"/>
      <c r="Q40" s="40"/>
      <c r="R40" s="40"/>
      <c r="S40" s="72">
        <f t="shared" si="9"/>
        <v>0</v>
      </c>
      <c r="T40" s="83" t="s">
        <v>94</v>
      </c>
      <c r="U40" s="84" t="s">
        <v>95</v>
      </c>
      <c r="V40" s="73">
        <v>1300</v>
      </c>
      <c r="W40" s="73">
        <v>200</v>
      </c>
      <c r="X40" s="73">
        <v>100</v>
      </c>
      <c r="Y40" s="73">
        <v>100</v>
      </c>
      <c r="Z40" s="73">
        <v>0</v>
      </c>
      <c r="AA40" s="73">
        <v>0</v>
      </c>
      <c r="AB40" s="40">
        <v>300</v>
      </c>
      <c r="AC40" s="72">
        <f t="shared" si="2"/>
        <v>0</v>
      </c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>
        <f>U40/31*O40*0.5</f>
        <v>193.548387096774</v>
      </c>
      <c r="AS40" s="99">
        <f t="shared" si="3"/>
        <v>0</v>
      </c>
      <c r="AT40" s="72">
        <f t="shared" si="4"/>
        <v>0</v>
      </c>
      <c r="AU40" s="72">
        <f t="shared" si="5"/>
        <v>1806.45</v>
      </c>
      <c r="AV40" s="40"/>
      <c r="AW40" s="106"/>
      <c r="AX40" s="106"/>
      <c r="AY40" s="106"/>
      <c r="AZ40" s="106"/>
      <c r="BA40" s="72">
        <f t="shared" si="6"/>
        <v>1806.45</v>
      </c>
      <c r="BB40" s="40"/>
      <c r="BC40" s="107"/>
      <c r="BD40" s="29" t="str">
        <f t="shared" si="8"/>
        <v>正确</v>
      </c>
    </row>
    <row r="41" s="1" customFormat="1" ht="33" customHeight="1" spans="1:56">
      <c r="A41" s="41">
        <f t="shared" si="1"/>
        <v>37</v>
      </c>
      <c r="B41" s="50" t="s">
        <v>164</v>
      </c>
      <c r="C41" s="35" t="s">
        <v>116</v>
      </c>
      <c r="D41" s="36">
        <v>45718</v>
      </c>
      <c r="E41" s="51" t="s">
        <v>110</v>
      </c>
      <c r="F41" s="46">
        <f t="shared" si="7"/>
        <v>31</v>
      </c>
      <c r="G41" s="47" t="s">
        <v>77</v>
      </c>
      <c r="H41" s="40"/>
      <c r="I41" s="40"/>
      <c r="J41" s="40"/>
      <c r="K41" s="40"/>
      <c r="L41" s="40"/>
      <c r="M41" s="40"/>
      <c r="N41" s="40"/>
      <c r="O41" s="40">
        <v>18</v>
      </c>
      <c r="P41" s="40"/>
      <c r="Q41" s="40"/>
      <c r="R41" s="40"/>
      <c r="S41" s="72">
        <f t="shared" si="9"/>
        <v>0</v>
      </c>
      <c r="T41" s="83" t="s">
        <v>165</v>
      </c>
      <c r="U41" s="84" t="s">
        <v>118</v>
      </c>
      <c r="V41" s="73">
        <f>2700/31*13+2000/31*18</f>
        <v>2293.54838709677</v>
      </c>
      <c r="W41" s="73"/>
      <c r="X41" s="73"/>
      <c r="Y41" s="73"/>
      <c r="Z41" s="73"/>
      <c r="AA41" s="73"/>
      <c r="AB41" s="40"/>
      <c r="AC41" s="72">
        <f t="shared" si="2"/>
        <v>0</v>
      </c>
      <c r="AD41" s="40"/>
      <c r="AE41" s="40"/>
      <c r="AF41" s="40"/>
      <c r="AG41" s="40"/>
      <c r="AH41" s="40"/>
      <c r="AI41" s="40"/>
      <c r="AJ41" s="40">
        <v>-30</v>
      </c>
      <c r="AK41" s="40"/>
      <c r="AL41" s="40"/>
      <c r="AM41" s="40"/>
      <c r="AN41" s="40"/>
      <c r="AO41" s="40"/>
      <c r="AP41" s="40"/>
      <c r="AQ41" s="40"/>
      <c r="AR41" s="40">
        <f>2000/31*18*0.5</f>
        <v>580.645161290323</v>
      </c>
      <c r="AS41" s="99">
        <f t="shared" si="3"/>
        <v>0</v>
      </c>
      <c r="AT41" s="72">
        <f t="shared" si="4"/>
        <v>0</v>
      </c>
      <c r="AU41" s="72">
        <f t="shared" si="5"/>
        <v>1682.9</v>
      </c>
      <c r="AV41" s="40"/>
      <c r="AW41" s="106"/>
      <c r="AX41" s="106"/>
      <c r="AY41" s="106"/>
      <c r="AZ41" s="106"/>
      <c r="BA41" s="72">
        <f t="shared" si="6"/>
        <v>1682.9</v>
      </c>
      <c r="BB41" s="40"/>
      <c r="BC41" s="107"/>
      <c r="BD41" s="29" t="e">
        <f t="shared" si="8"/>
        <v>#VALUE!</v>
      </c>
    </row>
    <row r="42" s="1" customFormat="1" ht="33" customHeight="1" spans="1:56">
      <c r="A42" s="41">
        <f t="shared" si="1"/>
        <v>38</v>
      </c>
      <c r="B42" s="35" t="s">
        <v>166</v>
      </c>
      <c r="C42" s="35" t="s">
        <v>97</v>
      </c>
      <c r="D42" s="36">
        <v>45725</v>
      </c>
      <c r="E42" s="49" t="s">
        <v>76</v>
      </c>
      <c r="F42" s="46">
        <f t="shared" si="7"/>
        <v>31</v>
      </c>
      <c r="G42" s="47" t="s">
        <v>77</v>
      </c>
      <c r="H42" s="40"/>
      <c r="I42" s="40"/>
      <c r="J42" s="40"/>
      <c r="K42" s="40"/>
      <c r="L42" s="40"/>
      <c r="M42" s="40"/>
      <c r="N42" s="40"/>
      <c r="O42" s="40">
        <v>6</v>
      </c>
      <c r="P42" s="40"/>
      <c r="Q42" s="40"/>
      <c r="R42" s="40"/>
      <c r="S42" s="72">
        <f t="shared" si="9"/>
        <v>0</v>
      </c>
      <c r="T42" s="83" t="s">
        <v>94</v>
      </c>
      <c r="U42" s="84" t="s">
        <v>95</v>
      </c>
      <c r="V42" s="73">
        <v>1300</v>
      </c>
      <c r="W42" s="73">
        <v>200</v>
      </c>
      <c r="X42" s="73">
        <v>100</v>
      </c>
      <c r="Y42" s="73">
        <v>100</v>
      </c>
      <c r="Z42" s="73">
        <v>0</v>
      </c>
      <c r="AA42" s="73">
        <v>0</v>
      </c>
      <c r="AB42" s="40">
        <v>300</v>
      </c>
      <c r="AC42" s="72">
        <f t="shared" si="2"/>
        <v>0</v>
      </c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>
        <f>U42/31*O42*0.5</f>
        <v>193.548387096774</v>
      </c>
      <c r="AS42" s="99">
        <f t="shared" si="3"/>
        <v>0</v>
      </c>
      <c r="AT42" s="72">
        <f t="shared" si="4"/>
        <v>0</v>
      </c>
      <c r="AU42" s="72">
        <f t="shared" si="5"/>
        <v>1806.45</v>
      </c>
      <c r="AV42" s="40"/>
      <c r="AW42" s="106"/>
      <c r="AX42" s="106"/>
      <c r="AY42" s="106"/>
      <c r="AZ42" s="106"/>
      <c r="BA42" s="72">
        <f t="shared" si="6"/>
        <v>1806.45</v>
      </c>
      <c r="BB42" s="40"/>
      <c r="BC42" s="107"/>
      <c r="BD42" s="29" t="str">
        <f t="shared" si="8"/>
        <v>正确</v>
      </c>
    </row>
    <row r="43" s="1" customFormat="1" ht="33" customHeight="1" spans="1:56">
      <c r="A43" s="41">
        <f t="shared" si="1"/>
        <v>39</v>
      </c>
      <c r="B43" s="35" t="s">
        <v>167</v>
      </c>
      <c r="C43" s="35" t="s">
        <v>97</v>
      </c>
      <c r="D43" s="36">
        <v>45733</v>
      </c>
      <c r="E43" s="49" t="s">
        <v>76</v>
      </c>
      <c r="F43" s="46">
        <f t="shared" si="7"/>
        <v>31</v>
      </c>
      <c r="G43" s="47" t="s">
        <v>77</v>
      </c>
      <c r="H43" s="40"/>
      <c r="I43" s="40"/>
      <c r="J43" s="40"/>
      <c r="K43" s="40"/>
      <c r="L43" s="40"/>
      <c r="M43" s="40"/>
      <c r="N43" s="40"/>
      <c r="O43" s="40">
        <v>17</v>
      </c>
      <c r="P43" s="40"/>
      <c r="Q43" s="40"/>
      <c r="R43" s="40"/>
      <c r="S43" s="72">
        <f t="shared" si="9"/>
        <v>0</v>
      </c>
      <c r="T43" s="83" t="s">
        <v>98</v>
      </c>
      <c r="U43" s="84" t="s">
        <v>95</v>
      </c>
      <c r="V43" s="73">
        <v>1300</v>
      </c>
      <c r="W43" s="73">
        <v>200</v>
      </c>
      <c r="X43" s="73">
        <v>100</v>
      </c>
      <c r="Y43" s="73">
        <v>100</v>
      </c>
      <c r="Z43" s="73">
        <v>0</v>
      </c>
      <c r="AA43" s="73">
        <v>0</v>
      </c>
      <c r="AB43" s="40">
        <v>300</v>
      </c>
      <c r="AC43" s="72">
        <f t="shared" si="2"/>
        <v>0</v>
      </c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>
        <f>U43/31*O43*0.5</f>
        <v>548.387096774194</v>
      </c>
      <c r="AS43" s="99">
        <f t="shared" si="3"/>
        <v>0</v>
      </c>
      <c r="AT43" s="72">
        <f t="shared" si="4"/>
        <v>0</v>
      </c>
      <c r="AU43" s="72">
        <f t="shared" si="5"/>
        <v>1451.61</v>
      </c>
      <c r="AV43" s="40"/>
      <c r="AW43" s="106"/>
      <c r="AX43" s="106"/>
      <c r="AY43" s="106"/>
      <c r="AZ43" s="106"/>
      <c r="BA43" s="72">
        <f t="shared" si="6"/>
        <v>1451.61</v>
      </c>
      <c r="BB43" s="40"/>
      <c r="BC43" s="107"/>
      <c r="BD43" s="29" t="str">
        <f t="shared" si="8"/>
        <v>正确</v>
      </c>
    </row>
    <row r="44" s="1" customFormat="1" ht="33" customHeight="1" spans="1:56">
      <c r="A44" s="41">
        <f t="shared" si="1"/>
        <v>40</v>
      </c>
      <c r="B44" s="35" t="s">
        <v>168</v>
      </c>
      <c r="C44" s="35" t="s">
        <v>97</v>
      </c>
      <c r="D44" s="36">
        <v>45740</v>
      </c>
      <c r="E44" s="49" t="s">
        <v>76</v>
      </c>
      <c r="F44" s="46">
        <f t="shared" si="7"/>
        <v>31</v>
      </c>
      <c r="G44" s="47" t="s">
        <v>77</v>
      </c>
      <c r="H44" s="40"/>
      <c r="I44" s="40"/>
      <c r="J44" s="40"/>
      <c r="K44" s="40"/>
      <c r="L44" s="40"/>
      <c r="M44" s="40"/>
      <c r="N44" s="40"/>
      <c r="O44" s="40">
        <v>16</v>
      </c>
      <c r="P44" s="40"/>
      <c r="Q44" s="40"/>
      <c r="R44" s="40"/>
      <c r="S44" s="72">
        <f t="shared" si="9"/>
        <v>0</v>
      </c>
      <c r="T44" s="83" t="s">
        <v>169</v>
      </c>
      <c r="U44" s="84" t="s">
        <v>129</v>
      </c>
      <c r="V44" s="73">
        <f>2300/31*15+2000/31*16</f>
        <v>2145.16129032258</v>
      </c>
      <c r="W44" s="73"/>
      <c r="X44" s="73"/>
      <c r="Y44" s="73"/>
      <c r="Z44" s="73"/>
      <c r="AA44" s="73"/>
      <c r="AB44" s="40"/>
      <c r="AC44" s="72">
        <f t="shared" si="2"/>
        <v>0</v>
      </c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>
        <f>2000/31*16*0.5</f>
        <v>516.129032258065</v>
      </c>
      <c r="AS44" s="99">
        <f t="shared" si="3"/>
        <v>0</v>
      </c>
      <c r="AT44" s="72">
        <f t="shared" si="4"/>
        <v>0</v>
      </c>
      <c r="AU44" s="72">
        <f t="shared" si="5"/>
        <v>1629.03</v>
      </c>
      <c r="AV44" s="40"/>
      <c r="AW44" s="106"/>
      <c r="AX44" s="106"/>
      <c r="AY44" s="106"/>
      <c r="AZ44" s="106"/>
      <c r="BA44" s="72">
        <f t="shared" si="6"/>
        <v>1629.03</v>
      </c>
      <c r="BB44" s="40"/>
      <c r="BC44" s="107"/>
      <c r="BD44" s="29" t="e">
        <f t="shared" si="8"/>
        <v>#VALUE!</v>
      </c>
    </row>
    <row r="45" s="1" customFormat="1" ht="33" customHeight="1" spans="1:56">
      <c r="A45" s="41">
        <f t="shared" si="1"/>
        <v>41</v>
      </c>
      <c r="B45" s="50" t="s">
        <v>170</v>
      </c>
      <c r="C45" s="35" t="s">
        <v>97</v>
      </c>
      <c r="D45" s="36">
        <v>45748</v>
      </c>
      <c r="E45" s="51" t="s">
        <v>110</v>
      </c>
      <c r="F45" s="46">
        <f t="shared" si="7"/>
        <v>31</v>
      </c>
      <c r="G45" s="47" t="s">
        <v>77</v>
      </c>
      <c r="H45" s="40"/>
      <c r="I45" s="40"/>
      <c r="J45" s="40">
        <v>17</v>
      </c>
      <c r="K45" s="40"/>
      <c r="L45" s="40"/>
      <c r="M45" s="40"/>
      <c r="N45" s="40"/>
      <c r="O45" s="40"/>
      <c r="P45" s="40"/>
      <c r="Q45" s="40"/>
      <c r="R45" s="40"/>
      <c r="S45" s="72">
        <f t="shared" si="9"/>
        <v>0</v>
      </c>
      <c r="T45" s="83" t="s">
        <v>171</v>
      </c>
      <c r="U45" s="84" t="s">
        <v>172</v>
      </c>
      <c r="V45" s="73">
        <v>1300</v>
      </c>
      <c r="W45" s="73">
        <v>200</v>
      </c>
      <c r="X45" s="73">
        <v>100</v>
      </c>
      <c r="Y45" s="73">
        <v>100</v>
      </c>
      <c r="Z45" s="73">
        <v>100</v>
      </c>
      <c r="AA45" s="73">
        <v>200</v>
      </c>
      <c r="AB45" s="40">
        <v>300</v>
      </c>
      <c r="AC45" s="72">
        <f t="shared" si="2"/>
        <v>0</v>
      </c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>
        <f>U45/31*O45*0.5</f>
        <v>0</v>
      </c>
      <c r="AS45" s="99">
        <f t="shared" si="3"/>
        <v>0</v>
      </c>
      <c r="AT45" s="72">
        <f t="shared" si="4"/>
        <v>1261.29032258065</v>
      </c>
      <c r="AU45" s="72">
        <f t="shared" si="5"/>
        <v>1038.71</v>
      </c>
      <c r="AV45" s="40"/>
      <c r="AW45" s="106"/>
      <c r="AX45" s="106"/>
      <c r="AY45" s="106"/>
      <c r="AZ45" s="106"/>
      <c r="BA45" s="72">
        <f t="shared" si="6"/>
        <v>1038.71</v>
      </c>
      <c r="BB45" s="40"/>
      <c r="BC45" s="107"/>
      <c r="BD45" s="29" t="str">
        <f t="shared" si="8"/>
        <v>正确</v>
      </c>
    </row>
    <row r="46" s="1" customFormat="1" ht="33" customHeight="1" spans="1:56">
      <c r="A46" s="41">
        <f t="shared" si="1"/>
        <v>42</v>
      </c>
      <c r="B46" s="48" t="s">
        <v>173</v>
      </c>
      <c r="C46" s="35" t="s">
        <v>97</v>
      </c>
      <c r="D46" s="36">
        <v>45768</v>
      </c>
      <c r="E46" s="49" t="s">
        <v>76</v>
      </c>
      <c r="F46" s="46">
        <f t="shared" si="7"/>
        <v>31</v>
      </c>
      <c r="G46" s="47" t="s">
        <v>77</v>
      </c>
      <c r="H46" s="40"/>
      <c r="I46" s="40"/>
      <c r="J46" s="40"/>
      <c r="K46" s="40"/>
      <c r="L46" s="40">
        <v>1</v>
      </c>
      <c r="M46" s="40"/>
      <c r="N46" s="40"/>
      <c r="O46" s="40">
        <v>11</v>
      </c>
      <c r="P46" s="40"/>
      <c r="Q46" s="40"/>
      <c r="R46" s="40"/>
      <c r="S46" s="72">
        <f t="shared" si="9"/>
        <v>0</v>
      </c>
      <c r="T46" s="83" t="s">
        <v>174</v>
      </c>
      <c r="U46" s="84" t="s">
        <v>95</v>
      </c>
      <c r="V46" s="73">
        <v>1300</v>
      </c>
      <c r="W46" s="73">
        <v>200</v>
      </c>
      <c r="X46" s="73">
        <v>100</v>
      </c>
      <c r="Y46" s="73">
        <v>100</v>
      </c>
      <c r="Z46" s="73">
        <v>0</v>
      </c>
      <c r="AA46" s="73">
        <v>0</v>
      </c>
      <c r="AB46" s="40">
        <v>300</v>
      </c>
      <c r="AC46" s="72">
        <f t="shared" si="2"/>
        <v>0</v>
      </c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>
        <f>U46/31*O46*0.5</f>
        <v>354.838709677419</v>
      </c>
      <c r="AS46" s="99">
        <f t="shared" si="3"/>
        <v>0</v>
      </c>
      <c r="AT46" s="72">
        <f t="shared" si="4"/>
        <v>64.5161290322581</v>
      </c>
      <c r="AU46" s="72">
        <f t="shared" si="5"/>
        <v>1580.65</v>
      </c>
      <c r="AV46" s="40"/>
      <c r="AW46" s="106"/>
      <c r="AX46" s="106"/>
      <c r="AY46" s="106"/>
      <c r="AZ46" s="106"/>
      <c r="BA46" s="72">
        <f t="shared" si="6"/>
        <v>1580.65</v>
      </c>
      <c r="BB46" s="40"/>
      <c r="BC46" s="107"/>
      <c r="BD46" s="29" t="str">
        <f t="shared" si="8"/>
        <v>正确</v>
      </c>
    </row>
    <row r="47" s="1" customFormat="1" ht="33" customHeight="1" spans="1:56">
      <c r="A47" s="41">
        <f t="shared" si="1"/>
        <v>43</v>
      </c>
      <c r="B47" s="48" t="s">
        <v>175</v>
      </c>
      <c r="C47" s="35" t="s">
        <v>97</v>
      </c>
      <c r="D47" s="36">
        <v>45780</v>
      </c>
      <c r="E47" s="49" t="s">
        <v>76</v>
      </c>
      <c r="F47" s="46">
        <f t="shared" si="7"/>
        <v>31</v>
      </c>
      <c r="G47" s="47" t="s">
        <v>77</v>
      </c>
      <c r="H47" s="40"/>
      <c r="I47" s="40"/>
      <c r="J47" s="40"/>
      <c r="K47" s="40"/>
      <c r="L47" s="40"/>
      <c r="M47" s="40"/>
      <c r="N47" s="40"/>
      <c r="O47" s="40">
        <v>11</v>
      </c>
      <c r="P47" s="40"/>
      <c r="Q47" s="40"/>
      <c r="R47" s="40"/>
      <c r="S47" s="72">
        <f t="shared" si="9"/>
        <v>0</v>
      </c>
      <c r="T47" s="83" t="s">
        <v>176</v>
      </c>
      <c r="U47" s="84" t="s">
        <v>95</v>
      </c>
      <c r="V47" s="73">
        <v>1300</v>
      </c>
      <c r="W47" s="73">
        <v>200</v>
      </c>
      <c r="X47" s="73">
        <v>100</v>
      </c>
      <c r="Y47" s="73">
        <v>100</v>
      </c>
      <c r="Z47" s="73">
        <v>0</v>
      </c>
      <c r="AA47" s="73">
        <v>0</v>
      </c>
      <c r="AB47" s="40">
        <v>300</v>
      </c>
      <c r="AC47" s="72">
        <f t="shared" si="2"/>
        <v>0</v>
      </c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>
        <f>U47/31*O47*0.5</f>
        <v>354.838709677419</v>
      </c>
      <c r="AS47" s="99">
        <f t="shared" si="3"/>
        <v>0</v>
      </c>
      <c r="AT47" s="72">
        <f t="shared" si="4"/>
        <v>0</v>
      </c>
      <c r="AU47" s="72">
        <f t="shared" si="5"/>
        <v>1645.16</v>
      </c>
      <c r="AV47" s="40"/>
      <c r="AW47" s="106"/>
      <c r="AX47" s="106"/>
      <c r="AY47" s="106"/>
      <c r="AZ47" s="106"/>
      <c r="BA47" s="72">
        <f t="shared" si="6"/>
        <v>1645.16</v>
      </c>
      <c r="BB47" s="40"/>
      <c r="BC47" s="108" t="s">
        <v>177</v>
      </c>
      <c r="BD47" s="29" t="str">
        <f t="shared" si="8"/>
        <v>正确</v>
      </c>
    </row>
    <row r="48" s="1" customFormat="1" ht="33" customHeight="1" spans="1:56">
      <c r="A48" s="41">
        <f t="shared" si="1"/>
        <v>44</v>
      </c>
      <c r="B48" s="48" t="s">
        <v>178</v>
      </c>
      <c r="C48" s="35" t="s">
        <v>97</v>
      </c>
      <c r="D48" s="36">
        <v>45781</v>
      </c>
      <c r="E48" s="49" t="s">
        <v>76</v>
      </c>
      <c r="F48" s="46">
        <f t="shared" si="7"/>
        <v>31</v>
      </c>
      <c r="G48" s="47" t="s">
        <v>77</v>
      </c>
      <c r="H48" s="40"/>
      <c r="I48" s="40"/>
      <c r="J48" s="40"/>
      <c r="K48" s="40"/>
      <c r="L48" s="40"/>
      <c r="M48" s="40"/>
      <c r="N48" s="40"/>
      <c r="O48" s="40">
        <v>6</v>
      </c>
      <c r="P48" s="40"/>
      <c r="Q48" s="40"/>
      <c r="R48" s="40"/>
      <c r="S48" s="72">
        <f t="shared" si="9"/>
        <v>0</v>
      </c>
      <c r="T48" s="83" t="s">
        <v>94</v>
      </c>
      <c r="U48" s="84" t="s">
        <v>95</v>
      </c>
      <c r="V48" s="73">
        <v>1300</v>
      </c>
      <c r="W48" s="73">
        <v>200</v>
      </c>
      <c r="X48" s="73">
        <v>100</v>
      </c>
      <c r="Y48" s="73">
        <v>100</v>
      </c>
      <c r="Z48" s="73">
        <v>0</v>
      </c>
      <c r="AA48" s="73">
        <v>0</v>
      </c>
      <c r="AB48" s="40">
        <v>300</v>
      </c>
      <c r="AC48" s="72">
        <f t="shared" si="2"/>
        <v>0</v>
      </c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>
        <f>U48/31*O48*0.5</f>
        <v>193.548387096774</v>
      </c>
      <c r="AS48" s="99">
        <f t="shared" si="3"/>
        <v>0</v>
      </c>
      <c r="AT48" s="72">
        <f t="shared" si="4"/>
        <v>0</v>
      </c>
      <c r="AU48" s="72">
        <f t="shared" si="5"/>
        <v>1806.45</v>
      </c>
      <c r="AV48" s="40"/>
      <c r="AW48" s="106"/>
      <c r="AX48" s="106"/>
      <c r="AY48" s="106"/>
      <c r="AZ48" s="106"/>
      <c r="BA48" s="72">
        <f t="shared" si="6"/>
        <v>1806.45</v>
      </c>
      <c r="BB48" s="40"/>
      <c r="BC48" s="107"/>
      <c r="BD48" s="29" t="str">
        <f t="shared" si="8"/>
        <v>正确</v>
      </c>
    </row>
    <row r="49" s="1" customFormat="1" ht="33" customHeight="1" spans="1:56">
      <c r="A49" s="41">
        <f t="shared" si="1"/>
        <v>45</v>
      </c>
      <c r="B49" s="48" t="s">
        <v>179</v>
      </c>
      <c r="C49" s="35" t="s">
        <v>97</v>
      </c>
      <c r="D49" s="36">
        <v>45783</v>
      </c>
      <c r="E49" s="49" t="s">
        <v>76</v>
      </c>
      <c r="F49" s="46">
        <f t="shared" si="7"/>
        <v>31</v>
      </c>
      <c r="G49" s="47" t="s">
        <v>77</v>
      </c>
      <c r="H49" s="40"/>
      <c r="I49" s="40"/>
      <c r="J49" s="40"/>
      <c r="K49" s="40"/>
      <c r="L49" s="40"/>
      <c r="M49" s="40"/>
      <c r="N49" s="40"/>
      <c r="O49" s="40">
        <v>17</v>
      </c>
      <c r="P49" s="40"/>
      <c r="Q49" s="40"/>
      <c r="R49" s="40"/>
      <c r="S49" s="72">
        <f t="shared" si="9"/>
        <v>0</v>
      </c>
      <c r="T49" s="83" t="s">
        <v>180</v>
      </c>
      <c r="U49" s="84" t="s">
        <v>114</v>
      </c>
      <c r="V49" s="73">
        <f>2400/31*14+2000/31*17</f>
        <v>2180.64516129032</v>
      </c>
      <c r="W49" s="73"/>
      <c r="X49" s="73"/>
      <c r="Y49" s="73"/>
      <c r="Z49" s="73"/>
      <c r="AA49" s="73"/>
      <c r="AB49" s="40"/>
      <c r="AC49" s="72">
        <f t="shared" si="2"/>
        <v>0</v>
      </c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>
        <f>2000/31*17*0.5</f>
        <v>548.387096774194</v>
      </c>
      <c r="AS49" s="99">
        <f t="shared" si="3"/>
        <v>0</v>
      </c>
      <c r="AT49" s="72">
        <f t="shared" si="4"/>
        <v>0</v>
      </c>
      <c r="AU49" s="72">
        <f t="shared" si="5"/>
        <v>1632.26</v>
      </c>
      <c r="AV49" s="40"/>
      <c r="AW49" s="106"/>
      <c r="AX49" s="106"/>
      <c r="AY49" s="106"/>
      <c r="AZ49" s="106"/>
      <c r="BA49" s="72">
        <f t="shared" si="6"/>
        <v>1632.26</v>
      </c>
      <c r="BB49" s="40"/>
      <c r="BC49" s="107"/>
      <c r="BD49" s="29" t="e">
        <f t="shared" si="8"/>
        <v>#VALUE!</v>
      </c>
    </row>
    <row r="50" s="1" customFormat="1" ht="33" customHeight="1" spans="1:56">
      <c r="A50" s="41">
        <f t="shared" si="1"/>
        <v>46</v>
      </c>
      <c r="B50" s="48" t="s">
        <v>181</v>
      </c>
      <c r="C50" s="35" t="s">
        <v>97</v>
      </c>
      <c r="D50" s="36">
        <v>45784</v>
      </c>
      <c r="E50" s="49" t="s">
        <v>76</v>
      </c>
      <c r="F50" s="46">
        <f t="shared" si="7"/>
        <v>31</v>
      </c>
      <c r="G50" s="47" t="s">
        <v>77</v>
      </c>
      <c r="H50" s="40"/>
      <c r="I50" s="40"/>
      <c r="J50" s="40"/>
      <c r="K50" s="40"/>
      <c r="L50" s="40"/>
      <c r="M50" s="40"/>
      <c r="N50" s="40"/>
      <c r="O50" s="40">
        <v>16</v>
      </c>
      <c r="P50" s="40">
        <v>1</v>
      </c>
      <c r="Q50" s="40">
        <v>0</v>
      </c>
      <c r="R50" s="40">
        <v>1</v>
      </c>
      <c r="S50" s="72">
        <f t="shared" si="9"/>
        <v>0</v>
      </c>
      <c r="T50" s="83" t="s">
        <v>182</v>
      </c>
      <c r="U50" s="84" t="s">
        <v>99</v>
      </c>
      <c r="V50" s="73">
        <f>3150/31*15+2000/31*16</f>
        <v>2556.45161290323</v>
      </c>
      <c r="W50" s="73"/>
      <c r="X50" s="73"/>
      <c r="Y50" s="73"/>
      <c r="Z50" s="73"/>
      <c r="AA50" s="73"/>
      <c r="AB50" s="40"/>
      <c r="AC50" s="72">
        <f t="shared" si="2"/>
        <v>0</v>
      </c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>
        <f>2000/31*16*0.5</f>
        <v>516.129032258065</v>
      </c>
      <c r="AS50" s="99">
        <f t="shared" si="3"/>
        <v>0</v>
      </c>
      <c r="AT50" s="72">
        <f t="shared" si="4"/>
        <v>0</v>
      </c>
      <c r="AU50" s="72">
        <f t="shared" si="5"/>
        <v>2040.32</v>
      </c>
      <c r="AV50" s="40"/>
      <c r="AW50" s="106"/>
      <c r="AX50" s="106"/>
      <c r="AY50" s="106"/>
      <c r="AZ50" s="106"/>
      <c r="BA50" s="72">
        <f t="shared" si="6"/>
        <v>2040.32</v>
      </c>
      <c r="BB50" s="40"/>
      <c r="BC50" s="107"/>
      <c r="BD50" s="29" t="e">
        <f t="shared" si="8"/>
        <v>#VALUE!</v>
      </c>
    </row>
    <row r="51" s="1" customFormat="1" ht="40" customHeight="1" spans="1:56">
      <c r="A51" s="41">
        <f t="shared" si="1"/>
        <v>47</v>
      </c>
      <c r="B51" s="48" t="s">
        <v>183</v>
      </c>
      <c r="C51" s="35" t="s">
        <v>97</v>
      </c>
      <c r="D51" s="36">
        <v>45784</v>
      </c>
      <c r="E51" s="49" t="s">
        <v>76</v>
      </c>
      <c r="F51" s="46">
        <f t="shared" si="7"/>
        <v>31</v>
      </c>
      <c r="G51" s="47" t="s">
        <v>77</v>
      </c>
      <c r="H51" s="40"/>
      <c r="I51" s="40"/>
      <c r="J51" s="40"/>
      <c r="K51" s="40"/>
      <c r="L51" s="40"/>
      <c r="M51" s="40"/>
      <c r="N51" s="40"/>
      <c r="O51" s="40">
        <v>11</v>
      </c>
      <c r="P51" s="40"/>
      <c r="Q51" s="40"/>
      <c r="R51" s="40"/>
      <c r="S51" s="72">
        <f t="shared" si="9"/>
        <v>0</v>
      </c>
      <c r="T51" s="83" t="s">
        <v>184</v>
      </c>
      <c r="U51" s="84" t="s">
        <v>99</v>
      </c>
      <c r="V51" s="73">
        <f>3150/31*14+2000/31*17</f>
        <v>2519.35483870968</v>
      </c>
      <c r="W51" s="73"/>
      <c r="X51" s="73"/>
      <c r="Y51" s="73"/>
      <c r="Z51" s="73"/>
      <c r="AA51" s="73"/>
      <c r="AB51" s="40"/>
      <c r="AC51" s="72">
        <f t="shared" si="2"/>
        <v>0</v>
      </c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>
        <f>2000/31*11*0.5</f>
        <v>354.838709677419</v>
      </c>
      <c r="AS51" s="99">
        <f t="shared" si="3"/>
        <v>0</v>
      </c>
      <c r="AT51" s="72">
        <f t="shared" si="4"/>
        <v>0</v>
      </c>
      <c r="AU51" s="72">
        <f t="shared" si="5"/>
        <v>2164.52</v>
      </c>
      <c r="AV51" s="40"/>
      <c r="AW51" s="106"/>
      <c r="AX51" s="106"/>
      <c r="AY51" s="106"/>
      <c r="AZ51" s="106"/>
      <c r="BA51" s="72">
        <f t="shared" si="6"/>
        <v>2164.52</v>
      </c>
      <c r="BB51" s="40"/>
      <c r="BC51" s="107"/>
      <c r="BD51" s="29" t="e">
        <f t="shared" si="8"/>
        <v>#VALUE!</v>
      </c>
    </row>
    <row r="52" s="1" customFormat="1" ht="33" customHeight="1" spans="1:56">
      <c r="A52" s="41">
        <f t="shared" si="1"/>
        <v>48</v>
      </c>
      <c r="B52" s="48" t="s">
        <v>185</v>
      </c>
      <c r="C52" s="35" t="s">
        <v>97</v>
      </c>
      <c r="D52" s="36">
        <v>45804</v>
      </c>
      <c r="E52" s="49" t="s">
        <v>76</v>
      </c>
      <c r="F52" s="46">
        <f t="shared" si="7"/>
        <v>31</v>
      </c>
      <c r="G52" s="47" t="s">
        <v>77</v>
      </c>
      <c r="H52" s="40"/>
      <c r="I52" s="40"/>
      <c r="J52" s="40"/>
      <c r="K52" s="40"/>
      <c r="L52" s="40"/>
      <c r="M52" s="40"/>
      <c r="N52" s="40"/>
      <c r="O52" s="40">
        <v>11</v>
      </c>
      <c r="P52" s="40"/>
      <c r="Q52" s="40"/>
      <c r="R52" s="40"/>
      <c r="S52" s="72">
        <f t="shared" si="9"/>
        <v>0</v>
      </c>
      <c r="T52" s="83" t="s">
        <v>176</v>
      </c>
      <c r="U52" s="84" t="s">
        <v>95</v>
      </c>
      <c r="V52" s="73">
        <v>1300</v>
      </c>
      <c r="W52" s="73">
        <v>200</v>
      </c>
      <c r="X52" s="73">
        <v>100</v>
      </c>
      <c r="Y52" s="73">
        <v>100</v>
      </c>
      <c r="Z52" s="73">
        <v>0</v>
      </c>
      <c r="AA52" s="73">
        <v>0</v>
      </c>
      <c r="AB52" s="40">
        <v>300</v>
      </c>
      <c r="AC52" s="72">
        <f t="shared" si="2"/>
        <v>0</v>
      </c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>
        <f>U52/31*O52*0.5</f>
        <v>354.838709677419</v>
      </c>
      <c r="AS52" s="99">
        <f t="shared" si="3"/>
        <v>0</v>
      </c>
      <c r="AT52" s="72">
        <f t="shared" si="4"/>
        <v>0</v>
      </c>
      <c r="AU52" s="72">
        <f t="shared" si="5"/>
        <v>1645.16</v>
      </c>
      <c r="AV52" s="40"/>
      <c r="AW52" s="106"/>
      <c r="AX52" s="106"/>
      <c r="AY52" s="106"/>
      <c r="AZ52" s="106"/>
      <c r="BA52" s="72">
        <f t="shared" si="6"/>
        <v>1645.16</v>
      </c>
      <c r="BB52" s="40"/>
      <c r="BC52" s="107"/>
      <c r="BD52" s="29" t="str">
        <f t="shared" si="8"/>
        <v>正确</v>
      </c>
    </row>
    <row r="53" s="1" customFormat="1" ht="33" customHeight="1" spans="1:56">
      <c r="A53" s="41">
        <f t="shared" si="1"/>
        <v>49</v>
      </c>
      <c r="B53" s="35" t="s">
        <v>186</v>
      </c>
      <c r="C53" s="35" t="s">
        <v>97</v>
      </c>
      <c r="D53" s="52">
        <v>45812</v>
      </c>
      <c r="E53" s="49" t="s">
        <v>76</v>
      </c>
      <c r="F53" s="46">
        <f t="shared" si="7"/>
        <v>31</v>
      </c>
      <c r="G53" s="47" t="s">
        <v>77</v>
      </c>
      <c r="H53" s="40"/>
      <c r="I53" s="40"/>
      <c r="J53" s="40"/>
      <c r="K53" s="40"/>
      <c r="L53" s="40"/>
      <c r="M53" s="40"/>
      <c r="N53" s="40"/>
      <c r="O53" s="40">
        <v>11</v>
      </c>
      <c r="P53" s="40"/>
      <c r="Q53" s="40"/>
      <c r="R53" s="40"/>
      <c r="S53" s="72">
        <f t="shared" si="9"/>
        <v>0</v>
      </c>
      <c r="T53" s="83" t="s">
        <v>176</v>
      </c>
      <c r="U53" s="84" t="s">
        <v>95</v>
      </c>
      <c r="V53" s="73">
        <v>1000</v>
      </c>
      <c r="W53" s="73">
        <v>100</v>
      </c>
      <c r="X53" s="73">
        <v>100</v>
      </c>
      <c r="Y53" s="73">
        <v>100</v>
      </c>
      <c r="Z53" s="73">
        <v>100</v>
      </c>
      <c r="AA53" s="73">
        <v>200</v>
      </c>
      <c r="AB53" s="40">
        <v>200</v>
      </c>
      <c r="AC53" s="72">
        <f t="shared" si="2"/>
        <v>0</v>
      </c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>
        <f>U53/31*O53*0.5</f>
        <v>354.838709677419</v>
      </c>
      <c r="AS53" s="99">
        <f t="shared" si="3"/>
        <v>0</v>
      </c>
      <c r="AT53" s="72">
        <f t="shared" si="4"/>
        <v>0</v>
      </c>
      <c r="AU53" s="72">
        <f t="shared" si="5"/>
        <v>1445.16</v>
      </c>
      <c r="AV53" s="40"/>
      <c r="AW53" s="106"/>
      <c r="AX53" s="106"/>
      <c r="AY53" s="106"/>
      <c r="AZ53" s="106"/>
      <c r="BA53" s="72">
        <f t="shared" si="6"/>
        <v>1445.16</v>
      </c>
      <c r="BB53" s="40"/>
      <c r="BC53" s="107"/>
      <c r="BD53" s="29" t="str">
        <f t="shared" si="8"/>
        <v>错误</v>
      </c>
    </row>
    <row r="54" s="1" customFormat="1" ht="33" customHeight="1" spans="1:56">
      <c r="A54" s="41">
        <f t="shared" si="1"/>
        <v>50</v>
      </c>
      <c r="B54" s="35" t="s">
        <v>187</v>
      </c>
      <c r="C54" s="35" t="s">
        <v>97</v>
      </c>
      <c r="D54" s="52">
        <v>45818</v>
      </c>
      <c r="E54" s="49" t="s">
        <v>76</v>
      </c>
      <c r="F54" s="46">
        <f t="shared" si="7"/>
        <v>31</v>
      </c>
      <c r="G54" s="47" t="s">
        <v>77</v>
      </c>
      <c r="H54" s="40"/>
      <c r="I54" s="40"/>
      <c r="J54" s="40"/>
      <c r="K54" s="40"/>
      <c r="L54" s="40"/>
      <c r="M54" s="40"/>
      <c r="N54" s="40"/>
      <c r="O54" s="40">
        <v>11</v>
      </c>
      <c r="P54" s="40"/>
      <c r="Q54" s="40"/>
      <c r="R54" s="40"/>
      <c r="S54" s="72">
        <f t="shared" si="9"/>
        <v>0</v>
      </c>
      <c r="T54" s="83" t="s">
        <v>176</v>
      </c>
      <c r="U54" s="84" t="s">
        <v>95</v>
      </c>
      <c r="V54" s="73">
        <v>1300</v>
      </c>
      <c r="W54" s="73">
        <v>200</v>
      </c>
      <c r="X54" s="73">
        <v>100</v>
      </c>
      <c r="Y54" s="73">
        <v>100</v>
      </c>
      <c r="Z54" s="73">
        <v>0</v>
      </c>
      <c r="AA54" s="73">
        <v>0</v>
      </c>
      <c r="AB54" s="40">
        <v>300</v>
      </c>
      <c r="AC54" s="72">
        <f t="shared" si="2"/>
        <v>0</v>
      </c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>
        <f>U54/31*O54*0.5</f>
        <v>354.838709677419</v>
      </c>
      <c r="AS54" s="99">
        <f t="shared" si="3"/>
        <v>0</v>
      </c>
      <c r="AT54" s="72">
        <f t="shared" si="4"/>
        <v>0</v>
      </c>
      <c r="AU54" s="72">
        <f t="shared" si="5"/>
        <v>1645.16</v>
      </c>
      <c r="AV54" s="40"/>
      <c r="AW54" s="106"/>
      <c r="AX54" s="106"/>
      <c r="AY54" s="106"/>
      <c r="AZ54" s="106"/>
      <c r="BA54" s="72">
        <f t="shared" si="6"/>
        <v>1645.16</v>
      </c>
      <c r="BB54" s="40"/>
      <c r="BC54" s="107"/>
      <c r="BD54" s="29" t="str">
        <f t="shared" si="8"/>
        <v>正确</v>
      </c>
    </row>
    <row r="55" s="1" customFormat="1" ht="45" customHeight="1" spans="1:56">
      <c r="A55" s="41">
        <f t="shared" si="1"/>
        <v>51</v>
      </c>
      <c r="B55" s="35" t="s">
        <v>188</v>
      </c>
      <c r="C55" s="35" t="s">
        <v>97</v>
      </c>
      <c r="D55" s="52">
        <v>45818</v>
      </c>
      <c r="E55" s="49" t="s">
        <v>76</v>
      </c>
      <c r="F55" s="46">
        <f t="shared" si="7"/>
        <v>31</v>
      </c>
      <c r="G55" s="47" t="s">
        <v>77</v>
      </c>
      <c r="H55" s="40"/>
      <c r="I55" s="40"/>
      <c r="J55" s="40"/>
      <c r="K55" s="40"/>
      <c r="L55" s="40"/>
      <c r="M55" s="40"/>
      <c r="N55" s="40"/>
      <c r="O55" s="40">
        <v>11</v>
      </c>
      <c r="P55" s="40"/>
      <c r="Q55" s="40"/>
      <c r="R55" s="40"/>
      <c r="S55" s="72">
        <f t="shared" si="9"/>
        <v>0</v>
      </c>
      <c r="T55" s="83" t="s">
        <v>189</v>
      </c>
      <c r="U55" s="84" t="s">
        <v>129</v>
      </c>
      <c r="V55" s="73">
        <f>2300/31*14+2000/31*17</f>
        <v>2135.48387096774</v>
      </c>
      <c r="W55" s="73"/>
      <c r="X55" s="73"/>
      <c r="Y55" s="73"/>
      <c r="Z55" s="73"/>
      <c r="AA55" s="73"/>
      <c r="AB55" s="40"/>
      <c r="AC55" s="72">
        <f t="shared" si="2"/>
        <v>0</v>
      </c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>
        <f>2000/31*11*0.5</f>
        <v>354.838709677419</v>
      </c>
      <c r="AS55" s="99">
        <f t="shared" si="3"/>
        <v>0</v>
      </c>
      <c r="AT55" s="72">
        <f t="shared" si="4"/>
        <v>0</v>
      </c>
      <c r="AU55" s="72">
        <f t="shared" si="5"/>
        <v>1780.65</v>
      </c>
      <c r="AV55" s="40"/>
      <c r="AW55" s="106"/>
      <c r="AX55" s="106"/>
      <c r="AY55" s="106"/>
      <c r="AZ55" s="106"/>
      <c r="BA55" s="72">
        <f t="shared" si="6"/>
        <v>1780.65</v>
      </c>
      <c r="BB55" s="40"/>
      <c r="BC55" s="107"/>
      <c r="BD55" s="29" t="e">
        <f t="shared" si="8"/>
        <v>#VALUE!</v>
      </c>
    </row>
    <row r="56" s="1" customFormat="1" ht="33" customHeight="1" spans="1:56">
      <c r="A56" s="41">
        <f t="shared" si="1"/>
        <v>52</v>
      </c>
      <c r="B56" s="35" t="s">
        <v>190</v>
      </c>
      <c r="C56" s="35" t="s">
        <v>97</v>
      </c>
      <c r="D56" s="52">
        <v>45832</v>
      </c>
      <c r="E56" s="49" t="s">
        <v>76</v>
      </c>
      <c r="F56" s="46">
        <f t="shared" si="7"/>
        <v>31</v>
      </c>
      <c r="G56" s="47" t="s">
        <v>77</v>
      </c>
      <c r="H56" s="40"/>
      <c r="I56" s="40"/>
      <c r="J56" s="40"/>
      <c r="K56" s="40"/>
      <c r="L56" s="40"/>
      <c r="M56" s="40"/>
      <c r="N56" s="40"/>
      <c r="O56" s="40">
        <v>17</v>
      </c>
      <c r="P56" s="40"/>
      <c r="Q56" s="40"/>
      <c r="R56" s="40"/>
      <c r="S56" s="72">
        <f t="shared" si="9"/>
        <v>0</v>
      </c>
      <c r="T56" s="83" t="s">
        <v>98</v>
      </c>
      <c r="U56" s="84" t="s">
        <v>95</v>
      </c>
      <c r="V56" s="73">
        <v>1300</v>
      </c>
      <c r="W56" s="73">
        <v>200</v>
      </c>
      <c r="X56" s="73">
        <v>100</v>
      </c>
      <c r="Y56" s="73">
        <v>100</v>
      </c>
      <c r="Z56" s="73">
        <v>0</v>
      </c>
      <c r="AA56" s="73">
        <v>0</v>
      </c>
      <c r="AB56" s="40">
        <v>300</v>
      </c>
      <c r="AC56" s="72">
        <f t="shared" si="2"/>
        <v>0</v>
      </c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>
        <f>U56/31*O56*0.5</f>
        <v>548.387096774194</v>
      </c>
      <c r="AS56" s="99">
        <f t="shared" si="3"/>
        <v>0</v>
      </c>
      <c r="AT56" s="72">
        <f t="shared" si="4"/>
        <v>0</v>
      </c>
      <c r="AU56" s="72">
        <f t="shared" si="5"/>
        <v>1451.61</v>
      </c>
      <c r="AV56" s="40"/>
      <c r="AW56" s="106"/>
      <c r="AX56" s="106"/>
      <c r="AY56" s="106"/>
      <c r="AZ56" s="106"/>
      <c r="BA56" s="72">
        <f t="shared" si="6"/>
        <v>1451.61</v>
      </c>
      <c r="BB56" s="40"/>
      <c r="BC56" s="107"/>
      <c r="BD56" s="29" t="str">
        <f t="shared" si="8"/>
        <v>正确</v>
      </c>
    </row>
    <row r="57" s="1" customFormat="1" ht="47" customHeight="1" spans="1:56">
      <c r="A57" s="41">
        <f t="shared" si="1"/>
        <v>53</v>
      </c>
      <c r="B57" s="54" t="s">
        <v>191</v>
      </c>
      <c r="C57" s="55" t="s">
        <v>97</v>
      </c>
      <c r="D57" s="56">
        <v>45845</v>
      </c>
      <c r="E57" s="54" t="s">
        <v>192</v>
      </c>
      <c r="F57" s="46">
        <f t="shared" si="7"/>
        <v>25</v>
      </c>
      <c r="G57" s="47" t="s">
        <v>77</v>
      </c>
      <c r="H57" s="40"/>
      <c r="I57" s="40"/>
      <c r="J57" s="40"/>
      <c r="K57" s="40"/>
      <c r="L57" s="40"/>
      <c r="M57" s="40"/>
      <c r="N57" s="40"/>
      <c r="O57" s="40">
        <v>11</v>
      </c>
      <c r="P57" s="40"/>
      <c r="Q57" s="40"/>
      <c r="R57" s="40"/>
      <c r="S57" s="72">
        <f t="shared" si="9"/>
        <v>0</v>
      </c>
      <c r="T57" s="83" t="s">
        <v>193</v>
      </c>
      <c r="U57" s="84" t="s">
        <v>95</v>
      </c>
      <c r="V57" s="73">
        <f>2000/31*25</f>
        <v>1612.90322580645</v>
      </c>
      <c r="W57" s="73"/>
      <c r="X57" s="73"/>
      <c r="Y57" s="73"/>
      <c r="Z57" s="73"/>
      <c r="AA57" s="73"/>
      <c r="AB57" s="40">
        <v>0</v>
      </c>
      <c r="AC57" s="72">
        <f t="shared" si="2"/>
        <v>0</v>
      </c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>
        <f>U57/31*O57*0.5</f>
        <v>354.838709677419</v>
      </c>
      <c r="AS57" s="99">
        <f t="shared" si="3"/>
        <v>0</v>
      </c>
      <c r="AT57" s="72">
        <f t="shared" si="4"/>
        <v>0</v>
      </c>
      <c r="AU57" s="72">
        <f t="shared" si="5"/>
        <v>1258.06</v>
      </c>
      <c r="AV57" s="40"/>
      <c r="AW57" s="106"/>
      <c r="AX57" s="106"/>
      <c r="AY57" s="106"/>
      <c r="AZ57" s="106"/>
      <c r="BA57" s="72">
        <f t="shared" si="6"/>
        <v>1258.06</v>
      </c>
      <c r="BB57" s="40"/>
      <c r="BC57" s="107"/>
      <c r="BD57" s="29" t="str">
        <f t="shared" si="8"/>
        <v>错误</v>
      </c>
    </row>
    <row r="58" s="1" customFormat="1" ht="44" customHeight="1" spans="1:56">
      <c r="A58" s="41">
        <f t="shared" si="1"/>
        <v>54</v>
      </c>
      <c r="B58" s="54" t="s">
        <v>194</v>
      </c>
      <c r="C58" s="55" t="s">
        <v>97</v>
      </c>
      <c r="D58" s="56">
        <v>45845</v>
      </c>
      <c r="E58" s="54" t="s">
        <v>192</v>
      </c>
      <c r="F58" s="46">
        <f t="shared" si="7"/>
        <v>25</v>
      </c>
      <c r="G58" s="47" t="s">
        <v>77</v>
      </c>
      <c r="H58" s="40"/>
      <c r="I58" s="40"/>
      <c r="J58" s="40"/>
      <c r="K58" s="40"/>
      <c r="L58" s="40"/>
      <c r="M58" s="40"/>
      <c r="N58" s="40"/>
      <c r="O58" s="40">
        <v>11</v>
      </c>
      <c r="P58" s="40"/>
      <c r="Q58" s="40"/>
      <c r="R58" s="40"/>
      <c r="S58" s="72">
        <f t="shared" si="9"/>
        <v>0</v>
      </c>
      <c r="T58" s="83" t="s">
        <v>195</v>
      </c>
      <c r="U58" s="84" t="s">
        <v>114</v>
      </c>
      <c r="V58" s="73">
        <f>2400/31*8+2000/31*17</f>
        <v>1716.12903225806</v>
      </c>
      <c r="W58" s="73"/>
      <c r="X58" s="73"/>
      <c r="Y58" s="73"/>
      <c r="Z58" s="73"/>
      <c r="AA58" s="73"/>
      <c r="AB58" s="40"/>
      <c r="AC58" s="72">
        <f t="shared" si="2"/>
        <v>0</v>
      </c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>
        <f>2000/31*11*0.5</f>
        <v>354.838709677419</v>
      </c>
      <c r="AS58" s="99">
        <f t="shared" si="3"/>
        <v>0</v>
      </c>
      <c r="AT58" s="72">
        <f t="shared" si="4"/>
        <v>0</v>
      </c>
      <c r="AU58" s="72">
        <f t="shared" si="5"/>
        <v>1361.29</v>
      </c>
      <c r="AV58" s="40"/>
      <c r="AW58" s="106"/>
      <c r="AX58" s="106"/>
      <c r="AY58" s="106"/>
      <c r="AZ58" s="106"/>
      <c r="BA58" s="72">
        <f t="shared" si="6"/>
        <v>1361.29</v>
      </c>
      <c r="BB58" s="40"/>
      <c r="BC58" s="107"/>
      <c r="BD58" s="29" t="e">
        <f t="shared" si="8"/>
        <v>#VALUE!</v>
      </c>
    </row>
    <row r="59" s="1" customFormat="1" ht="33" customHeight="1" spans="1:56">
      <c r="A59" s="41">
        <f t="shared" si="1"/>
        <v>55</v>
      </c>
      <c r="B59" s="35" t="s">
        <v>196</v>
      </c>
      <c r="C59" s="49" t="s">
        <v>197</v>
      </c>
      <c r="D59" s="36">
        <v>45026</v>
      </c>
      <c r="E59" s="49" t="s">
        <v>76</v>
      </c>
      <c r="F59" s="46">
        <f t="shared" si="7"/>
        <v>31</v>
      </c>
      <c r="G59" s="47" t="s">
        <v>77</v>
      </c>
      <c r="H59" s="40"/>
      <c r="I59" s="40"/>
      <c r="J59" s="40"/>
      <c r="K59" s="40"/>
      <c r="L59" s="40"/>
      <c r="M59" s="40"/>
      <c r="N59" s="40"/>
      <c r="O59" s="40">
        <v>6</v>
      </c>
      <c r="P59" s="40"/>
      <c r="Q59" s="40"/>
      <c r="R59" s="40"/>
      <c r="S59" s="72">
        <f t="shared" si="9"/>
        <v>0</v>
      </c>
      <c r="T59" s="83" t="s">
        <v>198</v>
      </c>
      <c r="U59" s="84" t="s">
        <v>199</v>
      </c>
      <c r="V59" s="73">
        <v>1500</v>
      </c>
      <c r="W59" s="73">
        <v>400</v>
      </c>
      <c r="X59" s="73">
        <v>300</v>
      </c>
      <c r="Y59" s="73">
        <v>100</v>
      </c>
      <c r="Z59" s="73">
        <v>200</v>
      </c>
      <c r="AA59" s="73">
        <v>200</v>
      </c>
      <c r="AB59" s="40">
        <v>300</v>
      </c>
      <c r="AC59" s="72">
        <f t="shared" si="2"/>
        <v>0</v>
      </c>
      <c r="AD59" s="40"/>
      <c r="AE59" s="40">
        <v>50</v>
      </c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>
        <v>30</v>
      </c>
      <c r="AR59" s="40">
        <v>0</v>
      </c>
      <c r="AS59" s="99">
        <f t="shared" si="3"/>
        <v>0</v>
      </c>
      <c r="AT59" s="72">
        <f t="shared" si="4"/>
        <v>0</v>
      </c>
      <c r="AU59" s="72">
        <f t="shared" si="5"/>
        <v>3020</v>
      </c>
      <c r="AV59" s="40"/>
      <c r="AW59" s="106"/>
      <c r="AX59" s="106"/>
      <c r="AY59" s="106"/>
      <c r="AZ59" s="106"/>
      <c r="BA59" s="72">
        <f t="shared" si="6"/>
        <v>3020</v>
      </c>
      <c r="BB59" s="40"/>
      <c r="BC59" s="107" t="s">
        <v>200</v>
      </c>
      <c r="BD59" s="29" t="str">
        <f t="shared" si="8"/>
        <v>正确</v>
      </c>
    </row>
    <row r="60" s="5" customFormat="1" ht="55" customHeight="1" spans="1:56">
      <c r="A60" s="57"/>
      <c r="B60" s="58" t="s">
        <v>201</v>
      </c>
      <c r="C60" s="59" t="s">
        <v>202</v>
      </c>
      <c r="D60" s="60">
        <v>45028</v>
      </c>
      <c r="E60" s="59" t="s">
        <v>76</v>
      </c>
      <c r="F60" s="61">
        <f t="shared" si="7"/>
        <v>31</v>
      </c>
      <c r="G60" s="62" t="s">
        <v>77</v>
      </c>
      <c r="H60" s="63"/>
      <c r="I60" s="63"/>
      <c r="J60" s="63"/>
      <c r="K60" s="63"/>
      <c r="L60" s="63"/>
      <c r="M60" s="63"/>
      <c r="N60" s="63"/>
      <c r="O60" s="63">
        <v>7</v>
      </c>
      <c r="P60" s="63"/>
      <c r="Q60" s="63"/>
      <c r="R60" s="63"/>
      <c r="S60" s="85">
        <f t="shared" si="9"/>
        <v>0</v>
      </c>
      <c r="T60" s="86" t="s">
        <v>203</v>
      </c>
      <c r="U60" s="87" t="s">
        <v>204</v>
      </c>
      <c r="V60" s="88">
        <f>2500/31*14+2100/31*17</f>
        <v>2280.64516129032</v>
      </c>
      <c r="W60" s="88"/>
      <c r="X60" s="88"/>
      <c r="Y60" s="88"/>
      <c r="Z60" s="88"/>
      <c r="AA60" s="88"/>
      <c r="AB60" s="63"/>
      <c r="AC60" s="85">
        <f t="shared" si="2"/>
        <v>0</v>
      </c>
      <c r="AD60" s="63"/>
      <c r="AE60" s="63"/>
      <c r="AF60" s="63"/>
      <c r="AG60" s="63"/>
      <c r="AH60" s="63"/>
      <c r="AI60" s="63"/>
      <c r="AJ60" s="63"/>
      <c r="AK60" s="63"/>
      <c r="AL60" s="63"/>
      <c r="AM60" s="63"/>
      <c r="AN60" s="63"/>
      <c r="AO60" s="63"/>
      <c r="AP60" s="63"/>
      <c r="AQ60" s="63"/>
      <c r="AR60" s="63">
        <f>2100/31*7*0.5</f>
        <v>237.096774193548</v>
      </c>
      <c r="AS60" s="100">
        <f t="shared" si="3"/>
        <v>0</v>
      </c>
      <c r="AT60" s="85">
        <f t="shared" si="4"/>
        <v>0</v>
      </c>
      <c r="AU60" s="85">
        <f t="shared" si="5"/>
        <v>2043.55</v>
      </c>
      <c r="AV60" s="63"/>
      <c r="AW60" s="63"/>
      <c r="AX60" s="63"/>
      <c r="AY60" s="63"/>
      <c r="AZ60" s="63"/>
      <c r="BA60" s="85">
        <f t="shared" si="6"/>
        <v>2043.55</v>
      </c>
      <c r="BB60" s="63"/>
      <c r="BC60" s="109"/>
      <c r="BD60" s="110" t="e">
        <f t="shared" si="8"/>
        <v>#VALUE!</v>
      </c>
    </row>
    <row r="61" s="1" customFormat="1" ht="33" customHeight="1" spans="1:56">
      <c r="A61" s="41">
        <f t="shared" ref="A61:A124" si="11">ROW()-4</f>
        <v>57</v>
      </c>
      <c r="B61" s="35" t="s">
        <v>205</v>
      </c>
      <c r="C61" s="49" t="s">
        <v>202</v>
      </c>
      <c r="D61" s="36">
        <v>45028</v>
      </c>
      <c r="E61" s="49" t="s">
        <v>76</v>
      </c>
      <c r="F61" s="46">
        <f t="shared" si="7"/>
        <v>31</v>
      </c>
      <c r="G61" s="47" t="s">
        <v>77</v>
      </c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72">
        <f t="shared" si="9"/>
        <v>0</v>
      </c>
      <c r="T61" s="83" t="s">
        <v>107</v>
      </c>
      <c r="U61" s="84" t="s">
        <v>125</v>
      </c>
      <c r="V61" s="73">
        <v>800</v>
      </c>
      <c r="W61" s="73">
        <v>400</v>
      </c>
      <c r="X61" s="73">
        <v>300</v>
      </c>
      <c r="Y61" s="73">
        <v>200</v>
      </c>
      <c r="Z61" s="73">
        <v>100</v>
      </c>
      <c r="AA61" s="73">
        <v>100</v>
      </c>
      <c r="AB61" s="40">
        <v>200</v>
      </c>
      <c r="AC61" s="72">
        <f t="shared" si="2"/>
        <v>0</v>
      </c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>
        <f>U61/31*O61*0.5</f>
        <v>0</v>
      </c>
      <c r="AS61" s="99">
        <f t="shared" si="3"/>
        <v>0</v>
      </c>
      <c r="AT61" s="72">
        <f t="shared" si="4"/>
        <v>0</v>
      </c>
      <c r="AU61" s="72">
        <f t="shared" si="5"/>
        <v>2100</v>
      </c>
      <c r="AV61" s="40"/>
      <c r="AW61" s="106"/>
      <c r="AX61" s="106"/>
      <c r="AY61" s="106"/>
      <c r="AZ61" s="106"/>
      <c r="BA61" s="72">
        <f t="shared" si="6"/>
        <v>2100</v>
      </c>
      <c r="BB61" s="40"/>
      <c r="BC61" s="107"/>
      <c r="BD61" s="29" t="str">
        <f t="shared" si="8"/>
        <v>正确</v>
      </c>
    </row>
    <row r="62" s="6" customFormat="1" ht="33" customHeight="1" spans="1:56">
      <c r="A62" s="64">
        <f t="shared" si="11"/>
        <v>58</v>
      </c>
      <c r="B62" s="65" t="s">
        <v>88</v>
      </c>
      <c r="C62" s="66" t="s">
        <v>202</v>
      </c>
      <c r="D62" s="67">
        <v>45028</v>
      </c>
      <c r="E62" s="66" t="s">
        <v>76</v>
      </c>
      <c r="F62" s="68">
        <f t="shared" si="7"/>
        <v>31</v>
      </c>
      <c r="G62" s="69" t="s">
        <v>77</v>
      </c>
      <c r="H62" s="70"/>
      <c r="I62" s="70"/>
      <c r="J62" s="70"/>
      <c r="K62" s="70"/>
      <c r="L62" s="70"/>
      <c r="M62" s="70"/>
      <c r="N62" s="70"/>
      <c r="O62" s="70">
        <v>10</v>
      </c>
      <c r="P62" s="70"/>
      <c r="Q62" s="70"/>
      <c r="R62" s="70"/>
      <c r="S62" s="89">
        <f t="shared" si="9"/>
        <v>0</v>
      </c>
      <c r="T62" s="90" t="s">
        <v>206</v>
      </c>
      <c r="U62" s="91" t="s">
        <v>204</v>
      </c>
      <c r="V62" s="92">
        <f>2500/31*14+2100/31*17</f>
        <v>2280.64516129032</v>
      </c>
      <c r="W62" s="92"/>
      <c r="X62" s="92"/>
      <c r="Y62" s="92"/>
      <c r="Z62" s="92"/>
      <c r="AA62" s="92"/>
      <c r="AB62" s="70"/>
      <c r="AC62" s="89">
        <f t="shared" si="2"/>
        <v>0</v>
      </c>
      <c r="AD62" s="70"/>
      <c r="AE62" s="70"/>
      <c r="AF62" s="70"/>
      <c r="AG62" s="70"/>
      <c r="AH62" s="70"/>
      <c r="AI62" s="70"/>
      <c r="AJ62" s="70"/>
      <c r="AK62" s="70"/>
      <c r="AL62" s="70"/>
      <c r="AM62" s="70"/>
      <c r="AN62" s="70"/>
      <c r="AO62" s="70"/>
      <c r="AP62" s="70"/>
      <c r="AQ62" s="70"/>
      <c r="AR62" s="70">
        <f>2100/31*10*0.5</f>
        <v>338.709677419355</v>
      </c>
      <c r="AS62" s="101">
        <f t="shared" si="3"/>
        <v>0</v>
      </c>
      <c r="AT62" s="89">
        <f t="shared" si="4"/>
        <v>0</v>
      </c>
      <c r="AU62" s="89">
        <f t="shared" si="5"/>
        <v>1941.94</v>
      </c>
      <c r="AV62" s="70"/>
      <c r="AW62" s="70"/>
      <c r="AX62" s="70"/>
      <c r="AY62" s="70"/>
      <c r="AZ62" s="70"/>
      <c r="BA62" s="89">
        <f t="shared" si="6"/>
        <v>1941.94</v>
      </c>
      <c r="BB62" s="70"/>
      <c r="BC62" s="111"/>
      <c r="BD62" s="112" t="e">
        <f t="shared" si="8"/>
        <v>#VALUE!</v>
      </c>
    </row>
    <row r="63" s="1" customFormat="1" ht="33" customHeight="1" spans="1:56">
      <c r="A63" s="41">
        <f t="shared" si="11"/>
        <v>59</v>
      </c>
      <c r="B63" s="35" t="s">
        <v>207</v>
      </c>
      <c r="C63" s="49" t="s">
        <v>202</v>
      </c>
      <c r="D63" s="36">
        <v>45028</v>
      </c>
      <c r="E63" s="49" t="s">
        <v>76</v>
      </c>
      <c r="F63" s="46">
        <f t="shared" si="7"/>
        <v>31</v>
      </c>
      <c r="G63" s="47" t="s">
        <v>77</v>
      </c>
      <c r="H63" s="40"/>
      <c r="I63" s="40"/>
      <c r="J63" s="40"/>
      <c r="K63" s="40"/>
      <c r="L63" s="40"/>
      <c r="M63" s="40"/>
      <c r="N63" s="40"/>
      <c r="O63" s="40">
        <v>17</v>
      </c>
      <c r="P63" s="40"/>
      <c r="Q63" s="40"/>
      <c r="R63" s="40"/>
      <c r="S63" s="72">
        <f t="shared" si="9"/>
        <v>0</v>
      </c>
      <c r="T63" s="83" t="s">
        <v>208</v>
      </c>
      <c r="U63" s="84" t="s">
        <v>125</v>
      </c>
      <c r="V63" s="73">
        <v>800</v>
      </c>
      <c r="W63" s="73">
        <v>400</v>
      </c>
      <c r="X63" s="73">
        <v>300</v>
      </c>
      <c r="Y63" s="73">
        <v>200</v>
      </c>
      <c r="Z63" s="73">
        <v>100</v>
      </c>
      <c r="AA63" s="73">
        <v>100</v>
      </c>
      <c r="AB63" s="40">
        <v>200</v>
      </c>
      <c r="AC63" s="72">
        <f t="shared" si="2"/>
        <v>0</v>
      </c>
      <c r="AD63" s="40"/>
      <c r="AE63" s="40"/>
      <c r="AF63" s="40"/>
      <c r="AG63" s="40"/>
      <c r="AH63" s="40"/>
      <c r="AI63" s="40"/>
      <c r="AJ63" s="40"/>
      <c r="AK63" s="40"/>
      <c r="AL63" s="40"/>
      <c r="AM63" s="40"/>
      <c r="AN63" s="40"/>
      <c r="AO63" s="40"/>
      <c r="AP63" s="40"/>
      <c r="AQ63" s="40"/>
      <c r="AR63" s="40">
        <f t="shared" ref="AR63:AR70" si="12">U63/31*O63*0.5</f>
        <v>575.806451612903</v>
      </c>
      <c r="AS63" s="99">
        <f t="shared" si="3"/>
        <v>0</v>
      </c>
      <c r="AT63" s="72">
        <f t="shared" si="4"/>
        <v>0</v>
      </c>
      <c r="AU63" s="72">
        <f t="shared" si="5"/>
        <v>1524.19</v>
      </c>
      <c r="AV63" s="40"/>
      <c r="AW63" s="106"/>
      <c r="AX63" s="106"/>
      <c r="AY63" s="106"/>
      <c r="AZ63" s="106"/>
      <c r="BA63" s="72">
        <f t="shared" si="6"/>
        <v>1524.19</v>
      </c>
      <c r="BB63" s="40"/>
      <c r="BC63" s="107"/>
      <c r="BD63" s="29" t="str">
        <f t="shared" si="8"/>
        <v>正确</v>
      </c>
    </row>
    <row r="64" s="1" customFormat="1" ht="33" customHeight="1" spans="1:56">
      <c r="A64" s="41">
        <f t="shared" si="11"/>
        <v>60</v>
      </c>
      <c r="B64" s="35" t="s">
        <v>209</v>
      </c>
      <c r="C64" s="49" t="s">
        <v>210</v>
      </c>
      <c r="D64" s="36">
        <v>45028</v>
      </c>
      <c r="E64" s="49" t="s">
        <v>211</v>
      </c>
      <c r="F64" s="46">
        <f t="shared" si="7"/>
        <v>31</v>
      </c>
      <c r="G64" s="47" t="s">
        <v>77</v>
      </c>
      <c r="H64" s="40"/>
      <c r="I64" s="40"/>
      <c r="J64" s="40"/>
      <c r="K64" s="40"/>
      <c r="L64" s="40"/>
      <c r="M64" s="40"/>
      <c r="N64" s="40"/>
      <c r="O64" s="40">
        <v>7</v>
      </c>
      <c r="P64" s="40"/>
      <c r="Q64" s="40"/>
      <c r="R64" s="40"/>
      <c r="S64" s="72">
        <f t="shared" si="9"/>
        <v>0</v>
      </c>
      <c r="T64" s="83" t="s">
        <v>212</v>
      </c>
      <c r="U64" s="84" t="s">
        <v>213</v>
      </c>
      <c r="V64" s="73">
        <v>600</v>
      </c>
      <c r="W64" s="73">
        <v>100</v>
      </c>
      <c r="X64" s="73">
        <v>100</v>
      </c>
      <c r="Y64" s="73">
        <v>100</v>
      </c>
      <c r="Z64" s="73">
        <v>100</v>
      </c>
      <c r="AA64" s="73">
        <v>100</v>
      </c>
      <c r="AB64" s="40">
        <v>100</v>
      </c>
      <c r="AC64" s="72">
        <f t="shared" si="2"/>
        <v>0</v>
      </c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>
        <f t="shared" si="12"/>
        <v>135.483870967742</v>
      </c>
      <c r="AS64" s="99">
        <f t="shared" si="3"/>
        <v>0</v>
      </c>
      <c r="AT64" s="72">
        <f t="shared" si="4"/>
        <v>0</v>
      </c>
      <c r="AU64" s="72">
        <f t="shared" si="5"/>
        <v>1064.52</v>
      </c>
      <c r="AV64" s="40"/>
      <c r="AW64" s="106"/>
      <c r="AX64" s="106"/>
      <c r="AY64" s="106"/>
      <c r="AZ64" s="106"/>
      <c r="BA64" s="72">
        <f t="shared" si="6"/>
        <v>1064.52</v>
      </c>
      <c r="BB64" s="40"/>
      <c r="BC64" s="107"/>
      <c r="BD64" s="29" t="str">
        <f t="shared" si="8"/>
        <v>正确</v>
      </c>
    </row>
    <row r="65" s="1" customFormat="1" ht="33" customHeight="1" spans="1:56">
      <c r="A65" s="41">
        <f t="shared" si="11"/>
        <v>61</v>
      </c>
      <c r="B65" s="35" t="s">
        <v>214</v>
      </c>
      <c r="C65" s="49" t="s">
        <v>202</v>
      </c>
      <c r="D65" s="36">
        <v>45055</v>
      </c>
      <c r="E65" s="49" t="s">
        <v>76</v>
      </c>
      <c r="F65" s="46">
        <f t="shared" si="7"/>
        <v>31</v>
      </c>
      <c r="G65" s="47" t="s">
        <v>77</v>
      </c>
      <c r="H65" s="40"/>
      <c r="I65" s="40"/>
      <c r="J65" s="40"/>
      <c r="K65" s="40"/>
      <c r="L65" s="40"/>
      <c r="M65" s="40"/>
      <c r="N65" s="40"/>
      <c r="O65" s="40">
        <v>10</v>
      </c>
      <c r="P65" s="40"/>
      <c r="Q65" s="40"/>
      <c r="R65" s="40"/>
      <c r="S65" s="72">
        <f t="shared" si="9"/>
        <v>0</v>
      </c>
      <c r="T65" s="83" t="s">
        <v>215</v>
      </c>
      <c r="U65" s="84" t="s">
        <v>125</v>
      </c>
      <c r="V65" s="73">
        <v>800</v>
      </c>
      <c r="W65" s="73">
        <v>400</v>
      </c>
      <c r="X65" s="73">
        <v>300</v>
      </c>
      <c r="Y65" s="73">
        <v>200</v>
      </c>
      <c r="Z65" s="73">
        <v>100</v>
      </c>
      <c r="AA65" s="73">
        <v>100</v>
      </c>
      <c r="AB65" s="40">
        <v>200</v>
      </c>
      <c r="AC65" s="72">
        <f t="shared" si="2"/>
        <v>0</v>
      </c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>
        <f t="shared" si="12"/>
        <v>338.709677419355</v>
      </c>
      <c r="AS65" s="99">
        <f t="shared" si="3"/>
        <v>0</v>
      </c>
      <c r="AT65" s="72">
        <f t="shared" si="4"/>
        <v>0</v>
      </c>
      <c r="AU65" s="72">
        <f t="shared" si="5"/>
        <v>1761.29</v>
      </c>
      <c r="AV65" s="40"/>
      <c r="AW65" s="106"/>
      <c r="AX65" s="106"/>
      <c r="AY65" s="106"/>
      <c r="AZ65" s="106"/>
      <c r="BA65" s="72">
        <f t="shared" si="6"/>
        <v>1761.29</v>
      </c>
      <c r="BB65" s="40"/>
      <c r="BC65" s="107"/>
      <c r="BD65" s="29" t="str">
        <f t="shared" si="8"/>
        <v>正确</v>
      </c>
    </row>
    <row r="66" s="1" customFormat="1" ht="33" customHeight="1" spans="1:56">
      <c r="A66" s="41">
        <f t="shared" si="11"/>
        <v>62</v>
      </c>
      <c r="B66" s="35" t="s">
        <v>216</v>
      </c>
      <c r="C66" s="49" t="s">
        <v>202</v>
      </c>
      <c r="D66" s="36">
        <v>45173</v>
      </c>
      <c r="E66" s="49" t="s">
        <v>76</v>
      </c>
      <c r="F66" s="46">
        <f t="shared" si="7"/>
        <v>31</v>
      </c>
      <c r="G66" s="47" t="s">
        <v>77</v>
      </c>
      <c r="H66" s="40"/>
      <c r="I66" s="40"/>
      <c r="J66" s="40"/>
      <c r="K66" s="40"/>
      <c r="L66" s="40"/>
      <c r="M66" s="40"/>
      <c r="N66" s="40"/>
      <c r="O66" s="40">
        <v>7</v>
      </c>
      <c r="P66" s="40"/>
      <c r="Q66" s="40"/>
      <c r="R66" s="40"/>
      <c r="S66" s="72">
        <f t="shared" si="9"/>
        <v>0</v>
      </c>
      <c r="T66" s="83" t="s">
        <v>217</v>
      </c>
      <c r="U66" s="84" t="s">
        <v>125</v>
      </c>
      <c r="V66" s="73">
        <v>800</v>
      </c>
      <c r="W66" s="73">
        <v>400</v>
      </c>
      <c r="X66" s="73">
        <v>300</v>
      </c>
      <c r="Y66" s="73">
        <v>200</v>
      </c>
      <c r="Z66" s="73">
        <v>100</v>
      </c>
      <c r="AA66" s="73">
        <v>100</v>
      </c>
      <c r="AB66" s="40">
        <v>200</v>
      </c>
      <c r="AC66" s="72">
        <f t="shared" si="2"/>
        <v>0</v>
      </c>
      <c r="AD66" s="40"/>
      <c r="AE66" s="40"/>
      <c r="AF66" s="40"/>
      <c r="AG66" s="40"/>
      <c r="AH66" s="40"/>
      <c r="AI66" s="40"/>
      <c r="AJ66" s="40"/>
      <c r="AK66" s="40"/>
      <c r="AL66" s="40"/>
      <c r="AM66" s="40"/>
      <c r="AN66" s="40"/>
      <c r="AO66" s="40"/>
      <c r="AP66" s="40"/>
      <c r="AQ66" s="40"/>
      <c r="AR66" s="40">
        <f t="shared" si="12"/>
        <v>237.096774193548</v>
      </c>
      <c r="AS66" s="99">
        <f t="shared" si="3"/>
        <v>0</v>
      </c>
      <c r="AT66" s="72">
        <f t="shared" si="4"/>
        <v>0</v>
      </c>
      <c r="AU66" s="72">
        <f t="shared" si="5"/>
        <v>1862.9</v>
      </c>
      <c r="AV66" s="40"/>
      <c r="AW66" s="106"/>
      <c r="AX66" s="106"/>
      <c r="AY66" s="106"/>
      <c r="AZ66" s="106"/>
      <c r="BA66" s="72">
        <f t="shared" si="6"/>
        <v>1862.9</v>
      </c>
      <c r="BB66" s="40"/>
      <c r="BC66" s="107"/>
      <c r="BD66" s="29" t="str">
        <f t="shared" si="8"/>
        <v>正确</v>
      </c>
    </row>
    <row r="67" s="1" customFormat="1" ht="33" customHeight="1" spans="1:56">
      <c r="A67" s="41">
        <f t="shared" si="11"/>
        <v>63</v>
      </c>
      <c r="B67" s="35" t="s">
        <v>218</v>
      </c>
      <c r="C67" s="49" t="s">
        <v>210</v>
      </c>
      <c r="D67" s="36">
        <v>45185</v>
      </c>
      <c r="E67" s="49" t="s">
        <v>211</v>
      </c>
      <c r="F67" s="46">
        <f t="shared" si="7"/>
        <v>31</v>
      </c>
      <c r="G67" s="47" t="s">
        <v>77</v>
      </c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72">
        <f t="shared" si="9"/>
        <v>0</v>
      </c>
      <c r="T67" s="83" t="s">
        <v>107</v>
      </c>
      <c r="U67" s="84" t="s">
        <v>219</v>
      </c>
      <c r="V67" s="73">
        <v>100</v>
      </c>
      <c r="W67" s="73">
        <v>100</v>
      </c>
      <c r="X67" s="73">
        <v>100</v>
      </c>
      <c r="Y67" s="73">
        <v>50</v>
      </c>
      <c r="Z67" s="73">
        <v>50</v>
      </c>
      <c r="AA67" s="73">
        <v>50</v>
      </c>
      <c r="AB67" s="40">
        <v>50</v>
      </c>
      <c r="AC67" s="72">
        <f t="shared" si="2"/>
        <v>0</v>
      </c>
      <c r="AD67" s="40"/>
      <c r="AE67" s="40"/>
      <c r="AF67" s="40"/>
      <c r="AG67" s="40"/>
      <c r="AH67" s="40"/>
      <c r="AI67" s="40"/>
      <c r="AJ67" s="40"/>
      <c r="AK67" s="40"/>
      <c r="AL67" s="40"/>
      <c r="AM67" s="40"/>
      <c r="AN67" s="40"/>
      <c r="AO67" s="40"/>
      <c r="AP67" s="40"/>
      <c r="AQ67" s="40"/>
      <c r="AR67" s="40">
        <f t="shared" si="12"/>
        <v>0</v>
      </c>
      <c r="AS67" s="99">
        <f t="shared" si="3"/>
        <v>0</v>
      </c>
      <c r="AT67" s="72">
        <f t="shared" si="4"/>
        <v>0</v>
      </c>
      <c r="AU67" s="72">
        <f t="shared" si="5"/>
        <v>500</v>
      </c>
      <c r="AV67" s="40"/>
      <c r="AW67" s="106"/>
      <c r="AX67" s="106"/>
      <c r="AY67" s="106"/>
      <c r="AZ67" s="106"/>
      <c r="BA67" s="72">
        <f t="shared" si="6"/>
        <v>500</v>
      </c>
      <c r="BB67" s="40"/>
      <c r="BC67" s="107"/>
      <c r="BD67" s="29" t="str">
        <f t="shared" si="8"/>
        <v>正确</v>
      </c>
    </row>
    <row r="68" s="1" customFormat="1" ht="33" customHeight="1" spans="1:56">
      <c r="A68" s="41">
        <f t="shared" si="11"/>
        <v>64</v>
      </c>
      <c r="B68" s="35" t="s">
        <v>220</v>
      </c>
      <c r="C68" s="49" t="s">
        <v>221</v>
      </c>
      <c r="D68" s="36">
        <v>45586</v>
      </c>
      <c r="E68" s="49" t="s">
        <v>76</v>
      </c>
      <c r="F68" s="46">
        <f t="shared" si="7"/>
        <v>31</v>
      </c>
      <c r="G68" s="47" t="s">
        <v>120</v>
      </c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72">
        <f t="shared" si="9"/>
        <v>0</v>
      </c>
      <c r="T68" s="83" t="s">
        <v>107</v>
      </c>
      <c r="U68" s="84" t="s">
        <v>222</v>
      </c>
      <c r="V68" s="73">
        <v>1500</v>
      </c>
      <c r="W68" s="73">
        <v>200</v>
      </c>
      <c r="X68" s="73">
        <v>100</v>
      </c>
      <c r="Y68" s="73">
        <v>200</v>
      </c>
      <c r="Z68" s="73">
        <v>200</v>
      </c>
      <c r="AA68" s="73">
        <v>0</v>
      </c>
      <c r="AB68" s="40">
        <v>300</v>
      </c>
      <c r="AC68" s="72">
        <f t="shared" si="2"/>
        <v>30</v>
      </c>
      <c r="AD68" s="40"/>
      <c r="AE68" s="40"/>
      <c r="AF68" s="40"/>
      <c r="AG68" s="40"/>
      <c r="AH68" s="40"/>
      <c r="AI68" s="40"/>
      <c r="AJ68" s="40"/>
      <c r="AK68" s="40"/>
      <c r="AL68" s="40"/>
      <c r="AM68" s="40"/>
      <c r="AN68" s="40"/>
      <c r="AO68" s="40"/>
      <c r="AP68" s="40"/>
      <c r="AQ68" s="40"/>
      <c r="AR68" s="40">
        <f t="shared" si="12"/>
        <v>0</v>
      </c>
      <c r="AS68" s="99">
        <f t="shared" si="3"/>
        <v>0</v>
      </c>
      <c r="AT68" s="72">
        <f t="shared" si="4"/>
        <v>0</v>
      </c>
      <c r="AU68" s="72">
        <f t="shared" si="5"/>
        <v>2530</v>
      </c>
      <c r="AV68" s="40"/>
      <c r="AW68" s="106"/>
      <c r="AX68" s="106"/>
      <c r="AY68" s="106"/>
      <c r="AZ68" s="106"/>
      <c r="BA68" s="72">
        <f t="shared" si="6"/>
        <v>2530</v>
      </c>
      <c r="BB68" s="40"/>
      <c r="BC68" s="107"/>
      <c r="BD68" s="29" t="str">
        <f t="shared" si="8"/>
        <v>正确</v>
      </c>
    </row>
    <row r="69" s="1" customFormat="1" ht="33" customHeight="1" spans="1:56">
      <c r="A69" s="41">
        <f t="shared" si="11"/>
        <v>65</v>
      </c>
      <c r="B69" s="35" t="s">
        <v>223</v>
      </c>
      <c r="C69" s="49" t="s">
        <v>202</v>
      </c>
      <c r="D69" s="36">
        <v>45720</v>
      </c>
      <c r="E69" s="49" t="s">
        <v>76</v>
      </c>
      <c r="F69" s="46">
        <f t="shared" ref="F69:F132" si="13">IF($C$2-D69+1&lt;$E$2,$C$2-D69+1,$E$2)</f>
        <v>31</v>
      </c>
      <c r="G69" s="47" t="s">
        <v>77</v>
      </c>
      <c r="H69" s="40"/>
      <c r="I69" s="40"/>
      <c r="J69" s="40"/>
      <c r="K69" s="40"/>
      <c r="L69" s="40"/>
      <c r="M69" s="40"/>
      <c r="N69" s="40"/>
      <c r="O69" s="40">
        <v>10</v>
      </c>
      <c r="P69" s="40"/>
      <c r="Q69" s="40"/>
      <c r="R69" s="40"/>
      <c r="S69" s="72">
        <f t="shared" si="9"/>
        <v>0</v>
      </c>
      <c r="T69" s="83" t="s">
        <v>224</v>
      </c>
      <c r="U69" s="84" t="s">
        <v>125</v>
      </c>
      <c r="V69" s="73">
        <v>800</v>
      </c>
      <c r="W69" s="73">
        <v>400</v>
      </c>
      <c r="X69" s="73">
        <v>300</v>
      </c>
      <c r="Y69" s="73">
        <v>200</v>
      </c>
      <c r="Z69" s="73">
        <v>100</v>
      </c>
      <c r="AA69" s="73">
        <v>100</v>
      </c>
      <c r="AB69" s="40">
        <v>200</v>
      </c>
      <c r="AC69" s="72">
        <f t="shared" ref="AC69:AC132" si="14">IF(G69="是",30,0)</f>
        <v>0</v>
      </c>
      <c r="AD69" s="40"/>
      <c r="AE69" s="40"/>
      <c r="AF69" s="40"/>
      <c r="AG69" s="40"/>
      <c r="AH69" s="40"/>
      <c r="AI69" s="40"/>
      <c r="AJ69" s="40"/>
      <c r="AK69" s="40"/>
      <c r="AL69" s="40"/>
      <c r="AM69" s="40"/>
      <c r="AN69" s="40"/>
      <c r="AO69" s="40"/>
      <c r="AP69" s="40"/>
      <c r="AQ69" s="40"/>
      <c r="AR69" s="40">
        <f t="shared" si="12"/>
        <v>338.709677419355</v>
      </c>
      <c r="AS69" s="99">
        <f t="shared" ref="AS69:AS132" si="15">IFERROR(U69/$E$2*2*H69+I69*2,0)</f>
        <v>0</v>
      </c>
      <c r="AT69" s="72">
        <f t="shared" ref="AT69:AT132" si="16">IFERROR(U69/$E$2*(J69+K69*0.2+L69+M69*0.5),0)</f>
        <v>0</v>
      </c>
      <c r="AU69" s="72">
        <f t="shared" ref="AU69:AU132" si="17">ROUND(SUM(V69:AP69)-SUM(AQ69:AT69),2)</f>
        <v>1761.29</v>
      </c>
      <c r="AV69" s="40"/>
      <c r="AW69" s="106"/>
      <c r="AX69" s="106"/>
      <c r="AY69" s="106"/>
      <c r="AZ69" s="106"/>
      <c r="BA69" s="72">
        <f t="shared" ref="BA69:BA132" si="18">ROUND(AU69-SUM(AV69:AZ69),2)</f>
        <v>1761.29</v>
      </c>
      <c r="BB69" s="40"/>
      <c r="BC69" s="107"/>
      <c r="BD69" s="29" t="str">
        <f t="shared" ref="BD69:BD132" si="19">IF(U69-SUM(V69:AB69)=0,"正确","错误")</f>
        <v>正确</v>
      </c>
    </row>
    <row r="70" s="1" customFormat="1" ht="33" customHeight="1" spans="1:56">
      <c r="A70" s="41">
        <f t="shared" si="11"/>
        <v>66</v>
      </c>
      <c r="B70" s="35" t="s">
        <v>225</v>
      </c>
      <c r="C70" s="53" t="s">
        <v>202</v>
      </c>
      <c r="D70" s="113">
        <v>45804</v>
      </c>
      <c r="E70" s="53" t="s">
        <v>76</v>
      </c>
      <c r="F70" s="46">
        <f t="shared" si="13"/>
        <v>31</v>
      </c>
      <c r="G70" s="47" t="s">
        <v>77</v>
      </c>
      <c r="H70" s="40"/>
      <c r="I70" s="40"/>
      <c r="J70" s="40"/>
      <c r="K70" s="40"/>
      <c r="L70" s="40"/>
      <c r="M70" s="40"/>
      <c r="N70" s="40"/>
      <c r="O70" s="40">
        <v>7</v>
      </c>
      <c r="P70" s="40"/>
      <c r="Q70" s="40"/>
      <c r="R70" s="40"/>
      <c r="S70" s="72">
        <f t="shared" si="9"/>
        <v>0</v>
      </c>
      <c r="T70" s="83" t="s">
        <v>226</v>
      </c>
      <c r="U70" s="84" t="s">
        <v>125</v>
      </c>
      <c r="V70" s="73">
        <v>800</v>
      </c>
      <c r="W70" s="73">
        <v>400</v>
      </c>
      <c r="X70" s="73">
        <v>300</v>
      </c>
      <c r="Y70" s="73">
        <v>200</v>
      </c>
      <c r="Z70" s="73">
        <v>100</v>
      </c>
      <c r="AA70" s="73">
        <v>100</v>
      </c>
      <c r="AB70" s="40">
        <v>200</v>
      </c>
      <c r="AC70" s="72">
        <f t="shared" si="14"/>
        <v>0</v>
      </c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>
        <f t="shared" si="12"/>
        <v>237.096774193548</v>
      </c>
      <c r="AS70" s="99">
        <f t="shared" si="15"/>
        <v>0</v>
      </c>
      <c r="AT70" s="72">
        <f t="shared" si="16"/>
        <v>0</v>
      </c>
      <c r="AU70" s="72">
        <f t="shared" si="17"/>
        <v>1862.9</v>
      </c>
      <c r="AV70" s="40"/>
      <c r="AW70" s="106"/>
      <c r="AX70" s="106"/>
      <c r="AY70" s="106"/>
      <c r="AZ70" s="106"/>
      <c r="BA70" s="72">
        <f t="shared" si="18"/>
        <v>1862.9</v>
      </c>
      <c r="BB70" s="40"/>
      <c r="BC70" s="107"/>
      <c r="BD70" s="29" t="str">
        <f t="shared" si="19"/>
        <v>正确</v>
      </c>
    </row>
    <row r="71" s="1" customFormat="1" ht="33" customHeight="1" spans="1:56">
      <c r="A71" s="41">
        <f t="shared" si="11"/>
        <v>67</v>
      </c>
      <c r="B71" s="73"/>
      <c r="C71" s="55"/>
      <c r="D71" s="56"/>
      <c r="E71" s="73"/>
      <c r="F71" s="46">
        <f t="shared" si="13"/>
        <v>31</v>
      </c>
      <c r="G71" s="47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72">
        <f t="shared" si="9"/>
        <v>0</v>
      </c>
      <c r="T71" s="83"/>
      <c r="U71" s="84"/>
      <c r="V71" s="73"/>
      <c r="W71" s="73"/>
      <c r="X71" s="73"/>
      <c r="Y71" s="73"/>
      <c r="Z71" s="73"/>
      <c r="AA71" s="73"/>
      <c r="AB71" s="40"/>
      <c r="AC71" s="72">
        <f t="shared" si="14"/>
        <v>0</v>
      </c>
      <c r="AD71" s="40"/>
      <c r="AE71" s="40"/>
      <c r="AF71" s="40"/>
      <c r="AG71" s="40"/>
      <c r="AH71" s="40"/>
      <c r="AI71" s="40"/>
      <c r="AJ71" s="40"/>
      <c r="AK71" s="40"/>
      <c r="AL71" s="40"/>
      <c r="AM71" s="40"/>
      <c r="AN71" s="40"/>
      <c r="AO71" s="40"/>
      <c r="AP71" s="40"/>
      <c r="AQ71" s="40"/>
      <c r="AR71" s="40"/>
      <c r="AS71" s="99">
        <f t="shared" si="15"/>
        <v>0</v>
      </c>
      <c r="AT71" s="72">
        <f t="shared" si="16"/>
        <v>0</v>
      </c>
      <c r="AU71" s="72">
        <f t="shared" si="17"/>
        <v>0</v>
      </c>
      <c r="AV71" s="40"/>
      <c r="AW71" s="106"/>
      <c r="AX71" s="106"/>
      <c r="AY71" s="106"/>
      <c r="AZ71" s="106"/>
      <c r="BA71" s="72">
        <f t="shared" si="18"/>
        <v>0</v>
      </c>
      <c r="BB71" s="40"/>
      <c r="BC71" s="107"/>
      <c r="BD71" s="29" t="str">
        <f t="shared" si="19"/>
        <v>正确</v>
      </c>
    </row>
    <row r="72" s="1" customFormat="1" ht="33" customHeight="1" spans="1:56">
      <c r="A72" s="41">
        <f t="shared" si="11"/>
        <v>68</v>
      </c>
      <c r="B72" s="73"/>
      <c r="C72" s="55"/>
      <c r="D72" s="56"/>
      <c r="E72" s="73"/>
      <c r="F72" s="46">
        <f t="shared" si="13"/>
        <v>31</v>
      </c>
      <c r="G72" s="47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72">
        <f t="shared" si="9"/>
        <v>0</v>
      </c>
      <c r="T72" s="83"/>
      <c r="U72" s="84"/>
      <c r="V72" s="73"/>
      <c r="W72" s="73"/>
      <c r="X72" s="73"/>
      <c r="Y72" s="73"/>
      <c r="Z72" s="73"/>
      <c r="AA72" s="73"/>
      <c r="AB72" s="40"/>
      <c r="AC72" s="72">
        <f t="shared" si="14"/>
        <v>0</v>
      </c>
      <c r="AD72" s="40"/>
      <c r="AE72" s="40"/>
      <c r="AF72" s="40"/>
      <c r="AG72" s="40"/>
      <c r="AH72" s="40"/>
      <c r="AI72" s="40"/>
      <c r="AJ72" s="40"/>
      <c r="AK72" s="40"/>
      <c r="AL72" s="40"/>
      <c r="AM72" s="40"/>
      <c r="AN72" s="40"/>
      <c r="AO72" s="40"/>
      <c r="AP72" s="40"/>
      <c r="AQ72" s="40"/>
      <c r="AR72" s="40"/>
      <c r="AS72" s="99">
        <f t="shared" si="15"/>
        <v>0</v>
      </c>
      <c r="AT72" s="72">
        <f t="shared" si="16"/>
        <v>0</v>
      </c>
      <c r="AU72" s="72">
        <f t="shared" si="17"/>
        <v>0</v>
      </c>
      <c r="AV72" s="40"/>
      <c r="AW72" s="106"/>
      <c r="AX72" s="106"/>
      <c r="AY72" s="106"/>
      <c r="AZ72" s="106"/>
      <c r="BA72" s="72">
        <f t="shared" si="18"/>
        <v>0</v>
      </c>
      <c r="BB72" s="40"/>
      <c r="BC72" s="107"/>
      <c r="BD72" s="29" t="str">
        <f t="shared" si="19"/>
        <v>正确</v>
      </c>
    </row>
    <row r="73" s="1" customFormat="1" ht="33" customHeight="1" spans="1:56">
      <c r="A73" s="41">
        <f t="shared" si="11"/>
        <v>69</v>
      </c>
      <c r="B73" s="73"/>
      <c r="C73" s="55"/>
      <c r="D73" s="56"/>
      <c r="E73" s="73"/>
      <c r="F73" s="46">
        <f t="shared" si="13"/>
        <v>31</v>
      </c>
      <c r="G73" s="47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72">
        <f t="shared" si="9"/>
        <v>0</v>
      </c>
      <c r="T73" s="83"/>
      <c r="U73" s="84"/>
      <c r="V73" s="73"/>
      <c r="W73" s="73"/>
      <c r="X73" s="73"/>
      <c r="Y73" s="73"/>
      <c r="Z73" s="73"/>
      <c r="AA73" s="73"/>
      <c r="AB73" s="40"/>
      <c r="AC73" s="72">
        <f t="shared" si="14"/>
        <v>0</v>
      </c>
      <c r="AD73" s="40"/>
      <c r="AE73" s="40"/>
      <c r="AF73" s="40"/>
      <c r="AG73" s="40"/>
      <c r="AH73" s="40"/>
      <c r="AI73" s="40"/>
      <c r="AJ73" s="40"/>
      <c r="AK73" s="40"/>
      <c r="AL73" s="40"/>
      <c r="AM73" s="40"/>
      <c r="AN73" s="40"/>
      <c r="AO73" s="40"/>
      <c r="AP73" s="40"/>
      <c r="AQ73" s="40"/>
      <c r="AR73" s="40"/>
      <c r="AS73" s="99">
        <f t="shared" si="15"/>
        <v>0</v>
      </c>
      <c r="AT73" s="72">
        <f t="shared" si="16"/>
        <v>0</v>
      </c>
      <c r="AU73" s="72">
        <f t="shared" si="17"/>
        <v>0</v>
      </c>
      <c r="AV73" s="40"/>
      <c r="AW73" s="106"/>
      <c r="AX73" s="106"/>
      <c r="AY73" s="106"/>
      <c r="AZ73" s="106"/>
      <c r="BA73" s="72">
        <f t="shared" si="18"/>
        <v>0</v>
      </c>
      <c r="BB73" s="40"/>
      <c r="BC73" s="107"/>
      <c r="BD73" s="29" t="str">
        <f t="shared" si="19"/>
        <v>正确</v>
      </c>
    </row>
    <row r="74" s="1" customFormat="1" ht="33" customHeight="1" spans="1:56">
      <c r="A74" s="41">
        <f t="shared" si="11"/>
        <v>70</v>
      </c>
      <c r="B74" s="73"/>
      <c r="C74" s="55"/>
      <c r="D74" s="56"/>
      <c r="E74" s="73"/>
      <c r="F74" s="46">
        <f t="shared" si="13"/>
        <v>31</v>
      </c>
      <c r="G74" s="47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72">
        <f t="shared" ref="S74:S137" si="20">P74+Q74-R74</f>
        <v>0</v>
      </c>
      <c r="T74" s="83"/>
      <c r="U74" s="84"/>
      <c r="V74" s="73"/>
      <c r="W74" s="73"/>
      <c r="X74" s="73"/>
      <c r="Y74" s="73"/>
      <c r="Z74" s="73"/>
      <c r="AA74" s="73"/>
      <c r="AB74" s="40"/>
      <c r="AC74" s="72">
        <f t="shared" si="14"/>
        <v>0</v>
      </c>
      <c r="AD74" s="40"/>
      <c r="AE74" s="40"/>
      <c r="AF74" s="40"/>
      <c r="AG74" s="40"/>
      <c r="AH74" s="40"/>
      <c r="AI74" s="40"/>
      <c r="AJ74" s="40"/>
      <c r="AK74" s="40"/>
      <c r="AL74" s="40"/>
      <c r="AM74" s="40"/>
      <c r="AN74" s="40"/>
      <c r="AO74" s="40"/>
      <c r="AP74" s="40"/>
      <c r="AQ74" s="40"/>
      <c r="AR74" s="40"/>
      <c r="AS74" s="99">
        <f t="shared" si="15"/>
        <v>0</v>
      </c>
      <c r="AT74" s="72">
        <f t="shared" si="16"/>
        <v>0</v>
      </c>
      <c r="AU74" s="72">
        <f t="shared" si="17"/>
        <v>0</v>
      </c>
      <c r="AV74" s="40"/>
      <c r="AW74" s="106"/>
      <c r="AX74" s="106"/>
      <c r="AY74" s="106"/>
      <c r="AZ74" s="106"/>
      <c r="BA74" s="72">
        <f t="shared" si="18"/>
        <v>0</v>
      </c>
      <c r="BB74" s="40"/>
      <c r="BC74" s="107"/>
      <c r="BD74" s="29" t="str">
        <f t="shared" si="19"/>
        <v>正确</v>
      </c>
    </row>
    <row r="75" s="1" customFormat="1" ht="33" customHeight="1" spans="1:56">
      <c r="A75" s="41">
        <f t="shared" si="11"/>
        <v>71</v>
      </c>
      <c r="B75" s="73"/>
      <c r="C75" s="55"/>
      <c r="D75" s="56"/>
      <c r="E75" s="73"/>
      <c r="F75" s="46">
        <f t="shared" si="13"/>
        <v>31</v>
      </c>
      <c r="G75" s="47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72">
        <f t="shared" si="20"/>
        <v>0</v>
      </c>
      <c r="T75" s="83"/>
      <c r="U75" s="84"/>
      <c r="V75" s="73"/>
      <c r="W75" s="73"/>
      <c r="X75" s="73"/>
      <c r="Y75" s="73"/>
      <c r="Z75" s="73"/>
      <c r="AA75" s="73"/>
      <c r="AB75" s="40"/>
      <c r="AC75" s="72">
        <f t="shared" si="14"/>
        <v>0</v>
      </c>
      <c r="AD75" s="40"/>
      <c r="AE75" s="40"/>
      <c r="AF75" s="40"/>
      <c r="AG75" s="40"/>
      <c r="AH75" s="40"/>
      <c r="AI75" s="40"/>
      <c r="AJ75" s="40"/>
      <c r="AK75" s="40"/>
      <c r="AL75" s="40"/>
      <c r="AM75" s="40"/>
      <c r="AN75" s="40"/>
      <c r="AO75" s="40"/>
      <c r="AP75" s="40"/>
      <c r="AQ75" s="40"/>
      <c r="AR75" s="40"/>
      <c r="AS75" s="99">
        <f t="shared" si="15"/>
        <v>0</v>
      </c>
      <c r="AT75" s="72">
        <f t="shared" si="16"/>
        <v>0</v>
      </c>
      <c r="AU75" s="72">
        <f t="shared" si="17"/>
        <v>0</v>
      </c>
      <c r="AV75" s="40"/>
      <c r="AW75" s="106"/>
      <c r="AX75" s="106"/>
      <c r="AY75" s="106"/>
      <c r="AZ75" s="106"/>
      <c r="BA75" s="72">
        <f t="shared" si="18"/>
        <v>0</v>
      </c>
      <c r="BB75" s="40"/>
      <c r="BC75" s="107"/>
      <c r="BD75" s="29" t="str">
        <f t="shared" si="19"/>
        <v>正确</v>
      </c>
    </row>
    <row r="76" s="1" customFormat="1" ht="33" customHeight="1" spans="1:56">
      <c r="A76" s="41">
        <f t="shared" si="11"/>
        <v>72</v>
      </c>
      <c r="B76" s="73"/>
      <c r="C76" s="55"/>
      <c r="D76" s="56"/>
      <c r="E76" s="73"/>
      <c r="F76" s="46">
        <f t="shared" si="13"/>
        <v>31</v>
      </c>
      <c r="G76" s="47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72">
        <f t="shared" si="20"/>
        <v>0</v>
      </c>
      <c r="T76" s="83"/>
      <c r="U76" s="84"/>
      <c r="V76" s="73"/>
      <c r="W76" s="73"/>
      <c r="X76" s="73"/>
      <c r="Y76" s="73"/>
      <c r="Z76" s="73"/>
      <c r="AA76" s="73"/>
      <c r="AB76" s="40"/>
      <c r="AC76" s="72">
        <f t="shared" si="14"/>
        <v>0</v>
      </c>
      <c r="AD76" s="40"/>
      <c r="AE76" s="40"/>
      <c r="AF76" s="40"/>
      <c r="AG76" s="40"/>
      <c r="AH76" s="40"/>
      <c r="AI76" s="40"/>
      <c r="AJ76" s="40"/>
      <c r="AK76" s="40"/>
      <c r="AL76" s="40"/>
      <c r="AM76" s="40"/>
      <c r="AN76" s="40"/>
      <c r="AO76" s="40"/>
      <c r="AP76" s="40"/>
      <c r="AQ76" s="40"/>
      <c r="AR76" s="40"/>
      <c r="AS76" s="99">
        <f t="shared" si="15"/>
        <v>0</v>
      </c>
      <c r="AT76" s="72">
        <f t="shared" si="16"/>
        <v>0</v>
      </c>
      <c r="AU76" s="72">
        <f t="shared" si="17"/>
        <v>0</v>
      </c>
      <c r="AV76" s="40"/>
      <c r="AW76" s="106"/>
      <c r="AX76" s="106"/>
      <c r="AY76" s="106"/>
      <c r="AZ76" s="106"/>
      <c r="BA76" s="72">
        <f t="shared" si="18"/>
        <v>0</v>
      </c>
      <c r="BB76" s="40"/>
      <c r="BC76" s="107"/>
      <c r="BD76" s="29" t="str">
        <f t="shared" si="19"/>
        <v>正确</v>
      </c>
    </row>
    <row r="77" s="1" customFormat="1" ht="33" customHeight="1" spans="1:56">
      <c r="A77" s="41">
        <f t="shared" si="11"/>
        <v>73</v>
      </c>
      <c r="B77" s="73"/>
      <c r="C77" s="55"/>
      <c r="D77" s="56"/>
      <c r="E77" s="73"/>
      <c r="F77" s="46">
        <f t="shared" si="13"/>
        <v>31</v>
      </c>
      <c r="G77" s="47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72">
        <f t="shared" si="20"/>
        <v>0</v>
      </c>
      <c r="T77" s="83"/>
      <c r="U77" s="84"/>
      <c r="V77" s="73"/>
      <c r="W77" s="73"/>
      <c r="X77" s="73"/>
      <c r="Y77" s="73"/>
      <c r="Z77" s="73"/>
      <c r="AA77" s="73"/>
      <c r="AB77" s="40"/>
      <c r="AC77" s="72">
        <f t="shared" si="14"/>
        <v>0</v>
      </c>
      <c r="AD77" s="40"/>
      <c r="AE77" s="40"/>
      <c r="AF77" s="40"/>
      <c r="AG77" s="40"/>
      <c r="AH77" s="40"/>
      <c r="AI77" s="40"/>
      <c r="AJ77" s="40"/>
      <c r="AK77" s="40"/>
      <c r="AL77" s="40"/>
      <c r="AM77" s="40"/>
      <c r="AN77" s="40"/>
      <c r="AO77" s="40"/>
      <c r="AP77" s="40"/>
      <c r="AQ77" s="40"/>
      <c r="AR77" s="40"/>
      <c r="AS77" s="99">
        <f t="shared" si="15"/>
        <v>0</v>
      </c>
      <c r="AT77" s="72">
        <f t="shared" si="16"/>
        <v>0</v>
      </c>
      <c r="AU77" s="72">
        <f t="shared" si="17"/>
        <v>0</v>
      </c>
      <c r="AV77" s="40"/>
      <c r="AW77" s="106"/>
      <c r="AX77" s="106"/>
      <c r="AY77" s="106"/>
      <c r="AZ77" s="106"/>
      <c r="BA77" s="72">
        <f t="shared" si="18"/>
        <v>0</v>
      </c>
      <c r="BB77" s="40"/>
      <c r="BC77" s="107"/>
      <c r="BD77" s="29" t="str">
        <f t="shared" si="19"/>
        <v>正确</v>
      </c>
    </row>
    <row r="78" s="1" customFormat="1" ht="33" customHeight="1" spans="1:56">
      <c r="A78" s="41">
        <f t="shared" si="11"/>
        <v>74</v>
      </c>
      <c r="B78" s="73"/>
      <c r="C78" s="55"/>
      <c r="D78" s="56"/>
      <c r="E78" s="73"/>
      <c r="F78" s="46">
        <f t="shared" si="13"/>
        <v>31</v>
      </c>
      <c r="G78" s="47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72">
        <f t="shared" si="20"/>
        <v>0</v>
      </c>
      <c r="T78" s="83"/>
      <c r="U78" s="84"/>
      <c r="V78" s="73"/>
      <c r="W78" s="73"/>
      <c r="X78" s="73"/>
      <c r="Y78" s="73"/>
      <c r="Z78" s="73"/>
      <c r="AA78" s="73"/>
      <c r="AB78" s="40"/>
      <c r="AC78" s="72">
        <f t="shared" si="14"/>
        <v>0</v>
      </c>
      <c r="AD78" s="40"/>
      <c r="AE78" s="40"/>
      <c r="AF78" s="40"/>
      <c r="AG78" s="40"/>
      <c r="AH78" s="40"/>
      <c r="AI78" s="40"/>
      <c r="AJ78" s="40"/>
      <c r="AK78" s="40"/>
      <c r="AL78" s="40"/>
      <c r="AM78" s="40"/>
      <c r="AN78" s="40"/>
      <c r="AO78" s="40"/>
      <c r="AP78" s="40"/>
      <c r="AQ78" s="40"/>
      <c r="AR78" s="40"/>
      <c r="AS78" s="99">
        <f t="shared" si="15"/>
        <v>0</v>
      </c>
      <c r="AT78" s="72">
        <f t="shared" si="16"/>
        <v>0</v>
      </c>
      <c r="AU78" s="72">
        <f t="shared" si="17"/>
        <v>0</v>
      </c>
      <c r="AV78" s="40"/>
      <c r="AW78" s="106"/>
      <c r="AX78" s="106"/>
      <c r="AY78" s="106"/>
      <c r="AZ78" s="106"/>
      <c r="BA78" s="72">
        <f t="shared" si="18"/>
        <v>0</v>
      </c>
      <c r="BB78" s="40"/>
      <c r="BC78" s="107"/>
      <c r="BD78" s="29" t="str">
        <f t="shared" si="19"/>
        <v>正确</v>
      </c>
    </row>
    <row r="79" s="1" customFormat="1" ht="33" customHeight="1" spans="1:56">
      <c r="A79" s="41">
        <f t="shared" si="11"/>
        <v>75</v>
      </c>
      <c r="B79" s="73"/>
      <c r="C79" s="55"/>
      <c r="D79" s="56"/>
      <c r="E79" s="73"/>
      <c r="F79" s="46">
        <f t="shared" si="13"/>
        <v>31</v>
      </c>
      <c r="G79" s="47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72">
        <f t="shared" si="20"/>
        <v>0</v>
      </c>
      <c r="T79" s="83"/>
      <c r="U79" s="84"/>
      <c r="V79" s="73"/>
      <c r="W79" s="73"/>
      <c r="X79" s="73"/>
      <c r="Y79" s="73"/>
      <c r="Z79" s="73"/>
      <c r="AA79" s="73"/>
      <c r="AB79" s="40"/>
      <c r="AC79" s="72">
        <f t="shared" si="14"/>
        <v>0</v>
      </c>
      <c r="AD79" s="40"/>
      <c r="AE79" s="40"/>
      <c r="AF79" s="40"/>
      <c r="AG79" s="40"/>
      <c r="AH79" s="40"/>
      <c r="AI79" s="40"/>
      <c r="AJ79" s="40"/>
      <c r="AK79" s="40"/>
      <c r="AL79" s="40"/>
      <c r="AM79" s="40"/>
      <c r="AN79" s="40"/>
      <c r="AO79" s="40"/>
      <c r="AP79" s="40"/>
      <c r="AQ79" s="40"/>
      <c r="AR79" s="40"/>
      <c r="AS79" s="99">
        <f t="shared" si="15"/>
        <v>0</v>
      </c>
      <c r="AT79" s="72">
        <f t="shared" si="16"/>
        <v>0</v>
      </c>
      <c r="AU79" s="72">
        <f t="shared" si="17"/>
        <v>0</v>
      </c>
      <c r="AV79" s="40"/>
      <c r="AW79" s="106"/>
      <c r="AX79" s="106"/>
      <c r="AY79" s="106"/>
      <c r="AZ79" s="106"/>
      <c r="BA79" s="72">
        <f t="shared" si="18"/>
        <v>0</v>
      </c>
      <c r="BB79" s="40"/>
      <c r="BC79" s="107"/>
      <c r="BD79" s="29" t="str">
        <f t="shared" si="19"/>
        <v>正确</v>
      </c>
    </row>
    <row r="80" s="1" customFormat="1" ht="33" customHeight="1" spans="1:56">
      <c r="A80" s="41">
        <f t="shared" si="11"/>
        <v>76</v>
      </c>
      <c r="B80" s="73"/>
      <c r="C80" s="55"/>
      <c r="D80" s="56"/>
      <c r="E80" s="73"/>
      <c r="F80" s="46">
        <f t="shared" si="13"/>
        <v>31</v>
      </c>
      <c r="G80" s="47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72">
        <f t="shared" si="20"/>
        <v>0</v>
      </c>
      <c r="T80" s="83"/>
      <c r="U80" s="84"/>
      <c r="V80" s="73"/>
      <c r="W80" s="73"/>
      <c r="X80" s="73"/>
      <c r="Y80" s="73"/>
      <c r="Z80" s="73"/>
      <c r="AA80" s="73"/>
      <c r="AB80" s="40"/>
      <c r="AC80" s="72">
        <f t="shared" si="14"/>
        <v>0</v>
      </c>
      <c r="AD80" s="40"/>
      <c r="AE80" s="40"/>
      <c r="AF80" s="40"/>
      <c r="AG80" s="40"/>
      <c r="AH80" s="40"/>
      <c r="AI80" s="40"/>
      <c r="AJ80" s="40"/>
      <c r="AK80" s="40"/>
      <c r="AL80" s="40"/>
      <c r="AM80" s="40"/>
      <c r="AN80" s="40"/>
      <c r="AO80" s="40"/>
      <c r="AP80" s="40"/>
      <c r="AQ80" s="40"/>
      <c r="AR80" s="40"/>
      <c r="AS80" s="99">
        <f t="shared" si="15"/>
        <v>0</v>
      </c>
      <c r="AT80" s="72">
        <f t="shared" si="16"/>
        <v>0</v>
      </c>
      <c r="AU80" s="72">
        <f t="shared" si="17"/>
        <v>0</v>
      </c>
      <c r="AV80" s="40"/>
      <c r="AW80" s="106"/>
      <c r="AX80" s="106"/>
      <c r="AY80" s="106"/>
      <c r="AZ80" s="106"/>
      <c r="BA80" s="72">
        <f t="shared" si="18"/>
        <v>0</v>
      </c>
      <c r="BB80" s="40"/>
      <c r="BC80" s="107"/>
      <c r="BD80" s="29" t="str">
        <f t="shared" si="19"/>
        <v>正确</v>
      </c>
    </row>
    <row r="81" s="1" customFormat="1" ht="33" customHeight="1" spans="1:56">
      <c r="A81" s="41">
        <f t="shared" si="11"/>
        <v>77</v>
      </c>
      <c r="B81" s="73"/>
      <c r="C81" s="55"/>
      <c r="D81" s="56"/>
      <c r="E81" s="73"/>
      <c r="F81" s="46">
        <f t="shared" si="13"/>
        <v>31</v>
      </c>
      <c r="G81" s="47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72">
        <f t="shared" si="20"/>
        <v>0</v>
      </c>
      <c r="T81" s="83"/>
      <c r="U81" s="84"/>
      <c r="V81" s="73"/>
      <c r="W81" s="73"/>
      <c r="X81" s="73"/>
      <c r="Y81" s="73"/>
      <c r="Z81" s="73"/>
      <c r="AA81" s="73"/>
      <c r="AB81" s="40"/>
      <c r="AC81" s="72">
        <f t="shared" si="14"/>
        <v>0</v>
      </c>
      <c r="AD81" s="40"/>
      <c r="AE81" s="40"/>
      <c r="AF81" s="40"/>
      <c r="AG81" s="40"/>
      <c r="AH81" s="40"/>
      <c r="AI81" s="40"/>
      <c r="AJ81" s="40"/>
      <c r="AK81" s="40"/>
      <c r="AL81" s="40"/>
      <c r="AM81" s="40"/>
      <c r="AN81" s="40"/>
      <c r="AO81" s="40"/>
      <c r="AP81" s="40"/>
      <c r="AQ81" s="40"/>
      <c r="AR81" s="40"/>
      <c r="AS81" s="99">
        <f t="shared" si="15"/>
        <v>0</v>
      </c>
      <c r="AT81" s="72">
        <f t="shared" si="16"/>
        <v>0</v>
      </c>
      <c r="AU81" s="72">
        <f t="shared" si="17"/>
        <v>0</v>
      </c>
      <c r="AV81" s="40"/>
      <c r="AW81" s="106"/>
      <c r="AX81" s="106"/>
      <c r="AY81" s="106"/>
      <c r="AZ81" s="106"/>
      <c r="BA81" s="72">
        <f t="shared" si="18"/>
        <v>0</v>
      </c>
      <c r="BB81" s="40"/>
      <c r="BC81" s="107"/>
      <c r="BD81" s="29" t="str">
        <f t="shared" si="19"/>
        <v>正确</v>
      </c>
    </row>
    <row r="82" s="1" customFormat="1" ht="33" customHeight="1" spans="1:56">
      <c r="A82" s="41">
        <f t="shared" si="11"/>
        <v>78</v>
      </c>
      <c r="B82" s="73"/>
      <c r="C82" s="55"/>
      <c r="D82" s="56"/>
      <c r="E82" s="73"/>
      <c r="F82" s="46">
        <f t="shared" si="13"/>
        <v>31</v>
      </c>
      <c r="G82" s="47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72">
        <f t="shared" si="20"/>
        <v>0</v>
      </c>
      <c r="T82" s="83"/>
      <c r="U82" s="84"/>
      <c r="V82" s="73"/>
      <c r="W82" s="73"/>
      <c r="X82" s="73"/>
      <c r="Y82" s="73"/>
      <c r="Z82" s="73"/>
      <c r="AA82" s="73"/>
      <c r="AB82" s="40"/>
      <c r="AC82" s="72">
        <f t="shared" si="14"/>
        <v>0</v>
      </c>
      <c r="AD82" s="40"/>
      <c r="AE82" s="40"/>
      <c r="AF82" s="40"/>
      <c r="AG82" s="40"/>
      <c r="AH82" s="40"/>
      <c r="AI82" s="40"/>
      <c r="AJ82" s="40"/>
      <c r="AK82" s="40"/>
      <c r="AL82" s="40"/>
      <c r="AM82" s="40"/>
      <c r="AN82" s="40"/>
      <c r="AO82" s="40"/>
      <c r="AP82" s="40"/>
      <c r="AQ82" s="40"/>
      <c r="AR82" s="40"/>
      <c r="AS82" s="99">
        <f t="shared" si="15"/>
        <v>0</v>
      </c>
      <c r="AT82" s="72">
        <f t="shared" si="16"/>
        <v>0</v>
      </c>
      <c r="AU82" s="72">
        <f t="shared" si="17"/>
        <v>0</v>
      </c>
      <c r="AV82" s="40"/>
      <c r="AW82" s="106"/>
      <c r="AX82" s="106"/>
      <c r="AY82" s="106"/>
      <c r="AZ82" s="106"/>
      <c r="BA82" s="72">
        <f t="shared" si="18"/>
        <v>0</v>
      </c>
      <c r="BB82" s="40"/>
      <c r="BC82" s="107"/>
      <c r="BD82" s="29" t="str">
        <f t="shared" si="19"/>
        <v>正确</v>
      </c>
    </row>
    <row r="83" s="1" customFormat="1" ht="33" customHeight="1" spans="1:56">
      <c r="A83" s="41">
        <f t="shared" si="11"/>
        <v>79</v>
      </c>
      <c r="B83" s="73"/>
      <c r="C83" s="55"/>
      <c r="D83" s="56"/>
      <c r="E83" s="73"/>
      <c r="F83" s="46">
        <f t="shared" si="13"/>
        <v>31</v>
      </c>
      <c r="G83" s="47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72">
        <f t="shared" si="20"/>
        <v>0</v>
      </c>
      <c r="T83" s="83"/>
      <c r="U83" s="84"/>
      <c r="V83" s="73"/>
      <c r="W83" s="73"/>
      <c r="X83" s="73"/>
      <c r="Y83" s="73"/>
      <c r="Z83" s="73"/>
      <c r="AA83" s="73"/>
      <c r="AB83" s="40"/>
      <c r="AC83" s="72">
        <f t="shared" si="14"/>
        <v>0</v>
      </c>
      <c r="AD83" s="40"/>
      <c r="AE83" s="40"/>
      <c r="AF83" s="40"/>
      <c r="AG83" s="40"/>
      <c r="AH83" s="40"/>
      <c r="AI83" s="40"/>
      <c r="AJ83" s="40"/>
      <c r="AK83" s="40"/>
      <c r="AL83" s="40"/>
      <c r="AM83" s="40"/>
      <c r="AN83" s="40"/>
      <c r="AO83" s="40"/>
      <c r="AP83" s="40"/>
      <c r="AQ83" s="40"/>
      <c r="AR83" s="40"/>
      <c r="AS83" s="99">
        <f t="shared" si="15"/>
        <v>0</v>
      </c>
      <c r="AT83" s="72">
        <f t="shared" si="16"/>
        <v>0</v>
      </c>
      <c r="AU83" s="72">
        <f t="shared" si="17"/>
        <v>0</v>
      </c>
      <c r="AV83" s="40"/>
      <c r="AW83" s="106"/>
      <c r="AX83" s="106"/>
      <c r="AY83" s="106"/>
      <c r="AZ83" s="106"/>
      <c r="BA83" s="72">
        <f t="shared" si="18"/>
        <v>0</v>
      </c>
      <c r="BB83" s="40"/>
      <c r="BC83" s="107"/>
      <c r="BD83" s="29" t="str">
        <f t="shared" si="19"/>
        <v>正确</v>
      </c>
    </row>
    <row r="84" s="1" customFormat="1" ht="33" customHeight="1" spans="1:56">
      <c r="A84" s="41">
        <f t="shared" si="11"/>
        <v>80</v>
      </c>
      <c r="B84" s="73"/>
      <c r="C84" s="55"/>
      <c r="D84" s="56"/>
      <c r="E84" s="73"/>
      <c r="F84" s="46">
        <f t="shared" si="13"/>
        <v>31</v>
      </c>
      <c r="G84" s="47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72">
        <f t="shared" si="20"/>
        <v>0</v>
      </c>
      <c r="T84" s="83"/>
      <c r="U84" s="84"/>
      <c r="V84" s="73"/>
      <c r="W84" s="73"/>
      <c r="X84" s="73"/>
      <c r="Y84" s="73"/>
      <c r="Z84" s="73"/>
      <c r="AA84" s="73"/>
      <c r="AB84" s="40"/>
      <c r="AC84" s="72">
        <f t="shared" si="14"/>
        <v>0</v>
      </c>
      <c r="AD84" s="40"/>
      <c r="AE84" s="40"/>
      <c r="AF84" s="40"/>
      <c r="AG84" s="40"/>
      <c r="AH84" s="40"/>
      <c r="AI84" s="40"/>
      <c r="AJ84" s="40"/>
      <c r="AK84" s="40"/>
      <c r="AL84" s="40"/>
      <c r="AM84" s="40"/>
      <c r="AN84" s="40"/>
      <c r="AO84" s="40"/>
      <c r="AP84" s="40"/>
      <c r="AQ84" s="40"/>
      <c r="AR84" s="40"/>
      <c r="AS84" s="99">
        <f t="shared" si="15"/>
        <v>0</v>
      </c>
      <c r="AT84" s="72">
        <f t="shared" si="16"/>
        <v>0</v>
      </c>
      <c r="AU84" s="72">
        <f t="shared" si="17"/>
        <v>0</v>
      </c>
      <c r="AV84" s="40"/>
      <c r="AW84" s="106"/>
      <c r="AX84" s="106"/>
      <c r="AY84" s="106"/>
      <c r="AZ84" s="106"/>
      <c r="BA84" s="72">
        <f t="shared" si="18"/>
        <v>0</v>
      </c>
      <c r="BB84" s="40"/>
      <c r="BC84" s="107"/>
      <c r="BD84" s="29" t="str">
        <f t="shared" si="19"/>
        <v>正确</v>
      </c>
    </row>
    <row r="85" s="1" customFormat="1" ht="33" customHeight="1" spans="1:56">
      <c r="A85" s="41">
        <f t="shared" si="11"/>
        <v>81</v>
      </c>
      <c r="B85" s="73"/>
      <c r="C85" s="55"/>
      <c r="D85" s="56"/>
      <c r="E85" s="73"/>
      <c r="F85" s="46">
        <f t="shared" si="13"/>
        <v>31</v>
      </c>
      <c r="G85" s="47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72">
        <f t="shared" si="20"/>
        <v>0</v>
      </c>
      <c r="T85" s="83"/>
      <c r="U85" s="84"/>
      <c r="V85" s="73"/>
      <c r="W85" s="73"/>
      <c r="X85" s="73"/>
      <c r="Y85" s="73"/>
      <c r="Z85" s="73"/>
      <c r="AA85" s="73"/>
      <c r="AB85" s="40"/>
      <c r="AC85" s="72">
        <f t="shared" si="14"/>
        <v>0</v>
      </c>
      <c r="AD85" s="40"/>
      <c r="AE85" s="40"/>
      <c r="AF85" s="40"/>
      <c r="AG85" s="40"/>
      <c r="AH85" s="40"/>
      <c r="AI85" s="40"/>
      <c r="AJ85" s="40"/>
      <c r="AK85" s="40"/>
      <c r="AL85" s="40"/>
      <c r="AM85" s="40"/>
      <c r="AN85" s="40"/>
      <c r="AO85" s="40"/>
      <c r="AP85" s="40"/>
      <c r="AQ85" s="40"/>
      <c r="AR85" s="40"/>
      <c r="AS85" s="99">
        <f t="shared" si="15"/>
        <v>0</v>
      </c>
      <c r="AT85" s="72">
        <f t="shared" si="16"/>
        <v>0</v>
      </c>
      <c r="AU85" s="72">
        <f t="shared" si="17"/>
        <v>0</v>
      </c>
      <c r="AV85" s="40"/>
      <c r="AW85" s="106"/>
      <c r="AX85" s="106"/>
      <c r="AY85" s="106"/>
      <c r="AZ85" s="106"/>
      <c r="BA85" s="72">
        <f t="shared" si="18"/>
        <v>0</v>
      </c>
      <c r="BB85" s="40"/>
      <c r="BC85" s="107"/>
      <c r="BD85" s="29" t="str">
        <f t="shared" si="19"/>
        <v>正确</v>
      </c>
    </row>
    <row r="86" s="1" customFormat="1" ht="33" customHeight="1" spans="1:56">
      <c r="A86" s="41">
        <f t="shared" si="11"/>
        <v>82</v>
      </c>
      <c r="B86" s="73"/>
      <c r="C86" s="55"/>
      <c r="D86" s="56"/>
      <c r="E86" s="73"/>
      <c r="F86" s="46">
        <f t="shared" si="13"/>
        <v>31</v>
      </c>
      <c r="G86" s="47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72">
        <f t="shared" si="20"/>
        <v>0</v>
      </c>
      <c r="T86" s="83"/>
      <c r="U86" s="84"/>
      <c r="V86" s="73"/>
      <c r="W86" s="73"/>
      <c r="X86" s="73"/>
      <c r="Y86" s="73"/>
      <c r="Z86" s="73"/>
      <c r="AA86" s="73"/>
      <c r="AB86" s="40"/>
      <c r="AC86" s="72">
        <f t="shared" si="14"/>
        <v>0</v>
      </c>
      <c r="AD86" s="40"/>
      <c r="AE86" s="40"/>
      <c r="AF86" s="40"/>
      <c r="AG86" s="40"/>
      <c r="AH86" s="40"/>
      <c r="AI86" s="40"/>
      <c r="AJ86" s="40"/>
      <c r="AK86" s="40"/>
      <c r="AL86" s="40"/>
      <c r="AM86" s="40"/>
      <c r="AN86" s="40"/>
      <c r="AO86" s="40"/>
      <c r="AP86" s="40"/>
      <c r="AQ86" s="40"/>
      <c r="AR86" s="40"/>
      <c r="AS86" s="99">
        <f t="shared" si="15"/>
        <v>0</v>
      </c>
      <c r="AT86" s="72">
        <f t="shared" si="16"/>
        <v>0</v>
      </c>
      <c r="AU86" s="72">
        <f t="shared" si="17"/>
        <v>0</v>
      </c>
      <c r="AV86" s="40"/>
      <c r="AW86" s="106"/>
      <c r="AX86" s="106"/>
      <c r="AY86" s="106"/>
      <c r="AZ86" s="106"/>
      <c r="BA86" s="72">
        <f t="shared" si="18"/>
        <v>0</v>
      </c>
      <c r="BB86" s="40"/>
      <c r="BC86" s="107"/>
      <c r="BD86" s="29" t="str">
        <f t="shared" si="19"/>
        <v>正确</v>
      </c>
    </row>
    <row r="87" s="1" customFormat="1" ht="33" customHeight="1" spans="1:56">
      <c r="A87" s="41">
        <f t="shared" si="11"/>
        <v>83</v>
      </c>
      <c r="B87" s="73"/>
      <c r="C87" s="55"/>
      <c r="D87" s="56"/>
      <c r="E87" s="73"/>
      <c r="F87" s="46">
        <f t="shared" si="13"/>
        <v>31</v>
      </c>
      <c r="G87" s="47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72">
        <f t="shared" si="20"/>
        <v>0</v>
      </c>
      <c r="T87" s="83"/>
      <c r="U87" s="84"/>
      <c r="V87" s="73"/>
      <c r="W87" s="73"/>
      <c r="X87" s="73"/>
      <c r="Y87" s="73"/>
      <c r="Z87" s="73"/>
      <c r="AA87" s="73"/>
      <c r="AB87" s="40"/>
      <c r="AC87" s="72">
        <f t="shared" si="14"/>
        <v>0</v>
      </c>
      <c r="AD87" s="40"/>
      <c r="AE87" s="40"/>
      <c r="AF87" s="40"/>
      <c r="AG87" s="40"/>
      <c r="AH87" s="40"/>
      <c r="AI87" s="40"/>
      <c r="AJ87" s="40"/>
      <c r="AK87" s="40"/>
      <c r="AL87" s="40"/>
      <c r="AM87" s="40"/>
      <c r="AN87" s="40"/>
      <c r="AO87" s="40"/>
      <c r="AP87" s="40"/>
      <c r="AQ87" s="40"/>
      <c r="AR87" s="40"/>
      <c r="AS87" s="99">
        <f t="shared" si="15"/>
        <v>0</v>
      </c>
      <c r="AT87" s="72">
        <f t="shared" si="16"/>
        <v>0</v>
      </c>
      <c r="AU87" s="72">
        <f t="shared" si="17"/>
        <v>0</v>
      </c>
      <c r="AV87" s="40"/>
      <c r="AW87" s="106"/>
      <c r="AX87" s="106"/>
      <c r="AY87" s="106"/>
      <c r="AZ87" s="106"/>
      <c r="BA87" s="72">
        <f t="shared" si="18"/>
        <v>0</v>
      </c>
      <c r="BB87" s="40"/>
      <c r="BC87" s="107"/>
      <c r="BD87" s="29" t="str">
        <f t="shared" si="19"/>
        <v>正确</v>
      </c>
    </row>
    <row r="88" s="1" customFormat="1" ht="33" customHeight="1" spans="1:56">
      <c r="A88" s="41">
        <f t="shared" si="11"/>
        <v>84</v>
      </c>
      <c r="B88" s="73"/>
      <c r="C88" s="55"/>
      <c r="D88" s="56"/>
      <c r="E88" s="73"/>
      <c r="F88" s="46">
        <f t="shared" si="13"/>
        <v>31</v>
      </c>
      <c r="G88" s="47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72">
        <f t="shared" si="20"/>
        <v>0</v>
      </c>
      <c r="T88" s="83"/>
      <c r="U88" s="84"/>
      <c r="V88" s="73"/>
      <c r="W88" s="73"/>
      <c r="X88" s="73"/>
      <c r="Y88" s="73"/>
      <c r="Z88" s="73"/>
      <c r="AA88" s="73"/>
      <c r="AB88" s="40"/>
      <c r="AC88" s="72">
        <f t="shared" si="14"/>
        <v>0</v>
      </c>
      <c r="AD88" s="40"/>
      <c r="AE88" s="40"/>
      <c r="AF88" s="40"/>
      <c r="AG88" s="40"/>
      <c r="AH88" s="40"/>
      <c r="AI88" s="40"/>
      <c r="AJ88" s="40"/>
      <c r="AK88" s="40"/>
      <c r="AL88" s="40"/>
      <c r="AM88" s="40"/>
      <c r="AN88" s="40"/>
      <c r="AO88" s="40"/>
      <c r="AP88" s="40"/>
      <c r="AQ88" s="40"/>
      <c r="AR88" s="40"/>
      <c r="AS88" s="99">
        <f t="shared" si="15"/>
        <v>0</v>
      </c>
      <c r="AT88" s="72">
        <f t="shared" si="16"/>
        <v>0</v>
      </c>
      <c r="AU88" s="72">
        <f t="shared" si="17"/>
        <v>0</v>
      </c>
      <c r="AV88" s="40"/>
      <c r="AW88" s="106"/>
      <c r="AX88" s="106"/>
      <c r="AY88" s="106"/>
      <c r="AZ88" s="106"/>
      <c r="BA88" s="72">
        <f t="shared" si="18"/>
        <v>0</v>
      </c>
      <c r="BB88" s="40"/>
      <c r="BC88" s="107"/>
      <c r="BD88" s="29" t="str">
        <f t="shared" si="19"/>
        <v>正确</v>
      </c>
    </row>
    <row r="89" s="1" customFormat="1" ht="33" customHeight="1" spans="1:56">
      <c r="A89" s="41">
        <f t="shared" si="11"/>
        <v>85</v>
      </c>
      <c r="B89" s="73"/>
      <c r="C89" s="55"/>
      <c r="D89" s="56"/>
      <c r="E89" s="73"/>
      <c r="F89" s="46">
        <f t="shared" si="13"/>
        <v>31</v>
      </c>
      <c r="G89" s="47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72">
        <f t="shared" si="20"/>
        <v>0</v>
      </c>
      <c r="T89" s="83"/>
      <c r="U89" s="84"/>
      <c r="V89" s="73"/>
      <c r="W89" s="73"/>
      <c r="X89" s="73"/>
      <c r="Y89" s="73"/>
      <c r="Z89" s="73"/>
      <c r="AA89" s="73"/>
      <c r="AB89" s="40"/>
      <c r="AC89" s="72">
        <f t="shared" si="14"/>
        <v>0</v>
      </c>
      <c r="AD89" s="40"/>
      <c r="AE89" s="40"/>
      <c r="AF89" s="40"/>
      <c r="AG89" s="40"/>
      <c r="AH89" s="40"/>
      <c r="AI89" s="40"/>
      <c r="AJ89" s="40"/>
      <c r="AK89" s="40"/>
      <c r="AL89" s="40"/>
      <c r="AM89" s="40"/>
      <c r="AN89" s="40"/>
      <c r="AO89" s="40"/>
      <c r="AP89" s="40"/>
      <c r="AQ89" s="40"/>
      <c r="AR89" s="40"/>
      <c r="AS89" s="99">
        <f t="shared" si="15"/>
        <v>0</v>
      </c>
      <c r="AT89" s="72">
        <f t="shared" si="16"/>
        <v>0</v>
      </c>
      <c r="AU89" s="72">
        <f t="shared" si="17"/>
        <v>0</v>
      </c>
      <c r="AV89" s="40"/>
      <c r="AW89" s="106"/>
      <c r="AX89" s="106"/>
      <c r="AY89" s="106"/>
      <c r="AZ89" s="106"/>
      <c r="BA89" s="72">
        <f t="shared" si="18"/>
        <v>0</v>
      </c>
      <c r="BB89" s="40"/>
      <c r="BC89" s="107"/>
      <c r="BD89" s="29" t="str">
        <f t="shared" si="19"/>
        <v>正确</v>
      </c>
    </row>
    <row r="90" s="1" customFormat="1" ht="33" customHeight="1" spans="1:56">
      <c r="A90" s="41">
        <f t="shared" si="11"/>
        <v>86</v>
      </c>
      <c r="B90" s="73"/>
      <c r="C90" s="55"/>
      <c r="D90" s="56"/>
      <c r="E90" s="73"/>
      <c r="F90" s="46">
        <f t="shared" si="13"/>
        <v>31</v>
      </c>
      <c r="G90" s="47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72">
        <f t="shared" si="20"/>
        <v>0</v>
      </c>
      <c r="T90" s="83"/>
      <c r="U90" s="84"/>
      <c r="V90" s="73"/>
      <c r="W90" s="73"/>
      <c r="X90" s="73"/>
      <c r="Y90" s="73"/>
      <c r="Z90" s="73"/>
      <c r="AA90" s="73"/>
      <c r="AB90" s="40"/>
      <c r="AC90" s="72">
        <f t="shared" si="14"/>
        <v>0</v>
      </c>
      <c r="AD90" s="40"/>
      <c r="AE90" s="40"/>
      <c r="AF90" s="40"/>
      <c r="AG90" s="40"/>
      <c r="AH90" s="40"/>
      <c r="AI90" s="40"/>
      <c r="AJ90" s="40"/>
      <c r="AK90" s="40"/>
      <c r="AL90" s="40"/>
      <c r="AM90" s="40"/>
      <c r="AN90" s="40"/>
      <c r="AO90" s="40"/>
      <c r="AP90" s="40"/>
      <c r="AQ90" s="40"/>
      <c r="AR90" s="40"/>
      <c r="AS90" s="99">
        <f t="shared" si="15"/>
        <v>0</v>
      </c>
      <c r="AT90" s="72">
        <f t="shared" si="16"/>
        <v>0</v>
      </c>
      <c r="AU90" s="72">
        <f t="shared" si="17"/>
        <v>0</v>
      </c>
      <c r="AV90" s="40"/>
      <c r="AW90" s="106"/>
      <c r="AX90" s="106"/>
      <c r="AY90" s="106"/>
      <c r="AZ90" s="106"/>
      <c r="BA90" s="72">
        <f t="shared" si="18"/>
        <v>0</v>
      </c>
      <c r="BB90" s="40"/>
      <c r="BC90" s="107"/>
      <c r="BD90" s="29" t="str">
        <f t="shared" si="19"/>
        <v>正确</v>
      </c>
    </row>
    <row r="91" s="1" customFormat="1" ht="33" customHeight="1" spans="1:56">
      <c r="A91" s="41">
        <f t="shared" si="11"/>
        <v>87</v>
      </c>
      <c r="B91" s="73"/>
      <c r="C91" s="55"/>
      <c r="D91" s="56"/>
      <c r="E91" s="73"/>
      <c r="F91" s="46">
        <f t="shared" si="13"/>
        <v>31</v>
      </c>
      <c r="G91" s="47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72">
        <f t="shared" si="20"/>
        <v>0</v>
      </c>
      <c r="T91" s="83"/>
      <c r="U91" s="84"/>
      <c r="V91" s="73"/>
      <c r="W91" s="73"/>
      <c r="X91" s="73"/>
      <c r="Y91" s="73"/>
      <c r="Z91" s="73"/>
      <c r="AA91" s="73"/>
      <c r="AB91" s="40"/>
      <c r="AC91" s="72">
        <f t="shared" si="14"/>
        <v>0</v>
      </c>
      <c r="AD91" s="40"/>
      <c r="AE91" s="40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0"/>
      <c r="AS91" s="99">
        <f t="shared" si="15"/>
        <v>0</v>
      </c>
      <c r="AT91" s="72">
        <f t="shared" si="16"/>
        <v>0</v>
      </c>
      <c r="AU91" s="72">
        <f t="shared" si="17"/>
        <v>0</v>
      </c>
      <c r="AV91" s="40"/>
      <c r="AW91" s="106"/>
      <c r="AX91" s="106"/>
      <c r="AY91" s="106"/>
      <c r="AZ91" s="106"/>
      <c r="BA91" s="72">
        <f t="shared" si="18"/>
        <v>0</v>
      </c>
      <c r="BB91" s="40"/>
      <c r="BC91" s="107"/>
      <c r="BD91" s="29" t="str">
        <f t="shared" si="19"/>
        <v>正确</v>
      </c>
    </row>
    <row r="92" s="1" customFormat="1" ht="33" customHeight="1" spans="1:56">
      <c r="A92" s="41">
        <f t="shared" si="11"/>
        <v>88</v>
      </c>
      <c r="B92" s="73"/>
      <c r="C92" s="55"/>
      <c r="D92" s="56"/>
      <c r="E92" s="73"/>
      <c r="F92" s="46">
        <f t="shared" si="13"/>
        <v>31</v>
      </c>
      <c r="G92" s="47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72">
        <f t="shared" si="20"/>
        <v>0</v>
      </c>
      <c r="T92" s="83"/>
      <c r="U92" s="84"/>
      <c r="V92" s="73"/>
      <c r="W92" s="73"/>
      <c r="X92" s="73"/>
      <c r="Y92" s="73"/>
      <c r="Z92" s="73"/>
      <c r="AA92" s="73"/>
      <c r="AB92" s="40"/>
      <c r="AC92" s="72">
        <f t="shared" si="14"/>
        <v>0</v>
      </c>
      <c r="AD92" s="40"/>
      <c r="AE92" s="40"/>
      <c r="AF92" s="40"/>
      <c r="AG92" s="40"/>
      <c r="AH92" s="40"/>
      <c r="AI92" s="40"/>
      <c r="AJ92" s="40"/>
      <c r="AK92" s="40"/>
      <c r="AL92" s="40"/>
      <c r="AM92" s="40"/>
      <c r="AN92" s="40"/>
      <c r="AO92" s="40"/>
      <c r="AP92" s="40"/>
      <c r="AQ92" s="40"/>
      <c r="AR92" s="40"/>
      <c r="AS92" s="99">
        <f t="shared" si="15"/>
        <v>0</v>
      </c>
      <c r="AT92" s="72">
        <f t="shared" si="16"/>
        <v>0</v>
      </c>
      <c r="AU92" s="72">
        <f t="shared" si="17"/>
        <v>0</v>
      </c>
      <c r="AV92" s="40"/>
      <c r="AW92" s="106"/>
      <c r="AX92" s="106"/>
      <c r="AY92" s="106"/>
      <c r="AZ92" s="106"/>
      <c r="BA92" s="72">
        <f t="shared" si="18"/>
        <v>0</v>
      </c>
      <c r="BB92" s="40"/>
      <c r="BC92" s="107"/>
      <c r="BD92" s="29" t="str">
        <f t="shared" si="19"/>
        <v>正确</v>
      </c>
    </row>
    <row r="93" s="1" customFormat="1" ht="33" customHeight="1" spans="1:56">
      <c r="A93" s="41">
        <f t="shared" si="11"/>
        <v>89</v>
      </c>
      <c r="B93" s="73"/>
      <c r="C93" s="55"/>
      <c r="D93" s="56"/>
      <c r="E93" s="73"/>
      <c r="F93" s="46">
        <f t="shared" si="13"/>
        <v>31</v>
      </c>
      <c r="G93" s="47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72">
        <f t="shared" si="20"/>
        <v>0</v>
      </c>
      <c r="T93" s="83"/>
      <c r="U93" s="84"/>
      <c r="V93" s="73"/>
      <c r="W93" s="73"/>
      <c r="X93" s="73"/>
      <c r="Y93" s="73"/>
      <c r="Z93" s="73"/>
      <c r="AA93" s="73"/>
      <c r="AB93" s="40"/>
      <c r="AC93" s="72">
        <f t="shared" si="14"/>
        <v>0</v>
      </c>
      <c r="AD93" s="40"/>
      <c r="AE93" s="40"/>
      <c r="AF93" s="40"/>
      <c r="AG93" s="40"/>
      <c r="AH93" s="40"/>
      <c r="AI93" s="40"/>
      <c r="AJ93" s="40"/>
      <c r="AK93" s="40"/>
      <c r="AL93" s="40"/>
      <c r="AM93" s="40"/>
      <c r="AN93" s="40"/>
      <c r="AO93" s="40"/>
      <c r="AP93" s="40"/>
      <c r="AQ93" s="40"/>
      <c r="AR93" s="40"/>
      <c r="AS93" s="99">
        <f t="shared" si="15"/>
        <v>0</v>
      </c>
      <c r="AT93" s="72">
        <f t="shared" si="16"/>
        <v>0</v>
      </c>
      <c r="AU93" s="72">
        <f t="shared" si="17"/>
        <v>0</v>
      </c>
      <c r="AV93" s="40"/>
      <c r="AW93" s="106"/>
      <c r="AX93" s="106"/>
      <c r="AY93" s="106"/>
      <c r="AZ93" s="106"/>
      <c r="BA93" s="72">
        <f t="shared" si="18"/>
        <v>0</v>
      </c>
      <c r="BB93" s="40"/>
      <c r="BC93" s="107"/>
      <c r="BD93" s="29" t="str">
        <f t="shared" si="19"/>
        <v>正确</v>
      </c>
    </row>
    <row r="94" s="1" customFormat="1" ht="33" customHeight="1" spans="1:56">
      <c r="A94" s="41">
        <f t="shared" si="11"/>
        <v>90</v>
      </c>
      <c r="B94" s="73"/>
      <c r="C94" s="55"/>
      <c r="D94" s="56"/>
      <c r="E94" s="73"/>
      <c r="F94" s="46">
        <f t="shared" si="13"/>
        <v>31</v>
      </c>
      <c r="G94" s="47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72">
        <f t="shared" si="20"/>
        <v>0</v>
      </c>
      <c r="T94" s="83"/>
      <c r="U94" s="84"/>
      <c r="V94" s="73"/>
      <c r="W94" s="73"/>
      <c r="X94" s="73"/>
      <c r="Y94" s="73"/>
      <c r="Z94" s="73"/>
      <c r="AA94" s="73"/>
      <c r="AB94" s="40"/>
      <c r="AC94" s="72">
        <f t="shared" si="14"/>
        <v>0</v>
      </c>
      <c r="AD94" s="40"/>
      <c r="AE94" s="40"/>
      <c r="AF94" s="40"/>
      <c r="AG94" s="40"/>
      <c r="AH94" s="40"/>
      <c r="AI94" s="40"/>
      <c r="AJ94" s="40"/>
      <c r="AK94" s="40"/>
      <c r="AL94" s="40"/>
      <c r="AM94" s="40"/>
      <c r="AN94" s="40"/>
      <c r="AO94" s="40"/>
      <c r="AP94" s="40"/>
      <c r="AQ94" s="40"/>
      <c r="AR94" s="40"/>
      <c r="AS94" s="99">
        <f t="shared" si="15"/>
        <v>0</v>
      </c>
      <c r="AT94" s="72">
        <f t="shared" si="16"/>
        <v>0</v>
      </c>
      <c r="AU94" s="72">
        <f t="shared" si="17"/>
        <v>0</v>
      </c>
      <c r="AV94" s="40"/>
      <c r="AW94" s="106"/>
      <c r="AX94" s="106"/>
      <c r="AY94" s="106"/>
      <c r="AZ94" s="106"/>
      <c r="BA94" s="72">
        <f t="shared" si="18"/>
        <v>0</v>
      </c>
      <c r="BB94" s="40"/>
      <c r="BC94" s="107"/>
      <c r="BD94" s="29" t="str">
        <f t="shared" si="19"/>
        <v>正确</v>
      </c>
    </row>
    <row r="95" s="1" customFormat="1" ht="33" customHeight="1" spans="1:56">
      <c r="A95" s="41">
        <f t="shared" si="11"/>
        <v>91</v>
      </c>
      <c r="B95" s="73"/>
      <c r="C95" s="55"/>
      <c r="D95" s="56"/>
      <c r="E95" s="73"/>
      <c r="F95" s="46">
        <f t="shared" si="13"/>
        <v>31</v>
      </c>
      <c r="G95" s="47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72">
        <f t="shared" si="20"/>
        <v>0</v>
      </c>
      <c r="T95" s="83"/>
      <c r="U95" s="84"/>
      <c r="V95" s="73"/>
      <c r="W95" s="73"/>
      <c r="X95" s="73"/>
      <c r="Y95" s="73"/>
      <c r="Z95" s="73"/>
      <c r="AA95" s="73"/>
      <c r="AB95" s="40"/>
      <c r="AC95" s="72">
        <f t="shared" si="14"/>
        <v>0</v>
      </c>
      <c r="AD95" s="40"/>
      <c r="AE95" s="40"/>
      <c r="AF95" s="40"/>
      <c r="AG95" s="40"/>
      <c r="AH95" s="40"/>
      <c r="AI95" s="40"/>
      <c r="AJ95" s="40"/>
      <c r="AK95" s="40"/>
      <c r="AL95" s="40"/>
      <c r="AM95" s="40"/>
      <c r="AN95" s="40"/>
      <c r="AO95" s="40"/>
      <c r="AP95" s="40"/>
      <c r="AQ95" s="40"/>
      <c r="AR95" s="40"/>
      <c r="AS95" s="99">
        <f t="shared" si="15"/>
        <v>0</v>
      </c>
      <c r="AT95" s="72">
        <f t="shared" si="16"/>
        <v>0</v>
      </c>
      <c r="AU95" s="72">
        <f t="shared" si="17"/>
        <v>0</v>
      </c>
      <c r="AV95" s="40"/>
      <c r="AW95" s="106"/>
      <c r="AX95" s="106"/>
      <c r="AY95" s="106"/>
      <c r="AZ95" s="106"/>
      <c r="BA95" s="72">
        <f t="shared" si="18"/>
        <v>0</v>
      </c>
      <c r="BB95" s="40"/>
      <c r="BC95" s="107"/>
      <c r="BD95" s="29" t="str">
        <f t="shared" si="19"/>
        <v>正确</v>
      </c>
    </row>
    <row r="96" s="1" customFormat="1" ht="33" customHeight="1" spans="1:56">
      <c r="A96" s="41">
        <f t="shared" si="11"/>
        <v>92</v>
      </c>
      <c r="B96" s="73"/>
      <c r="C96" s="55"/>
      <c r="D96" s="56"/>
      <c r="E96" s="73"/>
      <c r="F96" s="46">
        <f t="shared" si="13"/>
        <v>31</v>
      </c>
      <c r="G96" s="47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72">
        <f t="shared" si="20"/>
        <v>0</v>
      </c>
      <c r="T96" s="83"/>
      <c r="U96" s="84"/>
      <c r="V96" s="73"/>
      <c r="W96" s="73"/>
      <c r="X96" s="73"/>
      <c r="Y96" s="73"/>
      <c r="Z96" s="73"/>
      <c r="AA96" s="73"/>
      <c r="AB96" s="40"/>
      <c r="AC96" s="72">
        <f t="shared" si="14"/>
        <v>0</v>
      </c>
      <c r="AD96" s="40"/>
      <c r="AE96" s="40"/>
      <c r="AF96" s="40"/>
      <c r="AG96" s="40"/>
      <c r="AH96" s="40"/>
      <c r="AI96" s="40"/>
      <c r="AJ96" s="40"/>
      <c r="AK96" s="40"/>
      <c r="AL96" s="40"/>
      <c r="AM96" s="40"/>
      <c r="AN96" s="40"/>
      <c r="AO96" s="40"/>
      <c r="AP96" s="40"/>
      <c r="AQ96" s="40"/>
      <c r="AR96" s="40"/>
      <c r="AS96" s="99">
        <f t="shared" si="15"/>
        <v>0</v>
      </c>
      <c r="AT96" s="72">
        <f t="shared" si="16"/>
        <v>0</v>
      </c>
      <c r="AU96" s="72">
        <f t="shared" si="17"/>
        <v>0</v>
      </c>
      <c r="AV96" s="40"/>
      <c r="AW96" s="106"/>
      <c r="AX96" s="106"/>
      <c r="AY96" s="106"/>
      <c r="AZ96" s="106"/>
      <c r="BA96" s="72">
        <f t="shared" si="18"/>
        <v>0</v>
      </c>
      <c r="BB96" s="40"/>
      <c r="BC96" s="107"/>
      <c r="BD96" s="29" t="str">
        <f t="shared" si="19"/>
        <v>正确</v>
      </c>
    </row>
    <row r="97" s="1" customFormat="1" ht="33" customHeight="1" spans="1:56">
      <c r="A97" s="41">
        <f t="shared" si="11"/>
        <v>93</v>
      </c>
      <c r="B97" s="73"/>
      <c r="C97" s="55"/>
      <c r="D97" s="56"/>
      <c r="E97" s="73"/>
      <c r="F97" s="46">
        <f t="shared" si="13"/>
        <v>31</v>
      </c>
      <c r="G97" s="47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72">
        <f t="shared" si="20"/>
        <v>0</v>
      </c>
      <c r="T97" s="83"/>
      <c r="U97" s="84"/>
      <c r="V97" s="73"/>
      <c r="W97" s="73"/>
      <c r="X97" s="73"/>
      <c r="Y97" s="73"/>
      <c r="Z97" s="73"/>
      <c r="AA97" s="73"/>
      <c r="AB97" s="40"/>
      <c r="AC97" s="72">
        <f t="shared" si="14"/>
        <v>0</v>
      </c>
      <c r="AD97" s="40"/>
      <c r="AE97" s="40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40"/>
      <c r="AQ97" s="40"/>
      <c r="AR97" s="40"/>
      <c r="AS97" s="99">
        <f t="shared" si="15"/>
        <v>0</v>
      </c>
      <c r="AT97" s="72">
        <f t="shared" si="16"/>
        <v>0</v>
      </c>
      <c r="AU97" s="72">
        <f t="shared" si="17"/>
        <v>0</v>
      </c>
      <c r="AV97" s="40"/>
      <c r="AW97" s="106"/>
      <c r="AX97" s="106"/>
      <c r="AY97" s="106"/>
      <c r="AZ97" s="106"/>
      <c r="BA97" s="72">
        <f t="shared" si="18"/>
        <v>0</v>
      </c>
      <c r="BB97" s="40"/>
      <c r="BC97" s="107"/>
      <c r="BD97" s="29" t="str">
        <f t="shared" si="19"/>
        <v>正确</v>
      </c>
    </row>
    <row r="98" s="1" customFormat="1" ht="33" customHeight="1" spans="1:56">
      <c r="A98" s="41">
        <f t="shared" si="11"/>
        <v>94</v>
      </c>
      <c r="B98" s="73"/>
      <c r="C98" s="55"/>
      <c r="D98" s="56"/>
      <c r="E98" s="73"/>
      <c r="F98" s="46">
        <f t="shared" si="13"/>
        <v>31</v>
      </c>
      <c r="G98" s="47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72">
        <f t="shared" si="20"/>
        <v>0</v>
      </c>
      <c r="T98" s="83"/>
      <c r="U98" s="84"/>
      <c r="V98" s="73"/>
      <c r="W98" s="73"/>
      <c r="X98" s="73"/>
      <c r="Y98" s="73"/>
      <c r="Z98" s="73"/>
      <c r="AA98" s="73"/>
      <c r="AB98" s="40"/>
      <c r="AC98" s="72">
        <f t="shared" si="14"/>
        <v>0</v>
      </c>
      <c r="AD98" s="40"/>
      <c r="AE98" s="40"/>
      <c r="AF98" s="40"/>
      <c r="AG98" s="40"/>
      <c r="AH98" s="40"/>
      <c r="AI98" s="40"/>
      <c r="AJ98" s="40"/>
      <c r="AK98" s="40"/>
      <c r="AL98" s="40"/>
      <c r="AM98" s="40"/>
      <c r="AN98" s="40"/>
      <c r="AO98" s="40"/>
      <c r="AP98" s="40"/>
      <c r="AQ98" s="40"/>
      <c r="AR98" s="40"/>
      <c r="AS98" s="99">
        <f t="shared" si="15"/>
        <v>0</v>
      </c>
      <c r="AT98" s="72">
        <f t="shared" si="16"/>
        <v>0</v>
      </c>
      <c r="AU98" s="72">
        <f t="shared" si="17"/>
        <v>0</v>
      </c>
      <c r="AV98" s="40"/>
      <c r="AW98" s="106"/>
      <c r="AX98" s="106"/>
      <c r="AY98" s="106"/>
      <c r="AZ98" s="106"/>
      <c r="BA98" s="72">
        <f t="shared" si="18"/>
        <v>0</v>
      </c>
      <c r="BB98" s="40"/>
      <c r="BC98" s="107"/>
      <c r="BD98" s="29" t="str">
        <f t="shared" si="19"/>
        <v>正确</v>
      </c>
    </row>
    <row r="99" s="1" customFormat="1" ht="33" customHeight="1" spans="1:56">
      <c r="A99" s="41">
        <f t="shared" si="11"/>
        <v>95</v>
      </c>
      <c r="B99" s="73"/>
      <c r="C99" s="55"/>
      <c r="D99" s="56"/>
      <c r="E99" s="73"/>
      <c r="F99" s="46">
        <f t="shared" si="13"/>
        <v>31</v>
      </c>
      <c r="G99" s="47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72">
        <f t="shared" si="20"/>
        <v>0</v>
      </c>
      <c r="T99" s="83"/>
      <c r="U99" s="84"/>
      <c r="V99" s="73"/>
      <c r="W99" s="73"/>
      <c r="X99" s="73"/>
      <c r="Y99" s="73"/>
      <c r="Z99" s="73"/>
      <c r="AA99" s="73"/>
      <c r="AB99" s="40"/>
      <c r="AC99" s="72">
        <f t="shared" si="14"/>
        <v>0</v>
      </c>
      <c r="AD99" s="40"/>
      <c r="AE99" s="40"/>
      <c r="AF99" s="40"/>
      <c r="AG99" s="40"/>
      <c r="AH99" s="40"/>
      <c r="AI99" s="40"/>
      <c r="AJ99" s="40"/>
      <c r="AK99" s="40"/>
      <c r="AL99" s="40"/>
      <c r="AM99" s="40"/>
      <c r="AN99" s="40"/>
      <c r="AO99" s="40"/>
      <c r="AP99" s="40"/>
      <c r="AQ99" s="40"/>
      <c r="AR99" s="40"/>
      <c r="AS99" s="99">
        <f t="shared" si="15"/>
        <v>0</v>
      </c>
      <c r="AT99" s="72">
        <f t="shared" si="16"/>
        <v>0</v>
      </c>
      <c r="AU99" s="72">
        <f t="shared" si="17"/>
        <v>0</v>
      </c>
      <c r="AV99" s="40"/>
      <c r="AW99" s="106"/>
      <c r="AX99" s="106"/>
      <c r="AY99" s="106"/>
      <c r="AZ99" s="106"/>
      <c r="BA99" s="72">
        <f t="shared" si="18"/>
        <v>0</v>
      </c>
      <c r="BB99" s="40"/>
      <c r="BC99" s="107"/>
      <c r="BD99" s="29" t="str">
        <f t="shared" si="19"/>
        <v>正确</v>
      </c>
    </row>
    <row r="100" s="1" customFormat="1" ht="33" customHeight="1" spans="1:56">
      <c r="A100" s="41">
        <f t="shared" si="11"/>
        <v>96</v>
      </c>
      <c r="B100" s="73"/>
      <c r="C100" s="55"/>
      <c r="D100" s="56"/>
      <c r="E100" s="73"/>
      <c r="F100" s="46">
        <f t="shared" si="13"/>
        <v>31</v>
      </c>
      <c r="G100" s="47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72">
        <f t="shared" si="20"/>
        <v>0</v>
      </c>
      <c r="T100" s="83"/>
      <c r="U100" s="84"/>
      <c r="V100" s="73"/>
      <c r="W100" s="73"/>
      <c r="X100" s="73"/>
      <c r="Y100" s="73"/>
      <c r="Z100" s="73"/>
      <c r="AA100" s="73"/>
      <c r="AB100" s="40"/>
      <c r="AC100" s="72">
        <f t="shared" si="14"/>
        <v>0</v>
      </c>
      <c r="AD100" s="40"/>
      <c r="AE100" s="40"/>
      <c r="AF100" s="40"/>
      <c r="AG100" s="40"/>
      <c r="AH100" s="40"/>
      <c r="AI100" s="40"/>
      <c r="AJ100" s="40"/>
      <c r="AK100" s="40"/>
      <c r="AL100" s="40"/>
      <c r="AM100" s="40"/>
      <c r="AN100" s="40"/>
      <c r="AO100" s="40"/>
      <c r="AP100" s="40"/>
      <c r="AQ100" s="40"/>
      <c r="AR100" s="40"/>
      <c r="AS100" s="99">
        <f t="shared" si="15"/>
        <v>0</v>
      </c>
      <c r="AT100" s="72">
        <f t="shared" si="16"/>
        <v>0</v>
      </c>
      <c r="AU100" s="72">
        <f t="shared" si="17"/>
        <v>0</v>
      </c>
      <c r="AV100" s="40"/>
      <c r="AW100" s="106"/>
      <c r="AX100" s="106"/>
      <c r="AY100" s="106"/>
      <c r="AZ100" s="106"/>
      <c r="BA100" s="72">
        <f t="shared" si="18"/>
        <v>0</v>
      </c>
      <c r="BB100" s="40"/>
      <c r="BC100" s="107"/>
      <c r="BD100" s="29" t="str">
        <f t="shared" si="19"/>
        <v>正确</v>
      </c>
    </row>
    <row r="101" s="1" customFormat="1" ht="33" customHeight="1" spans="1:56">
      <c r="A101" s="41">
        <f t="shared" si="11"/>
        <v>97</v>
      </c>
      <c r="B101" s="73"/>
      <c r="C101" s="55"/>
      <c r="D101" s="56"/>
      <c r="E101" s="73"/>
      <c r="F101" s="46">
        <f t="shared" si="13"/>
        <v>31</v>
      </c>
      <c r="G101" s="47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72">
        <f t="shared" si="20"/>
        <v>0</v>
      </c>
      <c r="T101" s="83"/>
      <c r="U101" s="84"/>
      <c r="V101" s="73"/>
      <c r="W101" s="73"/>
      <c r="X101" s="73"/>
      <c r="Y101" s="73"/>
      <c r="Z101" s="73"/>
      <c r="AA101" s="73"/>
      <c r="AB101" s="40"/>
      <c r="AC101" s="72">
        <f t="shared" si="14"/>
        <v>0</v>
      </c>
      <c r="AD101" s="40"/>
      <c r="AE101" s="40"/>
      <c r="AF101" s="40"/>
      <c r="AG101" s="40"/>
      <c r="AH101" s="40"/>
      <c r="AI101" s="40"/>
      <c r="AJ101" s="40"/>
      <c r="AK101" s="40"/>
      <c r="AL101" s="40"/>
      <c r="AM101" s="40"/>
      <c r="AN101" s="40"/>
      <c r="AO101" s="40"/>
      <c r="AP101" s="40"/>
      <c r="AQ101" s="40"/>
      <c r="AR101" s="40"/>
      <c r="AS101" s="99">
        <f t="shared" si="15"/>
        <v>0</v>
      </c>
      <c r="AT101" s="72">
        <f t="shared" si="16"/>
        <v>0</v>
      </c>
      <c r="AU101" s="72">
        <f t="shared" si="17"/>
        <v>0</v>
      </c>
      <c r="AV101" s="40"/>
      <c r="AW101" s="106"/>
      <c r="AX101" s="106"/>
      <c r="AY101" s="106"/>
      <c r="AZ101" s="106"/>
      <c r="BA101" s="72">
        <f t="shared" si="18"/>
        <v>0</v>
      </c>
      <c r="BB101" s="40"/>
      <c r="BC101" s="107"/>
      <c r="BD101" s="29" t="str">
        <f t="shared" si="19"/>
        <v>正确</v>
      </c>
    </row>
    <row r="102" s="1" customFormat="1" ht="33" customHeight="1" spans="1:56">
      <c r="A102" s="41">
        <f t="shared" si="11"/>
        <v>98</v>
      </c>
      <c r="B102" s="73"/>
      <c r="C102" s="55"/>
      <c r="D102" s="56"/>
      <c r="E102" s="73"/>
      <c r="F102" s="46">
        <f t="shared" si="13"/>
        <v>31</v>
      </c>
      <c r="G102" s="47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72">
        <f t="shared" si="20"/>
        <v>0</v>
      </c>
      <c r="T102" s="83"/>
      <c r="U102" s="84"/>
      <c r="V102" s="73"/>
      <c r="W102" s="73"/>
      <c r="X102" s="73"/>
      <c r="Y102" s="73"/>
      <c r="Z102" s="73"/>
      <c r="AA102" s="73"/>
      <c r="AB102" s="40"/>
      <c r="AC102" s="72">
        <f t="shared" si="14"/>
        <v>0</v>
      </c>
      <c r="AD102" s="40"/>
      <c r="AE102" s="40"/>
      <c r="AF102" s="40"/>
      <c r="AG102" s="40"/>
      <c r="AH102" s="40"/>
      <c r="AI102" s="40"/>
      <c r="AJ102" s="40"/>
      <c r="AK102" s="40"/>
      <c r="AL102" s="40"/>
      <c r="AM102" s="40"/>
      <c r="AN102" s="40"/>
      <c r="AO102" s="40"/>
      <c r="AP102" s="40"/>
      <c r="AQ102" s="40"/>
      <c r="AR102" s="40"/>
      <c r="AS102" s="99">
        <f t="shared" si="15"/>
        <v>0</v>
      </c>
      <c r="AT102" s="72">
        <f t="shared" si="16"/>
        <v>0</v>
      </c>
      <c r="AU102" s="72">
        <f t="shared" si="17"/>
        <v>0</v>
      </c>
      <c r="AV102" s="40"/>
      <c r="AW102" s="106"/>
      <c r="AX102" s="106"/>
      <c r="AY102" s="106"/>
      <c r="AZ102" s="106"/>
      <c r="BA102" s="72">
        <f t="shared" si="18"/>
        <v>0</v>
      </c>
      <c r="BB102" s="40"/>
      <c r="BC102" s="107"/>
      <c r="BD102" s="29" t="str">
        <f t="shared" si="19"/>
        <v>正确</v>
      </c>
    </row>
    <row r="103" s="1" customFormat="1" ht="33" customHeight="1" spans="1:56">
      <c r="A103" s="41">
        <f t="shared" si="11"/>
        <v>99</v>
      </c>
      <c r="B103" s="73"/>
      <c r="C103" s="55"/>
      <c r="D103" s="56"/>
      <c r="E103" s="73"/>
      <c r="F103" s="46">
        <f t="shared" si="13"/>
        <v>31</v>
      </c>
      <c r="G103" s="47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72">
        <f t="shared" si="20"/>
        <v>0</v>
      </c>
      <c r="T103" s="83"/>
      <c r="U103" s="84"/>
      <c r="V103" s="73"/>
      <c r="W103" s="73"/>
      <c r="X103" s="73"/>
      <c r="Y103" s="73"/>
      <c r="Z103" s="73"/>
      <c r="AA103" s="73"/>
      <c r="AB103" s="40"/>
      <c r="AC103" s="72">
        <f t="shared" si="14"/>
        <v>0</v>
      </c>
      <c r="AD103" s="40"/>
      <c r="AE103" s="40"/>
      <c r="AF103" s="40"/>
      <c r="AG103" s="40"/>
      <c r="AH103" s="40"/>
      <c r="AI103" s="40"/>
      <c r="AJ103" s="40"/>
      <c r="AK103" s="40"/>
      <c r="AL103" s="40"/>
      <c r="AM103" s="40"/>
      <c r="AN103" s="40"/>
      <c r="AO103" s="40"/>
      <c r="AP103" s="40"/>
      <c r="AQ103" s="40"/>
      <c r="AR103" s="40"/>
      <c r="AS103" s="99">
        <f t="shared" si="15"/>
        <v>0</v>
      </c>
      <c r="AT103" s="72">
        <f t="shared" si="16"/>
        <v>0</v>
      </c>
      <c r="AU103" s="72">
        <f t="shared" si="17"/>
        <v>0</v>
      </c>
      <c r="AV103" s="40"/>
      <c r="AW103" s="106"/>
      <c r="AX103" s="106"/>
      <c r="AY103" s="106"/>
      <c r="AZ103" s="106"/>
      <c r="BA103" s="72">
        <f t="shared" si="18"/>
        <v>0</v>
      </c>
      <c r="BB103" s="40"/>
      <c r="BC103" s="107"/>
      <c r="BD103" s="29" t="str">
        <f t="shared" si="19"/>
        <v>正确</v>
      </c>
    </row>
    <row r="104" s="1" customFormat="1" ht="33" customHeight="1" spans="1:56">
      <c r="A104" s="41">
        <f t="shared" si="11"/>
        <v>100</v>
      </c>
      <c r="B104" s="73"/>
      <c r="C104" s="55"/>
      <c r="D104" s="56"/>
      <c r="E104" s="73"/>
      <c r="F104" s="46">
        <f t="shared" si="13"/>
        <v>31</v>
      </c>
      <c r="G104" s="47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72">
        <f t="shared" si="20"/>
        <v>0</v>
      </c>
      <c r="T104" s="83"/>
      <c r="U104" s="84"/>
      <c r="V104" s="73"/>
      <c r="W104" s="73"/>
      <c r="X104" s="73"/>
      <c r="Y104" s="73"/>
      <c r="Z104" s="73"/>
      <c r="AA104" s="73"/>
      <c r="AB104" s="40"/>
      <c r="AC104" s="72">
        <f t="shared" si="14"/>
        <v>0</v>
      </c>
      <c r="AD104" s="40"/>
      <c r="AE104" s="40"/>
      <c r="AF104" s="40"/>
      <c r="AG104" s="40"/>
      <c r="AH104" s="40"/>
      <c r="AI104" s="40"/>
      <c r="AJ104" s="40"/>
      <c r="AK104" s="40"/>
      <c r="AL104" s="40"/>
      <c r="AM104" s="40"/>
      <c r="AN104" s="40"/>
      <c r="AO104" s="40"/>
      <c r="AP104" s="40"/>
      <c r="AQ104" s="40"/>
      <c r="AR104" s="40"/>
      <c r="AS104" s="99">
        <f t="shared" si="15"/>
        <v>0</v>
      </c>
      <c r="AT104" s="72">
        <f t="shared" si="16"/>
        <v>0</v>
      </c>
      <c r="AU104" s="72">
        <f t="shared" si="17"/>
        <v>0</v>
      </c>
      <c r="AV104" s="40"/>
      <c r="AW104" s="106"/>
      <c r="AX104" s="106"/>
      <c r="AY104" s="106"/>
      <c r="AZ104" s="106"/>
      <c r="BA104" s="72">
        <f t="shared" si="18"/>
        <v>0</v>
      </c>
      <c r="BB104" s="40"/>
      <c r="BC104" s="107"/>
      <c r="BD104" s="29" t="str">
        <f t="shared" si="19"/>
        <v>正确</v>
      </c>
    </row>
    <row r="105" s="1" customFormat="1" ht="33" customHeight="1" spans="1:56">
      <c r="A105" s="41">
        <f t="shared" si="11"/>
        <v>101</v>
      </c>
      <c r="B105" s="73"/>
      <c r="C105" s="55"/>
      <c r="D105" s="56"/>
      <c r="E105" s="73"/>
      <c r="F105" s="46">
        <f t="shared" si="13"/>
        <v>31</v>
      </c>
      <c r="G105" s="47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72">
        <f t="shared" si="20"/>
        <v>0</v>
      </c>
      <c r="T105" s="83"/>
      <c r="U105" s="84"/>
      <c r="V105" s="73"/>
      <c r="W105" s="73"/>
      <c r="X105" s="73"/>
      <c r="Y105" s="73"/>
      <c r="Z105" s="73"/>
      <c r="AA105" s="73"/>
      <c r="AB105" s="40"/>
      <c r="AC105" s="72">
        <f t="shared" si="14"/>
        <v>0</v>
      </c>
      <c r="AD105" s="40"/>
      <c r="AE105" s="40"/>
      <c r="AF105" s="40"/>
      <c r="AG105" s="40"/>
      <c r="AH105" s="40"/>
      <c r="AI105" s="40"/>
      <c r="AJ105" s="40"/>
      <c r="AK105" s="40"/>
      <c r="AL105" s="40"/>
      <c r="AM105" s="40"/>
      <c r="AN105" s="40"/>
      <c r="AO105" s="40"/>
      <c r="AP105" s="40"/>
      <c r="AQ105" s="40"/>
      <c r="AR105" s="40"/>
      <c r="AS105" s="99">
        <f t="shared" si="15"/>
        <v>0</v>
      </c>
      <c r="AT105" s="72">
        <f t="shared" si="16"/>
        <v>0</v>
      </c>
      <c r="AU105" s="72">
        <f t="shared" si="17"/>
        <v>0</v>
      </c>
      <c r="AV105" s="40"/>
      <c r="AW105" s="106"/>
      <c r="AX105" s="106"/>
      <c r="AY105" s="106"/>
      <c r="AZ105" s="106"/>
      <c r="BA105" s="72">
        <f t="shared" si="18"/>
        <v>0</v>
      </c>
      <c r="BB105" s="40"/>
      <c r="BC105" s="107"/>
      <c r="BD105" s="29" t="str">
        <f t="shared" si="19"/>
        <v>正确</v>
      </c>
    </row>
    <row r="106" s="1" customFormat="1" ht="33" customHeight="1" spans="1:56">
      <c r="A106" s="41">
        <f t="shared" si="11"/>
        <v>102</v>
      </c>
      <c r="B106" s="73"/>
      <c r="C106" s="55"/>
      <c r="D106" s="56"/>
      <c r="E106" s="73"/>
      <c r="F106" s="46">
        <f t="shared" si="13"/>
        <v>31</v>
      </c>
      <c r="G106" s="47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72">
        <f t="shared" si="20"/>
        <v>0</v>
      </c>
      <c r="T106" s="83"/>
      <c r="U106" s="84"/>
      <c r="V106" s="73"/>
      <c r="W106" s="73"/>
      <c r="X106" s="73"/>
      <c r="Y106" s="73"/>
      <c r="Z106" s="73"/>
      <c r="AA106" s="73"/>
      <c r="AB106" s="40"/>
      <c r="AC106" s="72">
        <f t="shared" si="14"/>
        <v>0</v>
      </c>
      <c r="AD106" s="40"/>
      <c r="AE106" s="40"/>
      <c r="AF106" s="40"/>
      <c r="AG106" s="40"/>
      <c r="AH106" s="40"/>
      <c r="AI106" s="40"/>
      <c r="AJ106" s="40"/>
      <c r="AK106" s="40"/>
      <c r="AL106" s="40"/>
      <c r="AM106" s="40"/>
      <c r="AN106" s="40"/>
      <c r="AO106" s="40"/>
      <c r="AP106" s="40"/>
      <c r="AQ106" s="40"/>
      <c r="AR106" s="40"/>
      <c r="AS106" s="99">
        <f t="shared" si="15"/>
        <v>0</v>
      </c>
      <c r="AT106" s="72">
        <f t="shared" si="16"/>
        <v>0</v>
      </c>
      <c r="AU106" s="72">
        <f t="shared" si="17"/>
        <v>0</v>
      </c>
      <c r="AV106" s="40"/>
      <c r="AW106" s="106"/>
      <c r="AX106" s="106"/>
      <c r="AY106" s="106"/>
      <c r="AZ106" s="106"/>
      <c r="BA106" s="72">
        <f t="shared" si="18"/>
        <v>0</v>
      </c>
      <c r="BB106" s="40"/>
      <c r="BC106" s="107"/>
      <c r="BD106" s="29" t="str">
        <f t="shared" si="19"/>
        <v>正确</v>
      </c>
    </row>
    <row r="107" s="1" customFormat="1" ht="33" customHeight="1" spans="1:56">
      <c r="A107" s="41">
        <f t="shared" si="11"/>
        <v>103</v>
      </c>
      <c r="B107" s="73"/>
      <c r="C107" s="55"/>
      <c r="D107" s="56"/>
      <c r="E107" s="73"/>
      <c r="F107" s="46">
        <f t="shared" si="13"/>
        <v>31</v>
      </c>
      <c r="G107" s="47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72">
        <f t="shared" si="20"/>
        <v>0</v>
      </c>
      <c r="T107" s="83"/>
      <c r="U107" s="84"/>
      <c r="V107" s="73"/>
      <c r="W107" s="73"/>
      <c r="X107" s="73"/>
      <c r="Y107" s="73"/>
      <c r="Z107" s="73"/>
      <c r="AA107" s="73"/>
      <c r="AB107" s="40"/>
      <c r="AC107" s="72">
        <f t="shared" si="14"/>
        <v>0</v>
      </c>
      <c r="AD107" s="40"/>
      <c r="AE107" s="40"/>
      <c r="AF107" s="40"/>
      <c r="AG107" s="40"/>
      <c r="AH107" s="40"/>
      <c r="AI107" s="40"/>
      <c r="AJ107" s="40"/>
      <c r="AK107" s="40"/>
      <c r="AL107" s="40"/>
      <c r="AM107" s="40"/>
      <c r="AN107" s="40"/>
      <c r="AO107" s="40"/>
      <c r="AP107" s="40"/>
      <c r="AQ107" s="40"/>
      <c r="AR107" s="40"/>
      <c r="AS107" s="99">
        <f t="shared" si="15"/>
        <v>0</v>
      </c>
      <c r="AT107" s="72">
        <f t="shared" si="16"/>
        <v>0</v>
      </c>
      <c r="AU107" s="72">
        <f t="shared" si="17"/>
        <v>0</v>
      </c>
      <c r="AV107" s="40"/>
      <c r="AW107" s="106"/>
      <c r="AX107" s="106"/>
      <c r="AY107" s="106"/>
      <c r="AZ107" s="106"/>
      <c r="BA107" s="72">
        <f t="shared" si="18"/>
        <v>0</v>
      </c>
      <c r="BB107" s="40"/>
      <c r="BC107" s="107"/>
      <c r="BD107" s="29" t="str">
        <f t="shared" si="19"/>
        <v>正确</v>
      </c>
    </row>
    <row r="108" s="1" customFormat="1" ht="33" customHeight="1" spans="1:56">
      <c r="A108" s="41">
        <f t="shared" si="11"/>
        <v>104</v>
      </c>
      <c r="B108" s="73"/>
      <c r="C108" s="55"/>
      <c r="D108" s="56"/>
      <c r="E108" s="73"/>
      <c r="F108" s="46">
        <f t="shared" si="13"/>
        <v>31</v>
      </c>
      <c r="G108" s="47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72">
        <f t="shared" si="20"/>
        <v>0</v>
      </c>
      <c r="T108" s="83"/>
      <c r="U108" s="84"/>
      <c r="V108" s="73"/>
      <c r="W108" s="73"/>
      <c r="X108" s="73"/>
      <c r="Y108" s="73"/>
      <c r="Z108" s="73"/>
      <c r="AA108" s="73"/>
      <c r="AB108" s="40"/>
      <c r="AC108" s="72">
        <f t="shared" si="14"/>
        <v>0</v>
      </c>
      <c r="AD108" s="40"/>
      <c r="AE108" s="40"/>
      <c r="AF108" s="40"/>
      <c r="AG108" s="40"/>
      <c r="AH108" s="40"/>
      <c r="AI108" s="40"/>
      <c r="AJ108" s="40"/>
      <c r="AK108" s="40"/>
      <c r="AL108" s="40"/>
      <c r="AM108" s="40"/>
      <c r="AN108" s="40"/>
      <c r="AO108" s="40"/>
      <c r="AP108" s="40"/>
      <c r="AQ108" s="40"/>
      <c r="AR108" s="40"/>
      <c r="AS108" s="99">
        <f t="shared" si="15"/>
        <v>0</v>
      </c>
      <c r="AT108" s="72">
        <f t="shared" si="16"/>
        <v>0</v>
      </c>
      <c r="AU108" s="72">
        <f t="shared" si="17"/>
        <v>0</v>
      </c>
      <c r="AV108" s="40"/>
      <c r="AW108" s="106"/>
      <c r="AX108" s="106"/>
      <c r="AY108" s="106"/>
      <c r="AZ108" s="106"/>
      <c r="BA108" s="72">
        <f t="shared" si="18"/>
        <v>0</v>
      </c>
      <c r="BB108" s="40"/>
      <c r="BC108" s="107"/>
      <c r="BD108" s="29" t="str">
        <f t="shared" si="19"/>
        <v>正确</v>
      </c>
    </row>
    <row r="109" s="1" customFormat="1" ht="33" customHeight="1" spans="1:56">
      <c r="A109" s="41">
        <f t="shared" si="11"/>
        <v>105</v>
      </c>
      <c r="B109" s="73"/>
      <c r="C109" s="55"/>
      <c r="D109" s="56"/>
      <c r="E109" s="73"/>
      <c r="F109" s="46">
        <f t="shared" si="13"/>
        <v>31</v>
      </c>
      <c r="G109" s="47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72">
        <f t="shared" si="20"/>
        <v>0</v>
      </c>
      <c r="T109" s="83"/>
      <c r="U109" s="84"/>
      <c r="V109" s="73"/>
      <c r="W109" s="73"/>
      <c r="X109" s="73"/>
      <c r="Y109" s="73"/>
      <c r="Z109" s="73"/>
      <c r="AA109" s="73"/>
      <c r="AB109" s="40"/>
      <c r="AC109" s="72">
        <f t="shared" si="14"/>
        <v>0</v>
      </c>
      <c r="AD109" s="40"/>
      <c r="AE109" s="40"/>
      <c r="AF109" s="40"/>
      <c r="AG109" s="40"/>
      <c r="AH109" s="40"/>
      <c r="AI109" s="40"/>
      <c r="AJ109" s="40"/>
      <c r="AK109" s="40"/>
      <c r="AL109" s="40"/>
      <c r="AM109" s="40"/>
      <c r="AN109" s="40"/>
      <c r="AO109" s="40"/>
      <c r="AP109" s="40"/>
      <c r="AQ109" s="40"/>
      <c r="AR109" s="40"/>
      <c r="AS109" s="99">
        <f t="shared" si="15"/>
        <v>0</v>
      </c>
      <c r="AT109" s="72">
        <f t="shared" si="16"/>
        <v>0</v>
      </c>
      <c r="AU109" s="72">
        <f t="shared" si="17"/>
        <v>0</v>
      </c>
      <c r="AV109" s="40"/>
      <c r="AW109" s="106"/>
      <c r="AX109" s="106"/>
      <c r="AY109" s="106"/>
      <c r="AZ109" s="106"/>
      <c r="BA109" s="72">
        <f t="shared" si="18"/>
        <v>0</v>
      </c>
      <c r="BB109" s="40"/>
      <c r="BC109" s="107"/>
      <c r="BD109" s="29" t="str">
        <f t="shared" si="19"/>
        <v>正确</v>
      </c>
    </row>
    <row r="110" s="1" customFormat="1" ht="33" customHeight="1" spans="1:56">
      <c r="A110" s="41">
        <f t="shared" si="11"/>
        <v>106</v>
      </c>
      <c r="B110" s="73"/>
      <c r="C110" s="55"/>
      <c r="D110" s="56"/>
      <c r="E110" s="73"/>
      <c r="F110" s="46">
        <f t="shared" si="13"/>
        <v>31</v>
      </c>
      <c r="G110" s="47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72">
        <f t="shared" si="20"/>
        <v>0</v>
      </c>
      <c r="T110" s="83"/>
      <c r="U110" s="84"/>
      <c r="V110" s="73"/>
      <c r="W110" s="73"/>
      <c r="X110" s="73"/>
      <c r="Y110" s="73"/>
      <c r="Z110" s="73"/>
      <c r="AA110" s="73"/>
      <c r="AB110" s="40"/>
      <c r="AC110" s="72">
        <f t="shared" si="14"/>
        <v>0</v>
      </c>
      <c r="AD110" s="40"/>
      <c r="AE110" s="40"/>
      <c r="AF110" s="40"/>
      <c r="AG110" s="40"/>
      <c r="AH110" s="40"/>
      <c r="AI110" s="40"/>
      <c r="AJ110" s="40"/>
      <c r="AK110" s="40"/>
      <c r="AL110" s="40"/>
      <c r="AM110" s="40"/>
      <c r="AN110" s="40"/>
      <c r="AO110" s="40"/>
      <c r="AP110" s="40"/>
      <c r="AQ110" s="40"/>
      <c r="AR110" s="40"/>
      <c r="AS110" s="99">
        <f t="shared" si="15"/>
        <v>0</v>
      </c>
      <c r="AT110" s="72">
        <f t="shared" si="16"/>
        <v>0</v>
      </c>
      <c r="AU110" s="72">
        <f t="shared" si="17"/>
        <v>0</v>
      </c>
      <c r="AV110" s="40"/>
      <c r="AW110" s="106"/>
      <c r="AX110" s="106"/>
      <c r="AY110" s="106"/>
      <c r="AZ110" s="106"/>
      <c r="BA110" s="72">
        <f t="shared" si="18"/>
        <v>0</v>
      </c>
      <c r="BB110" s="40"/>
      <c r="BC110" s="107"/>
      <c r="BD110" s="29" t="str">
        <f t="shared" si="19"/>
        <v>正确</v>
      </c>
    </row>
    <row r="111" s="1" customFormat="1" ht="33" customHeight="1" spans="1:56">
      <c r="A111" s="41">
        <f t="shared" si="11"/>
        <v>107</v>
      </c>
      <c r="B111" s="73"/>
      <c r="C111" s="55"/>
      <c r="D111" s="56"/>
      <c r="E111" s="73"/>
      <c r="F111" s="46">
        <f t="shared" si="13"/>
        <v>31</v>
      </c>
      <c r="G111" s="47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72">
        <f t="shared" si="20"/>
        <v>0</v>
      </c>
      <c r="T111" s="83"/>
      <c r="U111" s="84"/>
      <c r="V111" s="73"/>
      <c r="W111" s="73"/>
      <c r="X111" s="73"/>
      <c r="Y111" s="73"/>
      <c r="Z111" s="73"/>
      <c r="AA111" s="73"/>
      <c r="AB111" s="40"/>
      <c r="AC111" s="72">
        <f t="shared" si="14"/>
        <v>0</v>
      </c>
      <c r="AD111" s="40"/>
      <c r="AE111" s="40"/>
      <c r="AF111" s="40"/>
      <c r="AG111" s="40"/>
      <c r="AH111" s="40"/>
      <c r="AI111" s="40"/>
      <c r="AJ111" s="40"/>
      <c r="AK111" s="40"/>
      <c r="AL111" s="40"/>
      <c r="AM111" s="40"/>
      <c r="AN111" s="40"/>
      <c r="AO111" s="40"/>
      <c r="AP111" s="40"/>
      <c r="AQ111" s="40"/>
      <c r="AR111" s="40"/>
      <c r="AS111" s="99">
        <f t="shared" si="15"/>
        <v>0</v>
      </c>
      <c r="AT111" s="72">
        <f t="shared" si="16"/>
        <v>0</v>
      </c>
      <c r="AU111" s="72">
        <f t="shared" si="17"/>
        <v>0</v>
      </c>
      <c r="AV111" s="40"/>
      <c r="AW111" s="106"/>
      <c r="AX111" s="106"/>
      <c r="AY111" s="106"/>
      <c r="AZ111" s="106"/>
      <c r="BA111" s="72">
        <f t="shared" si="18"/>
        <v>0</v>
      </c>
      <c r="BB111" s="40"/>
      <c r="BC111" s="107"/>
      <c r="BD111" s="29" t="str">
        <f t="shared" si="19"/>
        <v>正确</v>
      </c>
    </row>
    <row r="112" s="1" customFormat="1" ht="33" customHeight="1" spans="1:56">
      <c r="A112" s="41">
        <f t="shared" si="11"/>
        <v>108</v>
      </c>
      <c r="B112" s="73"/>
      <c r="C112" s="55"/>
      <c r="D112" s="56"/>
      <c r="E112" s="73"/>
      <c r="F112" s="46">
        <f t="shared" si="13"/>
        <v>31</v>
      </c>
      <c r="G112" s="47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72">
        <f t="shared" si="20"/>
        <v>0</v>
      </c>
      <c r="T112" s="83"/>
      <c r="U112" s="84"/>
      <c r="V112" s="73"/>
      <c r="W112" s="73"/>
      <c r="X112" s="73"/>
      <c r="Y112" s="73"/>
      <c r="Z112" s="73"/>
      <c r="AA112" s="73"/>
      <c r="AB112" s="40"/>
      <c r="AC112" s="72">
        <f t="shared" si="14"/>
        <v>0</v>
      </c>
      <c r="AD112" s="40"/>
      <c r="AE112" s="40"/>
      <c r="AF112" s="40"/>
      <c r="AG112" s="40"/>
      <c r="AH112" s="40"/>
      <c r="AI112" s="40"/>
      <c r="AJ112" s="40"/>
      <c r="AK112" s="40"/>
      <c r="AL112" s="40"/>
      <c r="AM112" s="40"/>
      <c r="AN112" s="40"/>
      <c r="AO112" s="40"/>
      <c r="AP112" s="40"/>
      <c r="AQ112" s="40"/>
      <c r="AR112" s="40"/>
      <c r="AS112" s="99">
        <f t="shared" si="15"/>
        <v>0</v>
      </c>
      <c r="AT112" s="72">
        <f t="shared" si="16"/>
        <v>0</v>
      </c>
      <c r="AU112" s="72">
        <f t="shared" si="17"/>
        <v>0</v>
      </c>
      <c r="AV112" s="40"/>
      <c r="AW112" s="106"/>
      <c r="AX112" s="106"/>
      <c r="AY112" s="106"/>
      <c r="AZ112" s="106"/>
      <c r="BA112" s="72">
        <f t="shared" si="18"/>
        <v>0</v>
      </c>
      <c r="BB112" s="40"/>
      <c r="BC112" s="107"/>
      <c r="BD112" s="29" t="str">
        <f t="shared" si="19"/>
        <v>正确</v>
      </c>
    </row>
    <row r="113" s="1" customFormat="1" ht="33" customHeight="1" spans="1:56">
      <c r="A113" s="41">
        <f t="shared" si="11"/>
        <v>109</v>
      </c>
      <c r="B113" s="73"/>
      <c r="C113" s="55"/>
      <c r="D113" s="56"/>
      <c r="E113" s="73"/>
      <c r="F113" s="46">
        <f t="shared" si="13"/>
        <v>31</v>
      </c>
      <c r="G113" s="47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72">
        <f t="shared" si="20"/>
        <v>0</v>
      </c>
      <c r="T113" s="83"/>
      <c r="U113" s="84"/>
      <c r="V113" s="73"/>
      <c r="W113" s="73"/>
      <c r="X113" s="73"/>
      <c r="Y113" s="73"/>
      <c r="Z113" s="73"/>
      <c r="AA113" s="73"/>
      <c r="AB113" s="40"/>
      <c r="AC113" s="72">
        <f t="shared" si="14"/>
        <v>0</v>
      </c>
      <c r="AD113" s="40"/>
      <c r="AE113" s="40"/>
      <c r="AF113" s="40"/>
      <c r="AG113" s="40"/>
      <c r="AH113" s="40"/>
      <c r="AI113" s="40"/>
      <c r="AJ113" s="40"/>
      <c r="AK113" s="40"/>
      <c r="AL113" s="40"/>
      <c r="AM113" s="40"/>
      <c r="AN113" s="40"/>
      <c r="AO113" s="40"/>
      <c r="AP113" s="40"/>
      <c r="AQ113" s="40"/>
      <c r="AR113" s="40"/>
      <c r="AS113" s="99">
        <f t="shared" si="15"/>
        <v>0</v>
      </c>
      <c r="AT113" s="72">
        <f t="shared" si="16"/>
        <v>0</v>
      </c>
      <c r="AU113" s="72">
        <f t="shared" si="17"/>
        <v>0</v>
      </c>
      <c r="AV113" s="40"/>
      <c r="AW113" s="106"/>
      <c r="AX113" s="106"/>
      <c r="AY113" s="106"/>
      <c r="AZ113" s="106"/>
      <c r="BA113" s="72">
        <f t="shared" si="18"/>
        <v>0</v>
      </c>
      <c r="BB113" s="40"/>
      <c r="BC113" s="107"/>
      <c r="BD113" s="29" t="str">
        <f t="shared" si="19"/>
        <v>正确</v>
      </c>
    </row>
    <row r="114" s="1" customFormat="1" ht="33" customHeight="1" spans="1:56">
      <c r="A114" s="41">
        <f t="shared" si="11"/>
        <v>110</v>
      </c>
      <c r="B114" s="73"/>
      <c r="C114" s="55"/>
      <c r="D114" s="56"/>
      <c r="E114" s="73"/>
      <c r="F114" s="46">
        <f t="shared" si="13"/>
        <v>31</v>
      </c>
      <c r="G114" s="47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72">
        <f t="shared" si="20"/>
        <v>0</v>
      </c>
      <c r="T114" s="83"/>
      <c r="U114" s="84"/>
      <c r="V114" s="73"/>
      <c r="W114" s="73"/>
      <c r="X114" s="73"/>
      <c r="Y114" s="73"/>
      <c r="Z114" s="73"/>
      <c r="AA114" s="73"/>
      <c r="AB114" s="40"/>
      <c r="AC114" s="72">
        <f t="shared" si="14"/>
        <v>0</v>
      </c>
      <c r="AD114" s="40"/>
      <c r="AE114" s="40"/>
      <c r="AF114" s="40"/>
      <c r="AG114" s="40"/>
      <c r="AH114" s="40"/>
      <c r="AI114" s="40"/>
      <c r="AJ114" s="40"/>
      <c r="AK114" s="40"/>
      <c r="AL114" s="40"/>
      <c r="AM114" s="40"/>
      <c r="AN114" s="40"/>
      <c r="AO114" s="40"/>
      <c r="AP114" s="40"/>
      <c r="AQ114" s="40"/>
      <c r="AR114" s="40"/>
      <c r="AS114" s="99">
        <f t="shared" si="15"/>
        <v>0</v>
      </c>
      <c r="AT114" s="72">
        <f t="shared" si="16"/>
        <v>0</v>
      </c>
      <c r="AU114" s="72">
        <f t="shared" si="17"/>
        <v>0</v>
      </c>
      <c r="AV114" s="40"/>
      <c r="AW114" s="106"/>
      <c r="AX114" s="106"/>
      <c r="AY114" s="106"/>
      <c r="AZ114" s="106"/>
      <c r="BA114" s="72">
        <f t="shared" si="18"/>
        <v>0</v>
      </c>
      <c r="BB114" s="40"/>
      <c r="BC114" s="107"/>
      <c r="BD114" s="29" t="str">
        <f t="shared" si="19"/>
        <v>正确</v>
      </c>
    </row>
    <row r="115" s="1" customFormat="1" ht="33" customHeight="1" spans="1:56">
      <c r="A115" s="41">
        <f t="shared" si="11"/>
        <v>111</v>
      </c>
      <c r="B115" s="73"/>
      <c r="C115" s="55"/>
      <c r="D115" s="56"/>
      <c r="E115" s="73"/>
      <c r="F115" s="46">
        <f t="shared" si="13"/>
        <v>31</v>
      </c>
      <c r="G115" s="47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72">
        <f t="shared" si="20"/>
        <v>0</v>
      </c>
      <c r="T115" s="83"/>
      <c r="U115" s="84"/>
      <c r="V115" s="73"/>
      <c r="W115" s="73"/>
      <c r="X115" s="73"/>
      <c r="Y115" s="73"/>
      <c r="Z115" s="73"/>
      <c r="AA115" s="73"/>
      <c r="AB115" s="40"/>
      <c r="AC115" s="72">
        <f t="shared" si="14"/>
        <v>0</v>
      </c>
      <c r="AD115" s="40"/>
      <c r="AE115" s="40"/>
      <c r="AF115" s="40"/>
      <c r="AG115" s="40"/>
      <c r="AH115" s="40"/>
      <c r="AI115" s="40"/>
      <c r="AJ115" s="40"/>
      <c r="AK115" s="40"/>
      <c r="AL115" s="40"/>
      <c r="AM115" s="40"/>
      <c r="AN115" s="40"/>
      <c r="AO115" s="40"/>
      <c r="AP115" s="40"/>
      <c r="AQ115" s="40"/>
      <c r="AR115" s="40"/>
      <c r="AS115" s="99">
        <f t="shared" si="15"/>
        <v>0</v>
      </c>
      <c r="AT115" s="72">
        <f t="shared" si="16"/>
        <v>0</v>
      </c>
      <c r="AU115" s="72">
        <f t="shared" si="17"/>
        <v>0</v>
      </c>
      <c r="AV115" s="40"/>
      <c r="AW115" s="106"/>
      <c r="AX115" s="106"/>
      <c r="AY115" s="106"/>
      <c r="AZ115" s="106"/>
      <c r="BA115" s="72">
        <f t="shared" si="18"/>
        <v>0</v>
      </c>
      <c r="BB115" s="40"/>
      <c r="BC115" s="107"/>
      <c r="BD115" s="29" t="str">
        <f t="shared" si="19"/>
        <v>正确</v>
      </c>
    </row>
    <row r="116" s="1" customFormat="1" ht="33" customHeight="1" spans="1:56">
      <c r="A116" s="41">
        <f t="shared" si="11"/>
        <v>112</v>
      </c>
      <c r="B116" s="73"/>
      <c r="C116" s="55"/>
      <c r="D116" s="56"/>
      <c r="E116" s="73"/>
      <c r="F116" s="46">
        <f t="shared" si="13"/>
        <v>31</v>
      </c>
      <c r="G116" s="47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72">
        <f t="shared" si="20"/>
        <v>0</v>
      </c>
      <c r="T116" s="83"/>
      <c r="U116" s="84"/>
      <c r="V116" s="73"/>
      <c r="W116" s="73"/>
      <c r="X116" s="73"/>
      <c r="Y116" s="73"/>
      <c r="Z116" s="73"/>
      <c r="AA116" s="73"/>
      <c r="AB116" s="40"/>
      <c r="AC116" s="72">
        <f t="shared" si="14"/>
        <v>0</v>
      </c>
      <c r="AD116" s="40"/>
      <c r="AE116" s="40"/>
      <c r="AF116" s="40"/>
      <c r="AG116" s="40"/>
      <c r="AH116" s="40"/>
      <c r="AI116" s="40"/>
      <c r="AJ116" s="40"/>
      <c r="AK116" s="40"/>
      <c r="AL116" s="40"/>
      <c r="AM116" s="40"/>
      <c r="AN116" s="40"/>
      <c r="AO116" s="40"/>
      <c r="AP116" s="40"/>
      <c r="AQ116" s="40"/>
      <c r="AR116" s="40"/>
      <c r="AS116" s="99">
        <f t="shared" si="15"/>
        <v>0</v>
      </c>
      <c r="AT116" s="72">
        <f t="shared" si="16"/>
        <v>0</v>
      </c>
      <c r="AU116" s="72">
        <f t="shared" si="17"/>
        <v>0</v>
      </c>
      <c r="AV116" s="40"/>
      <c r="AW116" s="106"/>
      <c r="AX116" s="106"/>
      <c r="AY116" s="106"/>
      <c r="AZ116" s="106"/>
      <c r="BA116" s="72">
        <f t="shared" si="18"/>
        <v>0</v>
      </c>
      <c r="BB116" s="40"/>
      <c r="BC116" s="107"/>
      <c r="BD116" s="29" t="str">
        <f t="shared" si="19"/>
        <v>正确</v>
      </c>
    </row>
    <row r="117" s="1" customFormat="1" ht="33" customHeight="1" spans="1:56">
      <c r="A117" s="41">
        <f t="shared" si="11"/>
        <v>113</v>
      </c>
      <c r="B117" s="73"/>
      <c r="C117" s="55"/>
      <c r="D117" s="56"/>
      <c r="E117" s="73"/>
      <c r="F117" s="46">
        <f t="shared" si="13"/>
        <v>31</v>
      </c>
      <c r="G117" s="47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72">
        <f t="shared" si="20"/>
        <v>0</v>
      </c>
      <c r="T117" s="83"/>
      <c r="U117" s="84"/>
      <c r="V117" s="73"/>
      <c r="W117" s="73"/>
      <c r="X117" s="73"/>
      <c r="Y117" s="73"/>
      <c r="Z117" s="73"/>
      <c r="AA117" s="73"/>
      <c r="AB117" s="40"/>
      <c r="AC117" s="72">
        <f t="shared" si="14"/>
        <v>0</v>
      </c>
      <c r="AD117" s="40"/>
      <c r="AE117" s="40"/>
      <c r="AF117" s="40"/>
      <c r="AG117" s="40"/>
      <c r="AH117" s="40"/>
      <c r="AI117" s="40"/>
      <c r="AJ117" s="40"/>
      <c r="AK117" s="40"/>
      <c r="AL117" s="40"/>
      <c r="AM117" s="40"/>
      <c r="AN117" s="40"/>
      <c r="AO117" s="40"/>
      <c r="AP117" s="40"/>
      <c r="AQ117" s="40"/>
      <c r="AR117" s="40"/>
      <c r="AS117" s="99">
        <f t="shared" si="15"/>
        <v>0</v>
      </c>
      <c r="AT117" s="72">
        <f t="shared" si="16"/>
        <v>0</v>
      </c>
      <c r="AU117" s="72">
        <f t="shared" si="17"/>
        <v>0</v>
      </c>
      <c r="AV117" s="40"/>
      <c r="AW117" s="106"/>
      <c r="AX117" s="106"/>
      <c r="AY117" s="106"/>
      <c r="AZ117" s="106"/>
      <c r="BA117" s="72">
        <f t="shared" si="18"/>
        <v>0</v>
      </c>
      <c r="BB117" s="40"/>
      <c r="BC117" s="107"/>
      <c r="BD117" s="29" t="str">
        <f t="shared" si="19"/>
        <v>正确</v>
      </c>
    </row>
    <row r="118" s="1" customFormat="1" ht="33" customHeight="1" spans="1:56">
      <c r="A118" s="41">
        <f t="shared" si="11"/>
        <v>114</v>
      </c>
      <c r="B118" s="73"/>
      <c r="C118" s="55"/>
      <c r="D118" s="56"/>
      <c r="E118" s="73"/>
      <c r="F118" s="46">
        <f t="shared" si="13"/>
        <v>31</v>
      </c>
      <c r="G118" s="47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72">
        <f t="shared" si="20"/>
        <v>0</v>
      </c>
      <c r="T118" s="83"/>
      <c r="U118" s="84"/>
      <c r="V118" s="73"/>
      <c r="W118" s="73"/>
      <c r="X118" s="73"/>
      <c r="Y118" s="73"/>
      <c r="Z118" s="73"/>
      <c r="AA118" s="73"/>
      <c r="AB118" s="40"/>
      <c r="AC118" s="72">
        <f t="shared" si="14"/>
        <v>0</v>
      </c>
      <c r="AD118" s="40"/>
      <c r="AE118" s="40"/>
      <c r="AF118" s="40"/>
      <c r="AG118" s="40"/>
      <c r="AH118" s="40"/>
      <c r="AI118" s="40"/>
      <c r="AJ118" s="40"/>
      <c r="AK118" s="40"/>
      <c r="AL118" s="40"/>
      <c r="AM118" s="40"/>
      <c r="AN118" s="40"/>
      <c r="AO118" s="40"/>
      <c r="AP118" s="40"/>
      <c r="AQ118" s="40"/>
      <c r="AR118" s="40"/>
      <c r="AS118" s="99">
        <f t="shared" si="15"/>
        <v>0</v>
      </c>
      <c r="AT118" s="72">
        <f t="shared" si="16"/>
        <v>0</v>
      </c>
      <c r="AU118" s="72">
        <f t="shared" si="17"/>
        <v>0</v>
      </c>
      <c r="AV118" s="40"/>
      <c r="AW118" s="106"/>
      <c r="AX118" s="106"/>
      <c r="AY118" s="106"/>
      <c r="AZ118" s="106"/>
      <c r="BA118" s="72">
        <f t="shared" si="18"/>
        <v>0</v>
      </c>
      <c r="BB118" s="40"/>
      <c r="BC118" s="107"/>
      <c r="BD118" s="29" t="str">
        <f t="shared" si="19"/>
        <v>正确</v>
      </c>
    </row>
    <row r="119" s="1" customFormat="1" ht="33" customHeight="1" spans="1:56">
      <c r="A119" s="41">
        <f t="shared" si="11"/>
        <v>115</v>
      </c>
      <c r="B119" s="73"/>
      <c r="C119" s="55"/>
      <c r="D119" s="56"/>
      <c r="E119" s="73"/>
      <c r="F119" s="46">
        <f t="shared" si="13"/>
        <v>31</v>
      </c>
      <c r="G119" s="47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72">
        <f t="shared" si="20"/>
        <v>0</v>
      </c>
      <c r="T119" s="83"/>
      <c r="U119" s="84"/>
      <c r="V119" s="73"/>
      <c r="W119" s="73"/>
      <c r="X119" s="73"/>
      <c r="Y119" s="73"/>
      <c r="Z119" s="73"/>
      <c r="AA119" s="73"/>
      <c r="AB119" s="40"/>
      <c r="AC119" s="72">
        <f t="shared" si="14"/>
        <v>0</v>
      </c>
      <c r="AD119" s="40"/>
      <c r="AE119" s="40"/>
      <c r="AF119" s="40"/>
      <c r="AG119" s="40"/>
      <c r="AH119" s="40"/>
      <c r="AI119" s="40"/>
      <c r="AJ119" s="40"/>
      <c r="AK119" s="40"/>
      <c r="AL119" s="40"/>
      <c r="AM119" s="40"/>
      <c r="AN119" s="40"/>
      <c r="AO119" s="40"/>
      <c r="AP119" s="40"/>
      <c r="AQ119" s="40"/>
      <c r="AR119" s="40"/>
      <c r="AS119" s="99">
        <f t="shared" si="15"/>
        <v>0</v>
      </c>
      <c r="AT119" s="72">
        <f t="shared" si="16"/>
        <v>0</v>
      </c>
      <c r="AU119" s="72">
        <f t="shared" si="17"/>
        <v>0</v>
      </c>
      <c r="AV119" s="40"/>
      <c r="AW119" s="106"/>
      <c r="AX119" s="106"/>
      <c r="AY119" s="106"/>
      <c r="AZ119" s="106"/>
      <c r="BA119" s="72">
        <f t="shared" si="18"/>
        <v>0</v>
      </c>
      <c r="BB119" s="40"/>
      <c r="BC119" s="107"/>
      <c r="BD119" s="29" t="str">
        <f t="shared" si="19"/>
        <v>正确</v>
      </c>
    </row>
    <row r="120" s="1" customFormat="1" ht="33" customHeight="1" spans="1:56">
      <c r="A120" s="41">
        <f t="shared" si="11"/>
        <v>116</v>
      </c>
      <c r="B120" s="73"/>
      <c r="C120" s="55"/>
      <c r="D120" s="56"/>
      <c r="E120" s="73"/>
      <c r="F120" s="46">
        <f t="shared" si="13"/>
        <v>31</v>
      </c>
      <c r="G120" s="47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72">
        <f t="shared" si="20"/>
        <v>0</v>
      </c>
      <c r="T120" s="83"/>
      <c r="U120" s="84"/>
      <c r="V120" s="73"/>
      <c r="W120" s="73"/>
      <c r="X120" s="73"/>
      <c r="Y120" s="73"/>
      <c r="Z120" s="73"/>
      <c r="AA120" s="73"/>
      <c r="AB120" s="40"/>
      <c r="AC120" s="72">
        <f t="shared" si="14"/>
        <v>0</v>
      </c>
      <c r="AD120" s="40"/>
      <c r="AE120" s="40"/>
      <c r="AF120" s="40"/>
      <c r="AG120" s="40"/>
      <c r="AH120" s="40"/>
      <c r="AI120" s="40"/>
      <c r="AJ120" s="40"/>
      <c r="AK120" s="40"/>
      <c r="AL120" s="40"/>
      <c r="AM120" s="40"/>
      <c r="AN120" s="40"/>
      <c r="AO120" s="40"/>
      <c r="AP120" s="40"/>
      <c r="AQ120" s="40"/>
      <c r="AR120" s="40"/>
      <c r="AS120" s="99">
        <f t="shared" si="15"/>
        <v>0</v>
      </c>
      <c r="AT120" s="72">
        <f t="shared" si="16"/>
        <v>0</v>
      </c>
      <c r="AU120" s="72">
        <f t="shared" si="17"/>
        <v>0</v>
      </c>
      <c r="AV120" s="40"/>
      <c r="AW120" s="106"/>
      <c r="AX120" s="106"/>
      <c r="AY120" s="106"/>
      <c r="AZ120" s="106"/>
      <c r="BA120" s="72">
        <f t="shared" si="18"/>
        <v>0</v>
      </c>
      <c r="BB120" s="40"/>
      <c r="BC120" s="107"/>
      <c r="BD120" s="29" t="str">
        <f t="shared" si="19"/>
        <v>正确</v>
      </c>
    </row>
    <row r="121" s="1" customFormat="1" ht="33" customHeight="1" spans="1:56">
      <c r="A121" s="41">
        <f t="shared" si="11"/>
        <v>117</v>
      </c>
      <c r="B121" s="73"/>
      <c r="C121" s="55"/>
      <c r="D121" s="56"/>
      <c r="E121" s="73"/>
      <c r="F121" s="46">
        <f t="shared" si="13"/>
        <v>31</v>
      </c>
      <c r="G121" s="47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72">
        <f t="shared" si="20"/>
        <v>0</v>
      </c>
      <c r="T121" s="83"/>
      <c r="U121" s="84"/>
      <c r="V121" s="73"/>
      <c r="W121" s="73"/>
      <c r="X121" s="73"/>
      <c r="Y121" s="73"/>
      <c r="Z121" s="73"/>
      <c r="AA121" s="73"/>
      <c r="AB121" s="40"/>
      <c r="AC121" s="72">
        <f t="shared" si="14"/>
        <v>0</v>
      </c>
      <c r="AD121" s="40"/>
      <c r="AE121" s="40"/>
      <c r="AF121" s="40"/>
      <c r="AG121" s="40"/>
      <c r="AH121" s="40"/>
      <c r="AI121" s="40"/>
      <c r="AJ121" s="40"/>
      <c r="AK121" s="40"/>
      <c r="AL121" s="40"/>
      <c r="AM121" s="40"/>
      <c r="AN121" s="40"/>
      <c r="AO121" s="40"/>
      <c r="AP121" s="40"/>
      <c r="AQ121" s="40"/>
      <c r="AR121" s="40"/>
      <c r="AS121" s="99">
        <f t="shared" si="15"/>
        <v>0</v>
      </c>
      <c r="AT121" s="72">
        <f t="shared" si="16"/>
        <v>0</v>
      </c>
      <c r="AU121" s="72">
        <f t="shared" si="17"/>
        <v>0</v>
      </c>
      <c r="AV121" s="40"/>
      <c r="AW121" s="106"/>
      <c r="AX121" s="106"/>
      <c r="AY121" s="106"/>
      <c r="AZ121" s="106"/>
      <c r="BA121" s="72">
        <f t="shared" si="18"/>
        <v>0</v>
      </c>
      <c r="BB121" s="40"/>
      <c r="BC121" s="107"/>
      <c r="BD121" s="29" t="str">
        <f t="shared" si="19"/>
        <v>正确</v>
      </c>
    </row>
    <row r="122" s="1" customFormat="1" ht="33" customHeight="1" spans="1:56">
      <c r="A122" s="41">
        <f t="shared" si="11"/>
        <v>118</v>
      </c>
      <c r="B122" s="73"/>
      <c r="C122" s="55"/>
      <c r="D122" s="56"/>
      <c r="E122" s="73"/>
      <c r="F122" s="46">
        <f t="shared" si="13"/>
        <v>31</v>
      </c>
      <c r="G122" s="47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72">
        <f t="shared" si="20"/>
        <v>0</v>
      </c>
      <c r="T122" s="83"/>
      <c r="U122" s="84"/>
      <c r="V122" s="73"/>
      <c r="W122" s="73"/>
      <c r="X122" s="73"/>
      <c r="Y122" s="73"/>
      <c r="Z122" s="73"/>
      <c r="AA122" s="73"/>
      <c r="AB122" s="40"/>
      <c r="AC122" s="72">
        <f t="shared" si="14"/>
        <v>0</v>
      </c>
      <c r="AD122" s="40"/>
      <c r="AE122" s="40"/>
      <c r="AF122" s="40"/>
      <c r="AG122" s="40"/>
      <c r="AH122" s="40"/>
      <c r="AI122" s="40"/>
      <c r="AJ122" s="40"/>
      <c r="AK122" s="40"/>
      <c r="AL122" s="40"/>
      <c r="AM122" s="40"/>
      <c r="AN122" s="40"/>
      <c r="AO122" s="40"/>
      <c r="AP122" s="40"/>
      <c r="AQ122" s="40"/>
      <c r="AR122" s="40"/>
      <c r="AS122" s="99">
        <f t="shared" si="15"/>
        <v>0</v>
      </c>
      <c r="AT122" s="72">
        <f t="shared" si="16"/>
        <v>0</v>
      </c>
      <c r="AU122" s="72">
        <f t="shared" si="17"/>
        <v>0</v>
      </c>
      <c r="AV122" s="40"/>
      <c r="AW122" s="106"/>
      <c r="AX122" s="106"/>
      <c r="AY122" s="106"/>
      <c r="AZ122" s="106"/>
      <c r="BA122" s="72">
        <f t="shared" si="18"/>
        <v>0</v>
      </c>
      <c r="BB122" s="40"/>
      <c r="BC122" s="107"/>
      <c r="BD122" s="29" t="str">
        <f t="shared" si="19"/>
        <v>正确</v>
      </c>
    </row>
    <row r="123" s="1" customFormat="1" ht="33" customHeight="1" spans="1:56">
      <c r="A123" s="41">
        <f t="shared" si="11"/>
        <v>119</v>
      </c>
      <c r="B123" s="73"/>
      <c r="C123" s="55"/>
      <c r="D123" s="56"/>
      <c r="E123" s="73"/>
      <c r="F123" s="46">
        <f t="shared" si="13"/>
        <v>31</v>
      </c>
      <c r="G123" s="47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72">
        <f t="shared" si="20"/>
        <v>0</v>
      </c>
      <c r="T123" s="83"/>
      <c r="U123" s="84"/>
      <c r="V123" s="73"/>
      <c r="W123" s="73"/>
      <c r="X123" s="73"/>
      <c r="Y123" s="73"/>
      <c r="Z123" s="73"/>
      <c r="AA123" s="73"/>
      <c r="AB123" s="40"/>
      <c r="AC123" s="72">
        <f t="shared" si="14"/>
        <v>0</v>
      </c>
      <c r="AD123" s="40"/>
      <c r="AE123" s="40"/>
      <c r="AF123" s="40"/>
      <c r="AG123" s="40"/>
      <c r="AH123" s="40"/>
      <c r="AI123" s="40"/>
      <c r="AJ123" s="40"/>
      <c r="AK123" s="40"/>
      <c r="AL123" s="40"/>
      <c r="AM123" s="40"/>
      <c r="AN123" s="40"/>
      <c r="AO123" s="40"/>
      <c r="AP123" s="40"/>
      <c r="AQ123" s="40"/>
      <c r="AR123" s="40"/>
      <c r="AS123" s="99">
        <f t="shared" si="15"/>
        <v>0</v>
      </c>
      <c r="AT123" s="72">
        <f t="shared" si="16"/>
        <v>0</v>
      </c>
      <c r="AU123" s="72">
        <f t="shared" si="17"/>
        <v>0</v>
      </c>
      <c r="AV123" s="40"/>
      <c r="AW123" s="106"/>
      <c r="AX123" s="106"/>
      <c r="AY123" s="106"/>
      <c r="AZ123" s="106"/>
      <c r="BA123" s="72">
        <f t="shared" si="18"/>
        <v>0</v>
      </c>
      <c r="BB123" s="40"/>
      <c r="BC123" s="107"/>
      <c r="BD123" s="29" t="str">
        <f t="shared" si="19"/>
        <v>正确</v>
      </c>
    </row>
    <row r="124" s="1" customFormat="1" ht="33" customHeight="1" spans="1:56">
      <c r="A124" s="41">
        <f t="shared" si="11"/>
        <v>120</v>
      </c>
      <c r="B124" s="73"/>
      <c r="C124" s="55"/>
      <c r="D124" s="56"/>
      <c r="E124" s="73"/>
      <c r="F124" s="46">
        <f t="shared" si="13"/>
        <v>31</v>
      </c>
      <c r="G124" s="47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72">
        <f t="shared" si="20"/>
        <v>0</v>
      </c>
      <c r="T124" s="83"/>
      <c r="U124" s="84"/>
      <c r="V124" s="73"/>
      <c r="W124" s="73"/>
      <c r="X124" s="73"/>
      <c r="Y124" s="73"/>
      <c r="Z124" s="73"/>
      <c r="AA124" s="73"/>
      <c r="AB124" s="40"/>
      <c r="AC124" s="72">
        <f t="shared" si="14"/>
        <v>0</v>
      </c>
      <c r="AD124" s="40"/>
      <c r="AE124" s="40"/>
      <c r="AF124" s="40"/>
      <c r="AG124" s="40"/>
      <c r="AH124" s="40"/>
      <c r="AI124" s="40"/>
      <c r="AJ124" s="40"/>
      <c r="AK124" s="40"/>
      <c r="AL124" s="40"/>
      <c r="AM124" s="40"/>
      <c r="AN124" s="40"/>
      <c r="AO124" s="40"/>
      <c r="AP124" s="40"/>
      <c r="AQ124" s="40"/>
      <c r="AR124" s="40"/>
      <c r="AS124" s="99">
        <f t="shared" si="15"/>
        <v>0</v>
      </c>
      <c r="AT124" s="72">
        <f t="shared" si="16"/>
        <v>0</v>
      </c>
      <c r="AU124" s="72">
        <f t="shared" si="17"/>
        <v>0</v>
      </c>
      <c r="AV124" s="40"/>
      <c r="AW124" s="106"/>
      <c r="AX124" s="106"/>
      <c r="AY124" s="106"/>
      <c r="AZ124" s="106"/>
      <c r="BA124" s="72">
        <f t="shared" si="18"/>
        <v>0</v>
      </c>
      <c r="BB124" s="40"/>
      <c r="BC124" s="107"/>
      <c r="BD124" s="29" t="str">
        <f t="shared" si="19"/>
        <v>正确</v>
      </c>
    </row>
    <row r="125" s="1" customFormat="1" ht="33" customHeight="1" spans="1:56">
      <c r="A125" s="41">
        <f t="shared" ref="A125:A162" si="21">ROW()-4</f>
        <v>121</v>
      </c>
      <c r="B125" s="73"/>
      <c r="C125" s="55"/>
      <c r="D125" s="56"/>
      <c r="E125" s="73"/>
      <c r="F125" s="46">
        <f t="shared" si="13"/>
        <v>31</v>
      </c>
      <c r="G125" s="47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72">
        <f t="shared" si="20"/>
        <v>0</v>
      </c>
      <c r="T125" s="83"/>
      <c r="U125" s="84"/>
      <c r="V125" s="73"/>
      <c r="W125" s="73"/>
      <c r="X125" s="73"/>
      <c r="Y125" s="73"/>
      <c r="Z125" s="73"/>
      <c r="AA125" s="73"/>
      <c r="AB125" s="40"/>
      <c r="AC125" s="72">
        <f t="shared" si="14"/>
        <v>0</v>
      </c>
      <c r="AD125" s="40"/>
      <c r="AE125" s="40"/>
      <c r="AF125" s="40"/>
      <c r="AG125" s="40"/>
      <c r="AH125" s="40"/>
      <c r="AI125" s="40"/>
      <c r="AJ125" s="40"/>
      <c r="AK125" s="40"/>
      <c r="AL125" s="40"/>
      <c r="AM125" s="40"/>
      <c r="AN125" s="40"/>
      <c r="AO125" s="40"/>
      <c r="AP125" s="40"/>
      <c r="AQ125" s="40"/>
      <c r="AR125" s="40"/>
      <c r="AS125" s="99">
        <f t="shared" si="15"/>
        <v>0</v>
      </c>
      <c r="AT125" s="72">
        <f t="shared" si="16"/>
        <v>0</v>
      </c>
      <c r="AU125" s="72">
        <f t="shared" si="17"/>
        <v>0</v>
      </c>
      <c r="AV125" s="40"/>
      <c r="AW125" s="106"/>
      <c r="AX125" s="106"/>
      <c r="AY125" s="106"/>
      <c r="AZ125" s="106"/>
      <c r="BA125" s="72">
        <f t="shared" si="18"/>
        <v>0</v>
      </c>
      <c r="BB125" s="40"/>
      <c r="BC125" s="107"/>
      <c r="BD125" s="29" t="str">
        <f t="shared" si="19"/>
        <v>正确</v>
      </c>
    </row>
    <row r="126" s="1" customFormat="1" ht="33" customHeight="1" spans="1:56">
      <c r="A126" s="41">
        <f t="shared" si="21"/>
        <v>122</v>
      </c>
      <c r="B126" s="73"/>
      <c r="C126" s="55"/>
      <c r="D126" s="56"/>
      <c r="E126" s="73"/>
      <c r="F126" s="46">
        <f t="shared" si="13"/>
        <v>31</v>
      </c>
      <c r="G126" s="47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72">
        <f t="shared" si="20"/>
        <v>0</v>
      </c>
      <c r="T126" s="83"/>
      <c r="U126" s="84"/>
      <c r="V126" s="73"/>
      <c r="W126" s="73"/>
      <c r="X126" s="73"/>
      <c r="Y126" s="73"/>
      <c r="Z126" s="73"/>
      <c r="AA126" s="73"/>
      <c r="AB126" s="40"/>
      <c r="AC126" s="72">
        <f t="shared" si="14"/>
        <v>0</v>
      </c>
      <c r="AD126" s="40"/>
      <c r="AE126" s="40"/>
      <c r="AF126" s="40"/>
      <c r="AG126" s="40"/>
      <c r="AH126" s="40"/>
      <c r="AI126" s="40"/>
      <c r="AJ126" s="40"/>
      <c r="AK126" s="40"/>
      <c r="AL126" s="40"/>
      <c r="AM126" s="40"/>
      <c r="AN126" s="40"/>
      <c r="AO126" s="40"/>
      <c r="AP126" s="40"/>
      <c r="AQ126" s="40"/>
      <c r="AR126" s="40"/>
      <c r="AS126" s="99">
        <f t="shared" si="15"/>
        <v>0</v>
      </c>
      <c r="AT126" s="72">
        <f t="shared" si="16"/>
        <v>0</v>
      </c>
      <c r="AU126" s="72">
        <f t="shared" si="17"/>
        <v>0</v>
      </c>
      <c r="AV126" s="40"/>
      <c r="AW126" s="106"/>
      <c r="AX126" s="106"/>
      <c r="AY126" s="106"/>
      <c r="AZ126" s="106"/>
      <c r="BA126" s="72">
        <f t="shared" si="18"/>
        <v>0</v>
      </c>
      <c r="BB126" s="40"/>
      <c r="BC126" s="107"/>
      <c r="BD126" s="29" t="str">
        <f t="shared" si="19"/>
        <v>正确</v>
      </c>
    </row>
    <row r="127" s="1" customFormat="1" ht="33" customHeight="1" spans="1:56">
      <c r="A127" s="41">
        <f t="shared" si="21"/>
        <v>123</v>
      </c>
      <c r="B127" s="73"/>
      <c r="C127" s="55"/>
      <c r="D127" s="56"/>
      <c r="E127" s="73"/>
      <c r="F127" s="46">
        <f t="shared" si="13"/>
        <v>31</v>
      </c>
      <c r="G127" s="47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72">
        <f t="shared" si="20"/>
        <v>0</v>
      </c>
      <c r="T127" s="83"/>
      <c r="U127" s="84"/>
      <c r="V127" s="73"/>
      <c r="W127" s="73"/>
      <c r="X127" s="73"/>
      <c r="Y127" s="73"/>
      <c r="Z127" s="73"/>
      <c r="AA127" s="73"/>
      <c r="AB127" s="40"/>
      <c r="AC127" s="72">
        <f t="shared" si="14"/>
        <v>0</v>
      </c>
      <c r="AD127" s="40"/>
      <c r="AE127" s="40"/>
      <c r="AF127" s="40"/>
      <c r="AG127" s="40"/>
      <c r="AH127" s="40"/>
      <c r="AI127" s="40"/>
      <c r="AJ127" s="40"/>
      <c r="AK127" s="40"/>
      <c r="AL127" s="40"/>
      <c r="AM127" s="40"/>
      <c r="AN127" s="40"/>
      <c r="AO127" s="40"/>
      <c r="AP127" s="40"/>
      <c r="AQ127" s="40"/>
      <c r="AR127" s="40"/>
      <c r="AS127" s="99">
        <f t="shared" si="15"/>
        <v>0</v>
      </c>
      <c r="AT127" s="72">
        <f t="shared" si="16"/>
        <v>0</v>
      </c>
      <c r="AU127" s="72">
        <f t="shared" si="17"/>
        <v>0</v>
      </c>
      <c r="AV127" s="40"/>
      <c r="AW127" s="106"/>
      <c r="AX127" s="106"/>
      <c r="AY127" s="106"/>
      <c r="AZ127" s="106"/>
      <c r="BA127" s="72">
        <f t="shared" si="18"/>
        <v>0</v>
      </c>
      <c r="BB127" s="40"/>
      <c r="BC127" s="107"/>
      <c r="BD127" s="29" t="str">
        <f t="shared" si="19"/>
        <v>正确</v>
      </c>
    </row>
    <row r="128" s="1" customFormat="1" ht="33" customHeight="1" spans="1:56">
      <c r="A128" s="41">
        <f t="shared" si="21"/>
        <v>124</v>
      </c>
      <c r="B128" s="73"/>
      <c r="C128" s="55"/>
      <c r="D128" s="56"/>
      <c r="E128" s="73"/>
      <c r="F128" s="46">
        <f t="shared" si="13"/>
        <v>31</v>
      </c>
      <c r="G128" s="47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72">
        <f t="shared" si="20"/>
        <v>0</v>
      </c>
      <c r="T128" s="83"/>
      <c r="U128" s="84"/>
      <c r="V128" s="73"/>
      <c r="W128" s="73"/>
      <c r="X128" s="73"/>
      <c r="Y128" s="73"/>
      <c r="Z128" s="73"/>
      <c r="AA128" s="73"/>
      <c r="AB128" s="40"/>
      <c r="AC128" s="72">
        <f t="shared" si="14"/>
        <v>0</v>
      </c>
      <c r="AD128" s="40"/>
      <c r="AE128" s="40"/>
      <c r="AF128" s="40"/>
      <c r="AG128" s="40"/>
      <c r="AH128" s="40"/>
      <c r="AI128" s="40"/>
      <c r="AJ128" s="40"/>
      <c r="AK128" s="40"/>
      <c r="AL128" s="40"/>
      <c r="AM128" s="40"/>
      <c r="AN128" s="40"/>
      <c r="AO128" s="40"/>
      <c r="AP128" s="40"/>
      <c r="AQ128" s="40"/>
      <c r="AR128" s="40"/>
      <c r="AS128" s="99">
        <f t="shared" si="15"/>
        <v>0</v>
      </c>
      <c r="AT128" s="72">
        <f t="shared" si="16"/>
        <v>0</v>
      </c>
      <c r="AU128" s="72">
        <f t="shared" si="17"/>
        <v>0</v>
      </c>
      <c r="AV128" s="40"/>
      <c r="AW128" s="106"/>
      <c r="AX128" s="106"/>
      <c r="AY128" s="106"/>
      <c r="AZ128" s="106"/>
      <c r="BA128" s="72">
        <f t="shared" si="18"/>
        <v>0</v>
      </c>
      <c r="BB128" s="40"/>
      <c r="BC128" s="107"/>
      <c r="BD128" s="29" t="str">
        <f t="shared" si="19"/>
        <v>正确</v>
      </c>
    </row>
    <row r="129" s="1" customFormat="1" ht="33" customHeight="1" spans="1:56">
      <c r="A129" s="41">
        <f t="shared" si="21"/>
        <v>125</v>
      </c>
      <c r="B129" s="73"/>
      <c r="C129" s="55"/>
      <c r="D129" s="56"/>
      <c r="E129" s="73"/>
      <c r="F129" s="46">
        <f t="shared" si="13"/>
        <v>31</v>
      </c>
      <c r="G129" s="47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72">
        <f t="shared" si="20"/>
        <v>0</v>
      </c>
      <c r="T129" s="83"/>
      <c r="U129" s="84"/>
      <c r="V129" s="73"/>
      <c r="W129" s="73"/>
      <c r="X129" s="73"/>
      <c r="Y129" s="73"/>
      <c r="Z129" s="73"/>
      <c r="AA129" s="73"/>
      <c r="AB129" s="40"/>
      <c r="AC129" s="72">
        <f t="shared" si="14"/>
        <v>0</v>
      </c>
      <c r="AD129" s="40"/>
      <c r="AE129" s="40"/>
      <c r="AF129" s="40"/>
      <c r="AG129" s="40"/>
      <c r="AH129" s="40"/>
      <c r="AI129" s="40"/>
      <c r="AJ129" s="40"/>
      <c r="AK129" s="40"/>
      <c r="AL129" s="40"/>
      <c r="AM129" s="40"/>
      <c r="AN129" s="40"/>
      <c r="AO129" s="40"/>
      <c r="AP129" s="40"/>
      <c r="AQ129" s="40"/>
      <c r="AR129" s="40"/>
      <c r="AS129" s="99">
        <f t="shared" si="15"/>
        <v>0</v>
      </c>
      <c r="AT129" s="72">
        <f t="shared" si="16"/>
        <v>0</v>
      </c>
      <c r="AU129" s="72">
        <f t="shared" si="17"/>
        <v>0</v>
      </c>
      <c r="AV129" s="40"/>
      <c r="AW129" s="106"/>
      <c r="AX129" s="106"/>
      <c r="AY129" s="106"/>
      <c r="AZ129" s="106"/>
      <c r="BA129" s="72">
        <f t="shared" si="18"/>
        <v>0</v>
      </c>
      <c r="BB129" s="40"/>
      <c r="BC129" s="107"/>
      <c r="BD129" s="29" t="str">
        <f t="shared" si="19"/>
        <v>正确</v>
      </c>
    </row>
    <row r="130" s="1" customFormat="1" ht="33" customHeight="1" spans="1:56">
      <c r="A130" s="41">
        <f t="shared" si="21"/>
        <v>126</v>
      </c>
      <c r="B130" s="73"/>
      <c r="C130" s="55"/>
      <c r="D130" s="56"/>
      <c r="E130" s="73"/>
      <c r="F130" s="46">
        <f t="shared" si="13"/>
        <v>31</v>
      </c>
      <c r="G130" s="47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72">
        <f t="shared" si="20"/>
        <v>0</v>
      </c>
      <c r="T130" s="83"/>
      <c r="U130" s="84"/>
      <c r="V130" s="73"/>
      <c r="W130" s="73"/>
      <c r="X130" s="73"/>
      <c r="Y130" s="73"/>
      <c r="Z130" s="73"/>
      <c r="AA130" s="73"/>
      <c r="AB130" s="40"/>
      <c r="AC130" s="72">
        <f t="shared" si="14"/>
        <v>0</v>
      </c>
      <c r="AD130" s="40"/>
      <c r="AE130" s="40"/>
      <c r="AF130" s="40"/>
      <c r="AG130" s="40"/>
      <c r="AH130" s="40"/>
      <c r="AI130" s="40"/>
      <c r="AJ130" s="40"/>
      <c r="AK130" s="40"/>
      <c r="AL130" s="40"/>
      <c r="AM130" s="40"/>
      <c r="AN130" s="40"/>
      <c r="AO130" s="40"/>
      <c r="AP130" s="40"/>
      <c r="AQ130" s="40"/>
      <c r="AR130" s="40"/>
      <c r="AS130" s="99">
        <f t="shared" si="15"/>
        <v>0</v>
      </c>
      <c r="AT130" s="72">
        <f t="shared" si="16"/>
        <v>0</v>
      </c>
      <c r="AU130" s="72">
        <f t="shared" si="17"/>
        <v>0</v>
      </c>
      <c r="AV130" s="40"/>
      <c r="AW130" s="106"/>
      <c r="AX130" s="106"/>
      <c r="AY130" s="106"/>
      <c r="AZ130" s="106"/>
      <c r="BA130" s="72">
        <f t="shared" si="18"/>
        <v>0</v>
      </c>
      <c r="BB130" s="40"/>
      <c r="BC130" s="107"/>
      <c r="BD130" s="29" t="str">
        <f t="shared" si="19"/>
        <v>正确</v>
      </c>
    </row>
    <row r="131" s="1" customFormat="1" ht="33" customHeight="1" spans="1:56">
      <c r="A131" s="41">
        <f t="shared" si="21"/>
        <v>127</v>
      </c>
      <c r="B131" s="73"/>
      <c r="C131" s="55"/>
      <c r="D131" s="56"/>
      <c r="E131" s="73"/>
      <c r="F131" s="46">
        <f t="shared" si="13"/>
        <v>31</v>
      </c>
      <c r="G131" s="47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72">
        <f t="shared" si="20"/>
        <v>0</v>
      </c>
      <c r="T131" s="83"/>
      <c r="U131" s="84"/>
      <c r="V131" s="73"/>
      <c r="W131" s="73"/>
      <c r="X131" s="73"/>
      <c r="Y131" s="73"/>
      <c r="Z131" s="73"/>
      <c r="AA131" s="73"/>
      <c r="AB131" s="40"/>
      <c r="AC131" s="72">
        <f t="shared" si="14"/>
        <v>0</v>
      </c>
      <c r="AD131" s="40"/>
      <c r="AE131" s="40"/>
      <c r="AF131" s="40"/>
      <c r="AG131" s="40"/>
      <c r="AH131" s="40"/>
      <c r="AI131" s="40"/>
      <c r="AJ131" s="40"/>
      <c r="AK131" s="40"/>
      <c r="AL131" s="40"/>
      <c r="AM131" s="40"/>
      <c r="AN131" s="40"/>
      <c r="AO131" s="40"/>
      <c r="AP131" s="40"/>
      <c r="AQ131" s="40"/>
      <c r="AR131" s="40"/>
      <c r="AS131" s="99">
        <f t="shared" si="15"/>
        <v>0</v>
      </c>
      <c r="AT131" s="72">
        <f t="shared" si="16"/>
        <v>0</v>
      </c>
      <c r="AU131" s="72">
        <f t="shared" si="17"/>
        <v>0</v>
      </c>
      <c r="AV131" s="40"/>
      <c r="AW131" s="106"/>
      <c r="AX131" s="106"/>
      <c r="AY131" s="106"/>
      <c r="AZ131" s="106"/>
      <c r="BA131" s="72">
        <f t="shared" si="18"/>
        <v>0</v>
      </c>
      <c r="BB131" s="40"/>
      <c r="BC131" s="107"/>
      <c r="BD131" s="29" t="str">
        <f t="shared" si="19"/>
        <v>正确</v>
      </c>
    </row>
    <row r="132" s="1" customFormat="1" ht="33" customHeight="1" spans="1:56">
      <c r="A132" s="41">
        <f t="shared" si="21"/>
        <v>128</v>
      </c>
      <c r="B132" s="73"/>
      <c r="C132" s="55"/>
      <c r="D132" s="56"/>
      <c r="E132" s="73"/>
      <c r="F132" s="46">
        <f t="shared" si="13"/>
        <v>31</v>
      </c>
      <c r="G132" s="47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72">
        <f t="shared" si="20"/>
        <v>0</v>
      </c>
      <c r="T132" s="83"/>
      <c r="U132" s="84"/>
      <c r="V132" s="73"/>
      <c r="W132" s="73"/>
      <c r="X132" s="73"/>
      <c r="Y132" s="73"/>
      <c r="Z132" s="73"/>
      <c r="AA132" s="73"/>
      <c r="AB132" s="40"/>
      <c r="AC132" s="72">
        <f t="shared" si="14"/>
        <v>0</v>
      </c>
      <c r="AD132" s="40"/>
      <c r="AE132" s="40"/>
      <c r="AF132" s="40"/>
      <c r="AG132" s="40"/>
      <c r="AH132" s="40"/>
      <c r="AI132" s="40"/>
      <c r="AJ132" s="40"/>
      <c r="AK132" s="40"/>
      <c r="AL132" s="40"/>
      <c r="AM132" s="40"/>
      <c r="AN132" s="40"/>
      <c r="AO132" s="40"/>
      <c r="AP132" s="40"/>
      <c r="AQ132" s="40"/>
      <c r="AR132" s="40"/>
      <c r="AS132" s="99">
        <f t="shared" si="15"/>
        <v>0</v>
      </c>
      <c r="AT132" s="72">
        <f t="shared" si="16"/>
        <v>0</v>
      </c>
      <c r="AU132" s="72">
        <f t="shared" si="17"/>
        <v>0</v>
      </c>
      <c r="AV132" s="40"/>
      <c r="AW132" s="106"/>
      <c r="AX132" s="106"/>
      <c r="AY132" s="106"/>
      <c r="AZ132" s="106"/>
      <c r="BA132" s="72">
        <f t="shared" si="18"/>
        <v>0</v>
      </c>
      <c r="BB132" s="40"/>
      <c r="BC132" s="107"/>
      <c r="BD132" s="29" t="str">
        <f t="shared" si="19"/>
        <v>正确</v>
      </c>
    </row>
    <row r="133" s="1" customFormat="1" ht="33" customHeight="1" spans="1:56">
      <c r="A133" s="41">
        <f t="shared" si="21"/>
        <v>129</v>
      </c>
      <c r="B133" s="73"/>
      <c r="C133" s="55"/>
      <c r="D133" s="56"/>
      <c r="E133" s="73"/>
      <c r="F133" s="46">
        <f t="shared" ref="F133:F162" si="22">IF($C$2-D133+1&lt;$E$2,$C$2-D133+1,$E$2)</f>
        <v>31</v>
      </c>
      <c r="G133" s="47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72">
        <f t="shared" si="20"/>
        <v>0</v>
      </c>
      <c r="T133" s="83"/>
      <c r="U133" s="84"/>
      <c r="V133" s="73"/>
      <c r="W133" s="73"/>
      <c r="X133" s="73"/>
      <c r="Y133" s="73"/>
      <c r="Z133" s="73"/>
      <c r="AA133" s="73"/>
      <c r="AB133" s="40"/>
      <c r="AC133" s="72">
        <f t="shared" ref="AC133:AC162" si="23">IF(G133="是",30,0)</f>
        <v>0</v>
      </c>
      <c r="AD133" s="40"/>
      <c r="AE133" s="40"/>
      <c r="AF133" s="40"/>
      <c r="AG133" s="40"/>
      <c r="AH133" s="40"/>
      <c r="AI133" s="40"/>
      <c r="AJ133" s="40"/>
      <c r="AK133" s="40"/>
      <c r="AL133" s="40"/>
      <c r="AM133" s="40"/>
      <c r="AN133" s="40"/>
      <c r="AO133" s="40"/>
      <c r="AP133" s="40"/>
      <c r="AQ133" s="40"/>
      <c r="AR133" s="40"/>
      <c r="AS133" s="99">
        <f t="shared" ref="AS133:AS162" si="24">IFERROR(U133/$E$2*2*H133+I133*2,0)</f>
        <v>0</v>
      </c>
      <c r="AT133" s="72">
        <f t="shared" ref="AT133:AT162" si="25">IFERROR(U133/$E$2*(J133+K133*0.2+L133+M133*0.5),0)</f>
        <v>0</v>
      </c>
      <c r="AU133" s="72">
        <f t="shared" ref="AU133:AU162" si="26">ROUND(SUM(V133:AP133)-SUM(AQ133:AT133),2)</f>
        <v>0</v>
      </c>
      <c r="AV133" s="40"/>
      <c r="AW133" s="106"/>
      <c r="AX133" s="106"/>
      <c r="AY133" s="106"/>
      <c r="AZ133" s="106"/>
      <c r="BA133" s="72">
        <f t="shared" ref="BA133:BA162" si="27">ROUND(AU133-SUM(AV133:AZ133),2)</f>
        <v>0</v>
      </c>
      <c r="BB133" s="40"/>
      <c r="BC133" s="107"/>
      <c r="BD133" s="29" t="str">
        <f t="shared" ref="BD133:BD162" si="28">IF(U133-SUM(V133:AB133)=0,"正确","错误")</f>
        <v>正确</v>
      </c>
    </row>
    <row r="134" s="1" customFormat="1" ht="33" customHeight="1" spans="1:56">
      <c r="A134" s="41">
        <f t="shared" si="21"/>
        <v>130</v>
      </c>
      <c r="B134" s="73"/>
      <c r="C134" s="55"/>
      <c r="D134" s="56"/>
      <c r="E134" s="73"/>
      <c r="F134" s="46">
        <f t="shared" si="22"/>
        <v>31</v>
      </c>
      <c r="G134" s="47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72">
        <f t="shared" si="20"/>
        <v>0</v>
      </c>
      <c r="T134" s="83"/>
      <c r="U134" s="84"/>
      <c r="V134" s="73"/>
      <c r="W134" s="73"/>
      <c r="X134" s="73"/>
      <c r="Y134" s="73"/>
      <c r="Z134" s="73"/>
      <c r="AA134" s="73"/>
      <c r="AB134" s="40"/>
      <c r="AC134" s="72">
        <f t="shared" si="23"/>
        <v>0</v>
      </c>
      <c r="AD134" s="40"/>
      <c r="AE134" s="40"/>
      <c r="AF134" s="40"/>
      <c r="AG134" s="40"/>
      <c r="AH134" s="40"/>
      <c r="AI134" s="40"/>
      <c r="AJ134" s="40"/>
      <c r="AK134" s="40"/>
      <c r="AL134" s="40"/>
      <c r="AM134" s="40"/>
      <c r="AN134" s="40"/>
      <c r="AO134" s="40"/>
      <c r="AP134" s="40"/>
      <c r="AQ134" s="40"/>
      <c r="AR134" s="40"/>
      <c r="AS134" s="99">
        <f t="shared" si="24"/>
        <v>0</v>
      </c>
      <c r="AT134" s="72">
        <f t="shared" si="25"/>
        <v>0</v>
      </c>
      <c r="AU134" s="72">
        <f t="shared" si="26"/>
        <v>0</v>
      </c>
      <c r="AV134" s="40"/>
      <c r="AW134" s="106"/>
      <c r="AX134" s="106"/>
      <c r="AY134" s="106"/>
      <c r="AZ134" s="106"/>
      <c r="BA134" s="72">
        <f t="shared" si="27"/>
        <v>0</v>
      </c>
      <c r="BB134" s="40"/>
      <c r="BC134" s="107"/>
      <c r="BD134" s="29" t="str">
        <f t="shared" si="28"/>
        <v>正确</v>
      </c>
    </row>
    <row r="135" s="1" customFormat="1" ht="33" customHeight="1" spans="1:56">
      <c r="A135" s="41">
        <f t="shared" si="21"/>
        <v>131</v>
      </c>
      <c r="B135" s="73"/>
      <c r="C135" s="55"/>
      <c r="D135" s="56"/>
      <c r="E135" s="73"/>
      <c r="F135" s="46">
        <f t="shared" si="22"/>
        <v>31</v>
      </c>
      <c r="G135" s="47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72">
        <f t="shared" si="20"/>
        <v>0</v>
      </c>
      <c r="T135" s="83"/>
      <c r="U135" s="84"/>
      <c r="V135" s="73"/>
      <c r="W135" s="73"/>
      <c r="X135" s="73"/>
      <c r="Y135" s="73"/>
      <c r="Z135" s="73"/>
      <c r="AA135" s="73"/>
      <c r="AB135" s="40"/>
      <c r="AC135" s="72">
        <f t="shared" si="23"/>
        <v>0</v>
      </c>
      <c r="AD135" s="40"/>
      <c r="AE135" s="40"/>
      <c r="AF135" s="40"/>
      <c r="AG135" s="40"/>
      <c r="AH135" s="40"/>
      <c r="AI135" s="40"/>
      <c r="AJ135" s="40"/>
      <c r="AK135" s="40"/>
      <c r="AL135" s="40"/>
      <c r="AM135" s="40"/>
      <c r="AN135" s="40"/>
      <c r="AO135" s="40"/>
      <c r="AP135" s="40"/>
      <c r="AQ135" s="40"/>
      <c r="AR135" s="40"/>
      <c r="AS135" s="99">
        <f t="shared" si="24"/>
        <v>0</v>
      </c>
      <c r="AT135" s="72">
        <f t="shared" si="25"/>
        <v>0</v>
      </c>
      <c r="AU135" s="72">
        <f t="shared" si="26"/>
        <v>0</v>
      </c>
      <c r="AV135" s="40"/>
      <c r="AW135" s="106"/>
      <c r="AX135" s="106"/>
      <c r="AY135" s="106"/>
      <c r="AZ135" s="106"/>
      <c r="BA135" s="72">
        <f t="shared" si="27"/>
        <v>0</v>
      </c>
      <c r="BB135" s="40"/>
      <c r="BC135" s="107"/>
      <c r="BD135" s="29" t="str">
        <f t="shared" si="28"/>
        <v>正确</v>
      </c>
    </row>
    <row r="136" s="1" customFormat="1" ht="33" customHeight="1" spans="1:56">
      <c r="A136" s="41">
        <f t="shared" si="21"/>
        <v>132</v>
      </c>
      <c r="B136" s="73"/>
      <c r="C136" s="55"/>
      <c r="D136" s="56"/>
      <c r="E136" s="73"/>
      <c r="F136" s="46">
        <f t="shared" si="22"/>
        <v>31</v>
      </c>
      <c r="G136" s="47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72">
        <f t="shared" si="20"/>
        <v>0</v>
      </c>
      <c r="T136" s="83"/>
      <c r="U136" s="84"/>
      <c r="V136" s="73"/>
      <c r="W136" s="73"/>
      <c r="X136" s="73"/>
      <c r="Y136" s="73"/>
      <c r="Z136" s="73"/>
      <c r="AA136" s="73"/>
      <c r="AB136" s="40"/>
      <c r="AC136" s="72">
        <f t="shared" si="23"/>
        <v>0</v>
      </c>
      <c r="AD136" s="40"/>
      <c r="AE136" s="40"/>
      <c r="AF136" s="40"/>
      <c r="AG136" s="40"/>
      <c r="AH136" s="40"/>
      <c r="AI136" s="40"/>
      <c r="AJ136" s="40"/>
      <c r="AK136" s="40"/>
      <c r="AL136" s="40"/>
      <c r="AM136" s="40"/>
      <c r="AN136" s="40"/>
      <c r="AO136" s="40"/>
      <c r="AP136" s="40"/>
      <c r="AQ136" s="40"/>
      <c r="AR136" s="40"/>
      <c r="AS136" s="99">
        <f t="shared" si="24"/>
        <v>0</v>
      </c>
      <c r="AT136" s="72">
        <f t="shared" si="25"/>
        <v>0</v>
      </c>
      <c r="AU136" s="72">
        <f t="shared" si="26"/>
        <v>0</v>
      </c>
      <c r="AV136" s="40"/>
      <c r="AW136" s="106"/>
      <c r="AX136" s="106"/>
      <c r="AY136" s="106"/>
      <c r="AZ136" s="106"/>
      <c r="BA136" s="72">
        <f t="shared" si="27"/>
        <v>0</v>
      </c>
      <c r="BB136" s="40"/>
      <c r="BC136" s="107"/>
      <c r="BD136" s="29" t="str">
        <f t="shared" si="28"/>
        <v>正确</v>
      </c>
    </row>
    <row r="137" s="1" customFormat="1" ht="33" customHeight="1" spans="1:56">
      <c r="A137" s="41">
        <f t="shared" si="21"/>
        <v>133</v>
      </c>
      <c r="B137" s="73"/>
      <c r="C137" s="55"/>
      <c r="D137" s="56"/>
      <c r="E137" s="73"/>
      <c r="F137" s="46">
        <f t="shared" si="22"/>
        <v>31</v>
      </c>
      <c r="G137" s="47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72">
        <f t="shared" si="20"/>
        <v>0</v>
      </c>
      <c r="T137" s="83"/>
      <c r="U137" s="84"/>
      <c r="V137" s="73"/>
      <c r="W137" s="73"/>
      <c r="X137" s="73"/>
      <c r="Y137" s="73"/>
      <c r="Z137" s="73"/>
      <c r="AA137" s="73"/>
      <c r="AB137" s="40"/>
      <c r="AC137" s="72">
        <f t="shared" si="23"/>
        <v>0</v>
      </c>
      <c r="AD137" s="40"/>
      <c r="AE137" s="40"/>
      <c r="AF137" s="40"/>
      <c r="AG137" s="40"/>
      <c r="AH137" s="40"/>
      <c r="AI137" s="40"/>
      <c r="AJ137" s="40"/>
      <c r="AK137" s="40"/>
      <c r="AL137" s="40"/>
      <c r="AM137" s="40"/>
      <c r="AN137" s="40"/>
      <c r="AO137" s="40"/>
      <c r="AP137" s="40"/>
      <c r="AQ137" s="40"/>
      <c r="AR137" s="40"/>
      <c r="AS137" s="99">
        <f t="shared" si="24"/>
        <v>0</v>
      </c>
      <c r="AT137" s="72">
        <f t="shared" si="25"/>
        <v>0</v>
      </c>
      <c r="AU137" s="72">
        <f t="shared" si="26"/>
        <v>0</v>
      </c>
      <c r="AV137" s="40"/>
      <c r="AW137" s="106"/>
      <c r="AX137" s="106"/>
      <c r="AY137" s="106"/>
      <c r="AZ137" s="106"/>
      <c r="BA137" s="72">
        <f t="shared" si="27"/>
        <v>0</v>
      </c>
      <c r="BB137" s="40"/>
      <c r="BC137" s="107"/>
      <c r="BD137" s="29" t="str">
        <f t="shared" si="28"/>
        <v>正确</v>
      </c>
    </row>
    <row r="138" s="1" customFormat="1" ht="33" customHeight="1" spans="1:56">
      <c r="A138" s="41">
        <f t="shared" si="21"/>
        <v>134</v>
      </c>
      <c r="B138" s="73"/>
      <c r="C138" s="55"/>
      <c r="D138" s="56"/>
      <c r="E138" s="73"/>
      <c r="F138" s="46">
        <f t="shared" si="22"/>
        <v>31</v>
      </c>
      <c r="G138" s="47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72">
        <f t="shared" ref="S138:S162" si="29">P138+Q138-R138</f>
        <v>0</v>
      </c>
      <c r="T138" s="83"/>
      <c r="U138" s="84"/>
      <c r="V138" s="73"/>
      <c r="W138" s="73"/>
      <c r="X138" s="73"/>
      <c r="Y138" s="73"/>
      <c r="Z138" s="73"/>
      <c r="AA138" s="73"/>
      <c r="AB138" s="40"/>
      <c r="AC138" s="72">
        <f t="shared" si="23"/>
        <v>0</v>
      </c>
      <c r="AD138" s="40"/>
      <c r="AE138" s="40"/>
      <c r="AF138" s="40"/>
      <c r="AG138" s="40"/>
      <c r="AH138" s="40"/>
      <c r="AI138" s="40"/>
      <c r="AJ138" s="40"/>
      <c r="AK138" s="40"/>
      <c r="AL138" s="40"/>
      <c r="AM138" s="40"/>
      <c r="AN138" s="40"/>
      <c r="AO138" s="40"/>
      <c r="AP138" s="40"/>
      <c r="AQ138" s="40"/>
      <c r="AR138" s="40"/>
      <c r="AS138" s="99">
        <f t="shared" si="24"/>
        <v>0</v>
      </c>
      <c r="AT138" s="72">
        <f t="shared" si="25"/>
        <v>0</v>
      </c>
      <c r="AU138" s="72">
        <f t="shared" si="26"/>
        <v>0</v>
      </c>
      <c r="AV138" s="40"/>
      <c r="AW138" s="106"/>
      <c r="AX138" s="106"/>
      <c r="AY138" s="106"/>
      <c r="AZ138" s="106"/>
      <c r="BA138" s="72">
        <f t="shared" si="27"/>
        <v>0</v>
      </c>
      <c r="BB138" s="40"/>
      <c r="BC138" s="107"/>
      <c r="BD138" s="29" t="str">
        <f t="shared" si="28"/>
        <v>正确</v>
      </c>
    </row>
    <row r="139" s="1" customFormat="1" ht="33" customHeight="1" spans="1:56">
      <c r="A139" s="41">
        <f t="shared" si="21"/>
        <v>135</v>
      </c>
      <c r="B139" s="73"/>
      <c r="C139" s="55"/>
      <c r="D139" s="56"/>
      <c r="E139" s="73"/>
      <c r="F139" s="46">
        <f t="shared" si="22"/>
        <v>31</v>
      </c>
      <c r="G139" s="47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72">
        <f t="shared" si="29"/>
        <v>0</v>
      </c>
      <c r="T139" s="83"/>
      <c r="U139" s="84"/>
      <c r="V139" s="73"/>
      <c r="W139" s="73"/>
      <c r="X139" s="73"/>
      <c r="Y139" s="73"/>
      <c r="Z139" s="73"/>
      <c r="AA139" s="73"/>
      <c r="AB139" s="40"/>
      <c r="AC139" s="72">
        <f t="shared" si="23"/>
        <v>0</v>
      </c>
      <c r="AD139" s="40"/>
      <c r="AE139" s="40"/>
      <c r="AF139" s="40"/>
      <c r="AG139" s="40"/>
      <c r="AH139" s="40"/>
      <c r="AI139" s="40"/>
      <c r="AJ139" s="40"/>
      <c r="AK139" s="40"/>
      <c r="AL139" s="40"/>
      <c r="AM139" s="40"/>
      <c r="AN139" s="40"/>
      <c r="AO139" s="40"/>
      <c r="AP139" s="40"/>
      <c r="AQ139" s="40"/>
      <c r="AR139" s="40"/>
      <c r="AS139" s="99">
        <f t="shared" si="24"/>
        <v>0</v>
      </c>
      <c r="AT139" s="72">
        <f t="shared" si="25"/>
        <v>0</v>
      </c>
      <c r="AU139" s="72">
        <f t="shared" si="26"/>
        <v>0</v>
      </c>
      <c r="AV139" s="40"/>
      <c r="AW139" s="106"/>
      <c r="AX139" s="106"/>
      <c r="AY139" s="106"/>
      <c r="AZ139" s="106"/>
      <c r="BA139" s="72">
        <f t="shared" si="27"/>
        <v>0</v>
      </c>
      <c r="BB139" s="40"/>
      <c r="BC139" s="107"/>
      <c r="BD139" s="29" t="str">
        <f t="shared" si="28"/>
        <v>正确</v>
      </c>
    </row>
    <row r="140" s="1" customFormat="1" ht="33" customHeight="1" spans="1:56">
      <c r="A140" s="41">
        <f t="shared" si="21"/>
        <v>136</v>
      </c>
      <c r="B140" s="73"/>
      <c r="C140" s="55"/>
      <c r="D140" s="56"/>
      <c r="E140" s="73"/>
      <c r="F140" s="46">
        <f t="shared" si="22"/>
        <v>31</v>
      </c>
      <c r="G140" s="47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72">
        <f t="shared" si="29"/>
        <v>0</v>
      </c>
      <c r="T140" s="83"/>
      <c r="U140" s="84"/>
      <c r="V140" s="73"/>
      <c r="W140" s="73"/>
      <c r="X140" s="73"/>
      <c r="Y140" s="73"/>
      <c r="Z140" s="73"/>
      <c r="AA140" s="73"/>
      <c r="AB140" s="40"/>
      <c r="AC140" s="72">
        <f t="shared" si="23"/>
        <v>0</v>
      </c>
      <c r="AD140" s="40"/>
      <c r="AE140" s="40"/>
      <c r="AF140" s="40"/>
      <c r="AG140" s="40"/>
      <c r="AH140" s="40"/>
      <c r="AI140" s="40"/>
      <c r="AJ140" s="40"/>
      <c r="AK140" s="40"/>
      <c r="AL140" s="40"/>
      <c r="AM140" s="40"/>
      <c r="AN140" s="40"/>
      <c r="AO140" s="40"/>
      <c r="AP140" s="40"/>
      <c r="AQ140" s="40"/>
      <c r="AR140" s="40"/>
      <c r="AS140" s="99">
        <f t="shared" si="24"/>
        <v>0</v>
      </c>
      <c r="AT140" s="72">
        <f t="shared" si="25"/>
        <v>0</v>
      </c>
      <c r="AU140" s="72">
        <f t="shared" si="26"/>
        <v>0</v>
      </c>
      <c r="AV140" s="40"/>
      <c r="AW140" s="106"/>
      <c r="AX140" s="106"/>
      <c r="AY140" s="106"/>
      <c r="AZ140" s="106"/>
      <c r="BA140" s="72">
        <f t="shared" si="27"/>
        <v>0</v>
      </c>
      <c r="BB140" s="40"/>
      <c r="BC140" s="107"/>
      <c r="BD140" s="29" t="str">
        <f t="shared" si="28"/>
        <v>正确</v>
      </c>
    </row>
    <row r="141" s="1" customFormat="1" ht="33" customHeight="1" spans="1:56">
      <c r="A141" s="41">
        <f t="shared" si="21"/>
        <v>137</v>
      </c>
      <c r="B141" s="73"/>
      <c r="C141" s="55"/>
      <c r="D141" s="56"/>
      <c r="E141" s="73"/>
      <c r="F141" s="46">
        <f t="shared" si="22"/>
        <v>31</v>
      </c>
      <c r="G141" s="47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72">
        <f t="shared" si="29"/>
        <v>0</v>
      </c>
      <c r="T141" s="83"/>
      <c r="U141" s="84"/>
      <c r="V141" s="73"/>
      <c r="W141" s="73"/>
      <c r="X141" s="73"/>
      <c r="Y141" s="73"/>
      <c r="Z141" s="73"/>
      <c r="AA141" s="73"/>
      <c r="AB141" s="40"/>
      <c r="AC141" s="72">
        <f t="shared" si="23"/>
        <v>0</v>
      </c>
      <c r="AD141" s="40"/>
      <c r="AE141" s="40"/>
      <c r="AF141" s="40"/>
      <c r="AG141" s="40"/>
      <c r="AH141" s="40"/>
      <c r="AI141" s="40"/>
      <c r="AJ141" s="40"/>
      <c r="AK141" s="40"/>
      <c r="AL141" s="40"/>
      <c r="AM141" s="40"/>
      <c r="AN141" s="40"/>
      <c r="AO141" s="40"/>
      <c r="AP141" s="40"/>
      <c r="AQ141" s="40"/>
      <c r="AR141" s="40"/>
      <c r="AS141" s="99">
        <f t="shared" si="24"/>
        <v>0</v>
      </c>
      <c r="AT141" s="72">
        <f t="shared" si="25"/>
        <v>0</v>
      </c>
      <c r="AU141" s="72">
        <f t="shared" si="26"/>
        <v>0</v>
      </c>
      <c r="AV141" s="40"/>
      <c r="AW141" s="106"/>
      <c r="AX141" s="106"/>
      <c r="AY141" s="106"/>
      <c r="AZ141" s="106"/>
      <c r="BA141" s="72">
        <f t="shared" si="27"/>
        <v>0</v>
      </c>
      <c r="BB141" s="40"/>
      <c r="BC141" s="107"/>
      <c r="BD141" s="29" t="str">
        <f t="shared" si="28"/>
        <v>正确</v>
      </c>
    </row>
    <row r="142" s="1" customFormat="1" ht="33" customHeight="1" spans="1:56">
      <c r="A142" s="41">
        <f t="shared" si="21"/>
        <v>138</v>
      </c>
      <c r="B142" s="73"/>
      <c r="C142" s="55"/>
      <c r="D142" s="56"/>
      <c r="E142" s="73"/>
      <c r="F142" s="46">
        <f t="shared" si="22"/>
        <v>31</v>
      </c>
      <c r="G142" s="47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72">
        <f t="shared" si="29"/>
        <v>0</v>
      </c>
      <c r="T142" s="83"/>
      <c r="U142" s="84"/>
      <c r="V142" s="73"/>
      <c r="W142" s="73"/>
      <c r="X142" s="73"/>
      <c r="Y142" s="73"/>
      <c r="Z142" s="73"/>
      <c r="AA142" s="73"/>
      <c r="AB142" s="40"/>
      <c r="AC142" s="72">
        <f t="shared" si="23"/>
        <v>0</v>
      </c>
      <c r="AD142" s="40"/>
      <c r="AE142" s="40"/>
      <c r="AF142" s="40"/>
      <c r="AG142" s="40"/>
      <c r="AH142" s="40"/>
      <c r="AI142" s="40"/>
      <c r="AJ142" s="40"/>
      <c r="AK142" s="40"/>
      <c r="AL142" s="40"/>
      <c r="AM142" s="40"/>
      <c r="AN142" s="40"/>
      <c r="AO142" s="40"/>
      <c r="AP142" s="40"/>
      <c r="AQ142" s="40"/>
      <c r="AR142" s="40"/>
      <c r="AS142" s="99">
        <f t="shared" si="24"/>
        <v>0</v>
      </c>
      <c r="AT142" s="72">
        <f t="shared" si="25"/>
        <v>0</v>
      </c>
      <c r="AU142" s="72">
        <f t="shared" si="26"/>
        <v>0</v>
      </c>
      <c r="AV142" s="40"/>
      <c r="AW142" s="106"/>
      <c r="AX142" s="106"/>
      <c r="AY142" s="106"/>
      <c r="AZ142" s="106"/>
      <c r="BA142" s="72">
        <f t="shared" si="27"/>
        <v>0</v>
      </c>
      <c r="BB142" s="40"/>
      <c r="BC142" s="107"/>
      <c r="BD142" s="29" t="str">
        <f t="shared" si="28"/>
        <v>正确</v>
      </c>
    </row>
    <row r="143" s="1" customFormat="1" ht="33" customHeight="1" spans="1:56">
      <c r="A143" s="41">
        <f t="shared" si="21"/>
        <v>139</v>
      </c>
      <c r="B143" s="73"/>
      <c r="C143" s="55"/>
      <c r="D143" s="56"/>
      <c r="E143" s="73"/>
      <c r="F143" s="46">
        <f t="shared" si="22"/>
        <v>31</v>
      </c>
      <c r="G143" s="47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72">
        <f t="shared" si="29"/>
        <v>0</v>
      </c>
      <c r="T143" s="83"/>
      <c r="U143" s="84"/>
      <c r="V143" s="73"/>
      <c r="W143" s="73"/>
      <c r="X143" s="73"/>
      <c r="Y143" s="73"/>
      <c r="Z143" s="73"/>
      <c r="AA143" s="73"/>
      <c r="AB143" s="40"/>
      <c r="AC143" s="72">
        <f t="shared" si="23"/>
        <v>0</v>
      </c>
      <c r="AD143" s="40"/>
      <c r="AE143" s="40"/>
      <c r="AF143" s="40"/>
      <c r="AG143" s="40"/>
      <c r="AH143" s="40"/>
      <c r="AI143" s="40"/>
      <c r="AJ143" s="40"/>
      <c r="AK143" s="40"/>
      <c r="AL143" s="40"/>
      <c r="AM143" s="40"/>
      <c r="AN143" s="40"/>
      <c r="AO143" s="40"/>
      <c r="AP143" s="40"/>
      <c r="AQ143" s="40"/>
      <c r="AR143" s="40"/>
      <c r="AS143" s="99">
        <f t="shared" si="24"/>
        <v>0</v>
      </c>
      <c r="AT143" s="72">
        <f t="shared" si="25"/>
        <v>0</v>
      </c>
      <c r="AU143" s="72">
        <f t="shared" si="26"/>
        <v>0</v>
      </c>
      <c r="AV143" s="40"/>
      <c r="AW143" s="106"/>
      <c r="AX143" s="106"/>
      <c r="AY143" s="106"/>
      <c r="AZ143" s="106"/>
      <c r="BA143" s="72">
        <f t="shared" si="27"/>
        <v>0</v>
      </c>
      <c r="BB143" s="40"/>
      <c r="BC143" s="107"/>
      <c r="BD143" s="29" t="str">
        <f t="shared" si="28"/>
        <v>正确</v>
      </c>
    </row>
    <row r="144" s="1" customFormat="1" ht="33" customHeight="1" spans="1:56">
      <c r="A144" s="41">
        <f t="shared" si="21"/>
        <v>140</v>
      </c>
      <c r="B144" s="73"/>
      <c r="C144" s="55"/>
      <c r="D144" s="56"/>
      <c r="E144" s="73"/>
      <c r="F144" s="46">
        <f t="shared" si="22"/>
        <v>31</v>
      </c>
      <c r="G144" s="47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72">
        <f t="shared" si="29"/>
        <v>0</v>
      </c>
      <c r="T144" s="83"/>
      <c r="U144" s="84"/>
      <c r="V144" s="73"/>
      <c r="W144" s="73"/>
      <c r="X144" s="73"/>
      <c r="Y144" s="73"/>
      <c r="Z144" s="73"/>
      <c r="AA144" s="73"/>
      <c r="AB144" s="40"/>
      <c r="AC144" s="72">
        <f t="shared" si="23"/>
        <v>0</v>
      </c>
      <c r="AD144" s="40"/>
      <c r="AE144" s="40"/>
      <c r="AF144" s="40"/>
      <c r="AG144" s="40"/>
      <c r="AH144" s="40"/>
      <c r="AI144" s="40"/>
      <c r="AJ144" s="40"/>
      <c r="AK144" s="40"/>
      <c r="AL144" s="40"/>
      <c r="AM144" s="40"/>
      <c r="AN144" s="40"/>
      <c r="AO144" s="40"/>
      <c r="AP144" s="40"/>
      <c r="AQ144" s="40"/>
      <c r="AR144" s="40"/>
      <c r="AS144" s="99">
        <f t="shared" si="24"/>
        <v>0</v>
      </c>
      <c r="AT144" s="72">
        <f t="shared" si="25"/>
        <v>0</v>
      </c>
      <c r="AU144" s="72">
        <f t="shared" si="26"/>
        <v>0</v>
      </c>
      <c r="AV144" s="40"/>
      <c r="AW144" s="106"/>
      <c r="AX144" s="106"/>
      <c r="AY144" s="106"/>
      <c r="AZ144" s="106"/>
      <c r="BA144" s="72">
        <f t="shared" si="27"/>
        <v>0</v>
      </c>
      <c r="BB144" s="40"/>
      <c r="BC144" s="107"/>
      <c r="BD144" s="29" t="str">
        <f t="shared" si="28"/>
        <v>正确</v>
      </c>
    </row>
    <row r="145" s="1" customFormat="1" ht="33" customHeight="1" spans="1:56">
      <c r="A145" s="41">
        <f t="shared" si="21"/>
        <v>141</v>
      </c>
      <c r="B145" s="73"/>
      <c r="C145" s="55"/>
      <c r="D145" s="56"/>
      <c r="E145" s="73"/>
      <c r="F145" s="46">
        <f t="shared" si="22"/>
        <v>31</v>
      </c>
      <c r="G145" s="47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72">
        <f t="shared" si="29"/>
        <v>0</v>
      </c>
      <c r="T145" s="83"/>
      <c r="U145" s="84"/>
      <c r="V145" s="73"/>
      <c r="W145" s="73"/>
      <c r="X145" s="73"/>
      <c r="Y145" s="73"/>
      <c r="Z145" s="73"/>
      <c r="AA145" s="73"/>
      <c r="AB145" s="40"/>
      <c r="AC145" s="72">
        <f t="shared" si="23"/>
        <v>0</v>
      </c>
      <c r="AD145" s="40"/>
      <c r="AE145" s="40"/>
      <c r="AF145" s="40"/>
      <c r="AG145" s="40"/>
      <c r="AH145" s="40"/>
      <c r="AI145" s="40"/>
      <c r="AJ145" s="40"/>
      <c r="AK145" s="40"/>
      <c r="AL145" s="40"/>
      <c r="AM145" s="40"/>
      <c r="AN145" s="40"/>
      <c r="AO145" s="40"/>
      <c r="AP145" s="40"/>
      <c r="AQ145" s="40"/>
      <c r="AR145" s="40"/>
      <c r="AS145" s="99">
        <f t="shared" si="24"/>
        <v>0</v>
      </c>
      <c r="AT145" s="72">
        <f t="shared" si="25"/>
        <v>0</v>
      </c>
      <c r="AU145" s="72">
        <f t="shared" si="26"/>
        <v>0</v>
      </c>
      <c r="AV145" s="40"/>
      <c r="AW145" s="106"/>
      <c r="AX145" s="106"/>
      <c r="AY145" s="106"/>
      <c r="AZ145" s="106"/>
      <c r="BA145" s="72">
        <f t="shared" si="27"/>
        <v>0</v>
      </c>
      <c r="BB145" s="40"/>
      <c r="BC145" s="107"/>
      <c r="BD145" s="29" t="str">
        <f t="shared" si="28"/>
        <v>正确</v>
      </c>
    </row>
    <row r="146" s="1" customFormat="1" ht="33" customHeight="1" spans="1:56">
      <c r="A146" s="41">
        <f t="shared" si="21"/>
        <v>142</v>
      </c>
      <c r="B146" s="73"/>
      <c r="C146" s="55"/>
      <c r="D146" s="56"/>
      <c r="E146" s="73"/>
      <c r="F146" s="46">
        <f t="shared" si="22"/>
        <v>31</v>
      </c>
      <c r="G146" s="47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72">
        <f t="shared" si="29"/>
        <v>0</v>
      </c>
      <c r="T146" s="83"/>
      <c r="U146" s="84"/>
      <c r="V146" s="73"/>
      <c r="W146" s="73"/>
      <c r="X146" s="73"/>
      <c r="Y146" s="73"/>
      <c r="Z146" s="73"/>
      <c r="AA146" s="73"/>
      <c r="AB146" s="40"/>
      <c r="AC146" s="72">
        <f t="shared" si="23"/>
        <v>0</v>
      </c>
      <c r="AD146" s="40"/>
      <c r="AE146" s="40"/>
      <c r="AF146" s="40"/>
      <c r="AG146" s="40"/>
      <c r="AH146" s="40"/>
      <c r="AI146" s="40"/>
      <c r="AJ146" s="40"/>
      <c r="AK146" s="40"/>
      <c r="AL146" s="40"/>
      <c r="AM146" s="40"/>
      <c r="AN146" s="40"/>
      <c r="AO146" s="40"/>
      <c r="AP146" s="40"/>
      <c r="AQ146" s="40"/>
      <c r="AR146" s="40"/>
      <c r="AS146" s="99">
        <f t="shared" si="24"/>
        <v>0</v>
      </c>
      <c r="AT146" s="72">
        <f t="shared" si="25"/>
        <v>0</v>
      </c>
      <c r="AU146" s="72">
        <f t="shared" si="26"/>
        <v>0</v>
      </c>
      <c r="AV146" s="40"/>
      <c r="AW146" s="106"/>
      <c r="AX146" s="106"/>
      <c r="AY146" s="106"/>
      <c r="AZ146" s="106"/>
      <c r="BA146" s="72">
        <f t="shared" si="27"/>
        <v>0</v>
      </c>
      <c r="BB146" s="40"/>
      <c r="BC146" s="107"/>
      <c r="BD146" s="29" t="str">
        <f t="shared" si="28"/>
        <v>正确</v>
      </c>
    </row>
    <row r="147" s="1" customFormat="1" ht="33" customHeight="1" spans="1:56">
      <c r="A147" s="41">
        <f t="shared" si="21"/>
        <v>143</v>
      </c>
      <c r="B147" s="73"/>
      <c r="C147" s="55"/>
      <c r="D147" s="56"/>
      <c r="E147" s="73"/>
      <c r="F147" s="46">
        <f t="shared" si="22"/>
        <v>31</v>
      </c>
      <c r="G147" s="47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72">
        <f t="shared" si="29"/>
        <v>0</v>
      </c>
      <c r="T147" s="83"/>
      <c r="U147" s="84"/>
      <c r="V147" s="73"/>
      <c r="W147" s="73"/>
      <c r="X147" s="73"/>
      <c r="Y147" s="73"/>
      <c r="Z147" s="73"/>
      <c r="AA147" s="73"/>
      <c r="AB147" s="40"/>
      <c r="AC147" s="72">
        <f t="shared" si="23"/>
        <v>0</v>
      </c>
      <c r="AD147" s="40"/>
      <c r="AE147" s="40"/>
      <c r="AF147" s="40"/>
      <c r="AG147" s="40"/>
      <c r="AH147" s="40"/>
      <c r="AI147" s="40"/>
      <c r="AJ147" s="40"/>
      <c r="AK147" s="40"/>
      <c r="AL147" s="40"/>
      <c r="AM147" s="40"/>
      <c r="AN147" s="40"/>
      <c r="AO147" s="40"/>
      <c r="AP147" s="40"/>
      <c r="AQ147" s="40"/>
      <c r="AR147" s="40"/>
      <c r="AS147" s="99">
        <f t="shared" si="24"/>
        <v>0</v>
      </c>
      <c r="AT147" s="72">
        <f t="shared" si="25"/>
        <v>0</v>
      </c>
      <c r="AU147" s="72">
        <f t="shared" si="26"/>
        <v>0</v>
      </c>
      <c r="AV147" s="40"/>
      <c r="AW147" s="106"/>
      <c r="AX147" s="106"/>
      <c r="AY147" s="106"/>
      <c r="AZ147" s="106"/>
      <c r="BA147" s="72">
        <f t="shared" si="27"/>
        <v>0</v>
      </c>
      <c r="BB147" s="40"/>
      <c r="BC147" s="107"/>
      <c r="BD147" s="29" t="str">
        <f t="shared" si="28"/>
        <v>正确</v>
      </c>
    </row>
    <row r="148" s="1" customFormat="1" ht="33" customHeight="1" spans="1:56">
      <c r="A148" s="41">
        <f t="shared" si="21"/>
        <v>144</v>
      </c>
      <c r="B148" s="73"/>
      <c r="C148" s="55"/>
      <c r="D148" s="56"/>
      <c r="E148" s="73"/>
      <c r="F148" s="46">
        <f t="shared" si="22"/>
        <v>31</v>
      </c>
      <c r="G148" s="47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72">
        <f t="shared" si="29"/>
        <v>0</v>
      </c>
      <c r="T148" s="83"/>
      <c r="U148" s="84"/>
      <c r="V148" s="73"/>
      <c r="W148" s="73"/>
      <c r="X148" s="73"/>
      <c r="Y148" s="73"/>
      <c r="Z148" s="73"/>
      <c r="AA148" s="73"/>
      <c r="AB148" s="40"/>
      <c r="AC148" s="72">
        <f t="shared" si="23"/>
        <v>0</v>
      </c>
      <c r="AD148" s="40"/>
      <c r="AE148" s="40"/>
      <c r="AF148" s="40"/>
      <c r="AG148" s="40"/>
      <c r="AH148" s="40"/>
      <c r="AI148" s="40"/>
      <c r="AJ148" s="40"/>
      <c r="AK148" s="40"/>
      <c r="AL148" s="40"/>
      <c r="AM148" s="40"/>
      <c r="AN148" s="40"/>
      <c r="AO148" s="40"/>
      <c r="AP148" s="40"/>
      <c r="AQ148" s="40"/>
      <c r="AR148" s="40"/>
      <c r="AS148" s="99">
        <f t="shared" si="24"/>
        <v>0</v>
      </c>
      <c r="AT148" s="72">
        <f t="shared" si="25"/>
        <v>0</v>
      </c>
      <c r="AU148" s="72">
        <f t="shared" si="26"/>
        <v>0</v>
      </c>
      <c r="AV148" s="40"/>
      <c r="AW148" s="106"/>
      <c r="AX148" s="106"/>
      <c r="AY148" s="106"/>
      <c r="AZ148" s="106"/>
      <c r="BA148" s="72">
        <f t="shared" si="27"/>
        <v>0</v>
      </c>
      <c r="BB148" s="40"/>
      <c r="BC148" s="107"/>
      <c r="BD148" s="29" t="str">
        <f t="shared" si="28"/>
        <v>正确</v>
      </c>
    </row>
    <row r="149" s="1" customFormat="1" ht="33" customHeight="1" spans="1:56">
      <c r="A149" s="41">
        <f t="shared" si="21"/>
        <v>145</v>
      </c>
      <c r="B149" s="73"/>
      <c r="C149" s="55"/>
      <c r="D149" s="56"/>
      <c r="E149" s="73"/>
      <c r="F149" s="46">
        <f t="shared" si="22"/>
        <v>31</v>
      </c>
      <c r="G149" s="47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72">
        <f t="shared" si="29"/>
        <v>0</v>
      </c>
      <c r="T149" s="83"/>
      <c r="U149" s="84"/>
      <c r="V149" s="73"/>
      <c r="W149" s="73"/>
      <c r="X149" s="73"/>
      <c r="Y149" s="73"/>
      <c r="Z149" s="73"/>
      <c r="AA149" s="73"/>
      <c r="AB149" s="40"/>
      <c r="AC149" s="72">
        <f t="shared" si="23"/>
        <v>0</v>
      </c>
      <c r="AD149" s="40"/>
      <c r="AE149" s="40"/>
      <c r="AF149" s="40"/>
      <c r="AG149" s="40"/>
      <c r="AH149" s="40"/>
      <c r="AI149" s="40"/>
      <c r="AJ149" s="40"/>
      <c r="AK149" s="40"/>
      <c r="AL149" s="40"/>
      <c r="AM149" s="40"/>
      <c r="AN149" s="40"/>
      <c r="AO149" s="40"/>
      <c r="AP149" s="40"/>
      <c r="AQ149" s="40"/>
      <c r="AR149" s="40"/>
      <c r="AS149" s="99">
        <f t="shared" si="24"/>
        <v>0</v>
      </c>
      <c r="AT149" s="72">
        <f t="shared" si="25"/>
        <v>0</v>
      </c>
      <c r="AU149" s="72">
        <f t="shared" si="26"/>
        <v>0</v>
      </c>
      <c r="AV149" s="40"/>
      <c r="AW149" s="106"/>
      <c r="AX149" s="106"/>
      <c r="AY149" s="106"/>
      <c r="AZ149" s="106"/>
      <c r="BA149" s="72">
        <f t="shared" si="27"/>
        <v>0</v>
      </c>
      <c r="BB149" s="40"/>
      <c r="BC149" s="107"/>
      <c r="BD149" s="29" t="str">
        <f t="shared" si="28"/>
        <v>正确</v>
      </c>
    </row>
    <row r="150" s="1" customFormat="1" ht="33" customHeight="1" spans="1:56">
      <c r="A150" s="41">
        <f t="shared" si="21"/>
        <v>146</v>
      </c>
      <c r="B150" s="73"/>
      <c r="C150" s="55"/>
      <c r="D150" s="56"/>
      <c r="E150" s="73"/>
      <c r="F150" s="46">
        <f t="shared" si="22"/>
        <v>31</v>
      </c>
      <c r="G150" s="47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72">
        <f t="shared" si="29"/>
        <v>0</v>
      </c>
      <c r="T150" s="83"/>
      <c r="U150" s="84"/>
      <c r="V150" s="73"/>
      <c r="W150" s="73"/>
      <c r="X150" s="73"/>
      <c r="Y150" s="73"/>
      <c r="Z150" s="73"/>
      <c r="AA150" s="73"/>
      <c r="AB150" s="40"/>
      <c r="AC150" s="72">
        <f t="shared" si="23"/>
        <v>0</v>
      </c>
      <c r="AD150" s="40"/>
      <c r="AE150" s="40"/>
      <c r="AF150" s="40"/>
      <c r="AG150" s="40"/>
      <c r="AH150" s="40"/>
      <c r="AI150" s="40"/>
      <c r="AJ150" s="40"/>
      <c r="AK150" s="40"/>
      <c r="AL150" s="40"/>
      <c r="AM150" s="40"/>
      <c r="AN150" s="40"/>
      <c r="AO150" s="40"/>
      <c r="AP150" s="40"/>
      <c r="AQ150" s="40"/>
      <c r="AR150" s="40"/>
      <c r="AS150" s="99">
        <f t="shared" si="24"/>
        <v>0</v>
      </c>
      <c r="AT150" s="72">
        <f t="shared" si="25"/>
        <v>0</v>
      </c>
      <c r="AU150" s="72">
        <f t="shared" si="26"/>
        <v>0</v>
      </c>
      <c r="AV150" s="40"/>
      <c r="AW150" s="106"/>
      <c r="AX150" s="106"/>
      <c r="AY150" s="106"/>
      <c r="AZ150" s="106"/>
      <c r="BA150" s="72">
        <f t="shared" si="27"/>
        <v>0</v>
      </c>
      <c r="BB150" s="40"/>
      <c r="BC150" s="107"/>
      <c r="BD150" s="29" t="str">
        <f t="shared" si="28"/>
        <v>正确</v>
      </c>
    </row>
    <row r="151" s="1" customFormat="1" ht="33" customHeight="1" spans="1:56">
      <c r="A151" s="41">
        <f t="shared" si="21"/>
        <v>147</v>
      </c>
      <c r="B151" s="73"/>
      <c r="C151" s="55"/>
      <c r="D151" s="56"/>
      <c r="E151" s="73"/>
      <c r="F151" s="46">
        <f t="shared" si="22"/>
        <v>31</v>
      </c>
      <c r="G151" s="47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72">
        <f t="shared" si="29"/>
        <v>0</v>
      </c>
      <c r="T151" s="83"/>
      <c r="U151" s="84"/>
      <c r="V151" s="73"/>
      <c r="W151" s="73"/>
      <c r="X151" s="73"/>
      <c r="Y151" s="73"/>
      <c r="Z151" s="73"/>
      <c r="AA151" s="73"/>
      <c r="AB151" s="40"/>
      <c r="AC151" s="72">
        <f t="shared" si="23"/>
        <v>0</v>
      </c>
      <c r="AD151" s="40"/>
      <c r="AE151" s="40"/>
      <c r="AF151" s="40"/>
      <c r="AG151" s="40"/>
      <c r="AH151" s="40"/>
      <c r="AI151" s="40"/>
      <c r="AJ151" s="40"/>
      <c r="AK151" s="40"/>
      <c r="AL151" s="40"/>
      <c r="AM151" s="40"/>
      <c r="AN151" s="40"/>
      <c r="AO151" s="40"/>
      <c r="AP151" s="40"/>
      <c r="AQ151" s="40"/>
      <c r="AR151" s="40"/>
      <c r="AS151" s="99">
        <f t="shared" si="24"/>
        <v>0</v>
      </c>
      <c r="AT151" s="72">
        <f t="shared" si="25"/>
        <v>0</v>
      </c>
      <c r="AU151" s="72">
        <f t="shared" si="26"/>
        <v>0</v>
      </c>
      <c r="AV151" s="40"/>
      <c r="AW151" s="106"/>
      <c r="AX151" s="106"/>
      <c r="AY151" s="106"/>
      <c r="AZ151" s="106"/>
      <c r="BA151" s="72">
        <f t="shared" si="27"/>
        <v>0</v>
      </c>
      <c r="BB151" s="40"/>
      <c r="BC151" s="107"/>
      <c r="BD151" s="29" t="str">
        <f t="shared" si="28"/>
        <v>正确</v>
      </c>
    </row>
    <row r="152" s="1" customFormat="1" ht="33" customHeight="1" spans="1:56">
      <c r="A152" s="41">
        <f t="shared" si="21"/>
        <v>148</v>
      </c>
      <c r="B152" s="73"/>
      <c r="C152" s="55"/>
      <c r="D152" s="56"/>
      <c r="E152" s="73"/>
      <c r="F152" s="46">
        <f t="shared" si="22"/>
        <v>31</v>
      </c>
      <c r="G152" s="47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72">
        <f t="shared" si="29"/>
        <v>0</v>
      </c>
      <c r="T152" s="83"/>
      <c r="U152" s="84"/>
      <c r="V152" s="73"/>
      <c r="W152" s="73"/>
      <c r="X152" s="73"/>
      <c r="Y152" s="73"/>
      <c r="Z152" s="73"/>
      <c r="AA152" s="73"/>
      <c r="AB152" s="40"/>
      <c r="AC152" s="72">
        <f t="shared" si="23"/>
        <v>0</v>
      </c>
      <c r="AD152" s="40"/>
      <c r="AE152" s="40"/>
      <c r="AF152" s="40"/>
      <c r="AG152" s="40"/>
      <c r="AH152" s="40"/>
      <c r="AI152" s="40"/>
      <c r="AJ152" s="40"/>
      <c r="AK152" s="40"/>
      <c r="AL152" s="40"/>
      <c r="AM152" s="40"/>
      <c r="AN152" s="40"/>
      <c r="AO152" s="40"/>
      <c r="AP152" s="40"/>
      <c r="AQ152" s="40"/>
      <c r="AR152" s="40"/>
      <c r="AS152" s="99">
        <f t="shared" si="24"/>
        <v>0</v>
      </c>
      <c r="AT152" s="72">
        <f t="shared" si="25"/>
        <v>0</v>
      </c>
      <c r="AU152" s="72">
        <f t="shared" si="26"/>
        <v>0</v>
      </c>
      <c r="AV152" s="40"/>
      <c r="AW152" s="106"/>
      <c r="AX152" s="106"/>
      <c r="AY152" s="106"/>
      <c r="AZ152" s="106"/>
      <c r="BA152" s="72">
        <f t="shared" si="27"/>
        <v>0</v>
      </c>
      <c r="BB152" s="40"/>
      <c r="BC152" s="107"/>
      <c r="BD152" s="29" t="str">
        <f t="shared" si="28"/>
        <v>正确</v>
      </c>
    </row>
    <row r="153" s="1" customFormat="1" ht="33" customHeight="1" spans="1:56">
      <c r="A153" s="41">
        <f t="shared" si="21"/>
        <v>149</v>
      </c>
      <c r="B153" s="73"/>
      <c r="C153" s="55"/>
      <c r="D153" s="56"/>
      <c r="E153" s="73"/>
      <c r="F153" s="46">
        <f t="shared" si="22"/>
        <v>31</v>
      </c>
      <c r="G153" s="47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72">
        <f t="shared" si="29"/>
        <v>0</v>
      </c>
      <c r="T153" s="83"/>
      <c r="U153" s="84"/>
      <c r="V153" s="73"/>
      <c r="W153" s="73"/>
      <c r="X153" s="73"/>
      <c r="Y153" s="73"/>
      <c r="Z153" s="73"/>
      <c r="AA153" s="73"/>
      <c r="AB153" s="40"/>
      <c r="AC153" s="72">
        <f t="shared" si="23"/>
        <v>0</v>
      </c>
      <c r="AD153" s="40"/>
      <c r="AE153" s="40"/>
      <c r="AF153" s="40"/>
      <c r="AG153" s="40"/>
      <c r="AH153" s="40"/>
      <c r="AI153" s="40"/>
      <c r="AJ153" s="40"/>
      <c r="AK153" s="40"/>
      <c r="AL153" s="40"/>
      <c r="AM153" s="40"/>
      <c r="AN153" s="40"/>
      <c r="AO153" s="40"/>
      <c r="AP153" s="40"/>
      <c r="AQ153" s="40"/>
      <c r="AR153" s="40"/>
      <c r="AS153" s="99">
        <f t="shared" si="24"/>
        <v>0</v>
      </c>
      <c r="AT153" s="72">
        <f t="shared" si="25"/>
        <v>0</v>
      </c>
      <c r="AU153" s="72">
        <f t="shared" si="26"/>
        <v>0</v>
      </c>
      <c r="AV153" s="40"/>
      <c r="AW153" s="106"/>
      <c r="AX153" s="106"/>
      <c r="AY153" s="106"/>
      <c r="AZ153" s="106"/>
      <c r="BA153" s="72">
        <f t="shared" si="27"/>
        <v>0</v>
      </c>
      <c r="BB153" s="40"/>
      <c r="BC153" s="107"/>
      <c r="BD153" s="29" t="str">
        <f t="shared" si="28"/>
        <v>正确</v>
      </c>
    </row>
    <row r="154" s="1" customFormat="1" ht="33" customHeight="1" spans="1:56">
      <c r="A154" s="41">
        <f t="shared" si="21"/>
        <v>150</v>
      </c>
      <c r="B154" s="73"/>
      <c r="C154" s="55"/>
      <c r="D154" s="56"/>
      <c r="E154" s="73"/>
      <c r="F154" s="46">
        <f t="shared" si="22"/>
        <v>31</v>
      </c>
      <c r="G154" s="47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72">
        <f t="shared" si="29"/>
        <v>0</v>
      </c>
      <c r="T154" s="83"/>
      <c r="U154" s="84"/>
      <c r="V154" s="73"/>
      <c r="W154" s="73"/>
      <c r="X154" s="73"/>
      <c r="Y154" s="73"/>
      <c r="Z154" s="73"/>
      <c r="AA154" s="73"/>
      <c r="AB154" s="40"/>
      <c r="AC154" s="72">
        <f t="shared" si="23"/>
        <v>0</v>
      </c>
      <c r="AD154" s="40"/>
      <c r="AE154" s="40"/>
      <c r="AF154" s="40"/>
      <c r="AG154" s="40"/>
      <c r="AH154" s="40"/>
      <c r="AI154" s="40"/>
      <c r="AJ154" s="40"/>
      <c r="AK154" s="40"/>
      <c r="AL154" s="40"/>
      <c r="AM154" s="40"/>
      <c r="AN154" s="40"/>
      <c r="AO154" s="40"/>
      <c r="AP154" s="40"/>
      <c r="AQ154" s="40"/>
      <c r="AR154" s="40"/>
      <c r="AS154" s="99">
        <f t="shared" si="24"/>
        <v>0</v>
      </c>
      <c r="AT154" s="72">
        <f t="shared" si="25"/>
        <v>0</v>
      </c>
      <c r="AU154" s="72">
        <f t="shared" si="26"/>
        <v>0</v>
      </c>
      <c r="AV154" s="40"/>
      <c r="AW154" s="106"/>
      <c r="AX154" s="106"/>
      <c r="AY154" s="106"/>
      <c r="AZ154" s="106"/>
      <c r="BA154" s="72">
        <f t="shared" si="27"/>
        <v>0</v>
      </c>
      <c r="BB154" s="40"/>
      <c r="BC154" s="107"/>
      <c r="BD154" s="29" t="str">
        <f t="shared" si="28"/>
        <v>正确</v>
      </c>
    </row>
    <row r="155" s="1" customFormat="1" ht="33" customHeight="1" spans="1:56">
      <c r="A155" s="41">
        <f t="shared" si="21"/>
        <v>151</v>
      </c>
      <c r="B155" s="73"/>
      <c r="C155" s="55"/>
      <c r="D155" s="56"/>
      <c r="E155" s="73"/>
      <c r="F155" s="46">
        <f t="shared" si="22"/>
        <v>31</v>
      </c>
      <c r="G155" s="47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72">
        <f t="shared" si="29"/>
        <v>0</v>
      </c>
      <c r="T155" s="83"/>
      <c r="U155" s="84"/>
      <c r="V155" s="73"/>
      <c r="W155" s="73"/>
      <c r="X155" s="73"/>
      <c r="Y155" s="73"/>
      <c r="Z155" s="73"/>
      <c r="AA155" s="73"/>
      <c r="AB155" s="40"/>
      <c r="AC155" s="72">
        <f t="shared" si="23"/>
        <v>0</v>
      </c>
      <c r="AD155" s="40"/>
      <c r="AE155" s="40"/>
      <c r="AF155" s="40"/>
      <c r="AG155" s="40"/>
      <c r="AH155" s="40"/>
      <c r="AI155" s="40"/>
      <c r="AJ155" s="40"/>
      <c r="AK155" s="40"/>
      <c r="AL155" s="40"/>
      <c r="AM155" s="40"/>
      <c r="AN155" s="40"/>
      <c r="AO155" s="40"/>
      <c r="AP155" s="40"/>
      <c r="AQ155" s="40"/>
      <c r="AR155" s="40"/>
      <c r="AS155" s="99">
        <f t="shared" si="24"/>
        <v>0</v>
      </c>
      <c r="AT155" s="72">
        <f t="shared" si="25"/>
        <v>0</v>
      </c>
      <c r="AU155" s="72">
        <f t="shared" si="26"/>
        <v>0</v>
      </c>
      <c r="AV155" s="40"/>
      <c r="AW155" s="106"/>
      <c r="AX155" s="106"/>
      <c r="AY155" s="106"/>
      <c r="AZ155" s="106"/>
      <c r="BA155" s="72">
        <f t="shared" si="27"/>
        <v>0</v>
      </c>
      <c r="BB155" s="40"/>
      <c r="BC155" s="107"/>
      <c r="BD155" s="29" t="str">
        <f t="shared" si="28"/>
        <v>正确</v>
      </c>
    </row>
    <row r="156" s="1" customFormat="1" ht="33" customHeight="1" spans="1:56">
      <c r="A156" s="41">
        <f t="shared" si="21"/>
        <v>152</v>
      </c>
      <c r="B156" s="73"/>
      <c r="C156" s="55"/>
      <c r="D156" s="56"/>
      <c r="E156" s="73"/>
      <c r="F156" s="46">
        <f t="shared" si="22"/>
        <v>31</v>
      </c>
      <c r="G156" s="47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72">
        <f t="shared" si="29"/>
        <v>0</v>
      </c>
      <c r="T156" s="83"/>
      <c r="U156" s="84"/>
      <c r="V156" s="73"/>
      <c r="W156" s="73"/>
      <c r="X156" s="73"/>
      <c r="Y156" s="73"/>
      <c r="Z156" s="73"/>
      <c r="AA156" s="73"/>
      <c r="AB156" s="40"/>
      <c r="AC156" s="72">
        <f t="shared" si="23"/>
        <v>0</v>
      </c>
      <c r="AD156" s="40"/>
      <c r="AE156" s="40"/>
      <c r="AF156" s="40"/>
      <c r="AG156" s="40"/>
      <c r="AH156" s="40"/>
      <c r="AI156" s="40"/>
      <c r="AJ156" s="40"/>
      <c r="AK156" s="40"/>
      <c r="AL156" s="40"/>
      <c r="AM156" s="40"/>
      <c r="AN156" s="40"/>
      <c r="AO156" s="40"/>
      <c r="AP156" s="40"/>
      <c r="AQ156" s="40"/>
      <c r="AR156" s="40"/>
      <c r="AS156" s="99">
        <f t="shared" si="24"/>
        <v>0</v>
      </c>
      <c r="AT156" s="72">
        <f t="shared" si="25"/>
        <v>0</v>
      </c>
      <c r="AU156" s="72">
        <f t="shared" si="26"/>
        <v>0</v>
      </c>
      <c r="AV156" s="40"/>
      <c r="AW156" s="106"/>
      <c r="AX156" s="106"/>
      <c r="AY156" s="106"/>
      <c r="AZ156" s="106"/>
      <c r="BA156" s="72">
        <f t="shared" si="27"/>
        <v>0</v>
      </c>
      <c r="BB156" s="40"/>
      <c r="BC156" s="107"/>
      <c r="BD156" s="29" t="str">
        <f t="shared" si="28"/>
        <v>正确</v>
      </c>
    </row>
    <row r="157" s="1" customFormat="1" ht="33" customHeight="1" spans="1:56">
      <c r="A157" s="41">
        <f t="shared" si="21"/>
        <v>153</v>
      </c>
      <c r="B157" s="73"/>
      <c r="C157" s="55"/>
      <c r="D157" s="56"/>
      <c r="E157" s="73"/>
      <c r="F157" s="46">
        <f t="shared" si="22"/>
        <v>31</v>
      </c>
      <c r="G157" s="47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72">
        <f t="shared" si="29"/>
        <v>0</v>
      </c>
      <c r="T157" s="83"/>
      <c r="U157" s="84"/>
      <c r="V157" s="73"/>
      <c r="W157" s="73"/>
      <c r="X157" s="73"/>
      <c r="Y157" s="73"/>
      <c r="Z157" s="73"/>
      <c r="AA157" s="73"/>
      <c r="AB157" s="40"/>
      <c r="AC157" s="72">
        <f t="shared" si="23"/>
        <v>0</v>
      </c>
      <c r="AD157" s="40"/>
      <c r="AE157" s="40"/>
      <c r="AF157" s="40"/>
      <c r="AG157" s="40"/>
      <c r="AH157" s="40"/>
      <c r="AI157" s="40"/>
      <c r="AJ157" s="40"/>
      <c r="AK157" s="40"/>
      <c r="AL157" s="40"/>
      <c r="AM157" s="40"/>
      <c r="AN157" s="40"/>
      <c r="AO157" s="40"/>
      <c r="AP157" s="40"/>
      <c r="AQ157" s="40"/>
      <c r="AR157" s="40"/>
      <c r="AS157" s="99">
        <f t="shared" si="24"/>
        <v>0</v>
      </c>
      <c r="AT157" s="72">
        <f t="shared" si="25"/>
        <v>0</v>
      </c>
      <c r="AU157" s="72">
        <f t="shared" si="26"/>
        <v>0</v>
      </c>
      <c r="AV157" s="40"/>
      <c r="AW157" s="106"/>
      <c r="AX157" s="106"/>
      <c r="AY157" s="106"/>
      <c r="AZ157" s="106"/>
      <c r="BA157" s="72">
        <f t="shared" si="27"/>
        <v>0</v>
      </c>
      <c r="BB157" s="40"/>
      <c r="BC157" s="107"/>
      <c r="BD157" s="29" t="str">
        <f t="shared" si="28"/>
        <v>正确</v>
      </c>
    </row>
    <row r="158" s="1" customFormat="1" ht="33" customHeight="1" spans="1:56">
      <c r="A158" s="41">
        <f t="shared" si="21"/>
        <v>154</v>
      </c>
      <c r="B158" s="73"/>
      <c r="C158" s="55"/>
      <c r="D158" s="56"/>
      <c r="E158" s="73"/>
      <c r="F158" s="46">
        <f t="shared" si="22"/>
        <v>31</v>
      </c>
      <c r="G158" s="47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72">
        <f t="shared" si="29"/>
        <v>0</v>
      </c>
      <c r="T158" s="83"/>
      <c r="U158" s="84"/>
      <c r="V158" s="73"/>
      <c r="W158" s="73"/>
      <c r="X158" s="73"/>
      <c r="Y158" s="73"/>
      <c r="Z158" s="73"/>
      <c r="AA158" s="73"/>
      <c r="AB158" s="40"/>
      <c r="AC158" s="72">
        <f t="shared" si="23"/>
        <v>0</v>
      </c>
      <c r="AD158" s="40"/>
      <c r="AE158" s="40"/>
      <c r="AF158" s="40"/>
      <c r="AG158" s="40"/>
      <c r="AH158" s="40"/>
      <c r="AI158" s="40"/>
      <c r="AJ158" s="40"/>
      <c r="AK158" s="40"/>
      <c r="AL158" s="40"/>
      <c r="AM158" s="40"/>
      <c r="AN158" s="40"/>
      <c r="AO158" s="40"/>
      <c r="AP158" s="40"/>
      <c r="AQ158" s="40"/>
      <c r="AR158" s="40"/>
      <c r="AS158" s="99">
        <f t="shared" si="24"/>
        <v>0</v>
      </c>
      <c r="AT158" s="72">
        <f t="shared" si="25"/>
        <v>0</v>
      </c>
      <c r="AU158" s="72">
        <f t="shared" si="26"/>
        <v>0</v>
      </c>
      <c r="AV158" s="40"/>
      <c r="AW158" s="106"/>
      <c r="AX158" s="106"/>
      <c r="AY158" s="106"/>
      <c r="AZ158" s="106"/>
      <c r="BA158" s="72">
        <f t="shared" si="27"/>
        <v>0</v>
      </c>
      <c r="BB158" s="40"/>
      <c r="BC158" s="107"/>
      <c r="BD158" s="29" t="str">
        <f t="shared" si="28"/>
        <v>正确</v>
      </c>
    </row>
    <row r="159" s="1" customFormat="1" ht="33" customHeight="1" spans="1:56">
      <c r="A159" s="41">
        <f t="shared" si="21"/>
        <v>155</v>
      </c>
      <c r="B159" s="73"/>
      <c r="C159" s="55"/>
      <c r="D159" s="56"/>
      <c r="E159" s="73"/>
      <c r="F159" s="46">
        <f t="shared" si="22"/>
        <v>31</v>
      </c>
      <c r="G159" s="47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72">
        <f t="shared" si="29"/>
        <v>0</v>
      </c>
      <c r="T159" s="83"/>
      <c r="U159" s="84"/>
      <c r="V159" s="73"/>
      <c r="W159" s="73"/>
      <c r="X159" s="73"/>
      <c r="Y159" s="73"/>
      <c r="Z159" s="73"/>
      <c r="AA159" s="73"/>
      <c r="AB159" s="40"/>
      <c r="AC159" s="72">
        <f t="shared" si="23"/>
        <v>0</v>
      </c>
      <c r="AD159" s="40"/>
      <c r="AE159" s="40"/>
      <c r="AF159" s="40"/>
      <c r="AG159" s="40"/>
      <c r="AH159" s="40"/>
      <c r="AI159" s="40"/>
      <c r="AJ159" s="40"/>
      <c r="AK159" s="40"/>
      <c r="AL159" s="40"/>
      <c r="AM159" s="40"/>
      <c r="AN159" s="40"/>
      <c r="AO159" s="40"/>
      <c r="AP159" s="40"/>
      <c r="AQ159" s="40"/>
      <c r="AR159" s="40"/>
      <c r="AS159" s="99">
        <f t="shared" si="24"/>
        <v>0</v>
      </c>
      <c r="AT159" s="72">
        <f t="shared" si="25"/>
        <v>0</v>
      </c>
      <c r="AU159" s="72">
        <f t="shared" si="26"/>
        <v>0</v>
      </c>
      <c r="AV159" s="40"/>
      <c r="AW159" s="106"/>
      <c r="AX159" s="106"/>
      <c r="AY159" s="106"/>
      <c r="AZ159" s="106"/>
      <c r="BA159" s="72">
        <f t="shared" si="27"/>
        <v>0</v>
      </c>
      <c r="BB159" s="40"/>
      <c r="BC159" s="107"/>
      <c r="BD159" s="29" t="str">
        <f t="shared" si="28"/>
        <v>正确</v>
      </c>
    </row>
    <row r="160" s="1" customFormat="1" ht="33" customHeight="1" spans="1:56">
      <c r="A160" s="41">
        <f t="shared" si="21"/>
        <v>156</v>
      </c>
      <c r="B160" s="73"/>
      <c r="C160" s="55"/>
      <c r="D160" s="56"/>
      <c r="E160" s="73"/>
      <c r="F160" s="46">
        <f t="shared" si="22"/>
        <v>31</v>
      </c>
      <c r="G160" s="47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72">
        <f t="shared" si="29"/>
        <v>0</v>
      </c>
      <c r="T160" s="83"/>
      <c r="U160" s="84"/>
      <c r="V160" s="73"/>
      <c r="W160" s="73"/>
      <c r="X160" s="73"/>
      <c r="Y160" s="73"/>
      <c r="Z160" s="73"/>
      <c r="AA160" s="73"/>
      <c r="AB160" s="40"/>
      <c r="AC160" s="72">
        <f t="shared" si="23"/>
        <v>0</v>
      </c>
      <c r="AD160" s="40"/>
      <c r="AE160" s="40"/>
      <c r="AF160" s="40"/>
      <c r="AG160" s="40"/>
      <c r="AH160" s="40"/>
      <c r="AI160" s="40"/>
      <c r="AJ160" s="40"/>
      <c r="AK160" s="40"/>
      <c r="AL160" s="40"/>
      <c r="AM160" s="40"/>
      <c r="AN160" s="40"/>
      <c r="AO160" s="40"/>
      <c r="AP160" s="40"/>
      <c r="AQ160" s="40"/>
      <c r="AR160" s="40"/>
      <c r="AS160" s="99">
        <f t="shared" si="24"/>
        <v>0</v>
      </c>
      <c r="AT160" s="72">
        <f t="shared" si="25"/>
        <v>0</v>
      </c>
      <c r="AU160" s="72">
        <f t="shared" si="26"/>
        <v>0</v>
      </c>
      <c r="AV160" s="40"/>
      <c r="AW160" s="106"/>
      <c r="AX160" s="106"/>
      <c r="AY160" s="106"/>
      <c r="AZ160" s="106"/>
      <c r="BA160" s="72">
        <f t="shared" si="27"/>
        <v>0</v>
      </c>
      <c r="BB160" s="40"/>
      <c r="BC160" s="107"/>
      <c r="BD160" s="29" t="str">
        <f t="shared" si="28"/>
        <v>正确</v>
      </c>
    </row>
    <row r="161" s="1" customFormat="1" ht="33" customHeight="1" spans="1:56">
      <c r="A161" s="41">
        <f t="shared" si="21"/>
        <v>157</v>
      </c>
      <c r="B161" s="73"/>
      <c r="C161" s="55"/>
      <c r="D161" s="56"/>
      <c r="E161" s="73"/>
      <c r="F161" s="46">
        <f t="shared" si="22"/>
        <v>31</v>
      </c>
      <c r="G161" s="47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72">
        <f t="shared" si="29"/>
        <v>0</v>
      </c>
      <c r="T161" s="83"/>
      <c r="U161" s="84"/>
      <c r="V161" s="73"/>
      <c r="W161" s="73"/>
      <c r="X161" s="73"/>
      <c r="Y161" s="73"/>
      <c r="Z161" s="73"/>
      <c r="AA161" s="73"/>
      <c r="AB161" s="40"/>
      <c r="AC161" s="72">
        <f t="shared" si="23"/>
        <v>0</v>
      </c>
      <c r="AD161" s="40"/>
      <c r="AE161" s="40"/>
      <c r="AF161" s="40"/>
      <c r="AG161" s="40"/>
      <c r="AH161" s="40"/>
      <c r="AI161" s="40"/>
      <c r="AJ161" s="40"/>
      <c r="AK161" s="40"/>
      <c r="AL161" s="40"/>
      <c r="AM161" s="40"/>
      <c r="AN161" s="40"/>
      <c r="AO161" s="40"/>
      <c r="AP161" s="40"/>
      <c r="AQ161" s="40"/>
      <c r="AR161" s="40"/>
      <c r="AS161" s="99">
        <f t="shared" si="24"/>
        <v>0</v>
      </c>
      <c r="AT161" s="72">
        <f t="shared" si="25"/>
        <v>0</v>
      </c>
      <c r="AU161" s="72">
        <f t="shared" si="26"/>
        <v>0</v>
      </c>
      <c r="AV161" s="40"/>
      <c r="AW161" s="106"/>
      <c r="AX161" s="106"/>
      <c r="AY161" s="106"/>
      <c r="AZ161" s="106"/>
      <c r="BA161" s="72">
        <f t="shared" si="27"/>
        <v>0</v>
      </c>
      <c r="BB161" s="40"/>
      <c r="BC161" s="107"/>
      <c r="BD161" s="29" t="str">
        <f t="shared" si="28"/>
        <v>正确</v>
      </c>
    </row>
    <row r="162" s="1" customFormat="1" ht="33" customHeight="1" spans="1:56">
      <c r="A162" s="41">
        <f t="shared" si="21"/>
        <v>158</v>
      </c>
      <c r="B162" s="73"/>
      <c r="C162" s="55"/>
      <c r="D162" s="56"/>
      <c r="E162" s="73"/>
      <c r="F162" s="46">
        <f t="shared" si="22"/>
        <v>31</v>
      </c>
      <c r="G162" s="47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72">
        <f t="shared" si="29"/>
        <v>0</v>
      </c>
      <c r="T162" s="83"/>
      <c r="U162" s="84"/>
      <c r="V162" s="73"/>
      <c r="W162" s="73"/>
      <c r="X162" s="73"/>
      <c r="Y162" s="73"/>
      <c r="Z162" s="73"/>
      <c r="AA162" s="73"/>
      <c r="AB162" s="40"/>
      <c r="AC162" s="72">
        <f t="shared" si="23"/>
        <v>0</v>
      </c>
      <c r="AD162" s="40"/>
      <c r="AE162" s="40"/>
      <c r="AF162" s="40"/>
      <c r="AG162" s="40"/>
      <c r="AH162" s="40"/>
      <c r="AI162" s="40"/>
      <c r="AJ162" s="40"/>
      <c r="AK162" s="40"/>
      <c r="AL162" s="40"/>
      <c r="AM162" s="40"/>
      <c r="AN162" s="40"/>
      <c r="AO162" s="40"/>
      <c r="AP162" s="40"/>
      <c r="AQ162" s="40"/>
      <c r="AR162" s="40"/>
      <c r="AS162" s="99">
        <f t="shared" si="24"/>
        <v>0</v>
      </c>
      <c r="AT162" s="72">
        <f t="shared" si="25"/>
        <v>0</v>
      </c>
      <c r="AU162" s="72">
        <f t="shared" si="26"/>
        <v>0</v>
      </c>
      <c r="AV162" s="40"/>
      <c r="AW162" s="106"/>
      <c r="AX162" s="106"/>
      <c r="AY162" s="106"/>
      <c r="AZ162" s="106"/>
      <c r="BA162" s="72">
        <f t="shared" si="27"/>
        <v>0</v>
      </c>
      <c r="BB162" s="40"/>
      <c r="BC162" s="107"/>
      <c r="BD162" s="29" t="str">
        <f t="shared" si="28"/>
        <v>正确</v>
      </c>
    </row>
  </sheetData>
  <mergeCells count="2">
    <mergeCell ref="A1:BB1"/>
    <mergeCell ref="A4:E4"/>
  </mergeCells>
  <conditionalFormatting sqref="B5">
    <cfRule type="duplicateValues" dxfId="0" priority="4"/>
  </conditionalFormatting>
  <conditionalFormatting sqref="B6">
    <cfRule type="duplicateValues" dxfId="0" priority="5"/>
  </conditionalFormatting>
  <conditionalFormatting sqref="B9">
    <cfRule type="duplicateValues" dxfId="0" priority="3"/>
  </conditionalFormatting>
  <conditionalFormatting sqref="B53:B56">
    <cfRule type="duplicateValues" dxfId="0" priority="2"/>
  </conditionalFormatting>
  <conditionalFormatting sqref="B59:B70">
    <cfRule type="duplicateValues" dxfId="0" priority="1"/>
  </conditionalFormatting>
  <conditionalFormatting sqref="B13:B52 B57:B58 B71:B162">
    <cfRule type="duplicateValues" dxfId="0" priority="6"/>
  </conditionalFormatting>
  <dataValidations count="1">
    <dataValidation type="list" allowBlank="1" showInputMessage="1" showErrorMessage="1" sqref="G1 G5:G1048576">
      <formula1>"是,否"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"/>
  <sheetViews>
    <sheetView workbookViewId="0">
      <selection activeCell="A1" sqref="A1"/>
    </sheetView>
  </sheetViews>
  <sheetFormatPr defaultColWidth="9" defaultRowHeight="13.5" customHeight="1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"/>
  <sheetViews>
    <sheetView workbookViewId="0">
      <selection activeCell="A1" sqref="A1"/>
    </sheetView>
  </sheetViews>
  <sheetFormatPr defaultColWidth="9" defaultRowHeight="13.5" customHeight="1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陈敏</cp:lastModifiedBy>
  <dcterms:created xsi:type="dcterms:W3CDTF">2006-09-16T00:00:00Z</dcterms:created>
  <dcterms:modified xsi:type="dcterms:W3CDTF">2025-09-02T10:27:22Z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54123EDF38544669A49B317CEEADF482_13</vt:lpwstr>
  </property>
  <property fmtid="{D5CDD505-2E9C-101B-9397-08002B2CF9AE}" pid="3" name="KSOProductBuildVer">
    <vt:lpwstr>2052-12.1.0.21541</vt:lpwstr>
  </property>
</Properties>
</file>